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FpredD" sheetId="5" r:id="rId4"/>
    <sheet name="FzemBetD" sheetId="7" r:id="rId5"/>
    <sheet name="Fkan" sheetId="8" r:id="rId6"/>
    <sheet name="FzakljD" sheetId="9" r:id="rId7"/>
    <sheet name="Rmet" sheetId="10" r:id="rId8"/>
    <sheet name="MprD" sheetId="11" r:id="rId9"/>
    <sheet name="MzbD" sheetId="12" r:id="rId10"/>
    <sheet name="Mkanal" sheetId="13" r:id="rId11"/>
    <sheet name="MzakljuD" sheetId="14" r:id="rId12"/>
    <sheet name="fekalna osnovni podatki" sheetId="34" r:id="rId13"/>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49" i="7" l="1"/>
  <c r="D60" i="7"/>
  <c r="D66" i="7"/>
  <c r="D120" i="12" l="1"/>
  <c r="D9" i="14"/>
  <c r="D114" i="12"/>
  <c r="D121" i="12" s="1"/>
  <c r="F126" i="13"/>
  <c r="F125" i="13"/>
  <c r="F124" i="13"/>
  <c r="F123" i="13"/>
  <c r="F122" i="13"/>
  <c r="D111" i="12"/>
  <c r="D50" i="7" l="1"/>
  <c r="E14" i="7" l="1"/>
  <c r="F14" i="7"/>
  <c r="G14" i="7"/>
  <c r="D113" i="7" s="1"/>
  <c r="E15" i="7"/>
  <c r="F15" i="7"/>
  <c r="G15" i="7"/>
  <c r="E16" i="7"/>
  <c r="F16" i="7"/>
  <c r="G16" i="7"/>
  <c r="E17" i="7"/>
  <c r="F17" i="7"/>
  <c r="G17" i="7"/>
  <c r="D116" i="7" s="1"/>
  <c r="E18" i="7"/>
  <c r="F18" i="7"/>
  <c r="G18" i="7"/>
  <c r="D117" i="7" s="1"/>
  <c r="E11" i="7"/>
  <c r="F11" i="7"/>
  <c r="G11" i="7"/>
  <c r="D110" i="7" s="1"/>
  <c r="D9" i="34"/>
  <c r="D55" i="7"/>
  <c r="D44" i="7"/>
  <c r="D193" i="7" l="1"/>
  <c r="D121" i="7"/>
  <c r="D132" i="7" s="1"/>
  <c r="D11" i="7"/>
  <c r="F99" i="12" l="1"/>
  <c r="F100" i="12"/>
  <c r="D24" i="14" l="1"/>
  <c r="D25" i="14"/>
  <c r="D10" i="14"/>
  <c r="D11" i="14"/>
  <c r="D122" i="12"/>
  <c r="D51" i="14"/>
  <c r="D44" i="14"/>
  <c r="D37" i="14"/>
  <c r="D38" i="14"/>
  <c r="D23" i="14"/>
  <c r="D16" i="14"/>
  <c r="D119" i="12"/>
  <c r="D50" i="14"/>
  <c r="D52" i="14"/>
  <c r="D53" i="14"/>
  <c r="D43" i="14"/>
  <c r="D45" i="14"/>
  <c r="D46" i="14"/>
  <c r="D36" i="14"/>
  <c r="D39" i="14"/>
  <c r="D22" i="14"/>
  <c r="D15" i="14"/>
  <c r="D8" i="14"/>
  <c r="D49" i="14" l="1"/>
  <c r="D42" i="14"/>
  <c r="D35" i="14"/>
  <c r="D21" i="14"/>
  <c r="D14" i="14"/>
  <c r="D7" i="14"/>
  <c r="F74" i="13"/>
  <c r="F73" i="13"/>
  <c r="D118" i="12"/>
  <c r="F112" i="12" l="1"/>
  <c r="F114" i="12"/>
  <c r="F113" i="12"/>
  <c r="F111" i="12"/>
  <c r="F75" i="13" l="1"/>
  <c r="F115" i="12"/>
  <c r="F76" i="13" l="1"/>
  <c r="F77" i="13" l="1"/>
  <c r="D11" i="5" l="1"/>
  <c r="D19" i="34"/>
  <c r="D18" i="9"/>
  <c r="F99" i="9"/>
  <c r="D73" i="7"/>
  <c r="D62" i="7"/>
  <c r="D51" i="7"/>
  <c r="D16" i="34"/>
  <c r="D18" i="8" s="1"/>
  <c r="D17" i="34"/>
  <c r="D18" i="34"/>
  <c r="D72" i="9"/>
  <c r="D73" i="9"/>
  <c r="D84" i="9" s="1"/>
  <c r="D95" i="9" s="1"/>
  <c r="D61" i="9"/>
  <c r="D62" i="9"/>
  <c r="D28" i="9"/>
  <c r="D29" i="9"/>
  <c r="F94" i="7"/>
  <c r="F95" i="7"/>
  <c r="F84" i="7"/>
  <c r="D72" i="7"/>
  <c r="D61" i="7"/>
  <c r="D83" i="9" l="1"/>
  <c r="D94" i="9" l="1"/>
  <c r="D18" i="7" l="1"/>
  <c r="D106" i="7" s="1"/>
  <c r="D18" i="5"/>
  <c r="D15" i="34"/>
  <c r="D17" i="8" s="1"/>
  <c r="D71" i="9"/>
  <c r="D82" i="9" s="1"/>
  <c r="D60" i="9"/>
  <c r="D27" i="9"/>
  <c r="D16" i="9"/>
  <c r="F93" i="7"/>
  <c r="F82" i="7"/>
  <c r="F83" i="7"/>
  <c r="D71" i="7"/>
  <c r="D17" i="5" l="1"/>
  <c r="D17" i="7"/>
  <c r="D105" i="7" s="1"/>
  <c r="D192" i="7"/>
  <c r="D115" i="7"/>
  <c r="D126" i="7"/>
  <c r="D137" i="7" s="1"/>
  <c r="D194" i="7"/>
  <c r="D127" i="7"/>
  <c r="D93" i="9"/>
  <c r="D128" i="7"/>
  <c r="D14" i="34"/>
  <c r="D190" i="7"/>
  <c r="D187" i="7"/>
  <c r="D198" i="7" s="1"/>
  <c r="D67" i="7"/>
  <c r="D45" i="7"/>
  <c r="F66" i="8"/>
  <c r="F55" i="8"/>
  <c r="D56" i="7"/>
  <c r="D204" i="7" l="1"/>
  <c r="D215" i="7" s="1"/>
  <c r="D16" i="7"/>
  <c r="D104" i="7" s="1"/>
  <c r="D16" i="8"/>
  <c r="D138" i="7"/>
  <c r="D139" i="7"/>
  <c r="D206" i="7" s="1"/>
  <c r="D16" i="5"/>
  <c r="F68" i="8"/>
  <c r="F67" i="8"/>
  <c r="F57" i="8"/>
  <c r="F56" i="8"/>
  <c r="F69" i="8" l="1"/>
  <c r="F58" i="8"/>
  <c r="F60" i="8" l="1"/>
  <c r="F71" i="8"/>
  <c r="F70" i="8"/>
  <c r="F59" i="8"/>
  <c r="F72" i="8" l="1"/>
  <c r="F61" i="8"/>
  <c r="D13" i="34"/>
  <c r="D15" i="8" s="1"/>
  <c r="D11" i="34"/>
  <c r="D10" i="34"/>
  <c r="F176" i="7"/>
  <c r="D99" i="7"/>
  <c r="F62" i="8" l="1"/>
  <c r="F73" i="8"/>
  <c r="F84" i="13"/>
  <c r="F83" i="13"/>
  <c r="F82" i="13"/>
  <c r="F81" i="13"/>
  <c r="F80" i="13"/>
  <c r="F105" i="13" l="1"/>
  <c r="F104" i="13"/>
  <c r="F103" i="13"/>
  <c r="F102" i="13"/>
  <c r="F101" i="13"/>
  <c r="F77" i="8"/>
  <c r="B2" i="2"/>
  <c r="B1" i="2"/>
  <c r="F79" i="8" l="1"/>
  <c r="F78" i="8"/>
  <c r="F80" i="8" l="1"/>
  <c r="F82" i="8" l="1"/>
  <c r="F81" i="8"/>
  <c r="B5" i="7"/>
  <c r="B5" i="8" s="1"/>
  <c r="B5" i="9" s="1"/>
  <c r="D59" i="9"/>
  <c r="D58" i="9"/>
  <c r="D57" i="9"/>
  <c r="D56" i="9"/>
  <c r="D55" i="9"/>
  <c r="F44" i="9"/>
  <c r="D35" i="9"/>
  <c r="D34" i="9"/>
  <c r="D24" i="9"/>
  <c r="D23" i="9"/>
  <c r="D22" i="9"/>
  <c r="F111" i="8"/>
  <c r="F89" i="8"/>
  <c r="F45" i="8"/>
  <c r="F44" i="8"/>
  <c r="F34" i="8"/>
  <c r="D24" i="8"/>
  <c r="D23" i="8"/>
  <c r="D22" i="8"/>
  <c r="D13" i="8"/>
  <c r="D11" i="8"/>
  <c r="D114" i="5"/>
  <c r="F110" i="5"/>
  <c r="D69" i="9"/>
  <c r="D80" i="9" s="1"/>
  <c r="D17" i="9"/>
  <c r="D70" i="9"/>
  <c r="D81" i="9" s="1"/>
  <c r="D92" i="9" s="1"/>
  <c r="D13" i="9"/>
  <c r="D12" i="9"/>
  <c r="F99" i="5"/>
  <c r="D26" i="9"/>
  <c r="F88" i="5"/>
  <c r="F44" i="5"/>
  <c r="F34" i="5"/>
  <c r="F33" i="5"/>
  <c r="F22" i="5"/>
  <c r="D15" i="5"/>
  <c r="D13" i="5"/>
  <c r="F11" i="5"/>
  <c r="D15" i="7"/>
  <c r="D103" i="7" s="1"/>
  <c r="D13" i="7"/>
  <c r="D180" i="7"/>
  <c r="G13" i="7"/>
  <c r="D112" i="7" s="1"/>
  <c r="F13" i="7"/>
  <c r="E13" i="7"/>
  <c r="F12" i="7"/>
  <c r="E12" i="7"/>
  <c r="B2" i="5"/>
  <c r="B1" i="5"/>
  <c r="B2" i="34"/>
  <c r="B1" i="34"/>
  <c r="F110" i="7"/>
  <c r="F165" i="7"/>
  <c r="F99" i="7"/>
  <c r="F91" i="7"/>
  <c r="F89" i="7"/>
  <c r="F88" i="7"/>
  <c r="F77" i="7"/>
  <c r="D70" i="7"/>
  <c r="D69" i="7"/>
  <c r="D68" i="7"/>
  <c r="D59" i="7"/>
  <c r="D58" i="7"/>
  <c r="D57" i="7"/>
  <c r="F55" i="7"/>
  <c r="D48" i="7"/>
  <c r="F92" i="7" s="1"/>
  <c r="D47" i="7"/>
  <c r="D46" i="7"/>
  <c r="D79" i="7"/>
  <c r="B4" i="7"/>
  <c r="B4" i="8" s="1"/>
  <c r="B3" i="7"/>
  <c r="B3" i="8" s="1"/>
  <c r="B2" i="7"/>
  <c r="B2" i="8" s="1"/>
  <c r="B2" i="9" s="1"/>
  <c r="E2" i="10" s="1"/>
  <c r="B1" i="7"/>
  <c r="B1" i="8" s="1"/>
  <c r="B1" i="9" s="1"/>
  <c r="E1" i="10" s="1"/>
  <c r="F107" i="12"/>
  <c r="E1" i="3" l="1"/>
  <c r="D188" i="7"/>
  <c r="D191" i="7"/>
  <c r="F71" i="7"/>
  <c r="F126" i="7"/>
  <c r="F79" i="7"/>
  <c r="F38" i="7"/>
  <c r="F104" i="5"/>
  <c r="F115" i="5"/>
  <c r="F16" i="5"/>
  <c r="F82" i="5"/>
  <c r="F27" i="5"/>
  <c r="E2" i="3"/>
  <c r="F83" i="8"/>
  <c r="D125" i="7"/>
  <c r="D136" i="7" s="1"/>
  <c r="F66" i="7"/>
  <c r="F69" i="5"/>
  <c r="D12" i="34"/>
  <c r="D14" i="8" s="1"/>
  <c r="F14" i="8" s="1"/>
  <c r="F145" i="7"/>
  <c r="D101" i="7"/>
  <c r="F101" i="7" s="1"/>
  <c r="F112" i="7"/>
  <c r="F187" i="7"/>
  <c r="B2" i="12"/>
  <c r="B2" i="11"/>
  <c r="B2" i="14"/>
  <c r="B2" i="13"/>
  <c r="B1" i="12"/>
  <c r="B1" i="13"/>
  <c r="B1" i="11"/>
  <c r="B1" i="14"/>
  <c r="D122" i="7"/>
  <c r="D133" i="7" s="1"/>
  <c r="F133" i="7" s="1"/>
  <c r="D189" i="7"/>
  <c r="F189" i="7" s="1"/>
  <c r="D14" i="9"/>
  <c r="F14" i="9" s="1"/>
  <c r="D11" i="9"/>
  <c r="F11" i="9" s="1"/>
  <c r="D15" i="9"/>
  <c r="D124" i="7"/>
  <c r="D67" i="9"/>
  <c r="D78" i="9" s="1"/>
  <c r="D89" i="9" s="1"/>
  <c r="F89" i="9" s="1"/>
  <c r="D68" i="9"/>
  <c r="D79" i="9" s="1"/>
  <c r="D90" i="9" s="1"/>
  <c r="F90" i="9" s="1"/>
  <c r="F114" i="5"/>
  <c r="D66" i="9"/>
  <c r="F66" i="9" s="1"/>
  <c r="F101" i="9"/>
  <c r="F100" i="9"/>
  <c r="D91" i="9"/>
  <c r="F91" i="9" s="1"/>
  <c r="F80" i="9"/>
  <c r="F34" i="9"/>
  <c r="F56" i="9"/>
  <c r="F58" i="9"/>
  <c r="F57" i="9"/>
  <c r="F55" i="9"/>
  <c r="F47" i="9"/>
  <c r="F46" i="9"/>
  <c r="F45" i="9"/>
  <c r="F23" i="9"/>
  <c r="F36" i="9"/>
  <c r="F35" i="9"/>
  <c r="F33" i="9"/>
  <c r="F25" i="9"/>
  <c r="F24" i="9"/>
  <c r="F22" i="9"/>
  <c r="F12" i="9"/>
  <c r="F13" i="9"/>
  <c r="F112" i="8"/>
  <c r="F113" i="8"/>
  <c r="F100" i="8"/>
  <c r="F101" i="8"/>
  <c r="F103" i="8"/>
  <c r="F90" i="8"/>
  <c r="F36" i="8"/>
  <c r="F23" i="8"/>
  <c r="F33" i="8"/>
  <c r="F24" i="8"/>
  <c r="F22" i="8"/>
  <c r="F13" i="8"/>
  <c r="F11" i="8"/>
  <c r="F100" i="5"/>
  <c r="F111" i="5"/>
  <c r="F112" i="5"/>
  <c r="F113" i="5"/>
  <c r="F103" i="5"/>
  <c r="F101" i="5"/>
  <c r="F102" i="5"/>
  <c r="F78" i="5"/>
  <c r="F55" i="5"/>
  <c r="F89" i="5"/>
  <c r="F91" i="5"/>
  <c r="F90" i="5"/>
  <c r="F66" i="5"/>
  <c r="F77" i="5"/>
  <c r="F68" i="5"/>
  <c r="F79" i="5"/>
  <c r="F81" i="5"/>
  <c r="F80" i="5"/>
  <c r="F46" i="5"/>
  <c r="F36" i="5"/>
  <c r="F23" i="5"/>
  <c r="F24" i="5"/>
  <c r="F26" i="5"/>
  <c r="F25" i="5"/>
  <c r="F15" i="5"/>
  <c r="F13" i="5"/>
  <c r="D114" i="7"/>
  <c r="D123" i="7"/>
  <c r="F178" i="7"/>
  <c r="F167" i="7"/>
  <c r="F166" i="7"/>
  <c r="F156" i="7"/>
  <c r="F155" i="7"/>
  <c r="F154" i="7"/>
  <c r="F144" i="7"/>
  <c r="F146" i="7"/>
  <c r="F143" i="7"/>
  <c r="F132" i="7"/>
  <c r="F121" i="7"/>
  <c r="F90" i="7"/>
  <c r="F80" i="7"/>
  <c r="F78" i="7"/>
  <c r="F67" i="7"/>
  <c r="F68" i="7"/>
  <c r="F70" i="7"/>
  <c r="F69" i="7"/>
  <c r="F44" i="7"/>
  <c r="F56" i="7"/>
  <c r="F57" i="7"/>
  <c r="F46" i="7"/>
  <c r="F45" i="7"/>
  <c r="F46" i="14"/>
  <c r="F51" i="14"/>
  <c r="F44" i="14"/>
  <c r="F102" i="9" l="1"/>
  <c r="D203" i="7"/>
  <c r="D135" i="7"/>
  <c r="F135" i="7" s="1"/>
  <c r="D202" i="7"/>
  <c r="F121" i="5"/>
  <c r="E12" i="3" s="1"/>
  <c r="F60" i="9"/>
  <c r="F27" i="9"/>
  <c r="F104" i="9"/>
  <c r="F16" i="9"/>
  <c r="F82" i="9"/>
  <c r="F38" i="9"/>
  <c r="F93" i="9"/>
  <c r="F125" i="7"/>
  <c r="F137" i="7"/>
  <c r="F39" i="7"/>
  <c r="F72" i="7"/>
  <c r="F148" i="7"/>
  <c r="F127" i="7"/>
  <c r="F115" i="7"/>
  <c r="F17" i="5"/>
  <c r="F70" i="5"/>
  <c r="F92" i="5"/>
  <c r="F83" i="5"/>
  <c r="F28" i="5"/>
  <c r="F116" i="5"/>
  <c r="F105" i="5"/>
  <c r="F27" i="8"/>
  <c r="F105" i="8"/>
  <c r="F122" i="8"/>
  <c r="I12" i="3" s="1"/>
  <c r="F84" i="8"/>
  <c r="F16" i="8"/>
  <c r="D14" i="5"/>
  <c r="F14" i="5" s="1"/>
  <c r="D14" i="7"/>
  <c r="D102" i="7" s="1"/>
  <c r="F102" i="7" s="1"/>
  <c r="D134" i="7"/>
  <c r="F134" i="7" s="1"/>
  <c r="F124" i="7"/>
  <c r="F188" i="7"/>
  <c r="F122" i="7"/>
  <c r="F123" i="7"/>
  <c r="F68" i="9"/>
  <c r="F67" i="9"/>
  <c r="F79" i="9"/>
  <c r="D77" i="9"/>
  <c r="D88" i="9" s="1"/>
  <c r="F88" i="9" s="1"/>
  <c r="F78" i="9"/>
  <c r="F92" i="9"/>
  <c r="F103" i="9"/>
  <c r="F81" i="9"/>
  <c r="F59" i="9"/>
  <c r="F69" i="9"/>
  <c r="F37" i="9"/>
  <c r="F26" i="9"/>
  <c r="F15" i="9"/>
  <c r="F35" i="8"/>
  <c r="F114" i="8"/>
  <c r="F104" i="8"/>
  <c r="F92" i="8"/>
  <c r="F46" i="8"/>
  <c r="F26" i="8"/>
  <c r="F15" i="8"/>
  <c r="F45" i="5"/>
  <c r="F57" i="5"/>
  <c r="F35" i="5"/>
  <c r="F190" i="7"/>
  <c r="F179" i="7"/>
  <c r="F168" i="7"/>
  <c r="F157" i="7"/>
  <c r="F147" i="7"/>
  <c r="F136" i="7"/>
  <c r="F114" i="7"/>
  <c r="F81" i="7"/>
  <c r="F58" i="7"/>
  <c r="F47" i="7"/>
  <c r="F53" i="14"/>
  <c r="F114" i="9" l="1"/>
  <c r="K15" i="3" s="1"/>
  <c r="D201" i="7"/>
  <c r="F201" i="7" s="1"/>
  <c r="F17" i="9"/>
  <c r="F105" i="9"/>
  <c r="F94" i="9"/>
  <c r="F39" i="9"/>
  <c r="F28" i="9"/>
  <c r="F49" i="9"/>
  <c r="F48" i="9"/>
  <c r="F71" i="9"/>
  <c r="F83" i="9"/>
  <c r="F61" i="9"/>
  <c r="F49" i="7"/>
  <c r="F60" i="7"/>
  <c r="F104" i="7"/>
  <c r="F170" i="7"/>
  <c r="F192" i="7"/>
  <c r="F159" i="7"/>
  <c r="F40" i="7"/>
  <c r="F138" i="7"/>
  <c r="F73" i="7"/>
  <c r="F128" i="7"/>
  <c r="F181" i="7"/>
  <c r="F117" i="7"/>
  <c r="F149" i="7"/>
  <c r="F116" i="7"/>
  <c r="F123" i="5"/>
  <c r="E14" i="3" s="1"/>
  <c r="F112" i="9"/>
  <c r="K13" i="3" s="1"/>
  <c r="F113" i="9"/>
  <c r="K14" i="3" s="1"/>
  <c r="F106" i="5"/>
  <c r="F84" i="5"/>
  <c r="F29" i="5"/>
  <c r="F117" i="5"/>
  <c r="F93" i="5"/>
  <c r="F18" i="5"/>
  <c r="F71" i="5"/>
  <c r="F48" i="5"/>
  <c r="F37" i="5"/>
  <c r="F94" i="8"/>
  <c r="F106" i="8"/>
  <c r="F116" i="8"/>
  <c r="F28" i="8"/>
  <c r="F17" i="8"/>
  <c r="F38" i="8"/>
  <c r="F25" i="8"/>
  <c r="F113" i="7"/>
  <c r="F37" i="8"/>
  <c r="F77" i="9"/>
  <c r="F111" i="9" s="1"/>
  <c r="K12" i="3" s="1"/>
  <c r="F70" i="9"/>
  <c r="F115" i="8"/>
  <c r="F93" i="8"/>
  <c r="F47" i="8"/>
  <c r="F47" i="5"/>
  <c r="F58" i="5"/>
  <c r="F191" i="7"/>
  <c r="F180" i="7"/>
  <c r="F169" i="7"/>
  <c r="F158" i="7"/>
  <c r="F103" i="7"/>
  <c r="F59" i="7"/>
  <c r="F48" i="7"/>
  <c r="F115" i="13"/>
  <c r="F118" i="13"/>
  <c r="F119" i="13"/>
  <c r="F117" i="13"/>
  <c r="F116" i="13"/>
  <c r="F116" i="9" l="1"/>
  <c r="K17" i="3" s="1"/>
  <c r="F95" i="9"/>
  <c r="F72" i="9"/>
  <c r="F50" i="9"/>
  <c r="F106" i="9"/>
  <c r="F115" i="9"/>
  <c r="K16" i="3" s="1"/>
  <c r="F62" i="9"/>
  <c r="F29" i="9"/>
  <c r="F84" i="9"/>
  <c r="F40" i="9"/>
  <c r="F18" i="9"/>
  <c r="F182" i="7"/>
  <c r="F160" i="7"/>
  <c r="F61" i="7"/>
  <c r="F105" i="7"/>
  <c r="F193" i="7"/>
  <c r="F50" i="7"/>
  <c r="F150" i="7"/>
  <c r="F139" i="7"/>
  <c r="F171" i="7"/>
  <c r="F124" i="5"/>
  <c r="E15" i="3" s="1"/>
  <c r="F38" i="5"/>
  <c r="F49" i="5"/>
  <c r="F94" i="5"/>
  <c r="F72" i="5"/>
  <c r="F59" i="5"/>
  <c r="F125" i="5" s="1"/>
  <c r="E16" i="3" s="1"/>
  <c r="F125" i="8"/>
  <c r="I15" i="3" s="1"/>
  <c r="F49" i="8"/>
  <c r="F127" i="8" s="1"/>
  <c r="I17" i="3" s="1"/>
  <c r="F117" i="8"/>
  <c r="F107" i="8"/>
  <c r="F18" i="8"/>
  <c r="F95" i="8"/>
  <c r="F29" i="8"/>
  <c r="F39" i="8"/>
  <c r="F212" i="7"/>
  <c r="F48" i="8"/>
  <c r="F126" i="8" s="1"/>
  <c r="I16" i="3" s="1"/>
  <c r="F117" i="9" l="1"/>
  <c r="K18" i="3" s="1"/>
  <c r="K21" i="3" s="1"/>
  <c r="F51" i="9"/>
  <c r="F73" i="9"/>
  <c r="F118" i="9" s="1"/>
  <c r="K19" i="3" s="1"/>
  <c r="F161" i="7"/>
  <c r="F194" i="7"/>
  <c r="F172" i="7"/>
  <c r="F62" i="7"/>
  <c r="F51" i="7"/>
  <c r="F106" i="7"/>
  <c r="F183" i="7"/>
  <c r="F95" i="5"/>
  <c r="F60" i="5"/>
  <c r="F126" i="5" s="1"/>
  <c r="E17" i="3" s="1"/>
  <c r="F50" i="5"/>
  <c r="F39" i="5"/>
  <c r="F73" i="5"/>
  <c r="F118" i="8"/>
  <c r="F96" i="8"/>
  <c r="F50" i="8"/>
  <c r="F128" i="8" s="1"/>
  <c r="I18" i="3" s="1"/>
  <c r="F40" i="8"/>
  <c r="F61" i="5" l="1"/>
  <c r="F127" i="5" s="1"/>
  <c r="E18" i="3" s="1"/>
  <c r="F40" i="5"/>
  <c r="F51" i="5"/>
  <c r="F51" i="8"/>
  <c r="F129" i="8" s="1"/>
  <c r="I19" i="3" s="1"/>
  <c r="F42" i="14"/>
  <c r="F45" i="14"/>
  <c r="F43" i="14"/>
  <c r="F50" i="14"/>
  <c r="F49" i="14"/>
  <c r="F62" i="5" l="1"/>
  <c r="F128" i="5" s="1"/>
  <c r="E19" i="3" s="1"/>
  <c r="F52" i="14"/>
  <c r="F120" i="9" l="1"/>
  <c r="A15" i="13" l="1"/>
  <c r="F13" i="13"/>
  <c r="F12" i="13"/>
  <c r="F11" i="13"/>
  <c r="F10" i="13"/>
  <c r="F112" i="13"/>
  <c r="F111" i="13"/>
  <c r="F110" i="13"/>
  <c r="F109" i="13"/>
  <c r="F108" i="13"/>
  <c r="F32" i="14"/>
  <c r="F31" i="14"/>
  <c r="F30" i="14"/>
  <c r="F29" i="14"/>
  <c r="F83" i="12"/>
  <c r="F82" i="12"/>
  <c r="F81" i="12"/>
  <c r="F80" i="12"/>
  <c r="F9" i="13" l="1"/>
  <c r="F19" i="12" l="1"/>
  <c r="F147" i="13"/>
  <c r="F146" i="13"/>
  <c r="F145" i="13"/>
  <c r="F144" i="13"/>
  <c r="F143" i="13"/>
  <c r="F140" i="13"/>
  <c r="F139" i="13"/>
  <c r="F138" i="13"/>
  <c r="F137" i="13"/>
  <c r="F136" i="13"/>
  <c r="F133" i="13"/>
  <c r="F132" i="13"/>
  <c r="F131" i="13"/>
  <c r="F130" i="13"/>
  <c r="F129" i="13"/>
  <c r="F39" i="14"/>
  <c r="F38" i="14"/>
  <c r="F37" i="14"/>
  <c r="F36" i="14"/>
  <c r="F35" i="14"/>
  <c r="F28" i="14"/>
  <c r="F25" i="14"/>
  <c r="F24" i="14"/>
  <c r="F23" i="14"/>
  <c r="F22" i="14"/>
  <c r="F21" i="14"/>
  <c r="F18" i="14"/>
  <c r="F17" i="14"/>
  <c r="F16" i="14"/>
  <c r="F15" i="14"/>
  <c r="F14" i="14"/>
  <c r="A13" i="14"/>
  <c r="A20" i="14" s="1"/>
  <c r="A27" i="14" s="1"/>
  <c r="A34" i="14" s="1"/>
  <c r="F11" i="14"/>
  <c r="F10" i="14"/>
  <c r="F9" i="14"/>
  <c r="F8" i="14"/>
  <c r="F7" i="14"/>
  <c r="F48" i="13"/>
  <c r="F47" i="13"/>
  <c r="F46" i="13"/>
  <c r="F45" i="13"/>
  <c r="F41" i="13"/>
  <c r="F40" i="13"/>
  <c r="F39" i="13"/>
  <c r="F38" i="13"/>
  <c r="F31" i="13"/>
  <c r="F32" i="13"/>
  <c r="F33" i="13"/>
  <c r="F34" i="13"/>
  <c r="A22" i="13"/>
  <c r="A29" i="13" s="1"/>
  <c r="F24" i="13"/>
  <c r="F25" i="13"/>
  <c r="F26" i="13"/>
  <c r="F27" i="13"/>
  <c r="F154" i="13"/>
  <c r="F153" i="13"/>
  <c r="F152" i="13"/>
  <c r="F151" i="13"/>
  <c r="F150" i="13"/>
  <c r="F98" i="13"/>
  <c r="F97" i="13"/>
  <c r="F96" i="13"/>
  <c r="F95" i="13"/>
  <c r="F62" i="13"/>
  <c r="F61" i="13"/>
  <c r="F60" i="13"/>
  <c r="F59" i="13"/>
  <c r="F58" i="13"/>
  <c r="F55" i="13"/>
  <c r="F54" i="13"/>
  <c r="F53" i="13"/>
  <c r="F52" i="13"/>
  <c r="F51" i="13"/>
  <c r="F20" i="13"/>
  <c r="F19" i="13"/>
  <c r="F18" i="13"/>
  <c r="F17" i="13"/>
  <c r="F16" i="13"/>
  <c r="F79" i="12"/>
  <c r="F48" i="12"/>
  <c r="F47" i="12"/>
  <c r="F46" i="12"/>
  <c r="F45" i="12"/>
  <c r="F44" i="12"/>
  <c r="F41" i="12"/>
  <c r="F40" i="12"/>
  <c r="F39" i="12"/>
  <c r="F38" i="12"/>
  <c r="F37" i="12"/>
  <c r="F27" i="12"/>
  <c r="F26" i="12"/>
  <c r="F25" i="12"/>
  <c r="F24" i="12"/>
  <c r="F23" i="12"/>
  <c r="F20" i="12"/>
  <c r="F18" i="12"/>
  <c r="F17" i="12"/>
  <c r="F16" i="12"/>
  <c r="A15" i="12"/>
  <c r="A22" i="12" s="1"/>
  <c r="A29" i="12" s="1"/>
  <c r="F13" i="12"/>
  <c r="F12" i="12"/>
  <c r="F11" i="12"/>
  <c r="F10" i="12"/>
  <c r="F9" i="12"/>
  <c r="F76" i="11"/>
  <c r="F75" i="11"/>
  <c r="F74" i="11"/>
  <c r="F73" i="11"/>
  <c r="F72" i="11"/>
  <c r="F69" i="11"/>
  <c r="F68" i="11"/>
  <c r="F67" i="11"/>
  <c r="F66" i="11"/>
  <c r="F65" i="11"/>
  <c r="F62" i="11"/>
  <c r="F61" i="11"/>
  <c r="F60" i="11"/>
  <c r="F59" i="11"/>
  <c r="F58" i="11"/>
  <c r="F55" i="11"/>
  <c r="F54" i="11"/>
  <c r="F53" i="11"/>
  <c r="F52" i="11"/>
  <c r="F51" i="11"/>
  <c r="F48" i="11"/>
  <c r="F47" i="11"/>
  <c r="F46" i="11"/>
  <c r="F45" i="11"/>
  <c r="F44" i="11"/>
  <c r="F41" i="11"/>
  <c r="F40" i="11"/>
  <c r="F39" i="11"/>
  <c r="F38" i="11"/>
  <c r="F37" i="11"/>
  <c r="F34" i="11"/>
  <c r="F33" i="11"/>
  <c r="F32" i="11"/>
  <c r="F31" i="11"/>
  <c r="F30" i="11"/>
  <c r="F27" i="11"/>
  <c r="F26" i="11"/>
  <c r="F25" i="11"/>
  <c r="F24" i="11"/>
  <c r="F23" i="11"/>
  <c r="F20" i="11"/>
  <c r="F19" i="11"/>
  <c r="F18" i="11"/>
  <c r="F17" i="11"/>
  <c r="F16" i="11"/>
  <c r="A15" i="11"/>
  <c r="A22" i="11" s="1"/>
  <c r="A29" i="11" s="1"/>
  <c r="A36" i="11" s="1"/>
  <c r="A43" i="11" s="1"/>
  <c r="A50" i="11" s="1"/>
  <c r="A57" i="11" s="1"/>
  <c r="A64" i="11" s="1"/>
  <c r="F13" i="11"/>
  <c r="F12" i="11"/>
  <c r="F11" i="11"/>
  <c r="F10" i="11"/>
  <c r="F9" i="11"/>
  <c r="A20" i="8"/>
  <c r="F56" i="14" l="1"/>
  <c r="K11" i="10" s="1"/>
  <c r="F55" i="14"/>
  <c r="K10" i="10" s="1"/>
  <c r="F59" i="14"/>
  <c r="K14" i="10" s="1"/>
  <c r="F58" i="14"/>
  <c r="K13" i="10" s="1"/>
  <c r="F82" i="11"/>
  <c r="E14" i="10" s="1"/>
  <c r="F81" i="11"/>
  <c r="E13" i="10" s="1"/>
  <c r="F57" i="14"/>
  <c r="K12" i="10" s="1"/>
  <c r="F80" i="11"/>
  <c r="E12" i="10" s="1"/>
  <c r="F79" i="11"/>
  <c r="E11" i="10" s="1"/>
  <c r="F78" i="11"/>
  <c r="E10" i="10" s="1"/>
  <c r="E16" i="10" s="1"/>
  <c r="F67" i="13"/>
  <c r="F68" i="13"/>
  <c r="F30" i="13"/>
  <c r="F65" i="13"/>
  <c r="F69" i="13"/>
  <c r="F23" i="13"/>
  <c r="F37" i="13"/>
  <c r="F44" i="13"/>
  <c r="F66" i="13"/>
  <c r="F89" i="13"/>
  <c r="F91" i="13"/>
  <c r="F90" i="13"/>
  <c r="F88" i="13"/>
  <c r="A43" i="12"/>
  <c r="A50" i="12" s="1"/>
  <c r="A57" i="12" s="1"/>
  <c r="A64" i="12" s="1"/>
  <c r="A71" i="12" s="1"/>
  <c r="F33" i="12"/>
  <c r="F30" i="12"/>
  <c r="F32" i="12"/>
  <c r="F34" i="12"/>
  <c r="F122" i="12"/>
  <c r="F31" i="12"/>
  <c r="F93" i="12"/>
  <c r="F98" i="12"/>
  <c r="F97" i="12"/>
  <c r="F96" i="12"/>
  <c r="F95" i="12"/>
  <c r="F94" i="12"/>
  <c r="F87" i="13"/>
  <c r="F94" i="13"/>
  <c r="A36" i="13"/>
  <c r="A43" i="13" s="1"/>
  <c r="A50" i="13" s="1"/>
  <c r="A57" i="13" s="1"/>
  <c r="A64" i="13" s="1"/>
  <c r="F51" i="12"/>
  <c r="F53" i="12"/>
  <c r="F55" i="12"/>
  <c r="A71" i="11"/>
  <c r="K16" i="10" l="1"/>
  <c r="F158" i="13"/>
  <c r="I12" i="10" s="1"/>
  <c r="F160" i="13"/>
  <c r="I14" i="10" s="1"/>
  <c r="F159" i="13"/>
  <c r="I13" i="10" s="1"/>
  <c r="F61" i="14"/>
  <c r="F157" i="13"/>
  <c r="I11" i="10" s="1"/>
  <c r="F156" i="13"/>
  <c r="F84" i="11"/>
  <c r="A86" i="13"/>
  <c r="A93" i="13" s="1"/>
  <c r="A100" i="13" s="1"/>
  <c r="A107" i="13" s="1"/>
  <c r="A114" i="13" s="1"/>
  <c r="A135" i="13" s="1"/>
  <c r="A142" i="13" s="1"/>
  <c r="A149" i="13" s="1"/>
  <c r="F120" i="12"/>
  <c r="A78" i="12"/>
  <c r="A85" i="12" s="1"/>
  <c r="F119" i="12"/>
  <c r="F121" i="12"/>
  <c r="F106" i="12"/>
  <c r="F118" i="12"/>
  <c r="F103" i="12"/>
  <c r="F52" i="12"/>
  <c r="F54" i="12"/>
  <c r="F104" i="12"/>
  <c r="I16" i="10" l="1"/>
  <c r="F162" i="13"/>
  <c r="I10" i="10"/>
  <c r="A92" i="12"/>
  <c r="A102" i="12" s="1"/>
  <c r="F59" i="12"/>
  <c r="F61" i="12"/>
  <c r="F68" i="12"/>
  <c r="F89" i="12"/>
  <c r="F88" i="12"/>
  <c r="F67" i="12"/>
  <c r="F74" i="12"/>
  <c r="F105" i="12"/>
  <c r="F75" i="12"/>
  <c r="F128" i="12" l="1"/>
  <c r="G13" i="10" s="1"/>
  <c r="M13" i="10" s="1"/>
  <c r="F60" i="12"/>
  <c r="F127" i="12" s="1"/>
  <c r="G12" i="10" s="1"/>
  <c r="M12" i="10" s="1"/>
  <c r="F62" i="12"/>
  <c r="F58" i="12"/>
  <c r="F66" i="12" l="1"/>
  <c r="F65" i="12"/>
  <c r="A20" i="9"/>
  <c r="A31" i="9" l="1"/>
  <c r="A42" i="9" s="1"/>
  <c r="F37" i="7"/>
  <c r="F36" i="7"/>
  <c r="F35" i="7"/>
  <c r="F223" i="7" s="1"/>
  <c r="G14" i="3" s="1"/>
  <c r="F34" i="7"/>
  <c r="F33" i="7"/>
  <c r="A42" i="7"/>
  <c r="A53" i="7" s="1"/>
  <c r="A64" i="7" s="1"/>
  <c r="A75" i="7" s="1"/>
  <c r="A86" i="7" s="1"/>
  <c r="A97" i="7" s="1"/>
  <c r="A20" i="5"/>
  <c r="A31" i="5" s="1"/>
  <c r="A75" i="9" l="1"/>
  <c r="A86" i="9" s="1"/>
  <c r="A97" i="9" s="1"/>
  <c r="F69" i="12"/>
  <c r="A42" i="5"/>
  <c r="A108" i="7"/>
  <c r="A119" i="7" s="1"/>
  <c r="A130" i="7" s="1"/>
  <c r="F87" i="12" l="1"/>
  <c r="F72" i="12"/>
  <c r="F76" i="12"/>
  <c r="A98" i="8"/>
  <c r="A109" i="8" s="1"/>
  <c r="A141" i="7"/>
  <c r="A152" i="7" s="1"/>
  <c r="A163" i="7" s="1"/>
  <c r="A174" i="7" s="1"/>
  <c r="F73" i="12" l="1"/>
  <c r="F126" i="12" s="1"/>
  <c r="G11" i="10" s="1"/>
  <c r="M11" i="10" l="1"/>
  <c r="F86" i="12"/>
  <c r="F125" i="12" s="1"/>
  <c r="G10" i="10" s="1"/>
  <c r="M10" i="10" s="1"/>
  <c r="F90" i="12" l="1"/>
  <c r="F129" i="12" l="1"/>
  <c r="G14" i="10" s="1"/>
  <c r="M14" i="10" l="1"/>
  <c r="G16" i="10"/>
  <c r="M16" i="10" s="1"/>
  <c r="F131" i="12"/>
  <c r="C12" i="2" l="1"/>
  <c r="M19" i="10"/>
  <c r="M21" i="10" s="1"/>
  <c r="A53" i="5"/>
  <c r="A64" i="5" s="1"/>
  <c r="A75" i="5" s="1"/>
  <c r="A86" i="5" s="1"/>
  <c r="A97" i="5" l="1"/>
  <c r="A108" i="5" s="1"/>
  <c r="F91" i="8" l="1"/>
  <c r="F102" i="8"/>
  <c r="F124" i="8" l="1"/>
  <c r="I14" i="3" s="1"/>
  <c r="M14" i="3" s="1"/>
  <c r="D12" i="7" l="1"/>
  <c r="D100" i="7" s="1"/>
  <c r="F100" i="7" s="1"/>
  <c r="G12" i="7"/>
  <c r="D111" i="7" s="1"/>
  <c r="D199" i="7" s="1"/>
  <c r="D12" i="5"/>
  <c r="F12" i="5" s="1"/>
  <c r="D12" i="8"/>
  <c r="F12" i="8" l="1"/>
  <c r="F67" i="5"/>
  <c r="F56" i="5"/>
  <c r="F177" i="7"/>
  <c r="F122" i="5" l="1"/>
  <c r="E13" i="3" s="1"/>
  <c r="F123" i="8"/>
  <c r="F111" i="7"/>
  <c r="F133" i="8" l="1"/>
  <c r="I13" i="3"/>
  <c r="I21" i="3" s="1"/>
  <c r="E21" i="3"/>
  <c r="F130" i="5"/>
  <c r="F215" i="7" l="1"/>
  <c r="F204" i="7"/>
  <c r="D213" i="7"/>
  <c r="F213" i="7" s="1"/>
  <c r="F202" i="7"/>
  <c r="D211" i="7"/>
  <c r="F211" i="7" s="1"/>
  <c r="F199" i="7"/>
  <c r="D214" i="7"/>
  <c r="F214" i="7" s="1"/>
  <c r="F203" i="7"/>
  <c r="D210" i="7"/>
  <c r="F210" i="7" s="1"/>
  <c r="F198" i="7"/>
  <c r="F225" i="7" l="1"/>
  <c r="G16" i="3" s="1"/>
  <c r="M16" i="3" s="1"/>
  <c r="F221" i="7"/>
  <c r="G12" i="3" s="1"/>
  <c r="M12" i="3" s="1"/>
  <c r="F222" i="7"/>
  <c r="G13" i="3" s="1"/>
  <c r="M13" i="3" s="1"/>
  <c r="F226" i="7"/>
  <c r="G17" i="3" s="1"/>
  <c r="M17" i="3" s="1"/>
  <c r="F224" i="7"/>
  <c r="G15" i="3" s="1"/>
  <c r="M15" i="3" s="1"/>
  <c r="D217" i="7" l="1"/>
  <c r="F217" i="7" s="1"/>
  <c r="F206" i="7"/>
  <c r="F228" i="7" l="1"/>
  <c r="G19" i="3" s="1"/>
  <c r="M19" i="3" s="1"/>
  <c r="F216" i="7" l="1"/>
  <c r="D205" i="7"/>
  <c r="F205" i="7" l="1"/>
  <c r="F227" i="7" s="1"/>
  <c r="G18" i="3" s="1"/>
  <c r="M18" i="3" l="1"/>
  <c r="G21" i="3"/>
  <c r="M21" i="3" s="1"/>
  <c r="C10" i="2" s="1"/>
  <c r="F230" i="7"/>
  <c r="C16" i="2" l="1"/>
  <c r="C18" i="2" s="1"/>
  <c r="C23" i="2" s="1"/>
  <c r="C24" i="2" s="1"/>
  <c r="M24" i="3"/>
  <c r="M26" i="3" s="1"/>
  <c r="C25" i="2" l="1"/>
</calcChain>
</file>

<file path=xl/sharedStrings.xml><?xml version="1.0" encoding="utf-8"?>
<sst xmlns="http://schemas.openxmlformats.org/spreadsheetml/2006/main" count="1608" uniqueCount="159">
  <si>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</si>
  <si>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</si>
  <si>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</si>
  <si>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</si>
  <si>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</si>
  <si>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</si>
  <si>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</si>
  <si>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</si>
  <si>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</si>
  <si>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</si>
  <si>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</si>
  <si>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</si>
  <si>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</si>
  <si>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</si>
  <si>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</si>
  <si>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</si>
  <si>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</si>
  <si>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</si>
  <si>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</si>
  <si>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</si>
  <si>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</si>
  <si>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</si>
  <si>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</si>
  <si>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</si>
  <si>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</si>
  <si>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kamnitih,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</si>
  <si>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</si>
  <si>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I.PREDDELA</t>
  </si>
  <si>
    <t>III.KANALIZACIJA</t>
  </si>
  <si>
    <t>IV.ZAKLJ. DELA</t>
  </si>
  <si>
    <t>REKAPITULACIJA - fekalna kanalizacija</t>
  </si>
  <si>
    <t>Skupaj z DDV :</t>
  </si>
  <si>
    <t>skupaj :</t>
  </si>
  <si>
    <t>II.</t>
  </si>
  <si>
    <t>III.</t>
  </si>
  <si>
    <t>ZAKLJUČNA DELA</t>
  </si>
  <si>
    <t>IV.</t>
  </si>
  <si>
    <t>REKAPITULACIJA - meteorna kanalizacija</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</si>
  <si>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</si>
  <si>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Evidentiranje obstoječega stanja stavb in ostalih objektov ob predvideni trasi. V ceni je zajet pregled in popis obstoječega stanja z popisom obstoječih poškodb, pozicioniranjem kontrolnih točk, vgradnjo plomb na obstoječe razpoke, izdelavo nivelmanskega poligona, periodičnim spremlanjem sprememb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</si>
  <si>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</si>
  <si>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</si>
  <si>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</si>
  <si>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</si>
  <si>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</si>
  <si>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</si>
  <si>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Dobava materiala na mesto vgradnje in izdelava izpustne glave na cevovodu premera 40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</si>
  <si>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30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</si>
  <si>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</si>
  <si>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</si>
  <si>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II.ZEM.BET.DELA</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</si>
  <si>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</si>
  <si>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</si>
  <si>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</si>
  <si>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REKAPITULACIJA</t>
  </si>
  <si>
    <t>naročnik</t>
  </si>
  <si>
    <t>MARJETICA d.o.o.</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</si>
  <si>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</si>
  <si>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</si>
  <si>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</si>
  <si>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</si>
  <si>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</si>
  <si>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</si>
  <si>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</si>
  <si>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</si>
  <si>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</si>
  <si>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</si>
  <si>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</si>
  <si>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</si>
  <si>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</si>
  <si>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</si>
  <si>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</si>
  <si>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kanalskega pokrova z odprtinami in okvirja z zaklepanjem in protihrupnim vložkom LTŽ premera 600 mm, D400, SIST-EN 124-1996. Skupaj z vsemi dodatnimi in zaščitnimi deli .</t>
  </si>
  <si>
    <t>Dobava na mesto vgradnje in montaža kanalskega pokrova z odprtinami in okvirja z zaklepanjem in protihrupnim vložkom LTŽ premera 600 mm, C250, SIST-EN 124-1996. Skupaj z vsemi dodatnimi in zaščitnimi deli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</si>
  <si>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</si>
  <si>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</si>
  <si>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</si>
  <si>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 xml:space="preserve">Zasip kanala z izbranim in prebranim enakomerno zrnatim drobljenim kamnitim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</si>
  <si>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SKUPAJ</t>
  </si>
  <si>
    <t>FEKALNA KANALIZACIJA JAVNI KANALI</t>
  </si>
  <si>
    <t>Izvedba priključkov na jaške. Kanalizacijske cevi iz armiranega poliestra(GRP)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</si>
  <si>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Izkop kanala za položitev kan.cevi, skladno s SIST-EN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</si>
  <si>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Dobava materiala na mesto vgradnje in podbetoniranje temeljev obstoječih hiš in AB zidov s cementnim betonom C25/30;XC2. Presek 0,50 m3/m1. V ceni je zajet ročni izkop in planiranje dna v mat. III.-IV.ktg, montaža in demontaža enostranskega opaža, vgrajevanje betona s tlačenjem pod in v temelj zidu, ročni zasip s planiranjem ter vsa dodatna in zaščitna dela. Obračun po dejansko izvršenih delih.  OCENA</t>
  </si>
  <si>
    <t>Dobava na mesto vgradnje in strojna izdelava nosilne plasti iz bituminiziranega drobljenca AC16 base, B 50/70 A3 v povprečni debelini 5 cm. V ceni je zajeta izdelava v projektiranih padcih in naklonih ter vsa dodatna in zaščitna dela.</t>
  </si>
  <si>
    <t>Dobava na mesto vgradnje in obbetoniranje cevovoda s cement. betonom C25/30;XC2, min. debeline 10 cm. Presek 0,23 m3/m1. V ceni je zajeto natančno podbetoniranje in obbetoniranje cevi po projektiranih karakterističnih prerezih ter vsa dodatna in zaščitna dela.</t>
  </si>
  <si>
    <t>Dobava na mesto vgradnje in izdelava betonske posteljice iz cementnega betona C20/25;XC1, min. debeline 10 cm. Presek 0,09-0,23 m3/m1. V ceni je zajeto oblikovanje ležišča cevi po projektirani niveleti in karakterističnih prerezih ter vsa dodatna in zaščitna dela.</t>
  </si>
  <si>
    <t>Dobava na mesto vgradnje in izdelava peščene posteljice min.debeline 10 cm in obsipa cevi s peskom granulacije 4-8 mm, min.debeline sloja 30 cm iznad temena cevi. Presek 0,57-1,58 m3/m1. V ceni je zajeto planiranje posteljice po projektirani niveleti, podbijanje in zasip cevi skladno s projektiranimi prerezi in navodili proizvajalca cevi ter vsa dodatna in zaščitna dela.</t>
  </si>
  <si>
    <t xml:space="preserve">Dobava na mesto vgradnje in montaža kanalskega pokrova z odprtinami in okvirja z zaklepanjem in protihrupnim vložkom LTŽ premera 600 mm, D400, SIST-EN 124-1996. V ceni so zajeta vsa dodatna in zaščitna dela. </t>
  </si>
  <si>
    <t xml:space="preserve">Dobava na mesto vgradnje in montaža kanalskega pokrova z odprtinami in okvirja z zaklepanjem in protihrupnim vložkom LTŽ premera 600 mm, C250, SIST-EN 124-1996. V ceni so zajeta vsa dodatna in zaščitna dela. </t>
  </si>
  <si>
    <t xml:space="preserve">Dobava materiala na mesto vgradnje in izdelava cestnega betonskega požiralnika s peskolovom min. globine 50 cm, skupaj z izdelavo AB temelja in obbetoniranja BC premera 50 cm z betonom  C20/25;XC1, izdelavo AB okvirja, montažo LTŽ rešetke 400/400 mm, nosilnosti 400 kN, SIST EN 124 (art.701 ali enakovredna rešetka)  in izdelavo projektiranih priključkov ter obdelavo sten in dna s FCM 1:3 in trikratnim premazom s hidrotes +. V ceni so zajeta vsa dodatna in zaščitna dela. </t>
  </si>
  <si>
    <t>Nabava in montaža tipske kanalete iz polimernega betona SIST EN 1433, š = 150 mm, v = 210 mm, L=1000 mm, z zaščitnim LTŽ robom in LTŽ rešetko D 400, s širino rege  12 mm, vključno s polno zaključno in čelno iztočno steno DN 150. Višino in naklon rešetke je potrebno prilagoditi prečnim in vzdolžnim naklonom platoja.V ceni je zajeta izdelava betonske posteljice in obbetoniranje kanalete z betonom C30/37; XC3 -po detajlu, izdelava bitumizirane fuge in priključka na meteorno kanalizacijo ter vsa dodatna in zaščitna dela.</t>
  </si>
  <si>
    <t>nepredvidena dela 10%</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</si>
  <si>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</si>
  <si>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</si>
  <si>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 xml:space="preserve">Odstranitev dreves z debli premera 15-50 cm ter vej na srednje porasli površini - strojno. V ceni je zajet in dreves deb. nad 10 cm, oklestenje in razrez debel, nalaganje na kamion, prevoz na STR 15 km, predaja pooblaščenemu prevzemniku, plačilo prevzemne takse ter vsa dodatna in zaščitna dela. Obračun po dejansko izvedenih delih. </t>
  </si>
  <si>
    <t>F1</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</si>
  <si>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</si>
  <si>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F2</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</si>
  <si>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</si>
  <si>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0.70 do 1.80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</si>
  <si>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nad 1.80 m.</t>
  </si>
  <si>
    <t>Dobava in izdelava umirjevalnega jaška iz armiranega poliestra-GRP cevi,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</si>
  <si>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GLG projektiranje d.o.o.</t>
  </si>
  <si>
    <t>Vojkovo nabrežje 23,</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</si>
  <si>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</si>
  <si>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kan.cevi,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</si>
  <si>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</si>
  <si>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Ponovna vgradnja izkopanega zemeljskega materiala III. ktg in IV. ktg. Kubatura v raščenem stanju. V ceni so upoštevani vsi stroški deponiranja materiala ter vsa dodatna in zaščitna dela.</t>
  </si>
  <si>
    <t xml:space="preserve">Zasip kanala z izbranim in prebranim enakomerno zrnatim drobljenim zemeljskim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</si>
  <si>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F3</t>
  </si>
  <si>
    <t>Zakoličba trase kanalizacije, obnovitev in zavarovanje osi trase. V ceni so zajeta vsa dodatna in zaščitna dela.</t>
  </si>
  <si>
    <t>m3m</t>
  </si>
  <si>
    <t>m2m</t>
  </si>
  <si>
    <t>F3-1</t>
  </si>
  <si>
    <t>F3-2</t>
  </si>
  <si>
    <t>TLAČNI VOD</t>
  </si>
  <si>
    <t>Dobava na mesto vgradnje in polaganje kanalizacijskih cevi- tlačni vod - PE 110, PN 8 bar, SIST ISO 4427, SIST EN 12201, notranjega premera 90 mm, vključno s spojnimi elementi ter priključitvijo na jaške. Cevi morajo biti položene skladno s EN1610. V ceni je zajetpregled s KTV kontrolnim sistemom, izvedba tlačnega preizkusa vodotesnosti kanalizacije in jaškov, vsa dodatna in zaščitna dela ter čiščenje in izpiranje kanala.</t>
  </si>
  <si>
    <t>M1</t>
  </si>
  <si>
    <t xml:space="preserve">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</si>
  <si>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0.70-1.80 m.</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</si>
  <si>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do 0.70 m.</t>
  </si>
  <si>
    <t>Dobava materiala na mesto vgradnje in izdelava izpustne glave na cevovodu premera 50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</si>
  <si>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M3</t>
  </si>
  <si>
    <t>M2-1</t>
  </si>
  <si>
    <t>M3-1</t>
  </si>
  <si>
    <t>M3-2</t>
  </si>
  <si>
    <t>SKUPAJ:</t>
  </si>
  <si>
    <t>METERONA KANALIZACIJA JAVNI KANALI</t>
  </si>
  <si>
    <t>OBČINA ANKARAN</t>
  </si>
  <si>
    <t>Jadranska cesta 66</t>
  </si>
  <si>
    <t>6280 ANKARAN</t>
  </si>
  <si>
    <t>Območje KOLOMBINI</t>
  </si>
  <si>
    <t>F4</t>
  </si>
  <si>
    <t>F5</t>
  </si>
  <si>
    <t>F6</t>
  </si>
  <si>
    <t>F7</t>
  </si>
  <si>
    <t>F8</t>
  </si>
  <si>
    <t xml:space="preserve">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</si>
  <si>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 xml:space="preserve">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-50% celotnega izkopa.                       </t>
  </si>
  <si>
    <t>Dobava materiala na mesto vgradnje in izdelava izpustne glave na cevovodu premera 60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</si>
  <si>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M5</t>
  </si>
  <si>
    <t>M6</t>
  </si>
  <si>
    <t>M8</t>
  </si>
  <si>
    <t>Območje Kolombini</t>
  </si>
  <si>
    <t>NE BRIŠI, POVEZANO NA PREDRAČUN</t>
  </si>
  <si>
    <t>ARHEOLOŠKE RAZISKAVE</t>
  </si>
  <si>
    <t xml:space="preserve">Rekonstrukcija NNP (nevezana nosilna plast)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</si>
  <si>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 xml:space="preserve">Rekonstrukcija NNP  (nevezana nosilna plast)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</si>
  <si>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Izvedba odcepnega kosa iz jaška. Kanalizacijske cevi iz armiranega poliestra (GRP)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</si>
  <si>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DN160 notranjega premera min 150 mm, vključno s spojnimi elementi ter priključitvijo na jaške. Cevi morajo biti položene skladno s EN1610. V ceni je zajet pranje kanalizacije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</si>
  <si>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DN250 notranjega premera min 240 mm, vključno s spojnimi elementi ter priključitvijo na jaške. Cevi morajo biti položene skladno s EN1610. V ceni je zajet pranje kanlizacije,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</si>
  <si>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DN315 notranjega premera min 296 mm, vključno s spojnimi elementi ter priključitvijo na jaške. Cevi morajo biti položene skladno s EN1610. V ceni je zajet pranje kanalizacije,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</si>
  <si>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DN400 notranjega premera min 376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</si>
  <si>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DN500 notranjega premera min 470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</si>
  <si>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DN630 notranjega premera min 593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</si>
  <si>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Dobava na mesto vgradnje in strojna izdelava obrabne plasti iz bitumenskega betona AC 8 surf, B 50/70 A3 v povprečni debelini 40 mm. V ceni je zajeta izdelava v projektiranih padcih in naklonih ter vsa dodatna in zaščitna dela.</t>
  </si>
  <si>
    <t>Ulica 15. maja 4, 6000 Koper</t>
  </si>
  <si>
    <t xml:space="preserve">IZGRADNJA KANALIZACIJSKEGA SISTEMA NA OBMOČJU </t>
  </si>
  <si>
    <t>AGLOMERACIJE HRVATINI - KANALIZACIJA KOLOMBINI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</si>
</sst>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000"/>
    <numFmt numFmtId="170" formatCode="_-* #,##0.00&quot; SIT&quot;_-;\-* #,##0.00&quot; SIT&quot;_-;_-* \-??&quot; SIT&quot;_-;_-@_-"/>
    <numFmt numFmtId="171" formatCode="m\o\n\th\ d\,\ yyyy"/>
    <numFmt numFmtId="172" formatCode="_-* #,##0.00\ [$€]_-;\-* #,##0.00\ [$€]_-;_-* \-??\ [$€]_-;_-@_-"/>
    <numFmt numFmtId="173" formatCode="#,#00"/>
    <numFmt numFmtId="174" formatCode="#,"/>
    <numFmt numFmtId="175" formatCode="_-* #,##0.00\ &quot;SIT&quot;_-;\-* #,##0.00\ &quot;SIT&quot;_-;_-* &quot;-&quot;??\ &quot;SIT&quot;_-;_-@_-"/>
    <numFmt numFmtId="176" formatCode="_ * #,##0.00\ &quot;SIT&quot;_ ;_ * #,##0.00\ &quot;SIT&quot;_ ;_ * &quot;-&quot;??\ &quot;SIT&quot;_ ;_ @_ "/>
    <numFmt numFmtId="177" formatCode="_ * #,##0.00\ _S_I_T_ ;_ * #,##0.00\ _S_I_T_ ;_ * &quot;-&quot;??\ _S_I_T_ ;_ @_ "/>
    <numFmt numFmtId="178" formatCode="_-* #,##0.00\ _S_I_T_-;\-* #,##0.00\ _S_I_T_-;_-* \-??\ _S_I_T_-;_-@_-"/>
  </numFmts>
  <fonts count="135">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b/>
      <sz val="12"/>
      <color theme="8" tint="-0.249977111117893"/>
      <name val="Arial"/>
      <family val="2"/>
      <charset val="238"/>
    </font>
    <font>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i/>
      <sz val="11"/>
      <name val="Arial"/>
      <family val="2"/>
      <charset val="238"/>
    </font>
    <font>
      <b/>
      <i/>
      <sz val="11"/>
      <color theme="8" tint="-0.249977111117893"/>
      <name val="Arial"/>
      <family val="2"/>
      <charset val="238"/>
    </font>
    <font>
      <b/>
      <u/>
      <sz val="10"/>
      <color rgb="FFC00000"/>
      <name val="Arial"/>
      <family val="2"/>
      <charset val="238"/>
    </font>
    <font>
      <b/>
      <u/>
      <sz val="10"/>
      <color rgb="FFC00000"/>
      <name val="Arial CE"/>
      <charset val="238"/>
    </font>
    <font>
      <b/>
      <i/>
      <u/>
      <sz val="10"/>
      <color rgb="FF00B050"/>
      <name val="Arial"/>
      <family val="2"/>
      <charset val="238"/>
    </font>
    <font>
      <sz val="10"/>
      <color rgb="FFC00000"/>
      <name val="Arial Baltic"/>
      <family val="2"/>
      <charset val="186"/>
    </font>
    <font>
      <b/>
      <i/>
      <u/>
      <sz val="10"/>
      <color rgb="FFC00000"/>
      <name val="Arial"/>
      <family val="2"/>
      <charset val="238"/>
    </font>
    <font>
      <sz val="11"/>
      <name val="SL Dutch"/>
      <charset val="238"/>
    </font>
    <font>
      <b/>
      <sz val="10"/>
      <name val="Arial"/>
      <family val="2"/>
    </font>
    <font>
      <b/>
      <i/>
      <u/>
      <sz val="10"/>
      <name val="Arial"/>
      <family val="2"/>
      <charset val="238"/>
    </font>
    <font>
      <sz val="11"/>
      <color rgb="FFC00000"/>
      <name val="Calibri"/>
      <family val="2"/>
      <charset val="238"/>
      <scheme val="minor"/>
    </font>
    <font>
      <b/>
      <sz val="10"/>
      <color theme="1"/>
      <name val="Arial Narrow"/>
      <family val="2"/>
      <charset val="238"/>
    </font>
    <font>
      <sz val="11"/>
      <color theme="1"/>
      <name val="Arial CE"/>
      <charset val="238"/>
    </font>
    <font>
      <b/>
      <i/>
      <u/>
      <sz val="10"/>
      <color rgb="FFFF0000"/>
      <name val="Arial"/>
      <family val="2"/>
      <charset val="238"/>
    </font>
    <font>
      <b/>
      <i/>
      <u/>
      <sz val="10"/>
      <color rgb="FF7030A0"/>
      <name val="Arial"/>
      <family val="2"/>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family val="2"/>
      <charset val="238"/>
    </font>
    <font>
      <sz val="10"/>
      <color rgb="FF336600"/>
      <name val="Arial"/>
      <family val="2"/>
      <charset val="238"/>
    </font>
    <font>
      <b/>
      <i/>
      <u/>
      <sz val="11"/>
      <color rgb="FF0070C0"/>
      <name val="Calibri"/>
      <family val="2"/>
      <charset val="238"/>
      <scheme val="minor"/>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b/>
      <sz val="10"/>
      <color rgb="FFFF0000"/>
      <name val="Arial"/>
      <family val="2"/>
      <charset val="238"/>
    </font>
    <font>
      <b/>
      <sz val="11"/>
      <color rgb="FFFF0000"/>
      <name val="Calibri"/>
      <family val="2"/>
      <charset val="238"/>
      <scheme val="minor"/>
    </font>
    <font>
      <u/>
      <sz val="10"/>
      <name val="Arial"/>
      <family val="2"/>
      <charset val="238"/>
    </font>
    <font>
      <i/>
      <sz val="10"/>
      <name val="Arial"/>
      <family val="2"/>
      <charset val="238"/>
    </font>
    <font>
      <b/>
      <i/>
      <sz val="12"/>
      <name val="Arial"/>
      <family val="2"/>
      <charset val="238"/>
    </font>
    <font>
      <sz val="9"/>
      <name val="Arial"/>
      <family val="2"/>
    </font>
    <font>
      <b/>
      <sz val="4"/>
      <color theme="1"/>
      <name val="Calibri"/>
      <family val="2"/>
      <charset val="238"/>
      <scheme val="minor"/>
    </font>
    <font>
      <b/>
      <i/>
      <sz val="10"/>
      <name val="Arial"/>
      <family val="2"/>
    </font>
  </fonts>
  <fills count="28">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s>
  <borders count="22">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s>
  <cellStyleXfs count="434">
    <xf numFmtId="0" fontId="0" fillId="0" borderId="0"/>
    <xf numFmtId="43" fontId="1" fillId="0" borderId="0" applyFont="0" applyFill="0" applyBorder="0" applyAlignment="0" applyProtection="0"/>
    <xf numFmtId="9" fontId="1" fillId="0" borderId="0" applyFont="0" applyFill="0" applyBorder="0" applyAlignment="0" applyProtection="0"/>
    <xf numFmtId="0" fontId="38" fillId="0" borderId="0"/>
    <xf numFmtId="0" fontId="40" fillId="0" borderId="0"/>
    <xf numFmtId="167" fontId="69" fillId="0" borderId="0"/>
    <xf numFmtId="0" fontId="72" fillId="0" borderId="0"/>
    <xf numFmtId="0" fontId="73" fillId="8" borderId="0" applyNumberFormat="0" applyBorder="0" applyAlignment="0" applyProtection="0"/>
    <xf numFmtId="0" fontId="73" fillId="6" borderId="0" applyNumberFormat="0" applyBorder="0" applyAlignment="0" applyProtection="0"/>
    <xf numFmtId="0" fontId="73" fillId="7" borderId="0" applyNumberFormat="0" applyBorder="0" applyAlignment="0" applyProtection="0"/>
    <xf numFmtId="0" fontId="73" fillId="9" borderId="0" applyNumberFormat="0" applyBorder="0" applyAlignment="0" applyProtection="0"/>
    <xf numFmtId="0" fontId="73" fillId="10" borderId="0" applyNumberFormat="0" applyBorder="0" applyAlignment="0" applyProtection="0"/>
    <xf numFmtId="0" fontId="73" fillId="11" borderId="0" applyNumberFormat="0" applyBorder="0" applyAlignment="0" applyProtection="0"/>
    <xf numFmtId="0" fontId="83" fillId="12" borderId="0" applyNumberFormat="0" applyBorder="0" applyAlignment="0" applyProtection="0"/>
    <xf numFmtId="0" fontId="86" fillId="13" borderId="3" applyNumberFormat="0" applyAlignment="0" applyProtection="0"/>
    <xf numFmtId="0" fontId="81" fillId="14" borderId="4" applyNumberFormat="0" applyAlignment="0" applyProtection="0"/>
    <xf numFmtId="164" fontId="72" fillId="0" borderId="0" applyFont="0" applyFill="0" applyBorder="0" applyAlignment="0" applyProtection="0"/>
    <xf numFmtId="3" fontId="72" fillId="0" borderId="0" applyFont="0" applyFill="0" applyBorder="0" applyAlignment="0" applyProtection="0"/>
    <xf numFmtId="168" fontId="72" fillId="0" borderId="0" applyFont="0" applyFill="0" applyBorder="0" applyAlignment="0" applyProtection="0"/>
    <xf numFmtId="0" fontId="72" fillId="0" borderId="0" applyFont="0" applyFill="0" applyBorder="0" applyAlignment="0" applyProtection="0"/>
    <xf numFmtId="0" fontId="79" fillId="0" borderId="0" applyNumberFormat="0" applyFill="0" applyBorder="0" applyAlignment="0" applyProtection="0"/>
    <xf numFmtId="2" fontId="72" fillId="0" borderId="0" applyFont="0" applyFill="0" applyBorder="0" applyAlignment="0" applyProtection="0"/>
    <xf numFmtId="0" fontId="87" fillId="0" borderId="5" applyNumberFormat="0" applyFill="0" applyAlignment="0" applyProtection="0"/>
    <xf numFmtId="0" fontId="88" fillId="0" borderId="6" applyNumberFormat="0" applyFill="0" applyAlignment="0" applyProtection="0"/>
    <xf numFmtId="0" fontId="89" fillId="0" borderId="7" applyNumberFormat="0" applyFill="0" applyAlignment="0" applyProtection="0"/>
    <xf numFmtId="0" fontId="89" fillId="0" borderId="0" applyNumberFormat="0" applyFill="0" applyBorder="0" applyAlignment="0" applyProtection="0"/>
    <xf numFmtId="0" fontId="84" fillId="4" borderId="3" applyNumberFormat="0" applyAlignment="0" applyProtection="0"/>
    <xf numFmtId="0" fontId="78" fillId="0" borderId="8" applyNumberFormat="0" applyFill="0" applyAlignment="0" applyProtection="0"/>
    <xf numFmtId="0" fontId="74" fillId="0" borderId="9" applyNumberFormat="0" applyFill="0" applyAlignment="0" applyProtection="0"/>
    <xf numFmtId="0" fontId="75" fillId="0" borderId="10" applyNumberFormat="0" applyFill="0" applyAlignment="0" applyProtection="0"/>
    <xf numFmtId="0" fontId="76" fillId="0" borderId="11" applyNumberFormat="0" applyFill="0" applyAlignment="0" applyProtection="0"/>
    <xf numFmtId="0" fontId="76" fillId="0" borderId="0" applyNumberFormat="0" applyFill="0" applyBorder="0" applyAlignment="0" applyProtection="0"/>
    <xf numFmtId="0" fontId="90" fillId="4" borderId="0" applyNumberFormat="0" applyBorder="0" applyAlignment="0" applyProtection="0"/>
    <xf numFmtId="0" fontId="77" fillId="4" borderId="0" applyNumberFormat="0" applyBorder="0" applyAlignment="0" applyProtection="0"/>
    <xf numFmtId="0" fontId="40" fillId="2" borderId="12" applyNumberFormat="0" applyFont="0" applyAlignment="0" applyProtection="0"/>
    <xf numFmtId="0" fontId="4" fillId="2" borderId="12" applyNumberFormat="0" applyFont="0" applyAlignment="0" applyProtection="0"/>
    <xf numFmtId="9" fontId="72" fillId="0" borderId="0" applyFont="0" applyFill="0" applyBorder="0" applyAlignment="0" applyProtection="0"/>
    <xf numFmtId="0" fontId="79" fillId="0" borderId="0" applyNumberFormat="0" applyFill="0" applyBorder="0" applyAlignment="0" applyProtection="0"/>
    <xf numFmtId="0" fontId="73" fillId="15" borderId="0" applyNumberFormat="0" applyBorder="0" applyAlignment="0" applyProtection="0"/>
    <xf numFmtId="0" fontId="73" fillId="11" borderId="0" applyNumberFormat="0" applyBorder="0" applyAlignment="0" applyProtection="0"/>
    <xf numFmtId="0" fontId="73" fillId="16" borderId="0" applyNumberFormat="0" applyBorder="0" applyAlignment="0" applyProtection="0"/>
    <xf numFmtId="0" fontId="73" fillId="17" borderId="0" applyNumberFormat="0" applyBorder="0" applyAlignment="0" applyProtection="0"/>
    <xf numFmtId="0" fontId="73" fillId="10" borderId="0" applyNumberFormat="0" applyBorder="0" applyAlignment="0" applyProtection="0"/>
    <xf numFmtId="0" fontId="73" fillId="6" borderId="0" applyNumberFormat="0" applyBorder="0" applyAlignment="0" applyProtection="0"/>
    <xf numFmtId="0" fontId="80" fillId="0" borderId="13" applyNumberFormat="0" applyFill="0" applyAlignment="0" applyProtection="0"/>
    <xf numFmtId="0" fontId="81" fillId="14" borderId="4" applyNumberFormat="0" applyAlignment="0" applyProtection="0"/>
    <xf numFmtId="0" fontId="82" fillId="18" borderId="3" applyNumberFormat="0" applyAlignment="0" applyProtection="0"/>
    <xf numFmtId="0" fontId="83" fillId="5" borderId="0" applyNumberFormat="0" applyBorder="0" applyAlignment="0" applyProtection="0"/>
    <xf numFmtId="0" fontId="85" fillId="0" borderId="14" applyNumberFormat="0" applyFill="0" applyAlignment="0" applyProtection="0"/>
    <xf numFmtId="0" fontId="84" fillId="3" borderId="3" applyNumberFormat="0" applyAlignment="0" applyProtection="0"/>
    <xf numFmtId="0" fontId="85"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97" fillId="0" borderId="0"/>
    <xf numFmtId="0" fontId="40" fillId="0" borderId="0"/>
    <xf numFmtId="0" fontId="98" fillId="0" borderId="0"/>
    <xf numFmtId="0" fontId="99" fillId="0" borderId="0"/>
    <xf numFmtId="0" fontId="100" fillId="19" borderId="0" applyNumberFormat="0" applyBorder="0" applyAlignment="0" applyProtection="0"/>
    <xf numFmtId="0" fontId="100" fillId="20" borderId="0" applyNumberFormat="0" applyBorder="0" applyAlignment="0" applyProtection="0"/>
    <xf numFmtId="0" fontId="100" fillId="2" borderId="0" applyNumberFormat="0" applyBorder="0" applyAlignment="0" applyProtection="0"/>
    <xf numFmtId="0" fontId="100" fillId="3" borderId="0" applyNumberFormat="0" applyBorder="0" applyAlignment="0" applyProtection="0"/>
    <xf numFmtId="0" fontId="100" fillId="21" borderId="0" applyNumberFormat="0" applyBorder="0" applyAlignment="0" applyProtection="0"/>
    <xf numFmtId="0" fontId="100" fillId="2" borderId="0" applyNumberFormat="0" applyBorder="0" applyAlignment="0" applyProtection="0"/>
    <xf numFmtId="0" fontId="100" fillId="21" borderId="0" applyNumberFormat="0" applyBorder="0" applyAlignment="0" applyProtection="0"/>
    <xf numFmtId="0" fontId="100" fillId="20" borderId="0" applyNumberFormat="0" applyBorder="0" applyAlignment="0" applyProtection="0"/>
    <xf numFmtId="0" fontId="100" fillId="4" borderId="0" applyNumberFormat="0" applyBorder="0" applyAlignment="0" applyProtection="0"/>
    <xf numFmtId="0" fontId="100" fillId="5" borderId="0" applyNumberFormat="0" applyBorder="0" applyAlignment="0" applyProtection="0"/>
    <xf numFmtId="0" fontId="100" fillId="21" borderId="0" applyNumberFormat="0" applyBorder="0" applyAlignment="0" applyProtection="0"/>
    <xf numFmtId="0" fontId="100" fillId="2" borderId="0" applyNumberFormat="0" applyBorder="0" applyAlignment="0" applyProtection="0"/>
    <xf numFmtId="0" fontId="73" fillId="21" borderId="0" applyNumberFormat="0" applyBorder="0" applyAlignment="0" applyProtection="0"/>
    <xf numFmtId="0" fontId="73" fillId="6" borderId="0" applyNumberFormat="0" applyBorder="0" applyAlignment="0" applyProtection="0"/>
    <xf numFmtId="0" fontId="73" fillId="7" borderId="0" applyNumberFormat="0" applyBorder="0" applyAlignment="0" applyProtection="0"/>
    <xf numFmtId="0" fontId="73" fillId="5" borderId="0" applyNumberFormat="0" applyBorder="0" applyAlignment="0" applyProtection="0"/>
    <xf numFmtId="0" fontId="73" fillId="21" borderId="0" applyNumberFormat="0" applyBorder="0" applyAlignment="0" applyProtection="0"/>
    <xf numFmtId="0" fontId="73" fillId="20" borderId="0" applyNumberFormat="0" applyBorder="0" applyAlignment="0" applyProtection="0"/>
    <xf numFmtId="0" fontId="73" fillId="8" borderId="0" applyNumberFormat="0" applyBorder="0" applyAlignment="0" applyProtection="0"/>
    <xf numFmtId="0" fontId="73" fillId="6" borderId="0" applyNumberFormat="0" applyBorder="0" applyAlignment="0" applyProtection="0"/>
    <xf numFmtId="0" fontId="73" fillId="7" borderId="0" applyNumberFormat="0" applyBorder="0" applyAlignment="0" applyProtection="0"/>
    <xf numFmtId="0" fontId="73" fillId="9" borderId="0" applyNumberFormat="0" applyBorder="0" applyAlignment="0" applyProtection="0"/>
    <xf numFmtId="0" fontId="73" fillId="10" borderId="0" applyNumberFormat="0" applyBorder="0" applyAlignment="0" applyProtection="0"/>
    <xf numFmtId="0" fontId="73" fillId="11" borderId="0" applyNumberFormat="0" applyBorder="0" applyAlignment="0" applyProtection="0"/>
    <xf numFmtId="0" fontId="83" fillId="12" borderId="0" applyNumberFormat="0" applyBorder="0" applyAlignment="0" applyProtection="0"/>
    <xf numFmtId="0" fontId="86" fillId="13" borderId="3" applyNumberFormat="0" applyAlignment="0" applyProtection="0"/>
    <xf numFmtId="0" fontId="81" fillId="14" borderId="4" applyNumberFormat="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171" fontId="101" fillId="0" borderId="0">
      <protection locked="0"/>
    </xf>
    <xf numFmtId="171" fontId="102" fillId="0" borderId="0">
      <protection locked="0"/>
    </xf>
    <xf numFmtId="0" fontId="103" fillId="0" borderId="18" applyAlignment="0"/>
    <xf numFmtId="172" fontId="104" fillId="0" borderId="0" applyFill="0" applyBorder="0" applyAlignment="0" applyProtection="0"/>
    <xf numFmtId="0" fontId="79" fillId="0" borderId="0" applyNumberFormat="0" applyFill="0" applyBorder="0" applyAlignment="0" applyProtection="0"/>
    <xf numFmtId="173" fontId="101" fillId="0" borderId="0">
      <protection locked="0"/>
    </xf>
    <xf numFmtId="173" fontId="102" fillId="0" borderId="0">
      <protection locked="0"/>
    </xf>
    <xf numFmtId="0" fontId="105" fillId="21" borderId="0" applyNumberFormat="0" applyBorder="0" applyAlignment="0" applyProtection="0"/>
    <xf numFmtId="0" fontId="87" fillId="0" borderId="5" applyNumberFormat="0" applyFill="0" applyAlignment="0" applyProtection="0"/>
    <xf numFmtId="0" fontId="88" fillId="0" borderId="6" applyNumberFormat="0" applyFill="0" applyAlignment="0" applyProtection="0"/>
    <xf numFmtId="0" fontId="89" fillId="0" borderId="7" applyNumberFormat="0" applyFill="0" applyAlignment="0" applyProtection="0"/>
    <xf numFmtId="0" fontId="89" fillId="0" borderId="0" applyNumberFormat="0" applyFill="0" applyBorder="0" applyAlignment="0" applyProtection="0"/>
    <xf numFmtId="174" fontId="106" fillId="0" borderId="0">
      <protection locked="0"/>
    </xf>
    <xf numFmtId="174" fontId="107" fillId="0" borderId="0">
      <protection locked="0"/>
    </xf>
    <xf numFmtId="174" fontId="106" fillId="0" borderId="0">
      <protection locked="0"/>
    </xf>
    <xf numFmtId="174" fontId="107" fillId="0" borderId="0">
      <protection locked="0"/>
    </xf>
    <xf numFmtId="0" fontId="84" fillId="4" borderId="3" applyNumberFormat="0" applyAlignment="0" applyProtection="0"/>
    <xf numFmtId="4" fontId="108" fillId="0" borderId="19">
      <alignment horizontal="left" vertical="center" wrapText="1"/>
    </xf>
    <xf numFmtId="39" fontId="29" fillId="0" borderId="20">
      <alignment horizontal="right" vertical="top" wrapText="1"/>
    </xf>
    <xf numFmtId="39" fontId="29" fillId="0" borderId="20">
      <alignment horizontal="right" vertical="top" wrapText="1"/>
    </xf>
    <xf numFmtId="39" fontId="29" fillId="0" borderId="20">
      <alignment horizontal="right" vertical="top" wrapText="1"/>
    </xf>
    <xf numFmtId="39" fontId="29" fillId="0" borderId="20">
      <alignment horizontal="right" vertical="top" wrapText="1"/>
    </xf>
    <xf numFmtId="0" fontId="78" fillId="0" borderId="8" applyNumberFormat="0" applyFill="0" applyAlignment="0" applyProtection="0"/>
    <xf numFmtId="0" fontId="4" fillId="0" borderId="0"/>
    <xf numFmtId="0" fontId="4" fillId="0" borderId="0"/>
    <xf numFmtId="0" fontId="1" fillId="0" borderId="0"/>
    <xf numFmtId="0" fontId="4" fillId="0" borderId="0"/>
    <xf numFmtId="0" fontId="109" fillId="0" borderId="0"/>
    <xf numFmtId="0" fontId="109" fillId="0" borderId="0"/>
    <xf numFmtId="0" fontId="109" fillId="0" borderId="0"/>
    <xf numFmtId="0" fontId="109" fillId="0" borderId="0"/>
    <xf numFmtId="0" fontId="109" fillId="0" borderId="0"/>
    <xf numFmtId="0" fontId="4" fillId="0" borderId="0"/>
    <xf numFmtId="0" fontId="109" fillId="0" borderId="0"/>
    <xf numFmtId="0" fontId="109" fillId="0" borderId="0"/>
    <xf numFmtId="0" fontId="109" fillId="0" borderId="0"/>
    <xf numFmtId="0" fontId="27" fillId="0" borderId="0">
      <alignment vertical="top" wrapText="1"/>
    </xf>
    <xf numFmtId="0" fontId="27" fillId="0" borderId="0">
      <alignment vertical="top" wrapText="1"/>
    </xf>
    <xf numFmtId="0" fontId="27" fillId="0" borderId="0">
      <alignment vertical="top" wrapText="1"/>
    </xf>
    <xf numFmtId="0" fontId="27" fillId="0" borderId="0">
      <alignment vertical="top" wrapText="1"/>
    </xf>
    <xf numFmtId="0" fontId="110" fillId="0" borderId="0"/>
    <xf numFmtId="0" fontId="4" fillId="0" borderId="0"/>
    <xf numFmtId="0" fontId="29" fillId="0" borderId="0"/>
    <xf numFmtId="0" fontId="4" fillId="0" borderId="0"/>
    <xf numFmtId="0" fontId="4" fillId="0" borderId="0"/>
    <xf numFmtId="0" fontId="99" fillId="0" borderId="0">
      <alignment vertical="top" wrapText="1"/>
    </xf>
    <xf numFmtId="0" fontId="4" fillId="0" borderId="0"/>
    <xf numFmtId="0" fontId="40" fillId="0" borderId="0"/>
    <xf numFmtId="0" fontId="111" fillId="0" borderId="0"/>
    <xf numFmtId="0" fontId="1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112" fillId="0" borderId="0"/>
    <xf numFmtId="0" fontId="112" fillId="0" borderId="0"/>
    <xf numFmtId="0" fontId="112" fillId="0" borderId="0"/>
    <xf numFmtId="0" fontId="4" fillId="0" borderId="0"/>
    <xf numFmtId="0" fontId="112" fillId="0" borderId="0"/>
    <xf numFmtId="0" fontId="4" fillId="0" borderId="0"/>
    <xf numFmtId="0" fontId="1" fillId="0" borderId="0"/>
    <xf numFmtId="0" fontId="29" fillId="0" borderId="0"/>
    <xf numFmtId="0" fontId="113" fillId="0" borderId="0"/>
    <xf numFmtId="0" fontId="114" fillId="0" borderId="0">
      <alignment vertical="top" wrapText="1"/>
    </xf>
    <xf numFmtId="0" fontId="100" fillId="0" borderId="0"/>
    <xf numFmtId="0" fontId="1" fillId="0" borderId="0"/>
    <xf numFmtId="0" fontId="1" fillId="0" borderId="0"/>
    <xf numFmtId="0" fontId="1" fillId="0" borderId="0"/>
    <xf numFmtId="0" fontId="112" fillId="0" borderId="0"/>
    <xf numFmtId="0" fontId="112" fillId="0" borderId="0"/>
    <xf numFmtId="0" fontId="112" fillId="0" borderId="0"/>
    <xf numFmtId="0" fontId="112"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12" fillId="0" borderId="0"/>
    <xf numFmtId="0" fontId="112" fillId="0" borderId="0"/>
    <xf numFmtId="0" fontId="112" fillId="0" borderId="0"/>
    <xf numFmtId="0" fontId="112" fillId="0" borderId="0"/>
    <xf numFmtId="0" fontId="112" fillId="0" borderId="0"/>
    <xf numFmtId="0" fontId="1" fillId="0" borderId="0"/>
    <xf numFmtId="0" fontId="1" fillId="0" borderId="0"/>
    <xf numFmtId="0" fontId="100" fillId="0" borderId="0"/>
    <xf numFmtId="0" fontId="4" fillId="0" borderId="0"/>
    <xf numFmtId="0" fontId="112" fillId="0" borderId="0"/>
    <xf numFmtId="0" fontId="112" fillId="0" borderId="0"/>
    <xf numFmtId="0" fontId="112" fillId="0" borderId="0"/>
    <xf numFmtId="0" fontId="112" fillId="0" borderId="0"/>
    <xf numFmtId="0" fontId="112" fillId="0" borderId="0"/>
    <xf numFmtId="0" fontId="115" fillId="0" borderId="0"/>
    <xf numFmtId="0" fontId="112" fillId="0" borderId="0"/>
    <xf numFmtId="0" fontId="112" fillId="0" borderId="0"/>
    <xf numFmtId="0" fontId="112" fillId="0" borderId="0"/>
    <xf numFmtId="0" fontId="112" fillId="0" borderId="0"/>
    <xf numFmtId="0" fontId="1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90" fillId="4" borderId="0" applyNumberFormat="0" applyBorder="0" applyAlignment="0" applyProtection="0"/>
    <xf numFmtId="0" fontId="116" fillId="0" borderId="0">
      <alignment horizontal="left" vertical="top" wrapText="1" readingOrder="1"/>
    </xf>
    <xf numFmtId="0" fontId="104"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 fillId="0" borderId="0"/>
    <xf numFmtId="0" fontId="4" fillId="0" borderId="0"/>
    <xf numFmtId="0" fontId="4" fillId="0" borderId="0"/>
    <xf numFmtId="1" fontId="117" fillId="0" borderId="0"/>
    <xf numFmtId="0" fontId="40" fillId="2" borderId="12" applyNumberFormat="0" applyFont="0" applyAlignment="0" applyProtection="0"/>
    <xf numFmtId="9" fontId="10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8" fillId="13" borderId="21" applyNumberFormat="0" applyAlignment="0" applyProtection="0"/>
    <xf numFmtId="0" fontId="119" fillId="22" borderId="0">
      <alignment horizontal="left" vertical="top"/>
    </xf>
    <xf numFmtId="0" fontId="27" fillId="0" borderId="0"/>
    <xf numFmtId="0" fontId="27" fillId="0" borderId="0"/>
    <xf numFmtId="0" fontId="27" fillId="0" borderId="0"/>
    <xf numFmtId="0" fontId="120" fillId="0" borderId="0"/>
    <xf numFmtId="0" fontId="121" fillId="0" borderId="0"/>
    <xf numFmtId="0" fontId="29" fillId="0" borderId="16">
      <alignment horizontal="left" vertical="top" wrapText="1"/>
    </xf>
    <xf numFmtId="0" fontId="29" fillId="0" borderId="16">
      <alignment horizontal="left" vertical="top" wrapText="1"/>
    </xf>
    <xf numFmtId="0" fontId="29" fillId="0" borderId="16">
      <alignment horizontal="left" vertical="top" wrapText="1"/>
    </xf>
    <xf numFmtId="0" fontId="29" fillId="0" borderId="16">
      <alignment horizontal="left" vertical="top" wrapText="1"/>
    </xf>
    <xf numFmtId="0" fontId="29" fillId="0" borderId="17">
      <alignment horizontal="left" vertical="top" wrapText="1"/>
    </xf>
    <xf numFmtId="0" fontId="29" fillId="0" borderId="17">
      <alignment horizontal="left" vertical="top" wrapText="1"/>
    </xf>
    <xf numFmtId="0" fontId="29" fillId="0" borderId="17">
      <alignment horizontal="left" vertical="top" wrapText="1"/>
    </xf>
    <xf numFmtId="0" fontId="29" fillId="0" borderId="17">
      <alignment horizontal="left" vertical="top" wrapText="1"/>
    </xf>
    <xf numFmtId="0" fontId="122" fillId="0" borderId="0" applyNumberFormat="0" applyFill="0" applyBorder="0" applyAlignment="0" applyProtection="0"/>
    <xf numFmtId="174" fontId="101" fillId="0" borderId="2">
      <protection locked="0"/>
    </xf>
    <xf numFmtId="174" fontId="102" fillId="0" borderId="2">
      <protection locked="0"/>
    </xf>
    <xf numFmtId="0" fontId="85" fillId="0" borderId="15" applyNumberFormat="0" applyFill="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5" fontId="27" fillId="0" borderId="0" applyFont="0" applyFill="0" applyBorder="0" applyAlignment="0" applyProtection="0"/>
    <xf numFmtId="175" fontId="27" fillId="0" borderId="0" applyFont="0" applyFill="0" applyBorder="0" applyAlignment="0" applyProtection="0"/>
    <xf numFmtId="175" fontId="40" fillId="0" borderId="0" applyFont="0" applyFill="0" applyBorder="0" applyAlignment="0" applyProtection="0"/>
    <xf numFmtId="175" fontId="112" fillId="0" borderId="0" applyFont="0" applyFill="0" applyBorder="0" applyAlignment="0" applyProtection="0"/>
    <xf numFmtId="175" fontId="112" fillId="0" borderId="0" applyFont="0" applyFill="0" applyBorder="0" applyAlignment="0" applyProtection="0"/>
    <xf numFmtId="175" fontId="112" fillId="0" borderId="0" applyFont="0" applyFill="0" applyBorder="0" applyAlignment="0" applyProtection="0"/>
    <xf numFmtId="175" fontId="112" fillId="0" borderId="0" applyFont="0" applyFill="0" applyBorder="0" applyAlignment="0" applyProtection="0"/>
    <xf numFmtId="170" fontId="4" fillId="0" borderId="0" applyFill="0" applyBorder="0" applyAlignment="0" applyProtection="0"/>
    <xf numFmtId="164"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4"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0" fontId="78"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7" fillId="0" borderId="0"/>
    <xf numFmtId="0" fontId="100" fillId="23" borderId="0" applyNumberFormat="0" applyBorder="0" applyAlignment="0" applyProtection="0"/>
    <xf numFmtId="0" fontId="100" fillId="5" borderId="0" applyNumberFormat="0" applyBorder="0" applyAlignment="0" applyProtection="0"/>
    <xf numFmtId="0" fontId="100" fillId="24" borderId="0" applyNumberFormat="0" applyBorder="0" applyAlignment="0" applyProtection="0"/>
    <xf numFmtId="0" fontId="100" fillId="12" borderId="0" applyNumberFormat="0" applyBorder="0" applyAlignment="0" applyProtection="0"/>
    <xf numFmtId="0" fontId="100" fillId="21" borderId="0" applyNumberFormat="0" applyBorder="0" applyAlignment="0" applyProtection="0"/>
    <xf numFmtId="0" fontId="100" fillId="3" borderId="0" applyNumberFormat="0" applyBorder="0" applyAlignment="0" applyProtection="0"/>
    <xf numFmtId="0" fontId="100" fillId="19" borderId="0" applyNumberFormat="0" applyBorder="0" applyAlignment="0" applyProtection="0"/>
    <xf numFmtId="0" fontId="100" fillId="20" borderId="0" applyNumberFormat="0" applyBorder="0" applyAlignment="0" applyProtection="0"/>
    <xf numFmtId="0" fontId="100" fillId="25" borderId="0" applyNumberFormat="0" applyBorder="0" applyAlignment="0" applyProtection="0"/>
    <xf numFmtId="0" fontId="100" fillId="12" borderId="0" applyNumberFormat="0" applyBorder="0" applyAlignment="0" applyProtection="0"/>
    <xf numFmtId="0" fontId="100" fillId="19" borderId="0" applyNumberFormat="0" applyBorder="0" applyAlignment="0" applyProtection="0"/>
    <xf numFmtId="0" fontId="100" fillId="7" borderId="0" applyNumberFormat="0" applyBorder="0" applyAlignment="0" applyProtection="0"/>
    <xf numFmtId="0" fontId="73" fillId="26" borderId="0" applyNumberFormat="0" applyBorder="0" applyAlignment="0" applyProtection="0"/>
    <xf numFmtId="0" fontId="73" fillId="20" borderId="0" applyNumberFormat="0" applyBorder="0" applyAlignment="0" applyProtection="0"/>
    <xf numFmtId="0" fontId="73" fillId="25" borderId="0" applyNumberFormat="0" applyBorder="0" applyAlignment="0" applyProtection="0"/>
    <xf numFmtId="0" fontId="73" fillId="17" borderId="0" applyNumberFormat="0" applyBorder="0" applyAlignment="0" applyProtection="0"/>
    <xf numFmtId="0" fontId="73" fillId="10" borderId="0" applyNumberFormat="0" applyBorder="0" applyAlignment="0" applyProtection="0"/>
    <xf numFmtId="0" fontId="73" fillId="27" borderId="0" applyNumberFormat="0" applyBorder="0" applyAlignment="0" applyProtection="0"/>
    <xf numFmtId="0" fontId="123" fillId="0" borderId="0"/>
    <xf numFmtId="165" fontId="123" fillId="0" borderId="0"/>
    <xf numFmtId="164" fontId="100" fillId="0" borderId="0" applyFont="0" applyFill="0" applyBorder="0" applyAlignment="0" applyProtection="0"/>
    <xf numFmtId="164" fontId="100"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00" fillId="0" borderId="0" applyFont="0" applyFill="0" applyBorder="0" applyAlignment="0" applyProtection="0"/>
    <xf numFmtId="164" fontId="4" fillId="0" borderId="0" applyFont="0" applyFill="0" applyBorder="0" applyAlignment="0" applyProtection="0"/>
    <xf numFmtId="178" fontId="27" fillId="0" borderId="0" applyFill="0" applyBorder="0" applyAlignment="0" applyProtection="0"/>
    <xf numFmtId="164" fontId="100"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105" fillId="24" borderId="0" applyNumberFormat="0" applyBorder="0" applyAlignment="0" applyProtection="0"/>
    <xf numFmtId="2" fontId="4" fillId="0" borderId="0" applyFont="0" applyFill="0" applyBorder="0" applyAlignment="0" applyProtection="0"/>
    <xf numFmtId="0" fontId="124" fillId="0" borderId="0" applyNumberFormat="0" applyFill="0" applyBorder="0" applyAlignment="0" applyProtection="0">
      <alignment vertical="top"/>
      <protection locked="0"/>
    </xf>
    <xf numFmtId="0" fontId="118" fillId="18" borderId="21" applyNumberFormat="0" applyAlignment="0" applyProtection="0"/>
    <xf numFmtId="0" fontId="74" fillId="0" borderId="9" applyNumberFormat="0" applyFill="0" applyAlignment="0" applyProtection="0"/>
    <xf numFmtId="0" fontId="75" fillId="0" borderId="10" applyNumberFormat="0" applyFill="0" applyAlignment="0" applyProtection="0"/>
    <xf numFmtId="0" fontId="76" fillId="0" borderId="11" applyNumberFormat="0" applyFill="0" applyAlignment="0" applyProtection="0"/>
    <xf numFmtId="0" fontId="76" fillId="0" borderId="0" applyNumberFormat="0" applyFill="0" applyBorder="0" applyAlignment="0" applyProtection="0"/>
    <xf numFmtId="0" fontId="125" fillId="0" borderId="0" applyNumberFormat="0" applyFill="0" applyBorder="0" applyAlignment="0" applyProtection="0"/>
    <xf numFmtId="0" fontId="77" fillId="4" borderId="0" applyNumberFormat="0" applyBorder="0" applyAlignment="0" applyProtection="0"/>
    <xf numFmtId="0" fontId="40" fillId="0" borderId="0"/>
    <xf numFmtId="0" fontId="40" fillId="0" borderId="0"/>
    <xf numFmtId="0" fontId="126" fillId="0" borderId="0"/>
    <xf numFmtId="0" fontId="4" fillId="0" borderId="0"/>
    <xf numFmtId="0" fontId="1" fillId="0" borderId="0"/>
    <xf numFmtId="0" fontId="4" fillId="0" borderId="0"/>
    <xf numFmtId="0" fontId="126" fillId="0" borderId="0"/>
    <xf numFmtId="0" fontId="4" fillId="2" borderId="12" applyNumberFormat="0" applyFont="0" applyAlignment="0" applyProtection="0"/>
    <xf numFmtId="0" fontId="78" fillId="0" borderId="0" applyNumberFormat="0" applyFill="0" applyBorder="0" applyAlignment="0" applyProtection="0"/>
    <xf numFmtId="9" fontId="100" fillId="0" borderId="0" applyFont="0" applyFill="0" applyBorder="0" applyAlignment="0" applyProtection="0"/>
    <xf numFmtId="9" fontId="40"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0" fillId="0" borderId="0" applyFont="0" applyFill="0" applyBorder="0" applyAlignment="0" applyProtection="0"/>
    <xf numFmtId="9" fontId="100" fillId="0" borderId="0" applyFont="0" applyFill="0" applyBorder="0" applyAlignment="0" applyProtection="0"/>
    <xf numFmtId="0" fontId="79" fillId="0" borderId="0" applyNumberFormat="0" applyFill="0" applyBorder="0" applyAlignment="0" applyProtection="0"/>
    <xf numFmtId="0" fontId="73" fillId="15" borderId="0" applyNumberFormat="0" applyBorder="0" applyAlignment="0" applyProtection="0"/>
    <xf numFmtId="0" fontId="73" fillId="11" borderId="0" applyNumberFormat="0" applyBorder="0" applyAlignment="0" applyProtection="0"/>
    <xf numFmtId="0" fontId="73" fillId="16" borderId="0" applyNumberFormat="0" applyBorder="0" applyAlignment="0" applyProtection="0"/>
    <xf numFmtId="0" fontId="73" fillId="17" borderId="0" applyNumberFormat="0" applyBorder="0" applyAlignment="0" applyProtection="0"/>
    <xf numFmtId="0" fontId="73" fillId="10" borderId="0" applyNumberFormat="0" applyBorder="0" applyAlignment="0" applyProtection="0"/>
    <xf numFmtId="0" fontId="73" fillId="6" borderId="0" applyNumberFormat="0" applyBorder="0" applyAlignment="0" applyProtection="0"/>
    <xf numFmtId="0" fontId="80" fillId="0" borderId="13" applyNumberFormat="0" applyFill="0" applyAlignment="0" applyProtection="0"/>
    <xf numFmtId="0" fontId="81" fillId="14" borderId="4" applyNumberFormat="0" applyAlignment="0" applyProtection="0"/>
    <xf numFmtId="0" fontId="82" fillId="18" borderId="3" applyNumberFormat="0" applyAlignment="0" applyProtection="0"/>
    <xf numFmtId="0" fontId="83"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84" fillId="3" borderId="3" applyNumberFormat="0" applyAlignment="0" applyProtection="0"/>
    <xf numFmtId="0" fontId="85" fillId="0" borderId="15"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11" fillId="0" borderId="0"/>
    <xf numFmtId="0" fontId="16" fillId="0" borderId="0" applyNumberFormat="0" applyFill="0" applyBorder="0" applyAlignment="0" applyProtection="0"/>
    <xf numFmtId="0" fontId="132" fillId="0" borderId="0"/>
    <xf numFmtId="0" fontId="132" fillId="0" borderId="0"/>
  </cellStyleXfs>
  <cellXfs count="323">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6" fillId="0" borderId="0" xfId="0" applyFont="1"/>
    <xf numFmtId="0" fontId="14" fillId="0" borderId="0" xfId="0" applyFont="1" applyAlignment="1">
      <alignment horizontal="right" vertical="center"/>
    </xf>
    <xf numFmtId="0" fontId="14" fillId="0" borderId="0" xfId="0" applyFont="1" applyAlignment="1">
      <alignment vertical="top" wrapText="1"/>
    </xf>
    <xf numFmtId="0" fontId="14" fillId="0" borderId="0" xfId="0" applyFont="1" applyAlignment="1">
      <alignment horizontal="center" vertical="center" wrapText="1"/>
    </xf>
    <xf numFmtId="4" fontId="15" fillId="0" borderId="0" xfId="1" applyNumberFormat="1" applyFont="1" applyAlignment="1">
      <alignment horizontal="right" vertical="center"/>
    </xf>
    <xf numFmtId="0" fontId="16" fillId="0" borderId="0" xfId="0" applyFont="1" applyAlignment="1">
      <alignment vertical="top" wrapText="1"/>
    </xf>
    <xf numFmtId="0" fontId="17" fillId="0" borderId="0" xfId="0" applyFont="1" applyAlignment="1">
      <alignment horizontal="right" vertical="center"/>
    </xf>
    <xf numFmtId="0" fontId="19" fillId="0" borderId="0" xfId="0" applyFont="1"/>
    <xf numFmtId="164" fontId="16"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20" fillId="0" borderId="0" xfId="0" applyFont="1" applyAlignment="1">
      <alignment horizontal="left" vertical="center"/>
    </xf>
    <xf numFmtId="0" fontId="20" fillId="0" borderId="0" xfId="0" applyFont="1"/>
    <xf numFmtId="0" fontId="17" fillId="0" borderId="0" xfId="0" applyFont="1" applyAlignment="1">
      <alignment horizontal="center" vertical="center"/>
    </xf>
    <xf numFmtId="4" fontId="4" fillId="0" borderId="0" xfId="1" applyNumberFormat="1" applyFont="1" applyAlignment="1">
      <alignment wrapText="1"/>
    </xf>
    <xf numFmtId="4" fontId="10" fillId="0" borderId="0" xfId="1" applyNumberFormat="1" applyFont="1" applyAlignment="1">
      <alignment horizontal="right" wrapText="1"/>
    </xf>
    <xf numFmtId="4" fontId="22" fillId="0" borderId="0" xfId="0" applyNumberFormat="1" applyFont="1" applyAlignment="1">
      <alignment horizontal="left"/>
    </xf>
    <xf numFmtId="0" fontId="0" fillId="0" borderId="0" xfId="0" applyAlignment="1">
      <alignment wrapText="1"/>
    </xf>
    <xf numFmtId="1" fontId="10" fillId="0" borderId="0" xfId="0" applyNumberFormat="1" applyFont="1" applyAlignment="1">
      <alignment horizontal="center" vertical="top" wrapText="1"/>
    </xf>
    <xf numFmtId="0" fontId="23" fillId="0" borderId="0" xfId="0" applyFont="1" applyAlignment="1">
      <alignment horizontal="center" vertical="top" wrapText="1"/>
    </xf>
    <xf numFmtId="4" fontId="24" fillId="0" borderId="0" xfId="0" applyNumberFormat="1" applyFont="1" applyAlignment="1">
      <alignment horizontal="center"/>
    </xf>
    <xf numFmtId="4" fontId="25" fillId="0" borderId="0" xfId="0" applyNumberFormat="1" applyFont="1" applyAlignment="1">
      <alignment horizontal="left"/>
    </xf>
    <xf numFmtId="0" fontId="26" fillId="0" borderId="0" xfId="0" applyFont="1"/>
    <xf numFmtId="4" fontId="27" fillId="0" borderId="0" xfId="0" applyNumberFormat="1" applyFont="1" applyAlignment="1">
      <alignment vertical="top" wrapText="1"/>
    </xf>
    <xf numFmtId="4" fontId="31" fillId="0" borderId="0" xfId="0" applyNumberFormat="1" applyFont="1" applyAlignment="1">
      <alignment horizontal="left"/>
    </xf>
    <xf numFmtId="4" fontId="32" fillId="0" borderId="0" xfId="0" applyNumberFormat="1" applyFont="1" applyAlignment="1">
      <alignment horizontal="center"/>
    </xf>
    <xf numFmtId="4" fontId="33" fillId="0" borderId="0" xfId="0" applyNumberFormat="1" applyFont="1" applyAlignment="1">
      <alignment horizontal="left"/>
    </xf>
    <xf numFmtId="0" fontId="32" fillId="0" borderId="0" xfId="0" applyFont="1" applyAlignment="1">
      <alignment horizontal="center" vertical="center" wrapText="1"/>
    </xf>
    <xf numFmtId="0" fontId="30" fillId="0" borderId="0" xfId="0" applyFont="1" applyAlignment="1">
      <alignment horizontal="left" vertical="top" wrapText="1"/>
    </xf>
    <xf numFmtId="4" fontId="37" fillId="0" borderId="0" xfId="0" applyNumberFormat="1" applyFont="1" applyAlignment="1">
      <alignment horizontal="center"/>
    </xf>
    <xf numFmtId="0" fontId="38" fillId="0" borderId="0" xfId="3" applyAlignment="1">
      <alignment wrapText="1"/>
    </xf>
    <xf numFmtId="0" fontId="41" fillId="0" borderId="0" xfId="4"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7" fillId="0" borderId="0" xfId="0" applyFont="1" applyAlignment="1">
      <alignment vertical="top" wrapText="1"/>
    </xf>
    <xf numFmtId="0" fontId="28" fillId="0" borderId="0" xfId="2" applyNumberFormat="1" applyFont="1" applyAlignment="1">
      <alignment horizontal="center"/>
    </xf>
    <xf numFmtId="4" fontId="27" fillId="0" borderId="0" xfId="0" applyNumberFormat="1" applyFont="1" applyAlignment="1">
      <alignment horizontal="right" wrapText="1"/>
    </xf>
    <xf numFmtId="0" fontId="30" fillId="0" borderId="0" xfId="0" applyFont="1" applyAlignment="1">
      <alignment vertical="top" wrapText="1"/>
    </xf>
    <xf numFmtId="4" fontId="4" fillId="0" borderId="0" xfId="0" applyNumberFormat="1" applyFont="1" applyAlignment="1">
      <alignment horizontal="right" wrapText="1"/>
    </xf>
    <xf numFmtId="4" fontId="35" fillId="0" borderId="0" xfId="1" applyNumberFormat="1" applyFont="1" applyAlignment="1">
      <alignment horizontal="right"/>
    </xf>
    <xf numFmtId="4" fontId="30" fillId="0" borderId="0" xfId="0" applyNumberFormat="1" applyFont="1" applyAlignment="1">
      <alignment vertical="top" wrapText="1"/>
    </xf>
    <xf numFmtId="4" fontId="30" fillId="0" borderId="0" xfId="1" applyNumberFormat="1" applyFont="1" applyAlignment="1">
      <alignment horizontal="right"/>
    </xf>
    <xf numFmtId="0" fontId="27" fillId="0" borderId="0" xfId="0" applyFont="1" applyAlignment="1">
      <alignment horizontal="left" vertical="top" wrapText="1"/>
    </xf>
    <xf numFmtId="0" fontId="4" fillId="0" borderId="0" xfId="0" applyFont="1" applyAlignment="1">
      <alignment horizontal="left" vertical="top" wrapText="1"/>
    </xf>
    <xf numFmtId="4" fontId="43" fillId="0" borderId="0" xfId="0" applyNumberFormat="1" applyFont="1" applyAlignment="1">
      <alignment horizontal="center"/>
    </xf>
    <xf numFmtId="4" fontId="30" fillId="0" borderId="0" xfId="1" applyNumberFormat="1" applyFont="1"/>
    <xf numFmtId="0" fontId="10" fillId="0" borderId="0" xfId="0" applyFont="1" applyAlignment="1">
      <alignment horizontal="center"/>
    </xf>
    <xf numFmtId="4" fontId="42" fillId="0" borderId="0" xfId="1" applyNumberFormat="1" applyFont="1" applyAlignment="1">
      <alignment horizontal="right" wrapText="1"/>
    </xf>
    <xf numFmtId="4" fontId="37" fillId="0" borderId="0" xfId="0" applyNumberFormat="1" applyFont="1" applyAlignment="1">
      <alignment horizontal="left"/>
    </xf>
    <xf numFmtId="9" fontId="10" fillId="0" borderId="0" xfId="0" applyNumberFormat="1" applyFont="1" applyAlignment="1">
      <alignment horizontal="center" wrapText="1"/>
    </xf>
    <xf numFmtId="0" fontId="48" fillId="0" borderId="0" xfId="0" applyFont="1"/>
    <xf numFmtId="4" fontId="49" fillId="0" borderId="0" xfId="0" applyNumberFormat="1" applyFont="1" applyAlignment="1">
      <alignment vertical="top" wrapText="1"/>
    </xf>
    <xf numFmtId="0" fontId="51"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6" fillId="0" borderId="0" xfId="0" applyNumberFormat="1" applyFont="1"/>
    <xf numFmtId="4" fontId="23" fillId="0" borderId="0" xfId="0" applyNumberFormat="1" applyFont="1" applyAlignment="1">
      <alignment horizontal="center" vertical="center"/>
    </xf>
    <xf numFmtId="4" fontId="52" fillId="0" borderId="0" xfId="0" applyNumberFormat="1" applyFont="1"/>
    <xf numFmtId="0" fontId="47" fillId="0" borderId="0" xfId="0" applyFont="1" applyAlignment="1">
      <alignment horizontal="center" vertical="center"/>
    </xf>
    <xf numFmtId="4" fontId="18" fillId="0" borderId="0" xfId="1" applyNumberFormat="1" applyFont="1" applyAlignment="1">
      <alignment horizontal="right" vertical="center"/>
    </xf>
    <xf numFmtId="0" fontId="47" fillId="0" borderId="0" xfId="0" applyFont="1" applyAlignment="1">
      <alignment horizontal="right" vertical="center"/>
    </xf>
    <xf numFmtId="0" fontId="52" fillId="0" borderId="0" xfId="0" applyFont="1"/>
    <xf numFmtId="0" fontId="54" fillId="0" borderId="0" xfId="0" applyFont="1" applyAlignment="1">
      <alignment horizontal="left" vertical="center"/>
    </xf>
    <xf numFmtId="4" fontId="58" fillId="0" borderId="0" xfId="1" applyNumberFormat="1" applyFont="1" applyAlignment="1">
      <alignment horizontal="right" vertical="center"/>
    </xf>
    <xf numFmtId="4" fontId="54" fillId="0" borderId="0" xfId="0" applyNumberFormat="1" applyFont="1" applyAlignment="1">
      <alignment horizontal="left" vertical="center"/>
    </xf>
    <xf numFmtId="4" fontId="55" fillId="0" borderId="0" xfId="0" applyNumberFormat="1" applyFont="1" applyAlignment="1">
      <alignment horizontal="left" vertical="center"/>
    </xf>
    <xf numFmtId="4" fontId="56"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57" fillId="0" borderId="0" xfId="0" applyNumberFormat="1" applyFont="1" applyAlignment="1">
      <alignment horizontal="center" vertical="center" wrapText="1"/>
    </xf>
    <xf numFmtId="4" fontId="16" fillId="0" borderId="0" xfId="0" applyNumberFormat="1" applyFont="1" applyAlignment="1">
      <alignment vertical="top" wrapText="1"/>
    </xf>
    <xf numFmtId="4" fontId="17" fillId="0" borderId="0" xfId="0" applyNumberFormat="1" applyFont="1" applyAlignment="1">
      <alignment horizontal="center" vertical="center" wrapText="1"/>
    </xf>
    <xf numFmtId="4" fontId="19" fillId="0" borderId="0" xfId="0" applyNumberFormat="1" applyFont="1"/>
    <xf numFmtId="4" fontId="16" fillId="0" borderId="0" xfId="1" applyNumberFormat="1" applyFont="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7" fillId="0" borderId="2" xfId="1" applyNumberFormat="1" applyFont="1" applyBorder="1" applyAlignment="1">
      <alignment horizontal="right" vertical="center" wrapText="1"/>
    </xf>
    <xf numFmtId="4" fontId="61" fillId="0" borderId="0" xfId="0" applyNumberFormat="1" applyFont="1" applyAlignment="1">
      <alignment horizontal="left"/>
    </xf>
    <xf numFmtId="166" fontId="64" fillId="0" borderId="0" xfId="0" applyNumberFormat="1" applyFont="1"/>
    <xf numFmtId="4" fontId="66" fillId="0" borderId="0" xfId="0" applyNumberFormat="1" applyFont="1" applyAlignment="1">
      <alignment horizontal="center"/>
    </xf>
    <xf numFmtId="0" fontId="14" fillId="0" borderId="0" xfId="0" applyFont="1" applyAlignment="1">
      <alignment horizontal="left" vertical="center"/>
    </xf>
    <xf numFmtId="4" fontId="27"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8" fillId="0" borderId="0" xfId="2" applyNumberFormat="1" applyFont="1" applyAlignment="1">
      <alignment horizontal="center" vertical="center"/>
    </xf>
    <xf numFmtId="9" fontId="28" fillId="0" borderId="0" xfId="2" applyFont="1" applyAlignment="1">
      <alignment horizontal="center" vertical="center"/>
    </xf>
    <xf numFmtId="0" fontId="35"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4" fillId="0" borderId="0" xfId="0" applyFont="1" applyAlignment="1">
      <alignment horizontal="center" vertical="center" wrapText="1"/>
    </xf>
    <xf numFmtId="0" fontId="35" fillId="0" borderId="0" xfId="0" applyFont="1" applyAlignment="1">
      <alignment vertical="center" wrapText="1"/>
    </xf>
    <xf numFmtId="0" fontId="0" fillId="0" borderId="0" xfId="0" applyAlignment="1">
      <alignment vertical="center"/>
    </xf>
    <xf numFmtId="0" fontId="48"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2" fontId="27" fillId="0" borderId="0" xfId="0" applyNumberFormat="1" applyFont="1" applyAlignment="1">
      <alignment horizontal="right" vertical="center"/>
    </xf>
    <xf numFmtId="165" fontId="35" fillId="0" borderId="0" xfId="1" applyNumberFormat="1" applyFont="1" applyAlignment="1">
      <alignment horizontal="right" vertical="center"/>
    </xf>
    <xf numFmtId="4" fontId="4" fillId="0" borderId="0" xfId="0" applyNumberFormat="1" applyFont="1" applyAlignment="1">
      <alignment vertical="center" wrapText="1"/>
    </xf>
    <xf numFmtId="165" fontId="30" fillId="0" borderId="0" xfId="1" applyNumberFormat="1" applyFont="1" applyAlignment="1">
      <alignment vertical="center" wrapText="1"/>
    </xf>
    <xf numFmtId="165" fontId="35" fillId="0" borderId="0" xfId="1" applyNumberFormat="1" applyFont="1" applyAlignment="1">
      <alignment vertical="center"/>
    </xf>
    <xf numFmtId="4" fontId="27" fillId="0" borderId="0" xfId="0" applyNumberFormat="1" applyFont="1" applyAlignment="1">
      <alignment vertical="center" wrapText="1"/>
    </xf>
    <xf numFmtId="4" fontId="27" fillId="0" borderId="0" xfId="1" applyNumberFormat="1" applyFont="1" applyAlignment="1">
      <alignment vertical="center" wrapText="1"/>
    </xf>
    <xf numFmtId="4" fontId="30" fillId="0" borderId="0" xfId="1" applyNumberFormat="1" applyFont="1" applyAlignment="1">
      <alignment horizontal="right" vertical="center" wrapText="1"/>
    </xf>
    <xf numFmtId="4" fontId="35"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30"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5" fillId="0" borderId="0" xfId="0" applyNumberFormat="1" applyFont="1" applyAlignment="1">
      <alignment horizontal="right" vertical="center" wrapText="1"/>
    </xf>
    <xf numFmtId="4" fontId="30" fillId="0" borderId="0" xfId="0" applyNumberFormat="1" applyFont="1" applyAlignment="1">
      <alignment horizontal="right" vertical="center" wrapText="1"/>
    </xf>
    <xf numFmtId="165" fontId="30" fillId="0" borderId="0" xfId="1" applyNumberFormat="1" applyFont="1" applyAlignment="1">
      <alignment horizontal="right" vertical="center"/>
    </xf>
    <xf numFmtId="0" fontId="0" fillId="0" borderId="0" xfId="0" applyAlignment="1">
      <alignment horizontal="right" vertical="center"/>
    </xf>
    <xf numFmtId="0" fontId="48" fillId="0" borderId="0" xfId="0" applyFont="1" applyAlignment="1">
      <alignment horizontal="right" vertical="center"/>
    </xf>
    <xf numFmtId="0" fontId="4" fillId="0" borderId="0" xfId="0" applyFont="1" applyAlignment="1">
      <alignment horizontal="right" vertical="center"/>
    </xf>
    <xf numFmtId="4" fontId="59" fillId="0" borderId="0" xfId="0" applyNumberFormat="1" applyFont="1" applyAlignment="1">
      <alignment horizontal="right" vertical="center" wrapText="1"/>
    </xf>
    <xf numFmtId="165" fontId="60" fillId="0" borderId="0" xfId="1" applyNumberFormat="1" applyFont="1" applyAlignment="1">
      <alignment horizontal="right" vertical="center"/>
    </xf>
    <xf numFmtId="165" fontId="30" fillId="0" borderId="0" xfId="1" applyNumberFormat="1" applyFont="1" applyAlignment="1">
      <alignment horizontal="right" vertical="center" wrapText="1"/>
    </xf>
    <xf numFmtId="165" fontId="28" fillId="0" borderId="0" xfId="1" applyNumberFormat="1" applyFont="1" applyAlignment="1">
      <alignment horizontal="right" vertical="center"/>
    </xf>
    <xf numFmtId="4" fontId="27" fillId="0" borderId="0" xfId="1" applyNumberFormat="1" applyFont="1" applyAlignment="1">
      <alignment horizontal="right" vertical="center" wrapText="1"/>
    </xf>
    <xf numFmtId="0" fontId="48" fillId="0" borderId="0" xfId="0" applyFont="1" applyAlignment="1">
      <alignment horizontal="center" vertical="center"/>
    </xf>
    <xf numFmtId="0" fontId="28" fillId="0" borderId="0" xfId="0" applyFont="1" applyAlignment="1">
      <alignment horizontal="center" vertical="center"/>
    </xf>
    <xf numFmtId="0" fontId="35" fillId="0" borderId="0" xfId="0" applyFont="1" applyAlignment="1">
      <alignment horizontal="center" vertical="center"/>
    </xf>
    <xf numFmtId="4" fontId="42" fillId="0" borderId="0" xfId="1" applyNumberFormat="1" applyFont="1" applyAlignment="1">
      <alignment horizontal="right" vertical="center" wrapText="1"/>
    </xf>
    <xf numFmtId="4" fontId="27"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22" fillId="0" borderId="0" xfId="1" applyNumberFormat="1" applyFont="1" applyAlignment="1">
      <alignment horizontal="right" vertical="center"/>
    </xf>
    <xf numFmtId="4" fontId="30" fillId="0" borderId="0" xfId="1" applyNumberFormat="1" applyFont="1" applyAlignment="1">
      <alignment vertical="center"/>
    </xf>
    <xf numFmtId="4" fontId="10" fillId="0" borderId="0" xfId="1" applyNumberFormat="1" applyFont="1" applyAlignment="1">
      <alignment horizontal="right" vertical="center"/>
    </xf>
    <xf numFmtId="4" fontId="47" fillId="0" borderId="2" xfId="1" applyNumberFormat="1" applyFont="1" applyBorder="1" applyAlignment="1">
      <alignment vertical="center" wrapText="1"/>
    </xf>
    <xf numFmtId="165" fontId="27" fillId="0" borderId="0" xfId="1" applyNumberFormat="1" applyFont="1" applyAlignment="1">
      <alignment horizontal="right" vertical="center"/>
    </xf>
    <xf numFmtId="0" fontId="4" fillId="0" borderId="0" xfId="0" applyFont="1" applyAlignment="1">
      <alignment horizontal="right" vertical="center" wrapText="1"/>
    </xf>
    <xf numFmtId="4" fontId="10" fillId="0" borderId="0" xfId="1" applyNumberFormat="1" applyFont="1" applyAlignment="1">
      <alignment vertical="center" wrapText="1"/>
    </xf>
    <xf numFmtId="4" fontId="27" fillId="0" borderId="0" xfId="0" applyNumberFormat="1" applyFont="1" applyAlignment="1">
      <alignment vertical="center"/>
    </xf>
    <xf numFmtId="165" fontId="30" fillId="0" borderId="0" xfId="1"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165" fontId="43" fillId="0" borderId="0" xfId="1" applyNumberFormat="1" applyFont="1" applyAlignment="1">
      <alignment vertical="center"/>
    </xf>
    <xf numFmtId="4" fontId="30" fillId="0" borderId="0" xfId="1" applyNumberFormat="1" applyFont="1" applyAlignment="1">
      <alignment vertical="center" wrapText="1"/>
    </xf>
    <xf numFmtId="4" fontId="35" fillId="0" borderId="0" xfId="1" applyNumberFormat="1" applyFont="1" applyAlignment="1">
      <alignment vertical="center"/>
    </xf>
    <xf numFmtId="165" fontId="50" fillId="0" borderId="0" xfId="1" applyNumberFormat="1" applyFont="1" applyAlignment="1">
      <alignment vertical="center"/>
    </xf>
    <xf numFmtId="164" fontId="4" fillId="0" borderId="0" xfId="1" applyNumberFormat="1" applyFont="1" applyAlignment="1">
      <alignment vertical="center" wrapText="1"/>
    </xf>
    <xf numFmtId="0" fontId="65" fillId="0" borderId="0" xfId="0" applyFont="1" applyAlignment="1">
      <alignment horizontal="center" vertical="center"/>
    </xf>
    <xf numFmtId="49" fontId="10" fillId="0" borderId="0" xfId="0" applyNumberFormat="1" applyFont="1" applyAlignment="1">
      <alignment horizontal="center" vertical="center" wrapText="1"/>
    </xf>
    <xf numFmtId="4" fontId="28" fillId="0" borderId="0" xfId="0" applyNumberFormat="1" applyFont="1" applyAlignment="1">
      <alignment horizontal="right" vertical="center"/>
    </xf>
    <xf numFmtId="4" fontId="0" fillId="0" borderId="0" xfId="0" applyNumberFormat="1" applyAlignment="1">
      <alignment wrapText="1"/>
    </xf>
    <xf numFmtId="4" fontId="32" fillId="0" borderId="0" xfId="0" applyNumberFormat="1" applyFont="1" applyAlignment="1">
      <alignment horizontal="center" vertical="center" wrapText="1"/>
    </xf>
    <xf numFmtId="4" fontId="38" fillId="0" borderId="0" xfId="3" applyNumberFormat="1" applyAlignment="1">
      <alignment wrapText="1"/>
    </xf>
    <xf numFmtId="4" fontId="41" fillId="0" borderId="0" xfId="4" applyNumberFormat="1" applyFont="1" applyAlignment="1">
      <alignment horizontal="left" vertical="top" wrapText="1"/>
    </xf>
    <xf numFmtId="4" fontId="46" fillId="0" borderId="0" xfId="0" applyNumberFormat="1" applyFont="1" applyAlignment="1">
      <alignment wrapText="1"/>
    </xf>
    <xf numFmtId="0" fontId="46" fillId="0" borderId="0" xfId="0" applyFont="1"/>
    <xf numFmtId="4" fontId="31" fillId="0" borderId="0" xfId="0" applyNumberFormat="1" applyFont="1" applyAlignment="1">
      <alignment horizontal="center"/>
    </xf>
    <xf numFmtId="4" fontId="38" fillId="0" borderId="0" xfId="5" applyNumberFormat="1" applyFont="1" applyAlignment="1">
      <alignment wrapText="1"/>
    </xf>
    <xf numFmtId="4" fontId="68" fillId="0" borderId="0" xfId="5" applyNumberFormat="1" applyFont="1" applyAlignment="1">
      <alignment wrapText="1"/>
    </xf>
    <xf numFmtId="0" fontId="39" fillId="0" borderId="0" xfId="0" applyFont="1" applyAlignment="1">
      <alignment horizontal="left" vertical="top" wrapText="1"/>
    </xf>
    <xf numFmtId="165" fontId="36" fillId="0" borderId="0" xfId="1" applyNumberFormat="1" applyFont="1" applyAlignment="1">
      <alignment horizontal="right" vertical="center"/>
    </xf>
    <xf numFmtId="4" fontId="0" fillId="0" borderId="0" xfId="0" applyNumberFormat="1"/>
    <xf numFmtId="4" fontId="46" fillId="0" borderId="0" xfId="0" applyNumberFormat="1" applyFont="1" applyAlignment="1">
      <alignment horizontal="left" wrapText="1"/>
    </xf>
    <xf numFmtId="4" fontId="10" fillId="0" borderId="0" xfId="1" applyNumberFormat="1" applyFont="1" applyAlignment="1">
      <alignment wrapText="1"/>
    </xf>
    <xf numFmtId="4" fontId="28" fillId="0" borderId="0" xfId="0" applyNumberFormat="1" applyFont="1" applyAlignment="1">
      <alignment horizontal="right"/>
    </xf>
    <xf numFmtId="0" fontId="10" fillId="0" borderId="0" xfId="0" applyFont="1" applyAlignment="1">
      <alignment horizontal="left" vertical="top"/>
    </xf>
    <xf numFmtId="4" fontId="62" fillId="0" borderId="0" xfId="1" applyNumberFormat="1" applyFont="1" applyAlignment="1">
      <alignment vertical="center"/>
    </xf>
    <xf numFmtId="0" fontId="35" fillId="0" borderId="0" xfId="0" applyFont="1"/>
    <xf numFmtId="4" fontId="47" fillId="0" borderId="2" xfId="1" applyNumberFormat="1" applyFont="1" applyBorder="1" applyAlignment="1">
      <alignment horizontal="center" vertical="center" wrapText="1"/>
    </xf>
    <xf numFmtId="2" fontId="27" fillId="0" borderId="0" xfId="0" applyNumberFormat="1" applyFont="1"/>
    <xf numFmtId="0" fontId="0" fillId="0" borderId="0" xfId="0" applyAlignment="1">
      <alignment horizontal="right"/>
    </xf>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50" fillId="0" borderId="0" xfId="0" applyNumberFormat="1" applyFont="1" applyAlignment="1">
      <alignment horizontal="left"/>
    </xf>
    <xf numFmtId="4" fontId="42" fillId="0" borderId="0" xfId="1" applyNumberFormat="1" applyFont="1" applyAlignment="1">
      <alignment horizontal="right" vertical="center"/>
    </xf>
    <xf numFmtId="4" fontId="47" fillId="0" borderId="0" xfId="1" applyNumberFormat="1" applyFont="1" applyAlignment="1">
      <alignment horizontal="right" vertical="center" wrapText="1"/>
    </xf>
    <xf numFmtId="4" fontId="25" fillId="0" borderId="0" xfId="0" applyNumberFormat="1" applyFont="1" applyAlignment="1">
      <alignment horizontal="right"/>
    </xf>
    <xf numFmtId="4" fontId="50" fillId="0" borderId="0" xfId="0" applyNumberFormat="1" applyFont="1" applyAlignment="1">
      <alignment horizontal="right"/>
    </xf>
    <xf numFmtId="4" fontId="21" fillId="0" borderId="0" xfId="0" applyNumberFormat="1" applyFont="1"/>
    <xf numFmtId="4" fontId="63" fillId="0" borderId="0" xfId="0" applyNumberFormat="1" applyFont="1" applyAlignment="1">
      <alignment horizontal="center" vertical="center"/>
    </xf>
    <xf numFmtId="4" fontId="63" fillId="0" borderId="0" xfId="0" applyNumberFormat="1" applyFont="1" applyAlignment="1">
      <alignment horizontal="center" vertical="center" wrapText="1"/>
    </xf>
    <xf numFmtId="4" fontId="59" fillId="0" borderId="0" xfId="0" applyNumberFormat="1" applyFont="1" applyAlignment="1">
      <alignment horizontal="left" vertical="center" wrapText="1"/>
    </xf>
    <xf numFmtId="4" fontId="47" fillId="0" borderId="1" xfId="0" applyNumberFormat="1" applyFont="1" applyBorder="1" applyAlignment="1">
      <alignment horizontal="center" vertical="center"/>
    </xf>
    <xf numFmtId="4" fontId="47" fillId="0" borderId="1" xfId="1" applyNumberFormat="1" applyFont="1" applyBorder="1" applyAlignment="1">
      <alignment horizontal="center" vertical="center"/>
    </xf>
    <xf numFmtId="4" fontId="53" fillId="0" borderId="1" xfId="0" applyNumberFormat="1" applyFont="1" applyBorder="1" applyAlignment="1">
      <alignment horizontal="center" vertical="center"/>
    </xf>
    <xf numFmtId="4" fontId="71" fillId="0" borderId="0" xfId="0" applyNumberFormat="1" applyFont="1" applyAlignment="1">
      <alignment horizontal="left"/>
    </xf>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91" fillId="0" borderId="0" xfId="0" applyNumberFormat="1" applyFont="1" applyAlignment="1">
      <alignment horizontal="center" wrapText="1"/>
    </xf>
    <xf numFmtId="4" fontId="93" fillId="0" borderId="0" xfId="1" applyNumberFormat="1" applyFont="1" applyAlignment="1">
      <alignment horizontal="right" vertical="center" wrapText="1"/>
    </xf>
    <xf numFmtId="4" fontId="94" fillId="0" borderId="0" xfId="0" applyNumberFormat="1" applyFont="1"/>
    <xf numFmtId="4" fontId="92" fillId="0" borderId="0" xfId="0" applyNumberFormat="1" applyFont="1" applyAlignment="1">
      <alignment horizontal="center"/>
    </xf>
    <xf numFmtId="14" fontId="94" fillId="0" borderId="0" xfId="0" applyNumberFormat="1" applyFont="1"/>
    <xf numFmtId="0" fontId="26" fillId="0" borderId="0" xfId="0" applyFont="1" applyAlignment="1">
      <alignment horizontal="center"/>
    </xf>
    <xf numFmtId="0" fontId="94" fillId="0" borderId="0" xfId="0" applyFont="1" applyAlignment="1">
      <alignment horizontal="center"/>
    </xf>
    <xf numFmtId="4" fontId="94" fillId="0" borderId="0" xfId="0" applyNumberFormat="1" applyFont="1" applyAlignment="1">
      <alignment horizontal="right"/>
    </xf>
    <xf numFmtId="4" fontId="26" fillId="0" borderId="0" xfId="0" applyNumberFormat="1" applyFont="1" applyAlignment="1">
      <alignment horizontal="right"/>
    </xf>
    <xf numFmtId="4" fontId="25" fillId="0" borderId="0" xfId="0" applyNumberFormat="1" applyFont="1" applyAlignment="1">
      <alignment horizontal="left" vertical="top"/>
    </xf>
    <xf numFmtId="4" fontId="25" fillId="0" borderId="0" xfId="0" applyNumberFormat="1" applyFont="1" applyAlignment="1">
      <alignment horizontal="center" vertical="top"/>
    </xf>
    <xf numFmtId="0" fontId="40" fillId="0" borderId="0" xfId="0" applyFont="1" applyAlignment="1">
      <alignment vertical="top" wrapText="1"/>
    </xf>
    <xf numFmtId="4" fontId="22" fillId="0" borderId="0" xfId="0" applyNumberFormat="1" applyFont="1" applyAlignment="1">
      <alignment vertical="top" wrapText="1"/>
    </xf>
    <xf numFmtId="0" fontId="68" fillId="0" borderId="0" xfId="0" applyFont="1" applyAlignment="1">
      <alignment horizontal="left" wrapText="1"/>
    </xf>
    <xf numFmtId="169" fontId="0" fillId="0" borderId="0" xfId="0" applyNumberFormat="1"/>
    <xf numFmtId="0" fontId="96" fillId="0" borderId="0" xfId="0" applyFont="1" applyAlignment="1">
      <alignment vertical="top" wrapText="1"/>
    </xf>
    <xf numFmtId="9" fontId="4" fillId="0" borderId="0" xfId="2" applyFont="1" applyAlignment="1">
      <alignment horizontal="right" vertical="center" wrapText="1"/>
    </xf>
    <xf numFmtId="9" fontId="40" fillId="0" borderId="0" xfId="2" applyFont="1" applyAlignment="1">
      <alignment horizontal="right" vertical="center"/>
    </xf>
    <xf numFmtId="4" fontId="96" fillId="0" borderId="0" xfId="0" applyNumberFormat="1" applyFont="1" applyAlignment="1">
      <alignment vertical="top" wrapText="1"/>
    </xf>
    <xf numFmtId="0" fontId="96" fillId="0" borderId="0" xfId="0" applyFont="1" applyAlignment="1">
      <alignment horizontal="left" vertical="top" wrapText="1"/>
    </xf>
    <xf numFmtId="0" fontId="4" fillId="0" borderId="0" xfId="3" applyFont="1" applyAlignment="1">
      <alignment vertical="top" wrapText="1"/>
    </xf>
    <xf numFmtId="0" fontId="40" fillId="0" borderId="0" xfId="0" applyFont="1" applyAlignment="1">
      <alignment horizontal="left" vertical="top" wrapText="1"/>
    </xf>
    <xf numFmtId="9" fontId="35" fillId="0" borderId="0" xfId="0" applyNumberFormat="1" applyFont="1" applyAlignment="1">
      <alignment horizontal="center" vertical="center" wrapText="1"/>
    </xf>
    <xf numFmtId="4" fontId="30" fillId="0" borderId="0" xfId="343" applyNumberFormat="1" applyFont="1" applyAlignment="1">
      <alignment vertical="top" wrapText="1"/>
    </xf>
    <xf numFmtId="0" fontId="127" fillId="0" borderId="0" xfId="0" applyFont="1" applyAlignment="1">
      <alignment horizontal="center" vertical="center" wrapText="1"/>
    </xf>
    <xf numFmtId="4" fontId="22" fillId="0" borderId="0" xfId="1" applyNumberFormat="1" applyFont="1" applyAlignment="1">
      <alignment horizontal="right" vertical="center" wrapText="1"/>
    </xf>
    <xf numFmtId="0" fontId="21" fillId="0" borderId="0" xfId="0" applyFont="1"/>
    <xf numFmtId="4" fontId="70" fillId="0" borderId="0" xfId="0" applyNumberFormat="1" applyFont="1" applyAlignment="1">
      <alignment horizontal="center" vertical="center"/>
    </xf>
    <xf numFmtId="4" fontId="70" fillId="0" borderId="0" xfId="0" applyNumberFormat="1" applyFont="1" applyAlignment="1">
      <alignment horizontal="left"/>
    </xf>
    <xf numFmtId="0" fontId="128" fillId="0" borderId="0" xfId="0" applyFont="1"/>
    <xf numFmtId="0" fontId="95" fillId="0" borderId="0" xfId="0" applyFont="1" applyAlignment="1">
      <alignment horizontal="center" vertical="center" wrapText="1"/>
    </xf>
    <xf numFmtId="0" fontId="40" fillId="0" borderId="0" xfId="0" applyFont="1" applyFill="1" applyAlignment="1">
      <alignment horizontal="left" vertical="top" wrapText="1"/>
    </xf>
    <xf numFmtId="4" fontId="27" fillId="0" borderId="0" xfId="0" applyNumberFormat="1" applyFont="1" applyFill="1" applyAlignment="1">
      <alignment horizontal="right" wrapText="1"/>
    </xf>
    <xf numFmtId="0" fontId="4" fillId="0" borderId="0" xfId="0" applyFont="1" applyFill="1" applyAlignment="1">
      <alignment horizontal="left" vertical="top" wrapText="1"/>
    </xf>
    <xf numFmtId="0" fontId="10" fillId="0" borderId="0" xfId="0" applyFont="1" applyFill="1" applyAlignment="1">
      <alignment horizontal="center" vertical="center" wrapText="1"/>
    </xf>
    <xf numFmtId="4" fontId="27" fillId="0" borderId="0" xfId="0" applyNumberFormat="1" applyFont="1" applyFill="1" applyAlignment="1">
      <alignment horizontal="right"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48" fillId="0" borderId="0" xfId="0" applyFont="1" applyFill="1"/>
    <xf numFmtId="4" fontId="10" fillId="0" borderId="0" xfId="0" applyNumberFormat="1" applyFont="1" applyAlignment="1">
      <alignment horizontal="center" vertical="center"/>
    </xf>
    <xf numFmtId="4" fontId="10" fillId="0" borderId="0" xfId="0" applyNumberFormat="1" applyFont="1" applyAlignment="1">
      <alignment horizontal="left" vertical="top" wrapText="1"/>
    </xf>
    <xf numFmtId="4" fontId="4" fillId="0" borderId="0" xfId="0" applyNumberFormat="1" applyFont="1" applyAlignment="1">
      <alignment horizontal="right"/>
    </xf>
    <xf numFmtId="4" fontId="10" fillId="0" borderId="1" xfId="0" applyNumberFormat="1" applyFont="1" applyBorder="1" applyAlignment="1">
      <alignment horizontal="right" vertical="center"/>
    </xf>
    <xf numFmtId="4" fontId="10" fillId="0" borderId="0" xfId="0" applyNumberFormat="1" applyFont="1" applyAlignment="1">
      <alignment horizontal="center" vertical="center" wrapText="1"/>
    </xf>
    <xf numFmtId="4" fontId="10" fillId="0" borderId="2" xfId="0" applyNumberFormat="1" applyFont="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left" vertical="top" wrapText="1"/>
    </xf>
    <xf numFmtId="4" fontId="4" fillId="0" borderId="1" xfId="0" applyNumberFormat="1" applyFont="1" applyBorder="1" applyAlignment="1">
      <alignment horizontal="left" vertical="top"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4" fontId="4" fillId="0" borderId="1" xfId="1" applyNumberFormat="1" applyFont="1" applyBorder="1" applyAlignment="1">
      <alignment horizontal="center" vertical="center"/>
    </xf>
    <xf numFmtId="0" fontId="4" fillId="0" borderId="0" xfId="0" applyFont="1" applyBorder="1" applyAlignment="1">
      <alignment horizontal="center" vertical="center"/>
    </xf>
    <xf numFmtId="4" fontId="130" fillId="0" borderId="0" xfId="0" applyNumberFormat="1" applyFont="1" applyAlignment="1">
      <alignment horizontal="right" vertical="center"/>
    </xf>
    <xf numFmtId="4" fontId="10" fillId="0" borderId="2" xfId="0" applyNumberFormat="1" applyFont="1" applyBorder="1"/>
    <xf numFmtId="4" fontId="30" fillId="0" borderId="1" xfId="0" applyNumberFormat="1" applyFont="1" applyBorder="1" applyAlignment="1">
      <alignment horizontal="center" vertical="center"/>
    </xf>
    <xf numFmtId="4" fontId="30" fillId="0" borderId="0" xfId="0" applyNumberFormat="1"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4" fontId="14" fillId="0" borderId="2" xfId="1" applyNumberFormat="1" applyFont="1" applyBorder="1" applyAlignment="1">
      <alignment horizontal="right" vertical="center"/>
    </xf>
    <xf numFmtId="4" fontId="131" fillId="0" borderId="0" xfId="1" applyNumberFormat="1" applyFont="1" applyAlignment="1">
      <alignment horizontal="right" vertical="center"/>
    </xf>
    <xf numFmtId="0" fontId="10" fillId="0" borderId="0" xfId="0" applyFont="1" applyAlignment="1">
      <alignment horizontal="left" vertical="top" wrapText="1"/>
    </xf>
    <xf numFmtId="1" fontId="10" fillId="0" borderId="0" xfId="0" applyNumberFormat="1" applyFont="1" applyFill="1" applyAlignment="1">
      <alignment horizontal="center" vertical="top" wrapText="1"/>
    </xf>
    <xf numFmtId="0" fontId="14" fillId="0" borderId="0" xfId="0" applyFont="1" applyAlignment="1">
      <alignment horizontal="right" vertical="center" wrapText="1"/>
    </xf>
    <xf numFmtId="0" fontId="14" fillId="0" borderId="0" xfId="0" applyFont="1" applyFill="1" applyAlignment="1">
      <alignment horizontal="center" vertical="center"/>
    </xf>
    <xf numFmtId="0" fontId="27" fillId="0" borderId="0" xfId="0" applyFont="1" applyFill="1" applyAlignment="1">
      <alignment vertical="top" wrapText="1"/>
    </xf>
    <xf numFmtId="0" fontId="0" fillId="0" borderId="0" xfId="0" applyFill="1"/>
    <xf numFmtId="4" fontId="22" fillId="0" borderId="0" xfId="0" applyNumberFormat="1" applyFont="1" applyFill="1" applyAlignment="1">
      <alignment horizontal="left"/>
    </xf>
    <xf numFmtId="4" fontId="0" fillId="0" borderId="0" xfId="0" applyNumberFormat="1" applyFill="1" applyAlignment="1">
      <alignment wrapText="1"/>
    </xf>
    <xf numFmtId="0" fontId="0" fillId="0" borderId="0" xfId="0" applyFill="1" applyAlignment="1">
      <alignment horizontal="right"/>
    </xf>
    <xf numFmtId="0" fontId="28" fillId="0" borderId="0" xfId="2" applyNumberFormat="1" applyFont="1" applyFill="1" applyAlignment="1">
      <alignment horizontal="center"/>
    </xf>
    <xf numFmtId="0" fontId="4" fillId="0" borderId="0" xfId="0" applyFont="1" applyFill="1" applyAlignment="1">
      <alignment horizontal="left" vertical="center" wrapText="1"/>
    </xf>
    <xf numFmtId="0" fontId="14" fillId="0" borderId="0" xfId="0" applyFont="1" applyFill="1" applyAlignment="1">
      <alignment horizontal="left" vertical="center"/>
    </xf>
    <xf numFmtId="0" fontId="28" fillId="0" borderId="0" xfId="2" applyNumberFormat="1" applyFont="1" applyFill="1" applyAlignment="1">
      <alignment horizontal="center" vertical="center"/>
    </xf>
    <xf numFmtId="4" fontId="4" fillId="0" borderId="0" xfId="0" applyNumberFormat="1" applyFont="1" applyFill="1" applyAlignment="1">
      <alignment horizontal="right" vertical="center" wrapText="1"/>
    </xf>
    <xf numFmtId="0" fontId="35" fillId="0" borderId="0" xfId="0" applyFont="1" applyFill="1" applyAlignment="1">
      <alignment horizontal="center" vertical="center" wrapText="1"/>
    </xf>
    <xf numFmtId="4" fontId="30" fillId="0" borderId="0" xfId="1" applyNumberFormat="1" applyFont="1" applyFill="1" applyAlignment="1">
      <alignment horizontal="right" vertical="center"/>
    </xf>
    <xf numFmtId="4" fontId="35" fillId="0" borderId="0" xfId="1" applyNumberFormat="1" applyFont="1" applyFill="1" applyAlignment="1">
      <alignment horizontal="right" vertical="center"/>
    </xf>
    <xf numFmtId="0" fontId="67" fillId="0" borderId="0" xfId="0" applyFont="1" applyFill="1"/>
    <xf numFmtId="4" fontId="43" fillId="0" borderId="0" xfId="0" applyNumberFormat="1" applyFont="1" applyFill="1" applyAlignment="1">
      <alignment horizontal="center"/>
    </xf>
    <xf numFmtId="4" fontId="46" fillId="0" borderId="0" xfId="0" applyNumberFormat="1" applyFont="1" applyFill="1" applyAlignment="1">
      <alignment wrapText="1"/>
    </xf>
    <xf numFmtId="0" fontId="4" fillId="0" borderId="0" xfId="0" applyFont="1" applyFill="1" applyAlignment="1">
      <alignment vertical="top" wrapText="1"/>
    </xf>
    <xf numFmtId="0" fontId="10" fillId="0" borderId="0" xfId="0" applyFont="1" applyFill="1" applyAlignment="1">
      <alignment horizontal="center" vertical="center"/>
    </xf>
    <xf numFmtId="165" fontId="36" fillId="0" borderId="0" xfId="1" applyNumberFormat="1" applyFont="1" applyFill="1" applyAlignment="1">
      <alignment horizontal="right" vertical="center"/>
    </xf>
    <xf numFmtId="4" fontId="22" fillId="0" borderId="0" xfId="0" applyNumberFormat="1" applyFont="1" applyFill="1" applyAlignment="1">
      <alignment vertical="top" wrapText="1"/>
    </xf>
    <xf numFmtId="165" fontId="4" fillId="0" borderId="0" xfId="1" applyNumberFormat="1" applyFont="1" applyFill="1" applyAlignment="1">
      <alignment horizontal="right" vertical="center"/>
    </xf>
    <xf numFmtId="165" fontId="10" fillId="0" borderId="0" xfId="1" applyNumberFormat="1" applyFont="1" applyFill="1" applyAlignment="1">
      <alignment horizontal="right" vertical="center"/>
    </xf>
    <xf numFmtId="4" fontId="30" fillId="0" borderId="0" xfId="1" applyNumberFormat="1" applyFont="1" applyFill="1" applyAlignment="1">
      <alignment horizontal="right" vertical="center" wrapText="1"/>
    </xf>
    <xf numFmtId="0" fontId="4" fillId="0" borderId="0" xfId="0" applyFont="1" applyAlignment="1">
      <alignment wrapText="1"/>
    </xf>
    <xf numFmtId="4" fontId="4" fillId="0" borderId="1" xfId="0" applyNumberFormat="1" applyFont="1" applyBorder="1" applyAlignment="1">
      <alignment horizontal="right" vertical="center"/>
    </xf>
    <xf numFmtId="4" fontId="4" fillId="0" borderId="0" xfId="1" applyNumberFormat="1" applyFont="1" applyAlignment="1">
      <alignment horizontal="right" vertical="center"/>
    </xf>
    <xf numFmtId="4" fontId="4" fillId="0" borderId="1" xfId="1" applyNumberFormat="1" applyFont="1" applyBorder="1" applyAlignment="1">
      <alignment horizontal="right" vertical="center"/>
    </xf>
    <xf numFmtId="4" fontId="65" fillId="0" borderId="0" xfId="0" applyNumberFormat="1" applyFont="1" applyAlignment="1">
      <alignment horizontal="right" vertical="center"/>
    </xf>
    <xf numFmtId="4" fontId="10" fillId="0" borderId="2" xfId="0" applyNumberFormat="1" applyFont="1" applyBorder="1" applyAlignment="1">
      <alignment horizontal="right" vertical="center"/>
    </xf>
    <xf numFmtId="4" fontId="129" fillId="0" borderId="0" xfId="0" applyNumberFormat="1" applyFont="1" applyAlignment="1">
      <alignment horizontal="right" vertical="center"/>
    </xf>
    <xf numFmtId="4" fontId="35" fillId="0" borderId="0" xfId="0" applyNumberFormat="1" applyFont="1" applyAlignment="1">
      <alignment horizontal="right" vertical="center"/>
    </xf>
    <xf numFmtId="0" fontId="52" fillId="0" borderId="0" xfId="0" applyFont="1" applyAlignment="1">
      <alignment horizontal="right" vertical="center"/>
    </xf>
    <xf numFmtId="4" fontId="134" fillId="0" borderId="0" xfId="0" applyNumberFormat="1" applyFont="1" applyAlignment="1">
      <alignment horizontal="right" vertical="center"/>
    </xf>
    <xf numFmtId="165" fontId="35" fillId="0" borderId="0" xfId="1" applyNumberFormat="1" applyFont="1"/>
    <xf numFmtId="165" fontId="35" fillId="0" borderId="0" xfId="1" applyNumberFormat="1" applyFont="1" applyFill="1"/>
    <xf numFmtId="165" fontId="35" fillId="0" borderId="0" xfId="1" applyNumberFormat="1" applyFont="1" applyFill="1" applyAlignment="1">
      <alignment horizontal="right" vertical="center"/>
    </xf>
    <xf numFmtId="4" fontId="30" fillId="0" borderId="0" xfId="343" applyNumberFormat="1" applyFont="1" applyFill="1" applyAlignment="1">
      <alignment vertical="top" wrapText="1"/>
    </xf>
    <xf numFmtId="4" fontId="0" fillId="0" borderId="0" xfId="0" applyNumberFormat="1" applyBorder="1" applyAlignment="1">
      <alignment wrapText="1"/>
    </xf>
    <xf numFmtId="0" fontId="0" fillId="0" borderId="0" xfId="0" applyBorder="1"/>
    <xf numFmtId="4" fontId="91" fillId="0" borderId="0" xfId="0" applyNumberFormat="1" applyFont="1" applyBorder="1" applyAlignment="1">
      <alignment horizontal="center"/>
    </xf>
    <xf numFmtId="4" fontId="24" fillId="0" borderId="0" xfId="0" applyNumberFormat="1" applyFont="1" applyBorder="1" applyAlignment="1">
      <alignment horizontal="center"/>
    </xf>
    <xf numFmtId="4" fontId="92" fillId="0" borderId="0" xfId="0" applyNumberFormat="1" applyFont="1" applyBorder="1" applyAlignment="1">
      <alignment horizontal="center"/>
    </xf>
    <xf numFmtId="4" fontId="59" fillId="0" borderId="0" xfId="0" applyNumberFormat="1" applyFont="1" applyBorder="1" applyAlignment="1">
      <alignment horizontal="center"/>
    </xf>
    <xf numFmtId="4" fontId="38" fillId="0" borderId="0" xfId="3" applyNumberFormat="1" applyBorder="1" applyAlignment="1">
      <alignment wrapText="1"/>
    </xf>
    <xf numFmtId="0" fontId="133" fillId="0" borderId="0" xfId="0" applyFont="1" applyAlignment="1"/>
  </cellXfs>
  <cellStyles count="434">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2 3" xfId="433"/>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 8" xfId="432"/>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workbookViewId="0">
      <selection activeCell="F22" sqref="F22"/>
    </sheetView>
  </sheetViews>
  <sheetFormatPr defaultRowHeight="15.75"/>
  <cols>
    <col min="1" max="1" width="4.5703125" style="1" customWidth="1"/>
    <col min="2" max="2" width="14.7109375" style="1" customWidth="1"/>
    <col min="3" max="3" width="3.285156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102</v>
      </c>
      <c r="C2" s="3"/>
      <c r="D2" s="3"/>
      <c r="E2" s="3"/>
    </row>
    <row r="3" spans="2:11">
      <c r="B3" s="2" t="s">
        <v>103</v>
      </c>
      <c r="C3" s="3"/>
      <c r="D3" s="3"/>
      <c r="E3" s="3"/>
    </row>
    <row r="4" spans="2:11">
      <c r="B4" s="2" t="s">
        <v>0</v>
      </c>
      <c r="C4" s="3"/>
      <c r="D4" s="3"/>
      <c r="E4" s="3"/>
    </row>
    <row r="9" spans="2:11" ht="18">
      <c r="B9" s="3" t="s">
        <v>1</v>
      </c>
      <c r="D9" s="5" t="s">
        <v>128</v>
      </c>
    </row>
    <row r="10" spans="2:11" ht="18">
      <c r="D10" s="6" t="s">
        <v>129</v>
      </c>
    </row>
    <row r="11" spans="2:11" ht="18">
      <c r="D11" s="7" t="s">
        <v>130</v>
      </c>
    </row>
    <row r="12" spans="2:11" ht="18">
      <c r="D12" s="7"/>
    </row>
    <row r="14" spans="2:11" ht="18">
      <c r="B14" s="1" t="s">
        <v>55</v>
      </c>
      <c r="D14" s="6" t="s">
        <v>56</v>
      </c>
      <c r="K14" s="243"/>
    </row>
    <row r="15" spans="2:11" ht="18">
      <c r="D15" s="6" t="s">
        <v>156</v>
      </c>
    </row>
    <row r="16" spans="2:11" ht="18">
      <c r="D16" s="6"/>
    </row>
    <row r="18" spans="2:8" ht="18">
      <c r="B18" s="3" t="s">
        <v>2</v>
      </c>
      <c r="D18" s="6" t="s">
        <v>157</v>
      </c>
      <c r="E18" s="3"/>
      <c r="F18" s="3"/>
      <c r="G18" s="3"/>
      <c r="H18" s="3"/>
    </row>
    <row r="19" spans="2:8" ht="18">
      <c r="D19" s="6" t="s">
        <v>158</v>
      </c>
      <c r="E19" s="6"/>
      <c r="F19" s="77"/>
      <c r="G19" s="3"/>
      <c r="H19" s="3"/>
    </row>
    <row r="20" spans="2:8" ht="18">
      <c r="D20" s="6"/>
      <c r="E20" s="5"/>
      <c r="F20" s="3"/>
      <c r="G20" s="3"/>
      <c r="H20" s="3"/>
    </row>
    <row r="21" spans="2:8" ht="18">
      <c r="D21" s="6"/>
      <c r="E21" s="8"/>
    </row>
    <row r="22" spans="2:8" ht="18">
      <c r="D22" s="8"/>
    </row>
    <row r="23" spans="2:8" ht="18">
      <c r="D23" s="8"/>
    </row>
    <row r="24" spans="2:8" ht="20.25">
      <c r="B24" s="3" t="s">
        <v>3</v>
      </c>
      <c r="D24" s="9" t="s">
        <v>52</v>
      </c>
      <c r="E24" s="3"/>
      <c r="F24" s="3"/>
      <c r="G24" s="3"/>
    </row>
    <row r="25" spans="2:8" ht="20.25">
      <c r="D25" s="9"/>
      <c r="E25" s="3"/>
      <c r="F25" s="3"/>
      <c r="G25" s="3"/>
    </row>
    <row r="26" spans="2:8" ht="20.25">
      <c r="D26" s="10"/>
    </row>
    <row r="29" spans="2:8" ht="20.25">
      <c r="B29" s="3" t="s">
        <v>4</v>
      </c>
      <c r="D29" s="9" t="s">
        <v>51</v>
      </c>
    </row>
    <row r="30" spans="2:8">
      <c r="D30" s="11"/>
    </row>
    <row r="34" spans="2:9" ht="20.25">
      <c r="B34" s="3" t="s">
        <v>5</v>
      </c>
      <c r="C34" s="12"/>
      <c r="D34" s="13">
        <v>43617</v>
      </c>
      <c r="E34" s="14"/>
    </row>
    <row r="35" spans="2:9" ht="20.25">
      <c r="C35" s="12"/>
      <c r="D35" s="15"/>
      <c r="E35" s="14"/>
    </row>
    <row r="36" spans="2:9" ht="20.25">
      <c r="C36" s="12"/>
      <c r="D36" s="15"/>
      <c r="E36" s="14"/>
    </row>
    <row r="39" spans="2:9">
      <c r="B39" s="3"/>
    </row>
    <row r="40" spans="2:9">
      <c r="B40" s="3"/>
      <c r="G40" s="3"/>
      <c r="H40" s="3"/>
      <c r="I40" s="3"/>
    </row>
    <row r="41" spans="2:9">
      <c r="B41" s="3"/>
      <c r="G41" s="3"/>
      <c r="H41" s="3"/>
      <c r="I41"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140"/>
  <sheetViews>
    <sheetView showZeros="0" topLeftCell="A2" workbookViewId="0">
      <selection activeCell="E8" sqref="E8"/>
    </sheetView>
  </sheetViews>
  <sheetFormatPr defaultRowHeight="12.75" customHeight="1"/>
  <cols>
    <col min="1" max="1" width="4.7109375" customWidth="1"/>
    <col min="2" max="2" width="30.7109375" customWidth="1"/>
    <col min="3" max="3" width="4.7109375" style="108" customWidth="1"/>
    <col min="4" max="4" width="12.7109375" style="141" customWidth="1"/>
    <col min="5" max="5" width="12.7109375" style="142" customWidth="1"/>
    <col min="6" max="6" width="12.7109375" style="143" customWidth="1"/>
    <col min="242" max="242" width="4.7109375" customWidth="1"/>
    <col min="243" max="243" width="30.7109375" customWidth="1"/>
    <col min="244" max="244" width="4.7109375" customWidth="1"/>
    <col min="245" max="245" width="13.7109375" customWidth="1"/>
    <col min="246" max="248" width="12.7109375" customWidth="1"/>
    <col min="250" max="250" width="21" customWidth="1"/>
    <col min="251" max="251" width="36.5703125" customWidth="1"/>
    <col min="498" max="498" width="4.7109375" customWidth="1"/>
    <col min="499" max="499" width="30.7109375" customWidth="1"/>
    <col min="500" max="500" width="4.7109375" customWidth="1"/>
    <col min="501" max="501" width="13.7109375" customWidth="1"/>
    <col min="502" max="504" width="12.7109375" customWidth="1"/>
    <col min="506" max="506" width="21" customWidth="1"/>
    <col min="507" max="507" width="36.5703125" customWidth="1"/>
    <col min="754" max="754" width="4.7109375" customWidth="1"/>
    <col min="755" max="755" width="30.7109375" customWidth="1"/>
    <col min="756" max="756" width="4.7109375" customWidth="1"/>
    <col min="757" max="757" width="13.7109375" customWidth="1"/>
    <col min="758" max="760" width="12.7109375" customWidth="1"/>
    <col min="762" max="762" width="21" customWidth="1"/>
    <col min="763" max="763" width="36.5703125" customWidth="1"/>
    <col min="1010" max="1010" width="4.7109375" customWidth="1"/>
    <col min="1011" max="1011" width="30.7109375" customWidth="1"/>
    <col min="1012" max="1012" width="4.7109375" customWidth="1"/>
    <col min="1013" max="1013" width="13.7109375" customWidth="1"/>
    <col min="1014" max="1016" width="12.7109375" customWidth="1"/>
    <col min="1018" max="1018" width="21" customWidth="1"/>
    <col min="1019" max="1019" width="36.5703125" customWidth="1"/>
    <col min="1266" max="1266" width="4.7109375" customWidth="1"/>
    <col min="1267" max="1267" width="30.7109375" customWidth="1"/>
    <col min="1268" max="1268" width="4.7109375" customWidth="1"/>
    <col min="1269" max="1269" width="13.7109375" customWidth="1"/>
    <col min="1270" max="1272" width="12.7109375" customWidth="1"/>
    <col min="1274" max="1274" width="21" customWidth="1"/>
    <col min="1275" max="1275" width="36.5703125" customWidth="1"/>
    <col min="1522" max="1522" width="4.7109375" customWidth="1"/>
    <col min="1523" max="1523" width="30.7109375" customWidth="1"/>
    <col min="1524" max="1524" width="4.7109375" customWidth="1"/>
    <col min="1525" max="1525" width="13.7109375" customWidth="1"/>
    <col min="1526" max="1528" width="12.7109375" customWidth="1"/>
    <col min="1530" max="1530" width="21" customWidth="1"/>
    <col min="1531" max="1531" width="36.5703125" customWidth="1"/>
    <col min="1778" max="1778" width="4.7109375" customWidth="1"/>
    <col min="1779" max="1779" width="30.7109375" customWidth="1"/>
    <col min="1780" max="1780" width="4.7109375" customWidth="1"/>
    <col min="1781" max="1781" width="13.7109375" customWidth="1"/>
    <col min="1782" max="1784" width="12.7109375" customWidth="1"/>
    <col min="1786" max="1786" width="21" customWidth="1"/>
    <col min="1787" max="1787" width="36.5703125" customWidth="1"/>
    <col min="2034" max="2034" width="4.7109375" customWidth="1"/>
    <col min="2035" max="2035" width="30.7109375" customWidth="1"/>
    <col min="2036" max="2036" width="4.7109375" customWidth="1"/>
    <col min="2037" max="2037" width="13.7109375" customWidth="1"/>
    <col min="2038" max="2040" width="12.7109375" customWidth="1"/>
    <col min="2042" max="2042" width="21" customWidth="1"/>
    <col min="2043" max="2043" width="36.5703125" customWidth="1"/>
    <col min="2290" max="2290" width="4.7109375" customWidth="1"/>
    <col min="2291" max="2291" width="30.7109375" customWidth="1"/>
    <col min="2292" max="2292" width="4.7109375" customWidth="1"/>
    <col min="2293" max="2293" width="13.7109375" customWidth="1"/>
    <col min="2294" max="2296" width="12.7109375" customWidth="1"/>
    <col min="2298" max="2298" width="21" customWidth="1"/>
    <col min="2299" max="2299" width="36.5703125" customWidth="1"/>
    <col min="2546" max="2546" width="4.7109375" customWidth="1"/>
    <col min="2547" max="2547" width="30.7109375" customWidth="1"/>
    <col min="2548" max="2548" width="4.7109375" customWidth="1"/>
    <col min="2549" max="2549" width="13.7109375" customWidth="1"/>
    <col min="2550" max="2552" width="12.7109375" customWidth="1"/>
    <col min="2554" max="2554" width="21" customWidth="1"/>
    <col min="2555" max="2555" width="36.5703125" customWidth="1"/>
    <col min="2802" max="2802" width="4.7109375" customWidth="1"/>
    <col min="2803" max="2803" width="30.7109375" customWidth="1"/>
    <col min="2804" max="2804" width="4.7109375" customWidth="1"/>
    <col min="2805" max="2805" width="13.7109375" customWidth="1"/>
    <col min="2806" max="2808" width="12.7109375" customWidth="1"/>
    <col min="2810" max="2810" width="21" customWidth="1"/>
    <col min="2811" max="2811" width="36.5703125" customWidth="1"/>
    <col min="3058" max="3058" width="4.7109375" customWidth="1"/>
    <col min="3059" max="3059" width="30.7109375" customWidth="1"/>
    <col min="3060" max="3060" width="4.7109375" customWidth="1"/>
    <col min="3061" max="3061" width="13.7109375" customWidth="1"/>
    <col min="3062" max="3064" width="12.7109375" customWidth="1"/>
    <col min="3066" max="3066" width="21" customWidth="1"/>
    <col min="3067" max="3067" width="36.5703125" customWidth="1"/>
    <col min="3314" max="3314" width="4.7109375" customWidth="1"/>
    <col min="3315" max="3315" width="30.7109375" customWidth="1"/>
    <col min="3316" max="3316" width="4.7109375" customWidth="1"/>
    <col min="3317" max="3317" width="13.7109375" customWidth="1"/>
    <col min="3318" max="3320" width="12.7109375" customWidth="1"/>
    <col min="3322" max="3322" width="21" customWidth="1"/>
    <col min="3323" max="3323" width="36.5703125" customWidth="1"/>
    <col min="3570" max="3570" width="4.7109375" customWidth="1"/>
    <col min="3571" max="3571" width="30.7109375" customWidth="1"/>
    <col min="3572" max="3572" width="4.7109375" customWidth="1"/>
    <col min="3573" max="3573" width="13.7109375" customWidth="1"/>
    <col min="3574" max="3576" width="12.7109375" customWidth="1"/>
    <col min="3578" max="3578" width="21" customWidth="1"/>
    <col min="3579" max="3579" width="36.5703125" customWidth="1"/>
    <col min="3826" max="3826" width="4.7109375" customWidth="1"/>
    <col min="3827" max="3827" width="30.7109375" customWidth="1"/>
    <col min="3828" max="3828" width="4.7109375" customWidth="1"/>
    <col min="3829" max="3829" width="13.7109375" customWidth="1"/>
    <col min="3830" max="3832" width="12.7109375" customWidth="1"/>
    <col min="3834" max="3834" width="21" customWidth="1"/>
    <col min="3835" max="3835" width="36.5703125" customWidth="1"/>
    <col min="4082" max="4082" width="4.7109375" customWidth="1"/>
    <col min="4083" max="4083" width="30.7109375" customWidth="1"/>
    <col min="4084" max="4084" width="4.7109375" customWidth="1"/>
    <col min="4085" max="4085" width="13.7109375" customWidth="1"/>
    <col min="4086" max="4088" width="12.7109375" customWidth="1"/>
    <col min="4090" max="4090" width="21" customWidth="1"/>
    <col min="4091" max="4091" width="36.5703125" customWidth="1"/>
    <col min="4338" max="4338" width="4.7109375" customWidth="1"/>
    <col min="4339" max="4339" width="30.7109375" customWidth="1"/>
    <col min="4340" max="4340" width="4.7109375" customWidth="1"/>
    <col min="4341" max="4341" width="13.7109375" customWidth="1"/>
    <col min="4342" max="4344" width="12.7109375" customWidth="1"/>
    <col min="4346" max="4346" width="21" customWidth="1"/>
    <col min="4347" max="4347" width="36.5703125" customWidth="1"/>
    <col min="4594" max="4594" width="4.7109375" customWidth="1"/>
    <col min="4595" max="4595" width="30.7109375" customWidth="1"/>
    <col min="4596" max="4596" width="4.7109375" customWidth="1"/>
    <col min="4597" max="4597" width="13.7109375" customWidth="1"/>
    <col min="4598" max="4600" width="12.7109375" customWidth="1"/>
    <col min="4602" max="4602" width="21" customWidth="1"/>
    <col min="4603" max="4603" width="36.5703125" customWidth="1"/>
    <col min="4850" max="4850" width="4.7109375" customWidth="1"/>
    <col min="4851" max="4851" width="30.7109375" customWidth="1"/>
    <col min="4852" max="4852" width="4.7109375" customWidth="1"/>
    <col min="4853" max="4853" width="13.7109375" customWidth="1"/>
    <col min="4854" max="4856" width="12.7109375" customWidth="1"/>
    <col min="4858" max="4858" width="21" customWidth="1"/>
    <col min="4859" max="4859" width="36.5703125" customWidth="1"/>
    <col min="5106" max="5106" width="4.7109375" customWidth="1"/>
    <col min="5107" max="5107" width="30.7109375" customWidth="1"/>
    <col min="5108" max="5108" width="4.7109375" customWidth="1"/>
    <col min="5109" max="5109" width="13.7109375" customWidth="1"/>
    <col min="5110" max="5112" width="12.7109375" customWidth="1"/>
    <col min="5114" max="5114" width="21" customWidth="1"/>
    <col min="5115" max="5115" width="36.5703125" customWidth="1"/>
    <col min="5362" max="5362" width="4.7109375" customWidth="1"/>
    <col min="5363" max="5363" width="30.7109375" customWidth="1"/>
    <col min="5364" max="5364" width="4.7109375" customWidth="1"/>
    <col min="5365" max="5365" width="13.7109375" customWidth="1"/>
    <col min="5366" max="5368" width="12.7109375" customWidth="1"/>
    <col min="5370" max="5370" width="21" customWidth="1"/>
    <col min="5371" max="5371" width="36.5703125" customWidth="1"/>
    <col min="5618" max="5618" width="4.7109375" customWidth="1"/>
    <col min="5619" max="5619" width="30.7109375" customWidth="1"/>
    <col min="5620" max="5620" width="4.7109375" customWidth="1"/>
    <col min="5621" max="5621" width="13.7109375" customWidth="1"/>
    <col min="5622" max="5624" width="12.7109375" customWidth="1"/>
    <col min="5626" max="5626" width="21" customWidth="1"/>
    <col min="5627" max="5627" width="36.5703125" customWidth="1"/>
    <col min="5874" max="5874" width="4.7109375" customWidth="1"/>
    <col min="5875" max="5875" width="30.7109375" customWidth="1"/>
    <col min="5876" max="5876" width="4.7109375" customWidth="1"/>
    <col min="5877" max="5877" width="13.7109375" customWidth="1"/>
    <col min="5878" max="5880" width="12.7109375" customWidth="1"/>
    <col min="5882" max="5882" width="21" customWidth="1"/>
    <col min="5883" max="5883" width="36.5703125" customWidth="1"/>
    <col min="6130" max="6130" width="4.7109375" customWidth="1"/>
    <col min="6131" max="6131" width="30.7109375" customWidth="1"/>
    <col min="6132" max="6132" width="4.7109375" customWidth="1"/>
    <col min="6133" max="6133" width="13.7109375" customWidth="1"/>
    <col min="6134" max="6136" width="12.7109375" customWidth="1"/>
    <col min="6138" max="6138" width="21" customWidth="1"/>
    <col min="6139" max="6139" width="36.5703125" customWidth="1"/>
    <col min="6386" max="6386" width="4.7109375" customWidth="1"/>
    <col min="6387" max="6387" width="30.7109375" customWidth="1"/>
    <col min="6388" max="6388" width="4.7109375" customWidth="1"/>
    <col min="6389" max="6389" width="13.7109375" customWidth="1"/>
    <col min="6390" max="6392" width="12.7109375" customWidth="1"/>
    <col min="6394" max="6394" width="21" customWidth="1"/>
    <col min="6395" max="6395" width="36.5703125" customWidth="1"/>
    <col min="6642" max="6642" width="4.7109375" customWidth="1"/>
    <col min="6643" max="6643" width="30.7109375" customWidth="1"/>
    <col min="6644" max="6644" width="4.7109375" customWidth="1"/>
    <col min="6645" max="6645" width="13.7109375" customWidth="1"/>
    <col min="6646" max="6648" width="12.7109375" customWidth="1"/>
    <col min="6650" max="6650" width="21" customWidth="1"/>
    <col min="6651" max="6651" width="36.5703125" customWidth="1"/>
    <col min="6898" max="6898" width="4.7109375" customWidth="1"/>
    <col min="6899" max="6899" width="30.7109375" customWidth="1"/>
    <col min="6900" max="6900" width="4.7109375" customWidth="1"/>
    <col min="6901" max="6901" width="13.7109375" customWidth="1"/>
    <col min="6902" max="6904" width="12.7109375" customWidth="1"/>
    <col min="6906" max="6906" width="21" customWidth="1"/>
    <col min="6907" max="6907" width="36.5703125" customWidth="1"/>
    <col min="7154" max="7154" width="4.7109375" customWidth="1"/>
    <col min="7155" max="7155" width="30.7109375" customWidth="1"/>
    <col min="7156" max="7156" width="4.7109375" customWidth="1"/>
    <col min="7157" max="7157" width="13.7109375" customWidth="1"/>
    <col min="7158" max="7160" width="12.7109375" customWidth="1"/>
    <col min="7162" max="7162" width="21" customWidth="1"/>
    <col min="7163" max="7163" width="36.5703125" customWidth="1"/>
    <col min="7410" max="7410" width="4.7109375" customWidth="1"/>
    <col min="7411" max="7411" width="30.7109375" customWidth="1"/>
    <col min="7412" max="7412" width="4.7109375" customWidth="1"/>
    <col min="7413" max="7413" width="13.7109375" customWidth="1"/>
    <col min="7414" max="7416" width="12.7109375" customWidth="1"/>
    <col min="7418" max="7418" width="21" customWidth="1"/>
    <col min="7419" max="7419" width="36.5703125" customWidth="1"/>
    <col min="7666" max="7666" width="4.7109375" customWidth="1"/>
    <col min="7667" max="7667" width="30.7109375" customWidth="1"/>
    <col min="7668" max="7668" width="4.7109375" customWidth="1"/>
    <col min="7669" max="7669" width="13.7109375" customWidth="1"/>
    <col min="7670" max="7672" width="12.7109375" customWidth="1"/>
    <col min="7674" max="7674" width="21" customWidth="1"/>
    <col min="7675" max="7675" width="36.5703125" customWidth="1"/>
    <col min="7922" max="7922" width="4.7109375" customWidth="1"/>
    <col min="7923" max="7923" width="30.7109375" customWidth="1"/>
    <col min="7924" max="7924" width="4.7109375" customWidth="1"/>
    <col min="7925" max="7925" width="13.7109375" customWidth="1"/>
    <col min="7926" max="7928" width="12.7109375" customWidth="1"/>
    <col min="7930" max="7930" width="21" customWidth="1"/>
    <col min="7931" max="7931" width="36.5703125" customWidth="1"/>
    <col min="8178" max="8178" width="4.7109375" customWidth="1"/>
    <col min="8179" max="8179" width="30.7109375" customWidth="1"/>
    <col min="8180" max="8180" width="4.7109375" customWidth="1"/>
    <col min="8181" max="8181" width="13.7109375" customWidth="1"/>
    <col min="8182" max="8184" width="12.7109375" customWidth="1"/>
    <col min="8186" max="8186" width="21" customWidth="1"/>
    <col min="8187" max="8187" width="36.5703125" customWidth="1"/>
    <col min="8434" max="8434" width="4.7109375" customWidth="1"/>
    <col min="8435" max="8435" width="30.7109375" customWidth="1"/>
    <col min="8436" max="8436" width="4.7109375" customWidth="1"/>
    <col min="8437" max="8437" width="13.7109375" customWidth="1"/>
    <col min="8438" max="8440" width="12.7109375" customWidth="1"/>
    <col min="8442" max="8442" width="21" customWidth="1"/>
    <col min="8443" max="8443" width="36.5703125" customWidth="1"/>
    <col min="8690" max="8690" width="4.7109375" customWidth="1"/>
    <col min="8691" max="8691" width="30.7109375" customWidth="1"/>
    <col min="8692" max="8692" width="4.7109375" customWidth="1"/>
    <col min="8693" max="8693" width="13.7109375" customWidth="1"/>
    <col min="8694" max="8696" width="12.7109375" customWidth="1"/>
    <col min="8698" max="8698" width="21" customWidth="1"/>
    <col min="8699" max="8699" width="36.5703125" customWidth="1"/>
    <col min="8946" max="8946" width="4.7109375" customWidth="1"/>
    <col min="8947" max="8947" width="30.7109375" customWidth="1"/>
    <col min="8948" max="8948" width="4.7109375" customWidth="1"/>
    <col min="8949" max="8949" width="13.7109375" customWidth="1"/>
    <col min="8950" max="8952" width="12.7109375" customWidth="1"/>
    <col min="8954" max="8954" width="21" customWidth="1"/>
    <col min="8955" max="8955" width="36.5703125" customWidth="1"/>
    <col min="9202" max="9202" width="4.7109375" customWidth="1"/>
    <col min="9203" max="9203" width="30.7109375" customWidth="1"/>
    <col min="9204" max="9204" width="4.7109375" customWidth="1"/>
    <col min="9205" max="9205" width="13.7109375" customWidth="1"/>
    <col min="9206" max="9208" width="12.7109375" customWidth="1"/>
    <col min="9210" max="9210" width="21" customWidth="1"/>
    <col min="9211" max="9211" width="36.5703125" customWidth="1"/>
    <col min="9458" max="9458" width="4.7109375" customWidth="1"/>
    <col min="9459" max="9459" width="30.7109375" customWidth="1"/>
    <col min="9460" max="9460" width="4.7109375" customWidth="1"/>
    <col min="9461" max="9461" width="13.7109375" customWidth="1"/>
    <col min="9462" max="9464" width="12.7109375" customWidth="1"/>
    <col min="9466" max="9466" width="21" customWidth="1"/>
    <col min="9467" max="9467" width="36.5703125" customWidth="1"/>
    <col min="9714" max="9714" width="4.7109375" customWidth="1"/>
    <col min="9715" max="9715" width="30.7109375" customWidth="1"/>
    <col min="9716" max="9716" width="4.7109375" customWidth="1"/>
    <col min="9717" max="9717" width="13.7109375" customWidth="1"/>
    <col min="9718" max="9720" width="12.7109375" customWidth="1"/>
    <col min="9722" max="9722" width="21" customWidth="1"/>
    <col min="9723" max="9723" width="36.5703125" customWidth="1"/>
    <col min="9970" max="9970" width="4.7109375" customWidth="1"/>
    <col min="9971" max="9971" width="30.7109375" customWidth="1"/>
    <col min="9972" max="9972" width="4.7109375" customWidth="1"/>
    <col min="9973" max="9973" width="13.7109375" customWidth="1"/>
    <col min="9974" max="9976" width="12.7109375" customWidth="1"/>
    <col min="9978" max="9978" width="21" customWidth="1"/>
    <col min="9979" max="9979" width="36.5703125" customWidth="1"/>
    <col min="10226" max="10226" width="4.7109375" customWidth="1"/>
    <col min="10227" max="10227" width="30.7109375" customWidth="1"/>
    <col min="10228" max="10228" width="4.7109375" customWidth="1"/>
    <col min="10229" max="10229" width="13.7109375" customWidth="1"/>
    <col min="10230" max="10232" width="12.7109375" customWidth="1"/>
    <col min="10234" max="10234" width="21" customWidth="1"/>
    <col min="10235" max="10235" width="36.5703125" customWidth="1"/>
    <col min="10482" max="10482" width="4.7109375" customWidth="1"/>
    <col min="10483" max="10483" width="30.7109375" customWidth="1"/>
    <col min="10484" max="10484" width="4.7109375" customWidth="1"/>
    <col min="10485" max="10485" width="13.7109375" customWidth="1"/>
    <col min="10486" max="10488" width="12.7109375" customWidth="1"/>
    <col min="10490" max="10490" width="21" customWidth="1"/>
    <col min="10491" max="10491" width="36.5703125" customWidth="1"/>
    <col min="10738" max="10738" width="4.7109375" customWidth="1"/>
    <col min="10739" max="10739" width="30.7109375" customWidth="1"/>
    <col min="10740" max="10740" width="4.7109375" customWidth="1"/>
    <col min="10741" max="10741" width="13.7109375" customWidth="1"/>
    <col min="10742" max="10744" width="12.7109375" customWidth="1"/>
    <col min="10746" max="10746" width="21" customWidth="1"/>
    <col min="10747" max="10747" width="36.5703125" customWidth="1"/>
    <col min="10994" max="10994" width="4.7109375" customWidth="1"/>
    <col min="10995" max="10995" width="30.7109375" customWidth="1"/>
    <col min="10996" max="10996" width="4.7109375" customWidth="1"/>
    <col min="10997" max="10997" width="13.7109375" customWidth="1"/>
    <col min="10998" max="11000" width="12.7109375" customWidth="1"/>
    <col min="11002" max="11002" width="21" customWidth="1"/>
    <col min="11003" max="11003" width="36.5703125" customWidth="1"/>
    <col min="11250" max="11250" width="4.7109375" customWidth="1"/>
    <col min="11251" max="11251" width="30.7109375" customWidth="1"/>
    <col min="11252" max="11252" width="4.7109375" customWidth="1"/>
    <col min="11253" max="11253" width="13.7109375" customWidth="1"/>
    <col min="11254" max="11256" width="12.7109375" customWidth="1"/>
    <col min="11258" max="11258" width="21" customWidth="1"/>
    <col min="11259" max="11259" width="36.5703125" customWidth="1"/>
    <col min="11506" max="11506" width="4.7109375" customWidth="1"/>
    <col min="11507" max="11507" width="30.7109375" customWidth="1"/>
    <col min="11508" max="11508" width="4.7109375" customWidth="1"/>
    <col min="11509" max="11509" width="13.7109375" customWidth="1"/>
    <col min="11510" max="11512" width="12.7109375" customWidth="1"/>
    <col min="11514" max="11514" width="21" customWidth="1"/>
    <col min="11515" max="11515" width="36.5703125" customWidth="1"/>
    <col min="11762" max="11762" width="4.7109375" customWidth="1"/>
    <col min="11763" max="11763" width="30.7109375" customWidth="1"/>
    <col min="11764" max="11764" width="4.7109375" customWidth="1"/>
    <col min="11765" max="11765" width="13.7109375" customWidth="1"/>
    <col min="11766" max="11768" width="12.7109375" customWidth="1"/>
    <col min="11770" max="11770" width="21" customWidth="1"/>
    <col min="11771" max="11771" width="36.5703125" customWidth="1"/>
    <col min="12018" max="12018" width="4.7109375" customWidth="1"/>
    <col min="12019" max="12019" width="30.7109375" customWidth="1"/>
    <col min="12020" max="12020" width="4.7109375" customWidth="1"/>
    <col min="12021" max="12021" width="13.7109375" customWidth="1"/>
    <col min="12022" max="12024" width="12.7109375" customWidth="1"/>
    <col min="12026" max="12026" width="21" customWidth="1"/>
    <col min="12027" max="12027" width="36.5703125" customWidth="1"/>
    <col min="12274" max="12274" width="4.7109375" customWidth="1"/>
    <col min="12275" max="12275" width="30.7109375" customWidth="1"/>
    <col min="12276" max="12276" width="4.7109375" customWidth="1"/>
    <col min="12277" max="12277" width="13.7109375" customWidth="1"/>
    <col min="12278" max="12280" width="12.7109375" customWidth="1"/>
    <col min="12282" max="12282" width="21" customWidth="1"/>
    <col min="12283" max="12283" width="36.5703125" customWidth="1"/>
    <col min="12530" max="12530" width="4.7109375" customWidth="1"/>
    <col min="12531" max="12531" width="30.7109375" customWidth="1"/>
    <col min="12532" max="12532" width="4.7109375" customWidth="1"/>
    <col min="12533" max="12533" width="13.7109375" customWidth="1"/>
    <col min="12534" max="12536" width="12.7109375" customWidth="1"/>
    <col min="12538" max="12538" width="21" customWidth="1"/>
    <col min="12539" max="12539" width="36.5703125" customWidth="1"/>
    <col min="12786" max="12786" width="4.7109375" customWidth="1"/>
    <col min="12787" max="12787" width="30.7109375" customWidth="1"/>
    <col min="12788" max="12788" width="4.7109375" customWidth="1"/>
    <col min="12789" max="12789" width="13.7109375" customWidth="1"/>
    <col min="12790" max="12792" width="12.7109375" customWidth="1"/>
    <col min="12794" max="12794" width="21" customWidth="1"/>
    <col min="12795" max="12795" width="36.5703125" customWidth="1"/>
    <col min="13042" max="13042" width="4.7109375" customWidth="1"/>
    <col min="13043" max="13043" width="30.7109375" customWidth="1"/>
    <col min="13044" max="13044" width="4.7109375" customWidth="1"/>
    <col min="13045" max="13045" width="13.7109375" customWidth="1"/>
    <col min="13046" max="13048" width="12.7109375" customWidth="1"/>
    <col min="13050" max="13050" width="21" customWidth="1"/>
    <col min="13051" max="13051" width="36.5703125" customWidth="1"/>
    <col min="13298" max="13298" width="4.7109375" customWidth="1"/>
    <col min="13299" max="13299" width="30.7109375" customWidth="1"/>
    <col min="13300" max="13300" width="4.7109375" customWidth="1"/>
    <col min="13301" max="13301" width="13.7109375" customWidth="1"/>
    <col min="13302" max="13304" width="12.7109375" customWidth="1"/>
    <col min="13306" max="13306" width="21" customWidth="1"/>
    <col min="13307" max="13307" width="36.5703125" customWidth="1"/>
    <col min="13554" max="13554" width="4.7109375" customWidth="1"/>
    <col min="13555" max="13555" width="30.7109375" customWidth="1"/>
    <col min="13556" max="13556" width="4.7109375" customWidth="1"/>
    <col min="13557" max="13557" width="13.7109375" customWidth="1"/>
    <col min="13558" max="13560" width="12.7109375" customWidth="1"/>
    <col min="13562" max="13562" width="21" customWidth="1"/>
    <col min="13563" max="13563" width="36.5703125" customWidth="1"/>
    <col min="13810" max="13810" width="4.7109375" customWidth="1"/>
    <col min="13811" max="13811" width="30.7109375" customWidth="1"/>
    <col min="13812" max="13812" width="4.7109375" customWidth="1"/>
    <col min="13813" max="13813" width="13.7109375" customWidth="1"/>
    <col min="13814" max="13816" width="12.7109375" customWidth="1"/>
    <col min="13818" max="13818" width="21" customWidth="1"/>
    <col min="13819" max="13819" width="36.5703125" customWidth="1"/>
    <col min="14066" max="14066" width="4.7109375" customWidth="1"/>
    <col min="14067" max="14067" width="30.7109375" customWidth="1"/>
    <col min="14068" max="14068" width="4.7109375" customWidth="1"/>
    <col min="14069" max="14069" width="13.7109375" customWidth="1"/>
    <col min="14070" max="14072" width="12.7109375" customWidth="1"/>
    <col min="14074" max="14074" width="21" customWidth="1"/>
    <col min="14075" max="14075" width="36.5703125" customWidth="1"/>
    <col min="14322" max="14322" width="4.7109375" customWidth="1"/>
    <col min="14323" max="14323" width="30.7109375" customWidth="1"/>
    <col min="14324" max="14324" width="4.7109375" customWidth="1"/>
    <col min="14325" max="14325" width="13.7109375" customWidth="1"/>
    <col min="14326" max="14328" width="12.7109375" customWidth="1"/>
    <col min="14330" max="14330" width="21" customWidth="1"/>
    <col min="14331" max="14331" width="36.5703125" customWidth="1"/>
    <col min="14578" max="14578" width="4.7109375" customWidth="1"/>
    <col min="14579" max="14579" width="30.7109375" customWidth="1"/>
    <col min="14580" max="14580" width="4.7109375" customWidth="1"/>
    <col min="14581" max="14581" width="13.7109375" customWidth="1"/>
    <col min="14582" max="14584" width="12.7109375" customWidth="1"/>
    <col min="14586" max="14586" width="21" customWidth="1"/>
    <col min="14587" max="14587" width="36.5703125" customWidth="1"/>
    <col min="14834" max="14834" width="4.7109375" customWidth="1"/>
    <col min="14835" max="14835" width="30.7109375" customWidth="1"/>
    <col min="14836" max="14836" width="4.7109375" customWidth="1"/>
    <col min="14837" max="14837" width="13.7109375" customWidth="1"/>
    <col min="14838" max="14840" width="12.7109375" customWidth="1"/>
    <col min="14842" max="14842" width="21" customWidth="1"/>
    <col min="14843" max="14843" width="36.5703125" customWidth="1"/>
    <col min="15090" max="15090" width="4.7109375" customWidth="1"/>
    <col min="15091" max="15091" width="30.7109375" customWidth="1"/>
    <col min="15092" max="15092" width="4.7109375" customWidth="1"/>
    <col min="15093" max="15093" width="13.7109375" customWidth="1"/>
    <col min="15094" max="15096" width="12.7109375" customWidth="1"/>
    <col min="15098" max="15098" width="21" customWidth="1"/>
    <col min="15099" max="15099" width="36.5703125" customWidth="1"/>
    <col min="15346" max="15346" width="4.7109375" customWidth="1"/>
    <col min="15347" max="15347" width="30.7109375" customWidth="1"/>
    <col min="15348" max="15348" width="4.7109375" customWidth="1"/>
    <col min="15349" max="15349" width="13.7109375" customWidth="1"/>
    <col min="15350" max="15352" width="12.7109375" customWidth="1"/>
    <col min="15354" max="15354" width="21" customWidth="1"/>
    <col min="15355" max="15355" width="36.5703125" customWidth="1"/>
    <col min="15602" max="15602" width="4.7109375" customWidth="1"/>
    <col min="15603" max="15603" width="30.7109375" customWidth="1"/>
    <col min="15604" max="15604" width="4.7109375" customWidth="1"/>
    <col min="15605" max="15605" width="13.7109375" customWidth="1"/>
    <col min="15606" max="15608" width="12.7109375" customWidth="1"/>
    <col min="15610" max="15610" width="21" customWidth="1"/>
    <col min="15611" max="15611" width="36.5703125" customWidth="1"/>
    <col min="15858" max="15858" width="4.7109375" customWidth="1"/>
    <col min="15859" max="15859" width="30.7109375" customWidth="1"/>
    <col min="15860" max="15860" width="4.7109375" customWidth="1"/>
    <col min="15861" max="15861" width="13.7109375" customWidth="1"/>
    <col min="15862" max="15864" width="12.7109375" customWidth="1"/>
    <col min="15866" max="15866" width="21" customWidth="1"/>
    <col min="15867" max="15867" width="36.5703125" customWidth="1"/>
    <col min="16114" max="16114" width="4.7109375" customWidth="1"/>
    <col min="16115" max="16115" width="30.7109375" customWidth="1"/>
    <col min="16116" max="16116" width="4.7109375" customWidth="1"/>
    <col min="16117" max="16117" width="13.7109375" customWidth="1"/>
    <col min="16118" max="16120" width="12.7109375" customWidth="1"/>
    <col min="16122" max="16122" width="21" customWidth="1"/>
    <col min="16123" max="16123" width="36.5703125" customWidth="1"/>
  </cols>
  <sheetData>
    <row r="1" spans="1:6" ht="12.75" customHeight="1">
      <c r="B1" s="90" t="str">
        <f>+Rmet!E1</f>
        <v xml:space="preserve">IZGRADNJA KANALIZACIJSKEGA SISTEMA NA OBMOČJU </v>
      </c>
    </row>
    <row r="2" spans="1:6" ht="12.75" customHeight="1">
      <c r="B2" s="90" t="str">
        <f>+Rmet!E2</f>
        <v>AGLOMERACIJE HRVATINI - KANALIZACIJA KOLOMBINI</v>
      </c>
    </row>
    <row r="3" spans="1:6" ht="12.75" customHeight="1">
      <c r="B3" s="90"/>
    </row>
    <row r="4" spans="1:6" ht="12.75" customHeight="1">
      <c r="B4" s="90"/>
    </row>
    <row r="5" spans="1:6" ht="12.75" customHeight="1">
      <c r="B5" s="90"/>
    </row>
    <row r="6" spans="1:6" ht="15.75">
      <c r="A6" s="22" t="s">
        <v>33</v>
      </c>
      <c r="B6" s="106" t="s">
        <v>43</v>
      </c>
      <c r="C6" s="109"/>
      <c r="D6" s="135"/>
      <c r="E6" s="135"/>
      <c r="F6" s="121"/>
    </row>
    <row r="7" spans="1:6" ht="12.75" customHeight="1">
      <c r="A7" s="43"/>
      <c r="B7" s="44"/>
      <c r="C7" s="109"/>
      <c r="D7" s="135"/>
      <c r="E7" s="135"/>
      <c r="F7" s="121"/>
    </row>
    <row r="8" spans="1:6" ht="165.75">
      <c r="A8" s="43">
        <v>1</v>
      </c>
      <c r="B8" s="224" t="s">
        <v>118</v>
      </c>
      <c r="C8" s="109"/>
      <c r="D8" s="135"/>
      <c r="E8" s="135"/>
      <c r="F8" s="121"/>
    </row>
    <row r="9" spans="1:6" ht="12.75" customHeight="1">
      <c r="A9" s="43"/>
      <c r="B9" s="68" t="s">
        <v>117</v>
      </c>
      <c r="C9" s="110" t="s">
        <v>13</v>
      </c>
      <c r="D9" s="107">
        <v>45.9</v>
      </c>
      <c r="E9" s="122"/>
      <c r="F9" s="123">
        <f>D9*E9</f>
        <v>0</v>
      </c>
    </row>
    <row r="10" spans="1:6" ht="12.75" customHeight="1">
      <c r="A10" s="43"/>
      <c r="B10" s="68" t="s">
        <v>122</v>
      </c>
      <c r="C10" s="110" t="s">
        <v>13</v>
      </c>
      <c r="D10" s="107">
        <v>0</v>
      </c>
      <c r="E10" s="122"/>
      <c r="F10" s="123">
        <f t="shared" ref="F10:F13" si="0">D10*E10</f>
        <v>0</v>
      </c>
    </row>
    <row r="11" spans="1:6" ht="12.75" customHeight="1">
      <c r="A11" s="43"/>
      <c r="B11" s="68" t="s">
        <v>140</v>
      </c>
      <c r="C11" s="110" t="s">
        <v>13</v>
      </c>
      <c r="D11" s="107">
        <v>0</v>
      </c>
      <c r="E11" s="122"/>
      <c r="F11" s="123">
        <f t="shared" si="0"/>
        <v>0</v>
      </c>
    </row>
    <row r="12" spans="1:6" ht="12.75" customHeight="1">
      <c r="A12" s="43"/>
      <c r="B12" s="68" t="s">
        <v>141</v>
      </c>
      <c r="C12" s="110" t="s">
        <v>13</v>
      </c>
      <c r="D12" s="107">
        <v>32.9</v>
      </c>
      <c r="E12" s="122"/>
      <c r="F12" s="123">
        <f t="shared" si="0"/>
        <v>0</v>
      </c>
    </row>
    <row r="13" spans="1:6" ht="12.75" customHeight="1">
      <c r="A13" s="43"/>
      <c r="B13" s="68" t="s">
        <v>142</v>
      </c>
      <c r="C13" s="110" t="s">
        <v>13</v>
      </c>
      <c r="D13" s="107">
        <v>0</v>
      </c>
      <c r="E13" s="122"/>
      <c r="F13" s="123">
        <f t="shared" si="0"/>
        <v>0</v>
      </c>
    </row>
    <row r="14" spans="1:6" ht="12.75" customHeight="1">
      <c r="A14" s="43"/>
      <c r="B14" s="68"/>
      <c r="C14" s="109"/>
      <c r="D14" s="135"/>
      <c r="E14" s="135"/>
      <c r="F14" s="121"/>
    </row>
    <row r="15" spans="1:6" ht="255">
      <c r="A15" s="43">
        <f>+A8+1</f>
        <v>2</v>
      </c>
      <c r="B15" s="228" t="s">
        <v>138</v>
      </c>
      <c r="C15" s="109"/>
      <c r="D15" s="144"/>
      <c r="E15" s="135"/>
      <c r="F15" s="121"/>
    </row>
    <row r="16" spans="1:6" ht="12.75" customHeight="1">
      <c r="A16" s="43"/>
      <c r="B16" s="68" t="s">
        <v>117</v>
      </c>
      <c r="C16" s="109" t="s">
        <v>13</v>
      </c>
      <c r="D16" s="107">
        <v>333.82</v>
      </c>
      <c r="E16" s="135"/>
      <c r="F16" s="123">
        <f>D16*E16</f>
        <v>0</v>
      </c>
    </row>
    <row r="17" spans="1:6" ht="12.75" customHeight="1">
      <c r="A17" s="43"/>
      <c r="B17" s="68" t="s">
        <v>122</v>
      </c>
      <c r="C17" s="109" t="s">
        <v>13</v>
      </c>
      <c r="D17" s="107">
        <v>24.9</v>
      </c>
      <c r="E17" s="135"/>
      <c r="F17" s="123">
        <f t="shared" ref="F17:F20" si="1">D17*E17</f>
        <v>0</v>
      </c>
    </row>
    <row r="18" spans="1:6" ht="12.75" customHeight="1">
      <c r="A18" s="43"/>
      <c r="B18" s="68" t="s">
        <v>140</v>
      </c>
      <c r="C18" s="109" t="s">
        <v>13</v>
      </c>
      <c r="D18" s="107">
        <v>39</v>
      </c>
      <c r="E18" s="135"/>
      <c r="F18" s="123">
        <f t="shared" si="1"/>
        <v>0</v>
      </c>
    </row>
    <row r="19" spans="1:6" ht="12.75" customHeight="1">
      <c r="A19" s="43"/>
      <c r="B19" s="68" t="s">
        <v>141</v>
      </c>
      <c r="C19" s="109" t="s">
        <v>13</v>
      </c>
      <c r="D19" s="107">
        <v>80.8</v>
      </c>
      <c r="E19" s="135"/>
      <c r="F19" s="123">
        <f t="shared" si="1"/>
        <v>0</v>
      </c>
    </row>
    <row r="20" spans="1:6" ht="12.75" customHeight="1">
      <c r="A20" s="43"/>
      <c r="B20" s="68" t="s">
        <v>142</v>
      </c>
      <c r="C20" s="109" t="s">
        <v>13</v>
      </c>
      <c r="D20" s="107">
        <v>106</v>
      </c>
      <c r="E20" s="135"/>
      <c r="F20" s="123">
        <f t="shared" si="1"/>
        <v>0</v>
      </c>
    </row>
    <row r="21" spans="1:6" ht="12.75" customHeight="1">
      <c r="A21" s="43"/>
      <c r="B21" s="68"/>
      <c r="C21" s="109"/>
      <c r="D21" s="135"/>
      <c r="E21" s="135"/>
      <c r="F21" s="121"/>
    </row>
    <row r="22" spans="1:6" ht="255">
      <c r="A22" s="43">
        <f>+A15+1</f>
        <v>3</v>
      </c>
      <c r="B22" s="228" t="s">
        <v>137</v>
      </c>
      <c r="C22" s="111"/>
      <c r="D22" s="145"/>
      <c r="E22" s="146"/>
      <c r="F22" s="147"/>
    </row>
    <row r="23" spans="1:6" ht="12.75" customHeight="1">
      <c r="A23" s="43"/>
      <c r="B23" s="68" t="s">
        <v>117</v>
      </c>
      <c r="C23" s="109" t="s">
        <v>13</v>
      </c>
      <c r="D23" s="107">
        <v>200.3</v>
      </c>
      <c r="E23" s="135"/>
      <c r="F23" s="123">
        <f>D23*E23</f>
        <v>0</v>
      </c>
    </row>
    <row r="24" spans="1:6" ht="12.75" customHeight="1">
      <c r="A24" s="43"/>
      <c r="B24" s="68" t="s">
        <v>122</v>
      </c>
      <c r="C24" s="109" t="s">
        <v>13</v>
      </c>
      <c r="D24" s="107">
        <v>14.95</v>
      </c>
      <c r="E24" s="135"/>
      <c r="F24" s="123">
        <f t="shared" ref="F24:F27" si="2">D24*E24</f>
        <v>0</v>
      </c>
    </row>
    <row r="25" spans="1:6" ht="12.75" customHeight="1">
      <c r="A25" s="43"/>
      <c r="B25" s="68" t="s">
        <v>140</v>
      </c>
      <c r="C25" s="109" t="s">
        <v>13</v>
      </c>
      <c r="D25" s="107">
        <v>23.5</v>
      </c>
      <c r="E25" s="135"/>
      <c r="F25" s="123">
        <f t="shared" si="2"/>
        <v>0</v>
      </c>
    </row>
    <row r="26" spans="1:6" ht="12.75" customHeight="1">
      <c r="A26" s="43"/>
      <c r="B26" s="68" t="s">
        <v>141</v>
      </c>
      <c r="C26" s="109" t="s">
        <v>13</v>
      </c>
      <c r="D26" s="107">
        <v>48.5</v>
      </c>
      <c r="E26" s="135"/>
      <c r="F26" s="123">
        <f t="shared" si="2"/>
        <v>0</v>
      </c>
    </row>
    <row r="27" spans="1:6" ht="12.75" customHeight="1">
      <c r="A27" s="43"/>
      <c r="B27" s="68" t="s">
        <v>142</v>
      </c>
      <c r="C27" s="109" t="s">
        <v>13</v>
      </c>
      <c r="D27" s="107">
        <v>0</v>
      </c>
      <c r="E27" s="135"/>
      <c r="F27" s="123">
        <f t="shared" si="2"/>
        <v>0</v>
      </c>
    </row>
    <row r="28" spans="1:6" ht="12.75" customHeight="1">
      <c r="A28" s="43"/>
      <c r="B28" s="44"/>
      <c r="C28" s="109"/>
      <c r="D28" s="135"/>
      <c r="E28" s="135"/>
      <c r="F28" s="121"/>
    </row>
    <row r="29" spans="1:6" ht="267.75">
      <c r="A29" s="43">
        <f>+A22+1</f>
        <v>4</v>
      </c>
      <c r="B29" s="228" t="s">
        <v>81</v>
      </c>
      <c r="C29" s="112"/>
      <c r="D29" s="145"/>
      <c r="E29" s="146"/>
      <c r="F29" s="123"/>
    </row>
    <row r="30" spans="1:6" ht="12.75" customHeight="1">
      <c r="A30" s="43"/>
      <c r="B30" s="68" t="s">
        <v>117</v>
      </c>
      <c r="C30" s="109" t="s">
        <v>13</v>
      </c>
      <c r="D30" s="107">
        <v>133.5</v>
      </c>
      <c r="E30" s="135"/>
      <c r="F30" s="123">
        <f>D30*E30</f>
        <v>0</v>
      </c>
    </row>
    <row r="31" spans="1:6" ht="12.75" customHeight="1">
      <c r="A31" s="43"/>
      <c r="B31" s="68" t="s">
        <v>122</v>
      </c>
      <c r="C31" s="109" t="s">
        <v>13</v>
      </c>
      <c r="D31" s="107">
        <v>10</v>
      </c>
      <c r="E31" s="135"/>
      <c r="F31" s="123">
        <f t="shared" ref="F31:F34" si="3">D31*E31</f>
        <v>0</v>
      </c>
    </row>
    <row r="32" spans="1:6" ht="12.75" customHeight="1">
      <c r="A32" s="43"/>
      <c r="B32" s="68" t="s">
        <v>140</v>
      </c>
      <c r="C32" s="109" t="s">
        <v>13</v>
      </c>
      <c r="D32" s="107">
        <v>15.6</v>
      </c>
      <c r="E32" s="135"/>
      <c r="F32" s="123">
        <f t="shared" si="3"/>
        <v>0</v>
      </c>
    </row>
    <row r="33" spans="1:6" ht="12.75" customHeight="1">
      <c r="A33" s="43"/>
      <c r="B33" s="68" t="s">
        <v>141</v>
      </c>
      <c r="C33" s="109" t="s">
        <v>13</v>
      </c>
      <c r="D33" s="107">
        <v>33</v>
      </c>
      <c r="E33" s="135"/>
      <c r="F33" s="123">
        <f t="shared" si="3"/>
        <v>0</v>
      </c>
    </row>
    <row r="34" spans="1:6" ht="12.75" customHeight="1">
      <c r="A34" s="43"/>
      <c r="B34" s="68" t="s">
        <v>142</v>
      </c>
      <c r="C34" s="109" t="s">
        <v>13</v>
      </c>
      <c r="D34" s="107">
        <v>0</v>
      </c>
      <c r="E34" s="135"/>
      <c r="F34" s="123">
        <f t="shared" si="3"/>
        <v>0</v>
      </c>
    </row>
    <row r="35" spans="1:6" ht="12.75" customHeight="1">
      <c r="A35" s="43"/>
      <c r="B35" s="53"/>
      <c r="C35" s="112"/>
      <c r="D35" s="148"/>
      <c r="E35" s="146"/>
      <c r="F35" s="123"/>
    </row>
    <row r="36" spans="1:6" ht="168" customHeight="1">
      <c r="A36" s="43">
        <v>5</v>
      </c>
      <c r="B36" s="20" t="s">
        <v>18</v>
      </c>
      <c r="C36" s="112"/>
      <c r="D36" s="129"/>
      <c r="E36" s="129"/>
      <c r="F36" s="130"/>
    </row>
    <row r="37" spans="1:6" ht="12.75" customHeight="1">
      <c r="A37" s="43"/>
      <c r="B37" s="68" t="s">
        <v>117</v>
      </c>
      <c r="C37" s="112" t="s">
        <v>12</v>
      </c>
      <c r="D37" s="107">
        <v>3</v>
      </c>
      <c r="E37" s="129"/>
      <c r="F37" s="130">
        <f t="shared" ref="F37:F41" si="4">D37*E37</f>
        <v>0</v>
      </c>
    </row>
    <row r="38" spans="1:6" ht="12.75" customHeight="1">
      <c r="A38" s="43"/>
      <c r="B38" s="68" t="s">
        <v>122</v>
      </c>
      <c r="C38" s="112" t="s">
        <v>12</v>
      </c>
      <c r="D38" s="107">
        <v>1</v>
      </c>
      <c r="E38" s="129"/>
      <c r="F38" s="130">
        <f t="shared" si="4"/>
        <v>0</v>
      </c>
    </row>
    <row r="39" spans="1:6" ht="12.75" customHeight="1">
      <c r="A39" s="43"/>
      <c r="B39" s="68" t="s">
        <v>140</v>
      </c>
      <c r="C39" s="112" t="s">
        <v>12</v>
      </c>
      <c r="D39" s="107">
        <v>0</v>
      </c>
      <c r="E39" s="129"/>
      <c r="F39" s="130">
        <f t="shared" si="4"/>
        <v>0</v>
      </c>
    </row>
    <row r="40" spans="1:6" ht="12.75" customHeight="1">
      <c r="A40" s="43"/>
      <c r="B40" s="68" t="s">
        <v>141</v>
      </c>
      <c r="C40" s="112" t="s">
        <v>12</v>
      </c>
      <c r="D40" s="107">
        <v>0</v>
      </c>
      <c r="E40" s="129"/>
      <c r="F40" s="130">
        <f t="shared" si="4"/>
        <v>0</v>
      </c>
    </row>
    <row r="41" spans="1:6" ht="12.75" customHeight="1">
      <c r="A41" s="43"/>
      <c r="B41" s="68" t="s">
        <v>142</v>
      </c>
      <c r="C41" s="112" t="s">
        <v>12</v>
      </c>
      <c r="D41" s="107">
        <v>2</v>
      </c>
      <c r="E41" s="129"/>
      <c r="F41" s="130">
        <f t="shared" si="4"/>
        <v>0</v>
      </c>
    </row>
    <row r="42" spans="1:6" ht="12.75" customHeight="1">
      <c r="A42" s="43"/>
      <c r="B42" s="53"/>
      <c r="C42" s="112"/>
      <c r="D42" s="148"/>
      <c r="E42" s="146"/>
      <c r="F42" s="123"/>
    </row>
    <row r="43" spans="1:6" ht="165.75">
      <c r="A43" s="43">
        <f>+A36+1</f>
        <v>6</v>
      </c>
      <c r="B43" s="228" t="s">
        <v>61</v>
      </c>
      <c r="C43" s="112"/>
      <c r="D43" s="129"/>
      <c r="E43" s="129"/>
      <c r="F43" s="130"/>
    </row>
    <row r="44" spans="1:6" ht="12.75" customHeight="1">
      <c r="A44" s="43"/>
      <c r="B44" s="68" t="s">
        <v>117</v>
      </c>
      <c r="C44" s="112" t="s">
        <v>12</v>
      </c>
      <c r="D44" s="107">
        <v>3</v>
      </c>
      <c r="E44" s="129"/>
      <c r="F44" s="130">
        <f t="shared" ref="F44:F48" si="5">D44*E44</f>
        <v>0</v>
      </c>
    </row>
    <row r="45" spans="1:6" ht="12.75" customHeight="1">
      <c r="A45" s="43"/>
      <c r="B45" s="68" t="s">
        <v>122</v>
      </c>
      <c r="C45" s="112" t="s">
        <v>12</v>
      </c>
      <c r="D45" s="107">
        <v>1</v>
      </c>
      <c r="E45" s="129"/>
      <c r="F45" s="130">
        <f t="shared" si="5"/>
        <v>0</v>
      </c>
    </row>
    <row r="46" spans="1:6" ht="12.75" customHeight="1">
      <c r="A46" s="43"/>
      <c r="B46" s="68" t="s">
        <v>140</v>
      </c>
      <c r="C46" s="112" t="s">
        <v>12</v>
      </c>
      <c r="D46" s="107">
        <v>1</v>
      </c>
      <c r="E46" s="129"/>
      <c r="F46" s="130">
        <f t="shared" si="5"/>
        <v>0</v>
      </c>
    </row>
    <row r="47" spans="1:6" ht="12.75" customHeight="1">
      <c r="A47" s="43"/>
      <c r="B47" s="68" t="s">
        <v>141</v>
      </c>
      <c r="C47" s="112" t="s">
        <v>12</v>
      </c>
      <c r="D47" s="107">
        <v>1</v>
      </c>
      <c r="E47" s="129"/>
      <c r="F47" s="130">
        <f t="shared" si="5"/>
        <v>0</v>
      </c>
    </row>
    <row r="48" spans="1:6" ht="12.75" customHeight="1">
      <c r="A48" s="43"/>
      <c r="B48" s="68" t="s">
        <v>142</v>
      </c>
      <c r="C48" s="112" t="s">
        <v>12</v>
      </c>
      <c r="D48" s="107">
        <v>0</v>
      </c>
      <c r="E48" s="129"/>
      <c r="F48" s="130">
        <f t="shared" si="5"/>
        <v>0</v>
      </c>
    </row>
    <row r="49" spans="1:6" ht="12.75" customHeight="1">
      <c r="A49" s="43"/>
      <c r="B49" s="53"/>
      <c r="C49" s="112"/>
      <c r="D49" s="107"/>
      <c r="E49" s="129"/>
      <c r="F49" s="130"/>
    </row>
    <row r="50" spans="1:6" ht="51">
      <c r="A50" s="43">
        <f>+A43+1</f>
        <v>7</v>
      </c>
      <c r="B50" s="62" t="s">
        <v>19</v>
      </c>
      <c r="C50" s="109"/>
      <c r="D50" s="131"/>
      <c r="E50" s="135"/>
      <c r="F50" s="121"/>
    </row>
    <row r="51" spans="1:6" ht="12.75" customHeight="1">
      <c r="A51" s="43"/>
      <c r="B51" s="68" t="s">
        <v>117</v>
      </c>
      <c r="C51" s="109" t="s">
        <v>14</v>
      </c>
      <c r="D51" s="107">
        <v>309.45</v>
      </c>
      <c r="E51" s="135"/>
      <c r="F51" s="121">
        <f t="shared" ref="F51:F55" si="6">+D51*E51</f>
        <v>0</v>
      </c>
    </row>
    <row r="52" spans="1:6" ht="12.75" customHeight="1">
      <c r="A52" s="43"/>
      <c r="B52" s="68" t="s">
        <v>122</v>
      </c>
      <c r="C52" s="109" t="s">
        <v>14</v>
      </c>
      <c r="D52" s="107">
        <v>26.1</v>
      </c>
      <c r="E52" s="135"/>
      <c r="F52" s="121">
        <f t="shared" si="6"/>
        <v>0</v>
      </c>
    </row>
    <row r="53" spans="1:6" ht="12.75" customHeight="1">
      <c r="A53" s="43"/>
      <c r="B53" s="68" t="s">
        <v>140</v>
      </c>
      <c r="C53" s="109" t="s">
        <v>14</v>
      </c>
      <c r="D53" s="107">
        <v>35.6</v>
      </c>
      <c r="E53" s="135"/>
      <c r="F53" s="121">
        <f t="shared" si="6"/>
        <v>0</v>
      </c>
    </row>
    <row r="54" spans="1:6" ht="12.75" customHeight="1">
      <c r="A54" s="43"/>
      <c r="B54" s="68" t="s">
        <v>141</v>
      </c>
      <c r="C54" s="109" t="s">
        <v>14</v>
      </c>
      <c r="D54" s="107">
        <v>81.599999999999994</v>
      </c>
      <c r="E54" s="135"/>
      <c r="F54" s="121">
        <f t="shared" si="6"/>
        <v>0</v>
      </c>
    </row>
    <row r="55" spans="1:6" ht="12.75" customHeight="1">
      <c r="A55" s="43"/>
      <c r="B55" s="68" t="s">
        <v>142</v>
      </c>
      <c r="C55" s="109" t="s">
        <v>14</v>
      </c>
      <c r="D55" s="107">
        <v>177</v>
      </c>
      <c r="E55" s="135"/>
      <c r="F55" s="121">
        <f t="shared" si="6"/>
        <v>0</v>
      </c>
    </row>
    <row r="56" spans="1:6" ht="12.75" customHeight="1">
      <c r="A56" s="43"/>
      <c r="B56" s="68"/>
      <c r="C56" s="109"/>
      <c r="D56" s="131"/>
      <c r="E56" s="135"/>
      <c r="F56" s="121"/>
    </row>
    <row r="57" spans="1:6" ht="142.5" customHeight="1">
      <c r="A57" s="43">
        <f>+A50+1</f>
        <v>8</v>
      </c>
      <c r="B57" s="57" t="s">
        <v>86</v>
      </c>
      <c r="C57" s="109"/>
      <c r="D57" s="131"/>
      <c r="E57" s="132"/>
      <c r="F57" s="133"/>
    </row>
    <row r="58" spans="1:6" ht="15">
      <c r="A58" s="43"/>
      <c r="B58" s="68" t="s">
        <v>117</v>
      </c>
      <c r="C58" s="109" t="s">
        <v>13</v>
      </c>
      <c r="D58" s="107">
        <v>47</v>
      </c>
      <c r="E58" s="132"/>
      <c r="F58" s="133">
        <f t="shared" ref="F58:F62" si="7">D58*E58</f>
        <v>0</v>
      </c>
    </row>
    <row r="59" spans="1:6" ht="12.75" customHeight="1">
      <c r="A59" s="43"/>
      <c r="B59" s="68" t="s">
        <v>122</v>
      </c>
      <c r="C59" s="109" t="s">
        <v>13</v>
      </c>
      <c r="D59" s="107">
        <v>0</v>
      </c>
      <c r="E59" s="132"/>
      <c r="F59" s="133">
        <f t="shared" si="7"/>
        <v>0</v>
      </c>
    </row>
    <row r="60" spans="1:6" ht="12.75" customHeight="1">
      <c r="A60" s="43"/>
      <c r="B60" s="68" t="s">
        <v>140</v>
      </c>
      <c r="C60" s="109" t="s">
        <v>13</v>
      </c>
      <c r="D60" s="107">
        <v>0</v>
      </c>
      <c r="E60" s="132"/>
      <c r="F60" s="133">
        <f t="shared" si="7"/>
        <v>0</v>
      </c>
    </row>
    <row r="61" spans="1:6" ht="12.75" customHeight="1">
      <c r="A61" s="43"/>
      <c r="B61" s="68" t="s">
        <v>141</v>
      </c>
      <c r="C61" s="109" t="s">
        <v>13</v>
      </c>
      <c r="D61" s="248">
        <v>20.25</v>
      </c>
      <c r="E61" s="132"/>
      <c r="F61" s="133">
        <f t="shared" si="7"/>
        <v>0</v>
      </c>
    </row>
    <row r="62" spans="1:6" ht="12.75" customHeight="1">
      <c r="A62" s="43"/>
      <c r="B62" s="68" t="s">
        <v>142</v>
      </c>
      <c r="C62" s="109" t="s">
        <v>13</v>
      </c>
      <c r="D62" s="107">
        <v>0</v>
      </c>
      <c r="E62" s="132"/>
      <c r="F62" s="133">
        <f t="shared" si="7"/>
        <v>0</v>
      </c>
    </row>
    <row r="63" spans="1:6" ht="12.75" customHeight="1">
      <c r="A63" s="43"/>
      <c r="B63" s="68"/>
      <c r="C63" s="109"/>
      <c r="D63" s="131"/>
      <c r="E63" s="135"/>
      <c r="F63" s="121"/>
    </row>
    <row r="64" spans="1:6" ht="114.75">
      <c r="A64" s="43">
        <f>+A57+1</f>
        <v>9</v>
      </c>
      <c r="B64" s="231" t="s">
        <v>85</v>
      </c>
      <c r="C64" s="112"/>
      <c r="D64" s="107"/>
      <c r="E64" s="134"/>
      <c r="F64" s="130"/>
    </row>
    <row r="65" spans="1:6" ht="15">
      <c r="A65" s="43"/>
      <c r="B65" s="68" t="s">
        <v>117</v>
      </c>
      <c r="C65" s="112" t="s">
        <v>13</v>
      </c>
      <c r="D65" s="107">
        <v>16.5</v>
      </c>
      <c r="E65" s="66"/>
      <c r="F65" s="64">
        <f t="shared" ref="F65:F69" si="8">D65*E65</f>
        <v>0</v>
      </c>
    </row>
    <row r="66" spans="1:6" ht="15">
      <c r="A66" s="43"/>
      <c r="B66" s="68" t="s">
        <v>122</v>
      </c>
      <c r="C66" s="112" t="s">
        <v>13</v>
      </c>
      <c r="D66" s="107">
        <v>3.2</v>
      </c>
      <c r="E66" s="66"/>
      <c r="F66" s="64">
        <f t="shared" si="8"/>
        <v>0</v>
      </c>
    </row>
    <row r="67" spans="1:6" ht="15">
      <c r="A67" s="43"/>
      <c r="B67" s="68" t="s">
        <v>140</v>
      </c>
      <c r="C67" s="112" t="s">
        <v>13</v>
      </c>
      <c r="D67" s="107">
        <v>4.3</v>
      </c>
      <c r="E67" s="66"/>
      <c r="F67" s="64">
        <f t="shared" si="8"/>
        <v>0</v>
      </c>
    </row>
    <row r="68" spans="1:6" ht="15">
      <c r="A68" s="43"/>
      <c r="B68" s="68" t="s">
        <v>141</v>
      </c>
      <c r="C68" s="112" t="s">
        <v>13</v>
      </c>
      <c r="D68" s="107">
        <v>0</v>
      </c>
      <c r="E68" s="66"/>
      <c r="F68" s="64">
        <f t="shared" si="8"/>
        <v>0</v>
      </c>
    </row>
    <row r="69" spans="1:6" ht="15">
      <c r="A69" s="43"/>
      <c r="B69" s="68" t="s">
        <v>142</v>
      </c>
      <c r="C69" s="112" t="s">
        <v>13</v>
      </c>
      <c r="D69" s="107">
        <v>0</v>
      </c>
      <c r="E69" s="66"/>
      <c r="F69" s="64">
        <f t="shared" si="8"/>
        <v>0</v>
      </c>
    </row>
    <row r="70" spans="1:6" ht="12.75" customHeight="1">
      <c r="A70" s="43"/>
      <c r="B70" s="68"/>
      <c r="C70" s="112"/>
      <c r="D70" s="107"/>
      <c r="E70" s="134"/>
      <c r="F70" s="130"/>
    </row>
    <row r="71" spans="1:6" ht="103.5" customHeight="1">
      <c r="A71" s="43">
        <f>+A64+1</f>
        <v>10</v>
      </c>
      <c r="B71" s="231" t="s">
        <v>84</v>
      </c>
      <c r="C71" s="112"/>
      <c r="D71" s="107"/>
      <c r="E71" s="134"/>
      <c r="F71" s="130"/>
    </row>
    <row r="72" spans="1:6" ht="15">
      <c r="A72" s="43"/>
      <c r="B72" s="68" t="s">
        <v>117</v>
      </c>
      <c r="C72" s="112" t="s">
        <v>13</v>
      </c>
      <c r="D72" s="107">
        <v>16.5</v>
      </c>
      <c r="E72" s="66"/>
      <c r="F72" s="64">
        <f t="shared" ref="F72:F76" si="9">D72*E72</f>
        <v>0</v>
      </c>
    </row>
    <row r="73" spans="1:6" ht="15">
      <c r="A73" s="43"/>
      <c r="B73" s="68" t="s">
        <v>122</v>
      </c>
      <c r="C73" s="112" t="s">
        <v>13</v>
      </c>
      <c r="D73" s="107">
        <v>3.2</v>
      </c>
      <c r="E73" s="66"/>
      <c r="F73" s="64">
        <f t="shared" si="9"/>
        <v>0</v>
      </c>
    </row>
    <row r="74" spans="1:6" ht="15">
      <c r="A74" s="43"/>
      <c r="B74" s="68" t="s">
        <v>140</v>
      </c>
      <c r="C74" s="112" t="s">
        <v>13</v>
      </c>
      <c r="D74" s="107">
        <v>4.3</v>
      </c>
      <c r="E74" s="66"/>
      <c r="F74" s="64">
        <f t="shared" si="9"/>
        <v>0</v>
      </c>
    </row>
    <row r="75" spans="1:6" ht="15">
      <c r="A75" s="43"/>
      <c r="B75" s="68" t="s">
        <v>141</v>
      </c>
      <c r="C75" s="112" t="s">
        <v>13</v>
      </c>
      <c r="D75" s="107">
        <v>0</v>
      </c>
      <c r="E75" s="66"/>
      <c r="F75" s="64">
        <f t="shared" si="9"/>
        <v>0</v>
      </c>
    </row>
    <row r="76" spans="1:6" ht="15">
      <c r="A76" s="43"/>
      <c r="B76" s="68" t="s">
        <v>142</v>
      </c>
      <c r="C76" s="112" t="s">
        <v>13</v>
      </c>
      <c r="D76" s="107">
        <v>0</v>
      </c>
      <c r="E76" s="66"/>
      <c r="F76" s="64">
        <f t="shared" si="9"/>
        <v>0</v>
      </c>
    </row>
    <row r="77" spans="1:6" ht="12.75" customHeight="1">
      <c r="A77" s="43"/>
      <c r="B77" s="68"/>
      <c r="C77" s="112"/>
      <c r="D77" s="107"/>
      <c r="E77" s="134"/>
      <c r="F77" s="130"/>
    </row>
    <row r="78" spans="1:6" ht="191.25">
      <c r="A78" s="43">
        <f>+A71+1</f>
        <v>11</v>
      </c>
      <c r="B78" s="68" t="s">
        <v>45</v>
      </c>
      <c r="C78" s="112"/>
      <c r="D78" s="107"/>
      <c r="E78" s="134"/>
      <c r="F78" s="130"/>
    </row>
    <row r="79" spans="1:6" ht="12.75" customHeight="1">
      <c r="A79" s="43"/>
      <c r="B79" s="68" t="s">
        <v>117</v>
      </c>
      <c r="C79" s="112" t="s">
        <v>14</v>
      </c>
      <c r="D79" s="107">
        <v>0</v>
      </c>
      <c r="E79" s="134"/>
      <c r="F79" s="130">
        <f t="shared" ref="F79:F83" si="10">D79*E79</f>
        <v>0</v>
      </c>
    </row>
    <row r="80" spans="1:6" ht="12.75" customHeight="1">
      <c r="A80" s="43"/>
      <c r="B80" s="68" t="s">
        <v>122</v>
      </c>
      <c r="C80" s="112" t="s">
        <v>14</v>
      </c>
      <c r="D80" s="107">
        <v>0</v>
      </c>
      <c r="E80" s="134"/>
      <c r="F80" s="130">
        <f t="shared" si="10"/>
        <v>0</v>
      </c>
    </row>
    <row r="81" spans="1:6" ht="12.75" customHeight="1">
      <c r="A81" s="43"/>
      <c r="B81" s="68" t="s">
        <v>140</v>
      </c>
      <c r="C81" s="112" t="s">
        <v>14</v>
      </c>
      <c r="D81" s="107">
        <v>0</v>
      </c>
      <c r="E81" s="134"/>
      <c r="F81" s="130">
        <f t="shared" si="10"/>
        <v>0</v>
      </c>
    </row>
    <row r="82" spans="1:6" ht="12.75" customHeight="1">
      <c r="A82" s="43"/>
      <c r="B82" s="68" t="s">
        <v>141</v>
      </c>
      <c r="C82" s="112" t="s">
        <v>14</v>
      </c>
      <c r="D82" s="107">
        <v>0</v>
      </c>
      <c r="E82" s="134"/>
      <c r="F82" s="130">
        <f t="shared" si="10"/>
        <v>0</v>
      </c>
    </row>
    <row r="83" spans="1:6" ht="12.75" customHeight="1">
      <c r="A83" s="43"/>
      <c r="B83" s="68" t="s">
        <v>142</v>
      </c>
      <c r="C83" s="112" t="s">
        <v>14</v>
      </c>
      <c r="D83" s="107">
        <v>0</v>
      </c>
      <c r="E83" s="134"/>
      <c r="F83" s="130">
        <f t="shared" si="10"/>
        <v>0</v>
      </c>
    </row>
    <row r="84" spans="1:6" ht="12.75" customHeight="1">
      <c r="A84" s="43"/>
      <c r="B84" s="68"/>
      <c r="C84" s="112"/>
      <c r="D84" s="107"/>
      <c r="E84" s="134"/>
      <c r="F84" s="130"/>
    </row>
    <row r="85" spans="1:6" ht="165.75">
      <c r="A85" s="43">
        <f>+A78+1</f>
        <v>12</v>
      </c>
      <c r="B85" s="231" t="s">
        <v>82</v>
      </c>
      <c r="C85" s="112"/>
      <c r="D85" s="107"/>
      <c r="E85" s="134"/>
      <c r="F85" s="130"/>
    </row>
    <row r="86" spans="1:6" ht="12.75" customHeight="1">
      <c r="A86" s="43"/>
      <c r="B86" s="68" t="s">
        <v>117</v>
      </c>
      <c r="C86" s="112" t="s">
        <v>13</v>
      </c>
      <c r="D86" s="107">
        <v>0</v>
      </c>
      <c r="E86" s="134"/>
      <c r="F86" s="130">
        <f t="shared" ref="F86:F90" si="11">D86*E86</f>
        <v>0</v>
      </c>
    </row>
    <row r="87" spans="1:6" ht="12.75" customHeight="1">
      <c r="A87" s="43"/>
      <c r="B87" s="68" t="s">
        <v>122</v>
      </c>
      <c r="C87" s="112" t="s">
        <v>13</v>
      </c>
      <c r="D87" s="107">
        <v>0</v>
      </c>
      <c r="E87" s="134"/>
      <c r="F87" s="130">
        <f t="shared" si="11"/>
        <v>0</v>
      </c>
    </row>
    <row r="88" spans="1:6" ht="12.75" customHeight="1">
      <c r="A88" s="43"/>
      <c r="B88" s="68" t="s">
        <v>140</v>
      </c>
      <c r="C88" s="112" t="s">
        <v>13</v>
      </c>
      <c r="D88" s="107">
        <v>0</v>
      </c>
      <c r="E88" s="134"/>
      <c r="F88" s="130">
        <f t="shared" si="11"/>
        <v>0</v>
      </c>
    </row>
    <row r="89" spans="1:6" ht="12.75" customHeight="1">
      <c r="A89" s="43"/>
      <c r="B89" s="68" t="s">
        <v>141</v>
      </c>
      <c r="C89" s="112" t="s">
        <v>13</v>
      </c>
      <c r="D89" s="107">
        <v>0</v>
      </c>
      <c r="E89" s="134"/>
      <c r="F89" s="130">
        <f t="shared" si="11"/>
        <v>0</v>
      </c>
    </row>
    <row r="90" spans="1:6" ht="12.75" customHeight="1">
      <c r="A90" s="43"/>
      <c r="B90" s="68" t="s">
        <v>142</v>
      </c>
      <c r="C90" s="112" t="s">
        <v>13</v>
      </c>
      <c r="D90" s="107">
        <v>0</v>
      </c>
      <c r="E90" s="134"/>
      <c r="F90" s="130">
        <f t="shared" si="11"/>
        <v>0</v>
      </c>
    </row>
    <row r="91" spans="1:6" ht="12.75" customHeight="1">
      <c r="A91" s="43"/>
      <c r="B91" s="57"/>
      <c r="C91" s="113"/>
      <c r="D91" s="135"/>
      <c r="E91" s="136"/>
      <c r="F91" s="137"/>
    </row>
    <row r="92" spans="1:6" ht="267.75">
      <c r="A92" s="43">
        <f>+A85+1</f>
        <v>13</v>
      </c>
      <c r="B92" s="236" t="s">
        <v>77</v>
      </c>
      <c r="C92" s="112"/>
      <c r="D92" s="135"/>
      <c r="E92" s="134"/>
      <c r="F92" s="130"/>
    </row>
    <row r="93" spans="1:6" ht="12.75" customHeight="1">
      <c r="A93" s="43"/>
      <c r="B93" s="68" t="s">
        <v>117</v>
      </c>
      <c r="C93" s="112" t="s">
        <v>13</v>
      </c>
      <c r="D93" s="107">
        <v>0</v>
      </c>
      <c r="E93" s="134"/>
      <c r="F93" s="130">
        <f t="shared" ref="F93:F98" si="12">D93*E93</f>
        <v>0</v>
      </c>
    </row>
    <row r="94" spans="1:6" ht="12.75" customHeight="1">
      <c r="A94" s="43"/>
      <c r="B94" s="68" t="s">
        <v>122</v>
      </c>
      <c r="C94" s="112" t="s">
        <v>13</v>
      </c>
      <c r="D94" s="107">
        <v>0</v>
      </c>
      <c r="E94" s="134"/>
      <c r="F94" s="130">
        <f t="shared" si="12"/>
        <v>0</v>
      </c>
    </row>
    <row r="95" spans="1:6" ht="12.75" customHeight="1">
      <c r="A95" s="43"/>
      <c r="B95" s="68" t="s">
        <v>140</v>
      </c>
      <c r="C95" s="112" t="s">
        <v>13</v>
      </c>
      <c r="D95" s="107">
        <v>0</v>
      </c>
      <c r="E95" s="134"/>
      <c r="F95" s="130">
        <f t="shared" si="12"/>
        <v>0</v>
      </c>
    </row>
    <row r="96" spans="1:6" ht="12.75" customHeight="1">
      <c r="A96" s="43"/>
      <c r="B96" s="68" t="s">
        <v>141</v>
      </c>
      <c r="C96" s="112" t="s">
        <v>13</v>
      </c>
      <c r="D96" s="107">
        <v>0</v>
      </c>
      <c r="E96" s="134"/>
      <c r="F96" s="130">
        <f t="shared" si="12"/>
        <v>0</v>
      </c>
    </row>
    <row r="97" spans="1:9" ht="12.75" customHeight="1">
      <c r="A97" s="43"/>
      <c r="B97" s="68" t="s">
        <v>142</v>
      </c>
      <c r="C97" s="112" t="s">
        <v>13</v>
      </c>
      <c r="D97" s="107">
        <v>0</v>
      </c>
      <c r="E97" s="134"/>
      <c r="F97" s="130">
        <f t="shared" si="12"/>
        <v>0</v>
      </c>
    </row>
    <row r="98" spans="1:9" ht="12.75" customHeight="1">
      <c r="A98" s="43"/>
      <c r="B98" s="68" t="s">
        <v>123</v>
      </c>
      <c r="C98" s="112" t="s">
        <v>13</v>
      </c>
      <c r="D98" s="107">
        <v>0</v>
      </c>
      <c r="E98" s="134"/>
      <c r="F98" s="130">
        <f t="shared" si="12"/>
        <v>0</v>
      </c>
    </row>
    <row r="99" spans="1:9" ht="12.75" customHeight="1">
      <c r="A99" s="43"/>
      <c r="B99" s="68" t="s">
        <v>124</v>
      </c>
      <c r="C99" s="112" t="s">
        <v>13</v>
      </c>
      <c r="D99" s="107">
        <v>0</v>
      </c>
      <c r="E99" s="134"/>
      <c r="F99" s="130">
        <f t="shared" ref="F99:F100" si="13">D99*E99</f>
        <v>0</v>
      </c>
    </row>
    <row r="100" spans="1:9" ht="12.75" customHeight="1">
      <c r="A100" s="43"/>
      <c r="B100" s="68" t="s">
        <v>125</v>
      </c>
      <c r="C100" s="112" t="s">
        <v>13</v>
      </c>
      <c r="D100" s="107">
        <v>0</v>
      </c>
      <c r="E100" s="134"/>
      <c r="F100" s="130">
        <f t="shared" si="13"/>
        <v>0</v>
      </c>
    </row>
    <row r="101" spans="1:9" ht="12.75" customHeight="1">
      <c r="A101" s="43"/>
      <c r="B101" s="68"/>
      <c r="C101" s="112"/>
      <c r="D101" s="135"/>
      <c r="E101" s="134"/>
      <c r="F101" s="130"/>
    </row>
    <row r="102" spans="1:9" ht="140.25">
      <c r="A102" s="43">
        <f>+A92+1</f>
        <v>14</v>
      </c>
      <c r="B102" s="20" t="s">
        <v>68</v>
      </c>
      <c r="C102" s="112"/>
      <c r="D102" s="135"/>
      <c r="E102" s="134"/>
      <c r="F102" s="130"/>
    </row>
    <row r="103" spans="1:9" ht="12.75" customHeight="1">
      <c r="A103" s="43"/>
      <c r="B103" s="68" t="s">
        <v>117</v>
      </c>
      <c r="C103" s="112" t="s">
        <v>13</v>
      </c>
      <c r="D103" s="107">
        <v>254</v>
      </c>
      <c r="E103" s="134"/>
      <c r="F103" s="130">
        <f t="shared" ref="F103:F107" si="14">D103*E103</f>
        <v>0</v>
      </c>
    </row>
    <row r="104" spans="1:9" ht="12.75" customHeight="1">
      <c r="A104" s="43"/>
      <c r="B104" s="68" t="s">
        <v>122</v>
      </c>
      <c r="C104" s="112" t="s">
        <v>13</v>
      </c>
      <c r="D104" s="107">
        <v>41.45</v>
      </c>
      <c r="E104" s="134"/>
      <c r="F104" s="130">
        <f t="shared" si="14"/>
        <v>0</v>
      </c>
    </row>
    <row r="105" spans="1:9" ht="12.75" customHeight="1">
      <c r="A105" s="43"/>
      <c r="B105" s="68" t="s">
        <v>140</v>
      </c>
      <c r="C105" s="112" t="s">
        <v>13</v>
      </c>
      <c r="D105" s="107">
        <v>67</v>
      </c>
      <c r="E105" s="134"/>
      <c r="F105" s="130">
        <f t="shared" si="14"/>
        <v>0</v>
      </c>
    </row>
    <row r="106" spans="1:9" ht="12.75" customHeight="1">
      <c r="A106" s="43"/>
      <c r="B106" s="68" t="s">
        <v>141</v>
      </c>
      <c r="C106" s="112" t="s">
        <v>13</v>
      </c>
      <c r="D106" s="107">
        <v>0</v>
      </c>
      <c r="E106" s="134"/>
      <c r="F106" s="130">
        <f t="shared" si="14"/>
        <v>0</v>
      </c>
    </row>
    <row r="107" spans="1:9" ht="12.75" customHeight="1">
      <c r="A107" s="43"/>
      <c r="B107" s="68" t="s">
        <v>142</v>
      </c>
      <c r="C107" s="112" t="s">
        <v>13</v>
      </c>
      <c r="D107" s="107">
        <v>112</v>
      </c>
      <c r="E107" s="134"/>
      <c r="F107" s="130">
        <f t="shared" si="14"/>
        <v>0</v>
      </c>
    </row>
    <row r="108" spans="1:9" ht="12.75" customHeight="1">
      <c r="A108" s="43"/>
      <c r="B108" s="68"/>
      <c r="C108" s="112"/>
      <c r="D108" s="135"/>
      <c r="E108" s="134"/>
      <c r="F108" s="130"/>
    </row>
    <row r="109" spans="1:9" ht="76.5">
      <c r="A109" s="43">
        <v>15</v>
      </c>
      <c r="B109" s="20" t="s">
        <v>107</v>
      </c>
      <c r="C109" s="109"/>
      <c r="D109" s="131"/>
      <c r="E109" s="135"/>
      <c r="F109" s="121"/>
      <c r="H109" s="54"/>
      <c r="I109" s="175"/>
    </row>
    <row r="110" spans="1:9" ht="12.75" customHeight="1">
      <c r="A110" s="43"/>
      <c r="B110" s="225"/>
      <c r="C110" s="109"/>
      <c r="D110" s="131"/>
      <c r="E110" s="132"/>
      <c r="F110" s="133"/>
    </row>
    <row r="111" spans="1:9" ht="12.75" customHeight="1">
      <c r="A111" s="43"/>
      <c r="B111" s="68" t="s">
        <v>117</v>
      </c>
      <c r="C111" s="112" t="s">
        <v>13</v>
      </c>
      <c r="D111" s="131">
        <f>(D16+D23+D30)-(D58+D65+D72+D103)</f>
        <v>333.62</v>
      </c>
      <c r="E111" s="129"/>
      <c r="F111" s="311">
        <f>D111*E111</f>
        <v>0</v>
      </c>
    </row>
    <row r="112" spans="1:9" ht="12.75" customHeight="1">
      <c r="A112" s="43"/>
      <c r="B112" s="68" t="s">
        <v>122</v>
      </c>
      <c r="C112" s="112" t="s">
        <v>13</v>
      </c>
      <c r="D112" s="131">
        <v>0</v>
      </c>
      <c r="E112" s="129"/>
      <c r="F112" s="123">
        <f t="shared" ref="F112:F115" si="15">D112*E112</f>
        <v>0</v>
      </c>
    </row>
    <row r="113" spans="1:7" ht="12.75" customHeight="1">
      <c r="A113" s="43"/>
      <c r="B113" s="68" t="s">
        <v>140</v>
      </c>
      <c r="C113" s="112" t="s">
        <v>13</v>
      </c>
      <c r="D113" s="131">
        <v>0</v>
      </c>
      <c r="E113" s="129"/>
      <c r="F113" s="123">
        <f t="shared" si="15"/>
        <v>0</v>
      </c>
    </row>
    <row r="114" spans="1:7" ht="12.75" customHeight="1">
      <c r="A114" s="43"/>
      <c r="B114" s="68" t="s">
        <v>141</v>
      </c>
      <c r="C114" s="112" t="s">
        <v>13</v>
      </c>
      <c r="D114" s="131">
        <f>(D19+D26+D33)-(D61+D68+D75+D106)</f>
        <v>142.05000000000001</v>
      </c>
      <c r="E114" s="129"/>
      <c r="F114" s="123">
        <f t="shared" si="15"/>
        <v>0</v>
      </c>
    </row>
    <row r="115" spans="1:7" ht="12.75" customHeight="1">
      <c r="A115" s="43"/>
      <c r="B115" s="68" t="s">
        <v>142</v>
      </c>
      <c r="C115" s="112" t="s">
        <v>13</v>
      </c>
      <c r="D115" s="131">
        <v>0</v>
      </c>
      <c r="E115" s="129"/>
      <c r="F115" s="123">
        <f t="shared" si="15"/>
        <v>0</v>
      </c>
    </row>
    <row r="116" spans="1:7" ht="12.75" customHeight="1">
      <c r="A116" s="43"/>
      <c r="B116" s="197"/>
      <c r="C116" s="112"/>
      <c r="D116" s="131"/>
      <c r="E116" s="129"/>
      <c r="F116" s="123"/>
    </row>
    <row r="117" spans="1:7" ht="102">
      <c r="A117" s="43">
        <v>16</v>
      </c>
      <c r="B117" s="20" t="s">
        <v>67</v>
      </c>
      <c r="C117" s="109"/>
      <c r="D117" s="131"/>
      <c r="E117" s="135"/>
      <c r="F117" s="121"/>
    </row>
    <row r="118" spans="1:7" ht="12.75" customHeight="1">
      <c r="A118" s="43"/>
      <c r="B118" s="68" t="s">
        <v>117</v>
      </c>
      <c r="C118" s="247" t="s">
        <v>13</v>
      </c>
      <c r="D118" s="248">
        <f>(D16+D23+D30)-D58-D65-D111</f>
        <v>270.5</v>
      </c>
      <c r="E118" s="249"/>
      <c r="F118" s="250">
        <f t="shared" ref="F118:F122" si="16">+D118*E118</f>
        <v>0</v>
      </c>
      <c r="G118" s="251"/>
    </row>
    <row r="119" spans="1:7" ht="12.75" customHeight="1">
      <c r="A119" s="43"/>
      <c r="B119" s="68" t="s">
        <v>122</v>
      </c>
      <c r="C119" s="247" t="s">
        <v>13</v>
      </c>
      <c r="D119" s="248">
        <f>(D17+D24+D31)-D59-D66-D112</f>
        <v>46.649999999999991</v>
      </c>
      <c r="E119" s="249"/>
      <c r="F119" s="250">
        <f t="shared" si="16"/>
        <v>0</v>
      </c>
      <c r="G119" s="251"/>
    </row>
    <row r="120" spans="1:7" ht="12.75" customHeight="1">
      <c r="A120" s="43"/>
      <c r="B120" s="68" t="s">
        <v>140</v>
      </c>
      <c r="C120" s="247" t="s">
        <v>13</v>
      </c>
      <c r="D120" s="248">
        <f>(D18+D25+D32)-D60-D67-D113</f>
        <v>73.8</v>
      </c>
      <c r="E120" s="249"/>
      <c r="F120" s="250">
        <f t="shared" si="16"/>
        <v>0</v>
      </c>
      <c r="G120" s="251"/>
    </row>
    <row r="121" spans="1:7" ht="12.75" customHeight="1">
      <c r="A121" s="43"/>
      <c r="B121" s="68" t="s">
        <v>141</v>
      </c>
      <c r="C121" s="247" t="s">
        <v>13</v>
      </c>
      <c r="D121" s="248">
        <f>(D19+D26+D33)-D61-D68-D114</f>
        <v>0</v>
      </c>
      <c r="E121" s="249"/>
      <c r="F121" s="250">
        <f t="shared" si="16"/>
        <v>0</v>
      </c>
      <c r="G121" s="251"/>
    </row>
    <row r="122" spans="1:7" ht="12.75" customHeight="1">
      <c r="A122" s="43"/>
      <c r="B122" s="68" t="s">
        <v>142</v>
      </c>
      <c r="C122" s="247" t="s">
        <v>13</v>
      </c>
      <c r="D122" s="248">
        <f>(D20+D27+D34)-D62-D69-D115</f>
        <v>106</v>
      </c>
      <c r="E122" s="249"/>
      <c r="F122" s="250">
        <f t="shared" si="16"/>
        <v>0</v>
      </c>
      <c r="G122" s="251"/>
    </row>
    <row r="123" spans="1:7" ht="12.75" customHeight="1">
      <c r="A123" s="43"/>
      <c r="B123" s="246"/>
      <c r="C123" s="247"/>
      <c r="D123" s="248"/>
      <c r="E123" s="249"/>
      <c r="F123" s="250"/>
      <c r="G123" s="251"/>
    </row>
    <row r="124" spans="1:7" ht="12.75" customHeight="1">
      <c r="A124" s="43"/>
      <c r="B124" s="20"/>
      <c r="C124" s="109"/>
      <c r="D124" s="135"/>
      <c r="E124" s="136"/>
      <c r="F124" s="123"/>
    </row>
    <row r="125" spans="1:7" ht="12.75" customHeight="1">
      <c r="A125" s="43"/>
      <c r="B125" s="20"/>
      <c r="C125" s="109"/>
      <c r="D125" s="274" t="s">
        <v>117</v>
      </c>
      <c r="E125" s="143"/>
      <c r="F125" s="123">
        <f>ROUND(F118+F111+F103+F93+F86+F79+F72+F65+F58+F51+F44+F37+F23+F16+F9,0)</f>
        <v>0</v>
      </c>
    </row>
    <row r="126" spans="1:7" ht="12.75" customHeight="1">
      <c r="A126" s="43"/>
      <c r="B126" s="20"/>
      <c r="C126" s="109"/>
      <c r="D126" s="274" t="s">
        <v>122</v>
      </c>
      <c r="E126" s="143"/>
      <c r="F126" s="123">
        <f>ROUND(F119+F112+F104+F94+F87+F80+F73+F66+F59+F52+F45+F38+F24+F17+F10,0)</f>
        <v>0</v>
      </c>
    </row>
    <row r="127" spans="1:7" ht="12.75" customHeight="1">
      <c r="A127" s="43"/>
      <c r="B127" s="20"/>
      <c r="C127" s="109"/>
      <c r="D127" s="274" t="s">
        <v>140</v>
      </c>
      <c r="E127" s="143"/>
      <c r="F127" s="123">
        <f>ROUND(F120+F113+F105+F95+F88+F81+F74+F67+F60+F53+F46+F39+F25+F18+F11,0)</f>
        <v>0</v>
      </c>
    </row>
    <row r="128" spans="1:7" ht="12.75" customHeight="1">
      <c r="A128" s="43"/>
      <c r="B128" s="20"/>
      <c r="C128" s="109"/>
      <c r="D128" s="274" t="s">
        <v>141</v>
      </c>
      <c r="E128" s="143"/>
      <c r="F128" s="123">
        <f>ROUND(F121+F114+F106+F96+F89+F82+F75+F68+F61+F54+F47+F40+F26+F19+F12,0)</f>
        <v>0</v>
      </c>
    </row>
    <row r="129" spans="1:6" ht="12.75" customHeight="1">
      <c r="A129" s="43"/>
      <c r="B129" s="20"/>
      <c r="C129" s="109"/>
      <c r="D129" s="190" t="s">
        <v>142</v>
      </c>
      <c r="E129" s="143"/>
      <c r="F129" s="123">
        <f>ROUND(F122+F115+F107+F97+F90+F83+F76+F69+F62+F55+F48+F41+F27+F20+F13,0)</f>
        <v>0</v>
      </c>
    </row>
    <row r="130" spans="1:6" ht="12.75" customHeight="1">
      <c r="A130" s="43"/>
      <c r="B130" s="20"/>
      <c r="C130" s="109"/>
      <c r="D130" s="135"/>
      <c r="E130" s="136"/>
      <c r="F130" s="123"/>
    </row>
    <row r="131" spans="1:6" ht="16.5" thickBot="1">
      <c r="A131" s="22" t="s">
        <v>33</v>
      </c>
      <c r="B131" s="106" t="s">
        <v>43</v>
      </c>
      <c r="C131" s="114"/>
      <c r="D131" s="135"/>
      <c r="E131" s="102" t="s">
        <v>32</v>
      </c>
      <c r="F131" s="102">
        <f>SUM(F125:F130)</f>
        <v>0</v>
      </c>
    </row>
    <row r="132" spans="1:6" ht="12.75" customHeight="1" thickTop="1">
      <c r="B132" s="20"/>
      <c r="C132" s="114"/>
      <c r="D132" s="135"/>
      <c r="E132" s="135"/>
      <c r="F132" s="121"/>
    </row>
    <row r="133" spans="1:6" ht="12.75" customHeight="1">
      <c r="A133" s="43"/>
      <c r="B133" s="20"/>
      <c r="C133" s="114"/>
      <c r="D133" s="135"/>
      <c r="E133" s="135"/>
      <c r="F133" s="121"/>
    </row>
    <row r="134" spans="1:6" ht="12.75" customHeight="1">
      <c r="A134" s="43"/>
      <c r="B134" s="20"/>
      <c r="C134" s="109"/>
      <c r="D134" s="135"/>
      <c r="E134" s="135"/>
      <c r="F134" s="121"/>
    </row>
    <row r="135" spans="1:6" ht="12.75" customHeight="1">
      <c r="A135" s="43"/>
      <c r="B135" s="53"/>
      <c r="C135" s="109"/>
      <c r="D135" s="135"/>
      <c r="E135" s="135"/>
      <c r="F135" s="121"/>
    </row>
    <row r="136" spans="1:6" ht="12.75" customHeight="1">
      <c r="A136" s="43"/>
      <c r="B136" s="53"/>
      <c r="C136" s="109"/>
      <c r="D136" s="135"/>
      <c r="E136" s="135"/>
      <c r="F136" s="121"/>
    </row>
    <row r="137" spans="1:6" ht="12.75" customHeight="1">
      <c r="A137" s="43"/>
    </row>
    <row r="138" spans="1:6" ht="12.75" customHeight="1">
      <c r="B138" s="76"/>
      <c r="C138" s="115"/>
      <c r="D138" s="138"/>
      <c r="E138" s="134"/>
      <c r="F138" s="130"/>
    </row>
    <row r="140" spans="1:6" ht="12.75" customHeight="1">
      <c r="B140" s="62"/>
      <c r="C140" s="116"/>
      <c r="D140" s="139"/>
      <c r="E140" s="140"/>
      <c r="F140" s="123"/>
    </row>
  </sheetData>
  <pageMargins left="0.78740157480314965" right="0.19685039370078741" top="0.39370078740157483" bottom="0.59055118110236227" header="0" footer="0.19685039370078741"/>
  <pageSetup paperSize="9" orientation="portrait" r:id="rId1"/>
  <headerFooter>
    <oddFoote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87"/>
  <sheetViews>
    <sheetView showZeros="0" topLeftCell="A143" workbookViewId="0">
      <selection activeCell="F159" sqref="F159"/>
    </sheetView>
  </sheetViews>
  <sheetFormatPr defaultRowHeight="12.75" customHeight="1"/>
  <cols>
    <col min="1" max="1" width="4.7109375" customWidth="1"/>
    <col min="2" max="2" width="30.7109375" customWidth="1"/>
    <col min="3" max="3" width="4.7109375" style="108" customWidth="1"/>
    <col min="4" max="4" width="12.7109375" style="117" customWidth="1"/>
    <col min="5" max="5" width="11.7109375" style="118" customWidth="1"/>
    <col min="6" max="6" width="12.7109375" style="119"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ht="12.75" customHeight="1">
      <c r="B1" s="90" t="str">
        <f>+Rmet!E1</f>
        <v xml:space="preserve">IZGRADNJA KANALIZACIJSKEGA SISTEMA NA OBMOČJU </v>
      </c>
    </row>
    <row r="2" spans="1:6" ht="12.75" customHeight="1">
      <c r="B2" s="90" t="str">
        <f>+Rmet!E2</f>
        <v>AGLOMERACIJE HRVATINI - KANALIZACIJA KOLOMBINI</v>
      </c>
    </row>
    <row r="3" spans="1:6" ht="12.75" customHeight="1">
      <c r="B3" s="90"/>
    </row>
    <row r="4" spans="1:6" ht="12.75" customHeight="1">
      <c r="B4" s="90"/>
    </row>
    <row r="5" spans="1:6" ht="12.75" customHeight="1">
      <c r="B5" s="90"/>
    </row>
    <row r="6" spans="1:6" ht="15.75">
      <c r="A6" s="22" t="s">
        <v>34</v>
      </c>
      <c r="B6" s="23" t="s">
        <v>10</v>
      </c>
      <c r="C6" s="109"/>
      <c r="D6" s="120"/>
      <c r="E6" s="120"/>
      <c r="F6" s="162"/>
    </row>
    <row r="7" spans="1:6" ht="12.75" customHeight="1">
      <c r="A7" s="22"/>
      <c r="B7" s="23"/>
      <c r="C7" s="109"/>
      <c r="D7" s="120"/>
      <c r="E7" s="120"/>
      <c r="F7" s="162"/>
    </row>
    <row r="8" spans="1:6" ht="179.25">
      <c r="A8" s="43">
        <v>1</v>
      </c>
      <c r="B8" s="301" t="s">
        <v>149</v>
      </c>
      <c r="C8" s="109"/>
      <c r="D8" s="120"/>
      <c r="E8" s="120"/>
      <c r="F8" s="162"/>
    </row>
    <row r="9" spans="1:6" ht="12.75" customHeight="1">
      <c r="A9" s="22"/>
      <c r="B9" s="68" t="s">
        <v>117</v>
      </c>
      <c r="C9" s="109" t="s">
        <v>16</v>
      </c>
      <c r="D9" s="120">
        <v>0</v>
      </c>
      <c r="E9" s="120"/>
      <c r="F9" s="162">
        <f t="shared" ref="F9:F13" si="0">D9*E9</f>
        <v>0</v>
      </c>
    </row>
    <row r="10" spans="1:6" ht="12.75" customHeight="1">
      <c r="A10" s="22"/>
      <c r="B10" s="68" t="s">
        <v>122</v>
      </c>
      <c r="C10" s="109" t="s">
        <v>16</v>
      </c>
      <c r="D10" s="120">
        <v>0</v>
      </c>
      <c r="E10" s="120"/>
      <c r="F10" s="162">
        <f t="shared" si="0"/>
        <v>0</v>
      </c>
    </row>
    <row r="11" spans="1:6" ht="12.75" customHeight="1">
      <c r="A11" s="22"/>
      <c r="B11" s="68" t="s">
        <v>140</v>
      </c>
      <c r="C11" s="109" t="s">
        <v>16</v>
      </c>
      <c r="D11" s="120">
        <v>0</v>
      </c>
      <c r="E11" s="120"/>
      <c r="F11" s="162">
        <f t="shared" si="0"/>
        <v>0</v>
      </c>
    </row>
    <row r="12" spans="1:6" ht="12.75" customHeight="1">
      <c r="A12" s="22"/>
      <c r="B12" s="68" t="s">
        <v>141</v>
      </c>
      <c r="C12" s="109" t="s">
        <v>16</v>
      </c>
      <c r="D12" s="120">
        <v>0</v>
      </c>
      <c r="E12" s="120"/>
      <c r="F12" s="162">
        <f t="shared" si="0"/>
        <v>0</v>
      </c>
    </row>
    <row r="13" spans="1:6" ht="12.75" customHeight="1">
      <c r="A13" s="22"/>
      <c r="B13" s="68" t="s">
        <v>142</v>
      </c>
      <c r="C13" s="109" t="s">
        <v>16</v>
      </c>
      <c r="D13" s="120">
        <v>0</v>
      </c>
      <c r="E13" s="120"/>
      <c r="F13" s="162">
        <f t="shared" si="0"/>
        <v>0</v>
      </c>
    </row>
    <row r="14" spans="1:6" ht="12.75" customHeight="1">
      <c r="A14" s="43"/>
      <c r="B14" s="44"/>
      <c r="C14" s="109"/>
      <c r="D14" s="120"/>
      <c r="E14" s="120"/>
      <c r="F14" s="162"/>
    </row>
    <row r="15" spans="1:6" ht="179.25">
      <c r="A15" s="43">
        <f>+A8+1</f>
        <v>2</v>
      </c>
      <c r="B15" s="301" t="s">
        <v>150</v>
      </c>
      <c r="C15" s="109"/>
      <c r="D15" s="120"/>
      <c r="E15" s="120"/>
      <c r="F15" s="162"/>
    </row>
    <row r="16" spans="1:6" ht="12.75" customHeight="1">
      <c r="A16" s="43"/>
      <c r="B16" s="68" t="s">
        <v>117</v>
      </c>
      <c r="C16" s="109" t="s">
        <v>16</v>
      </c>
      <c r="D16" s="120">
        <v>87.5</v>
      </c>
      <c r="E16" s="120"/>
      <c r="F16" s="162">
        <f t="shared" ref="F16:F20" si="1">D16*E16</f>
        <v>0</v>
      </c>
    </row>
    <row r="17" spans="1:6" ht="12.75" customHeight="1">
      <c r="A17" s="43"/>
      <c r="B17" s="68" t="s">
        <v>122</v>
      </c>
      <c r="C17" s="109" t="s">
        <v>16</v>
      </c>
      <c r="D17" s="120">
        <v>40.1</v>
      </c>
      <c r="E17" s="120"/>
      <c r="F17" s="162">
        <f t="shared" si="1"/>
        <v>0</v>
      </c>
    </row>
    <row r="18" spans="1:6" ht="12.75" customHeight="1">
      <c r="A18" s="43"/>
      <c r="B18" s="68" t="s">
        <v>140</v>
      </c>
      <c r="C18" s="109" t="s">
        <v>16</v>
      </c>
      <c r="D18" s="120">
        <v>54.7</v>
      </c>
      <c r="E18" s="120"/>
      <c r="F18" s="162">
        <f t="shared" si="1"/>
        <v>0</v>
      </c>
    </row>
    <row r="19" spans="1:6" ht="12.75" customHeight="1">
      <c r="A19" s="43"/>
      <c r="B19" s="68" t="s">
        <v>141</v>
      </c>
      <c r="C19" s="109" t="s">
        <v>16</v>
      </c>
      <c r="D19" s="120">
        <v>66.099999999999994</v>
      </c>
      <c r="E19" s="120"/>
      <c r="F19" s="162">
        <f t="shared" si="1"/>
        <v>0</v>
      </c>
    </row>
    <row r="20" spans="1:6" ht="12.75" customHeight="1">
      <c r="A20" s="43"/>
      <c r="B20" s="68" t="s">
        <v>142</v>
      </c>
      <c r="C20" s="109" t="s">
        <v>16</v>
      </c>
      <c r="D20" s="120">
        <v>0</v>
      </c>
      <c r="E20" s="120"/>
      <c r="F20" s="162">
        <f t="shared" si="1"/>
        <v>0</v>
      </c>
    </row>
    <row r="21" spans="1:6" ht="12.75" customHeight="1">
      <c r="A21" s="43"/>
      <c r="B21" s="68"/>
      <c r="C21" s="109"/>
      <c r="D21" s="120"/>
      <c r="E21" s="120"/>
      <c r="F21" s="162"/>
    </row>
    <row r="22" spans="1:6" ht="179.25">
      <c r="A22" s="43">
        <f>+A15+1</f>
        <v>3</v>
      </c>
      <c r="B22" s="301" t="s">
        <v>151</v>
      </c>
      <c r="C22" s="109"/>
      <c r="D22" s="120"/>
      <c r="E22" s="120"/>
      <c r="F22" s="162"/>
    </row>
    <row r="23" spans="1:6" ht="12.75" customHeight="1">
      <c r="A23" s="43"/>
      <c r="B23" s="68" t="s">
        <v>117</v>
      </c>
      <c r="C23" s="109" t="s">
        <v>16</v>
      </c>
      <c r="D23" s="120">
        <v>44.9</v>
      </c>
      <c r="E23" s="120"/>
      <c r="F23" s="162">
        <f t="shared" ref="F23:F27" si="2">D23*E23</f>
        <v>0</v>
      </c>
    </row>
    <row r="24" spans="1:6" ht="12.75" customHeight="1">
      <c r="A24" s="43"/>
      <c r="B24" s="68" t="s">
        <v>122</v>
      </c>
      <c r="C24" s="109" t="s">
        <v>16</v>
      </c>
      <c r="D24" s="120">
        <v>0</v>
      </c>
      <c r="E24" s="120"/>
      <c r="F24" s="162">
        <f t="shared" si="2"/>
        <v>0</v>
      </c>
    </row>
    <row r="25" spans="1:6" ht="12.75" customHeight="1">
      <c r="A25" s="43"/>
      <c r="B25" s="68" t="s">
        <v>140</v>
      </c>
      <c r="C25" s="109" t="s">
        <v>16</v>
      </c>
      <c r="D25" s="120">
        <v>0</v>
      </c>
      <c r="E25" s="120"/>
      <c r="F25" s="162">
        <f t="shared" si="2"/>
        <v>0</v>
      </c>
    </row>
    <row r="26" spans="1:6" ht="12.75" customHeight="1">
      <c r="A26" s="43"/>
      <c r="B26" s="68" t="s">
        <v>141</v>
      </c>
      <c r="C26" s="109" t="s">
        <v>16</v>
      </c>
      <c r="D26" s="120">
        <v>54.8</v>
      </c>
      <c r="E26" s="120"/>
      <c r="F26" s="162">
        <f t="shared" si="2"/>
        <v>0</v>
      </c>
    </row>
    <row r="27" spans="1:6" ht="12.75" customHeight="1">
      <c r="A27" s="43"/>
      <c r="B27" s="68" t="s">
        <v>142</v>
      </c>
      <c r="C27" s="109" t="s">
        <v>16</v>
      </c>
      <c r="D27" s="120">
        <v>0</v>
      </c>
      <c r="E27" s="120"/>
      <c r="F27" s="162">
        <f t="shared" si="2"/>
        <v>0</v>
      </c>
    </row>
    <row r="28" spans="1:6" ht="12.75" customHeight="1">
      <c r="A28" s="43"/>
      <c r="B28" s="20"/>
      <c r="C28" s="109"/>
      <c r="D28" s="120"/>
      <c r="E28" s="120"/>
      <c r="F28" s="162"/>
    </row>
    <row r="29" spans="1:6" ht="179.25">
      <c r="A29" s="43">
        <f>+A22+1</f>
        <v>4</v>
      </c>
      <c r="B29" s="301" t="s">
        <v>152</v>
      </c>
      <c r="C29" s="112"/>
      <c r="D29" s="163"/>
      <c r="E29" s="157"/>
      <c r="F29" s="169"/>
    </row>
    <row r="30" spans="1:6" ht="12.75" customHeight="1">
      <c r="A30" s="43"/>
      <c r="B30" s="68" t="s">
        <v>117</v>
      </c>
      <c r="C30" s="112" t="s">
        <v>16</v>
      </c>
      <c r="D30" s="120">
        <v>103.55</v>
      </c>
      <c r="E30" s="157"/>
      <c r="F30" s="169">
        <f t="shared" ref="F30:F34" si="3">D30*E30</f>
        <v>0</v>
      </c>
    </row>
    <row r="31" spans="1:6" ht="12.75" customHeight="1">
      <c r="A31" s="43"/>
      <c r="B31" s="68" t="s">
        <v>122</v>
      </c>
      <c r="C31" s="112" t="s">
        <v>16</v>
      </c>
      <c r="D31" s="120">
        <v>0</v>
      </c>
      <c r="E31" s="157"/>
      <c r="F31" s="169">
        <f t="shared" si="3"/>
        <v>0</v>
      </c>
    </row>
    <row r="32" spans="1:6" ht="12.75" customHeight="1">
      <c r="A32" s="43"/>
      <c r="B32" s="68" t="s">
        <v>140</v>
      </c>
      <c r="C32" s="112" t="s">
        <v>16</v>
      </c>
      <c r="D32" s="120">
        <v>0</v>
      </c>
      <c r="E32" s="157"/>
      <c r="F32" s="169">
        <f t="shared" si="3"/>
        <v>0</v>
      </c>
    </row>
    <row r="33" spans="1:6" ht="12.75" customHeight="1">
      <c r="A33" s="43"/>
      <c r="B33" s="68" t="s">
        <v>141</v>
      </c>
      <c r="C33" s="112" t="s">
        <v>16</v>
      </c>
      <c r="D33" s="120">
        <v>0</v>
      </c>
      <c r="E33" s="157"/>
      <c r="F33" s="169">
        <f t="shared" si="3"/>
        <v>0</v>
      </c>
    </row>
    <row r="34" spans="1:6" ht="12.75" customHeight="1">
      <c r="A34" s="43"/>
      <c r="B34" s="68" t="s">
        <v>142</v>
      </c>
      <c r="C34" s="112" t="s">
        <v>16</v>
      </c>
      <c r="D34" s="120">
        <v>0</v>
      </c>
      <c r="E34" s="157"/>
      <c r="F34" s="169">
        <f t="shared" si="3"/>
        <v>0</v>
      </c>
    </row>
    <row r="35" spans="1:6" ht="12.75" customHeight="1">
      <c r="A35" s="43"/>
      <c r="B35" s="68"/>
      <c r="C35" s="112"/>
      <c r="D35" s="163"/>
      <c r="E35" s="157"/>
      <c r="F35" s="169"/>
    </row>
    <row r="36" spans="1:6" ht="179.25">
      <c r="A36" s="43">
        <f>+A29+1</f>
        <v>5</v>
      </c>
      <c r="B36" s="301" t="s">
        <v>153</v>
      </c>
      <c r="C36" s="112"/>
      <c r="D36" s="163"/>
      <c r="E36" s="157"/>
      <c r="F36" s="169"/>
    </row>
    <row r="37" spans="1:6" ht="12.75" customHeight="1">
      <c r="A37" s="43"/>
      <c r="B37" s="68" t="s">
        <v>117</v>
      </c>
      <c r="C37" s="112" t="s">
        <v>12</v>
      </c>
      <c r="D37" s="120">
        <v>60.1</v>
      </c>
      <c r="E37" s="157"/>
      <c r="F37" s="169">
        <f t="shared" ref="F37:F41" si="4">D37*E37</f>
        <v>0</v>
      </c>
    </row>
    <row r="38" spans="1:6" ht="12.75" customHeight="1">
      <c r="A38" s="43"/>
      <c r="B38" s="68" t="s">
        <v>122</v>
      </c>
      <c r="C38" s="112" t="s">
        <v>12</v>
      </c>
      <c r="D38" s="120">
        <v>0</v>
      </c>
      <c r="E38" s="157"/>
      <c r="F38" s="169">
        <f t="shared" si="4"/>
        <v>0</v>
      </c>
    </row>
    <row r="39" spans="1:6" ht="12.75" customHeight="1">
      <c r="A39" s="43"/>
      <c r="B39" s="68" t="s">
        <v>140</v>
      </c>
      <c r="C39" s="112" t="s">
        <v>12</v>
      </c>
      <c r="D39" s="120">
        <v>0</v>
      </c>
      <c r="E39" s="157"/>
      <c r="F39" s="169">
        <f t="shared" si="4"/>
        <v>0</v>
      </c>
    </row>
    <row r="40" spans="1:6" ht="12.75" customHeight="1">
      <c r="A40" s="43"/>
      <c r="B40" s="68" t="s">
        <v>141</v>
      </c>
      <c r="C40" s="112" t="s">
        <v>12</v>
      </c>
      <c r="D40" s="120">
        <v>0</v>
      </c>
      <c r="E40" s="157"/>
      <c r="F40" s="169">
        <f t="shared" si="4"/>
        <v>0</v>
      </c>
    </row>
    <row r="41" spans="1:6" ht="12.75" customHeight="1">
      <c r="A41" s="43"/>
      <c r="B41" s="68" t="s">
        <v>142</v>
      </c>
      <c r="C41" s="112" t="s">
        <v>12</v>
      </c>
      <c r="D41" s="120">
        <v>0</v>
      </c>
      <c r="E41" s="157"/>
      <c r="F41" s="169">
        <f t="shared" si="4"/>
        <v>0</v>
      </c>
    </row>
    <row r="42" spans="1:6" ht="12.75" customHeight="1">
      <c r="A42" s="43"/>
      <c r="B42" s="68"/>
      <c r="C42" s="112"/>
      <c r="D42" s="163"/>
      <c r="E42" s="157"/>
      <c r="F42" s="169"/>
    </row>
    <row r="43" spans="1:6" ht="179.25">
      <c r="A43" s="43">
        <f>+A36+1</f>
        <v>6</v>
      </c>
      <c r="B43" s="301" t="s">
        <v>154</v>
      </c>
      <c r="C43" s="112"/>
      <c r="D43" s="163"/>
      <c r="E43" s="157"/>
      <c r="F43" s="169"/>
    </row>
    <row r="44" spans="1:6" ht="12.75" customHeight="1">
      <c r="A44" s="43"/>
      <c r="B44" s="68" t="s">
        <v>117</v>
      </c>
      <c r="C44" s="112" t="s">
        <v>16</v>
      </c>
      <c r="D44" s="120">
        <v>90.9</v>
      </c>
      <c r="E44" s="157"/>
      <c r="F44" s="169">
        <f t="shared" ref="F44:F48" si="5">D44*E44</f>
        <v>0</v>
      </c>
    </row>
    <row r="45" spans="1:6" ht="12.75" customHeight="1">
      <c r="A45" s="43"/>
      <c r="B45" s="68" t="s">
        <v>122</v>
      </c>
      <c r="C45" s="112" t="s">
        <v>16</v>
      </c>
      <c r="D45" s="120">
        <v>0</v>
      </c>
      <c r="E45" s="157"/>
      <c r="F45" s="169">
        <f t="shared" si="5"/>
        <v>0</v>
      </c>
    </row>
    <row r="46" spans="1:6" ht="12.75" customHeight="1">
      <c r="A46" s="43"/>
      <c r="B46" s="68" t="s">
        <v>140</v>
      </c>
      <c r="C46" s="112" t="s">
        <v>16</v>
      </c>
      <c r="D46" s="120">
        <v>0</v>
      </c>
      <c r="E46" s="157"/>
      <c r="F46" s="169">
        <f t="shared" si="5"/>
        <v>0</v>
      </c>
    </row>
    <row r="47" spans="1:6" ht="12.75" customHeight="1">
      <c r="A47" s="43"/>
      <c r="B47" s="68" t="s">
        <v>141</v>
      </c>
      <c r="C47" s="112" t="s">
        <v>16</v>
      </c>
      <c r="D47" s="120">
        <v>0</v>
      </c>
      <c r="E47" s="157"/>
      <c r="F47" s="169">
        <f t="shared" si="5"/>
        <v>0</v>
      </c>
    </row>
    <row r="48" spans="1:6" ht="12.75" customHeight="1">
      <c r="A48" s="43"/>
      <c r="B48" s="68" t="s">
        <v>142</v>
      </c>
      <c r="C48" s="112" t="s">
        <v>16</v>
      </c>
      <c r="D48" s="120">
        <v>0</v>
      </c>
      <c r="E48" s="157"/>
      <c r="F48" s="169">
        <f t="shared" si="5"/>
        <v>0</v>
      </c>
    </row>
    <row r="49" spans="1:6" ht="12.75" customHeight="1">
      <c r="A49" s="43"/>
      <c r="B49" s="68"/>
      <c r="C49" s="112"/>
      <c r="D49" s="163"/>
      <c r="E49" s="157"/>
      <c r="F49" s="169"/>
    </row>
    <row r="50" spans="1:6" ht="267.75">
      <c r="A50" s="43">
        <f>+A43+1</f>
        <v>7</v>
      </c>
      <c r="B50" s="234" t="s">
        <v>120</v>
      </c>
      <c r="C50" s="112"/>
      <c r="D50" s="163"/>
      <c r="E50" s="164"/>
      <c r="F50" s="126"/>
    </row>
    <row r="51" spans="1:6" ht="12.75" customHeight="1">
      <c r="A51" s="43"/>
      <c r="B51" s="68" t="s">
        <v>117</v>
      </c>
      <c r="C51" s="112" t="s">
        <v>12</v>
      </c>
      <c r="D51" s="120">
        <v>0</v>
      </c>
      <c r="E51" s="164"/>
      <c r="F51" s="126">
        <f t="shared" ref="F51:F55" si="6">D51*E51</f>
        <v>0</v>
      </c>
    </row>
    <row r="52" spans="1:6" ht="12.75" customHeight="1">
      <c r="A52" s="43"/>
      <c r="B52" s="68" t="s">
        <v>122</v>
      </c>
      <c r="C52" s="112" t="s">
        <v>12</v>
      </c>
      <c r="D52" s="120">
        <v>0</v>
      </c>
      <c r="E52" s="164"/>
      <c r="F52" s="126">
        <f t="shared" si="6"/>
        <v>0</v>
      </c>
    </row>
    <row r="53" spans="1:6" ht="12.75" customHeight="1">
      <c r="A53" s="43"/>
      <c r="B53" s="68" t="s">
        <v>140</v>
      </c>
      <c r="C53" s="112" t="s">
        <v>12</v>
      </c>
      <c r="D53" s="120">
        <v>0</v>
      </c>
      <c r="E53" s="164"/>
      <c r="F53" s="126">
        <f t="shared" si="6"/>
        <v>0</v>
      </c>
    </row>
    <row r="54" spans="1:6" ht="12.75" customHeight="1">
      <c r="A54" s="43"/>
      <c r="B54" s="68" t="s">
        <v>141</v>
      </c>
      <c r="C54" s="112" t="s">
        <v>12</v>
      </c>
      <c r="D54" s="120">
        <v>0</v>
      </c>
      <c r="E54" s="164"/>
      <c r="F54" s="126">
        <f t="shared" si="6"/>
        <v>0</v>
      </c>
    </row>
    <row r="55" spans="1:6" ht="12.75" customHeight="1">
      <c r="A55" s="43"/>
      <c r="B55" s="68" t="s">
        <v>142</v>
      </c>
      <c r="C55" s="112" t="s">
        <v>12</v>
      </c>
      <c r="D55" s="120">
        <v>0</v>
      </c>
      <c r="E55" s="164"/>
      <c r="F55" s="126">
        <f t="shared" si="6"/>
        <v>0</v>
      </c>
    </row>
    <row r="56" spans="1:6" ht="12.75" customHeight="1">
      <c r="A56" s="43"/>
      <c r="B56" s="44"/>
      <c r="C56" s="109"/>
      <c r="D56" s="120"/>
      <c r="E56" s="120"/>
      <c r="F56" s="162"/>
    </row>
    <row r="57" spans="1:6" ht="267.75">
      <c r="A57" s="43">
        <f>+A50+1</f>
        <v>8</v>
      </c>
      <c r="B57" s="234" t="s">
        <v>119</v>
      </c>
      <c r="C57" s="109"/>
      <c r="D57" s="165"/>
      <c r="E57" s="167"/>
      <c r="F57" s="166"/>
    </row>
    <row r="58" spans="1:6" ht="12.75" customHeight="1">
      <c r="A58" s="43"/>
      <c r="B58" s="68" t="s">
        <v>117</v>
      </c>
      <c r="C58" s="112" t="s">
        <v>12</v>
      </c>
      <c r="D58" s="120">
        <v>15</v>
      </c>
      <c r="E58" s="168"/>
      <c r="F58" s="169">
        <f t="shared" ref="F58:F62" si="7">D58*E58</f>
        <v>0</v>
      </c>
    </row>
    <row r="59" spans="1:6" ht="12.75" customHeight="1">
      <c r="A59" s="43"/>
      <c r="B59" s="68" t="s">
        <v>122</v>
      </c>
      <c r="C59" s="112" t="s">
        <v>12</v>
      </c>
      <c r="D59" s="120">
        <v>2</v>
      </c>
      <c r="E59" s="168"/>
      <c r="F59" s="169">
        <f t="shared" si="7"/>
        <v>0</v>
      </c>
    </row>
    <row r="60" spans="1:6" ht="12.75" customHeight="1">
      <c r="A60" s="43"/>
      <c r="B60" s="68" t="s">
        <v>140</v>
      </c>
      <c r="C60" s="112" t="s">
        <v>12</v>
      </c>
      <c r="D60" s="120">
        <v>5</v>
      </c>
      <c r="E60" s="168"/>
      <c r="F60" s="169">
        <f t="shared" si="7"/>
        <v>0</v>
      </c>
    </row>
    <row r="61" spans="1:6" ht="12.75" customHeight="1">
      <c r="A61" s="43"/>
      <c r="B61" s="68" t="s">
        <v>141</v>
      </c>
      <c r="C61" s="112" t="s">
        <v>12</v>
      </c>
      <c r="D61" s="120">
        <v>6</v>
      </c>
      <c r="E61" s="168"/>
      <c r="F61" s="169">
        <f t="shared" si="7"/>
        <v>0</v>
      </c>
    </row>
    <row r="62" spans="1:6" ht="12.75" customHeight="1">
      <c r="A62" s="43"/>
      <c r="B62" s="68" t="s">
        <v>142</v>
      </c>
      <c r="C62" s="112" t="s">
        <v>12</v>
      </c>
      <c r="D62" s="120">
        <v>0</v>
      </c>
      <c r="E62" s="168"/>
      <c r="F62" s="169">
        <f t="shared" si="7"/>
        <v>0</v>
      </c>
    </row>
    <row r="63" spans="1:6" ht="12.75" customHeight="1">
      <c r="A63" s="43"/>
      <c r="B63" s="53"/>
      <c r="C63" s="112"/>
      <c r="D63" s="128"/>
      <c r="E63" s="125"/>
      <c r="F63" s="126"/>
    </row>
    <row r="64" spans="1:6" ht="257.25" customHeight="1">
      <c r="A64" s="43">
        <f>+A57+1</f>
        <v>9</v>
      </c>
      <c r="B64" s="234" t="s">
        <v>71</v>
      </c>
      <c r="C64" s="109"/>
      <c r="D64" s="165"/>
      <c r="E64" s="170"/>
      <c r="F64" s="166"/>
    </row>
    <row r="65" spans="1:6" ht="12.75" customHeight="1">
      <c r="A65" s="43"/>
      <c r="B65" s="68" t="s">
        <v>117</v>
      </c>
      <c r="C65" s="112" t="s">
        <v>12</v>
      </c>
      <c r="D65" s="120">
        <v>5</v>
      </c>
      <c r="E65" s="168"/>
      <c r="F65" s="169">
        <f t="shared" ref="F65:F69" si="8">D65*E65</f>
        <v>0</v>
      </c>
    </row>
    <row r="66" spans="1:6" ht="12.75" customHeight="1">
      <c r="A66" s="43"/>
      <c r="B66" s="68" t="s">
        <v>122</v>
      </c>
      <c r="C66" s="112" t="s">
        <v>12</v>
      </c>
      <c r="D66" s="120">
        <v>2</v>
      </c>
      <c r="E66" s="168"/>
      <c r="F66" s="169">
        <f t="shared" si="8"/>
        <v>0</v>
      </c>
    </row>
    <row r="67" spans="1:6" ht="12.75" customHeight="1">
      <c r="A67" s="43"/>
      <c r="B67" s="68" t="s">
        <v>140</v>
      </c>
      <c r="C67" s="112" t="s">
        <v>12</v>
      </c>
      <c r="D67" s="120">
        <v>0</v>
      </c>
      <c r="E67" s="168"/>
      <c r="F67" s="169">
        <f t="shared" si="8"/>
        <v>0</v>
      </c>
    </row>
    <row r="68" spans="1:6" ht="12.75" customHeight="1">
      <c r="A68" s="43"/>
      <c r="B68" s="68" t="s">
        <v>141</v>
      </c>
      <c r="C68" s="112" t="s">
        <v>12</v>
      </c>
      <c r="D68" s="120">
        <v>0</v>
      </c>
      <c r="E68" s="168"/>
      <c r="F68" s="169">
        <f t="shared" si="8"/>
        <v>0</v>
      </c>
    </row>
    <row r="69" spans="1:6" ht="12.75" customHeight="1">
      <c r="A69" s="43"/>
      <c r="B69" s="68" t="s">
        <v>142</v>
      </c>
      <c r="C69" s="112" t="s">
        <v>12</v>
      </c>
      <c r="D69" s="120">
        <v>0</v>
      </c>
      <c r="E69" s="168"/>
      <c r="F69" s="169">
        <f t="shared" si="8"/>
        <v>0</v>
      </c>
    </row>
    <row r="70" spans="1:6" ht="12.75" customHeight="1">
      <c r="A70" s="43"/>
      <c r="B70" s="68"/>
      <c r="C70" s="112"/>
      <c r="D70" s="120"/>
      <c r="E70" s="168"/>
      <c r="F70" s="169"/>
    </row>
    <row r="71" spans="1:6" ht="256.5" customHeight="1">
      <c r="A71" s="43">
        <v>10</v>
      </c>
      <c r="B71" s="234" t="s">
        <v>101</v>
      </c>
      <c r="C71" s="109"/>
      <c r="D71" s="165"/>
      <c r="E71" s="170"/>
      <c r="F71" s="166"/>
    </row>
    <row r="72" spans="1:6" ht="12.75" customHeight="1">
      <c r="A72" s="43"/>
      <c r="B72" s="59"/>
      <c r="C72" s="109"/>
      <c r="D72" s="135"/>
      <c r="E72" s="135"/>
      <c r="F72" s="121"/>
    </row>
    <row r="73" spans="1:6" ht="12.75" customHeight="1">
      <c r="A73" s="43"/>
      <c r="B73" s="68" t="s">
        <v>117</v>
      </c>
      <c r="C73" s="109" t="s">
        <v>12</v>
      </c>
      <c r="D73" s="61">
        <v>0</v>
      </c>
      <c r="E73" s="194"/>
      <c r="F73" s="311">
        <f>D73*E73</f>
        <v>0</v>
      </c>
    </row>
    <row r="74" spans="1:6" ht="12.75" customHeight="1">
      <c r="A74" s="43"/>
      <c r="B74" s="68" t="s">
        <v>122</v>
      </c>
      <c r="C74" s="109" t="s">
        <v>12</v>
      </c>
      <c r="D74" s="61">
        <v>0</v>
      </c>
      <c r="E74" s="194"/>
      <c r="F74" s="123">
        <f t="shared" ref="F74:F77" si="9">D74*E74</f>
        <v>0</v>
      </c>
    </row>
    <row r="75" spans="1:6" ht="12.75" customHeight="1">
      <c r="A75" s="43"/>
      <c r="B75" s="68" t="s">
        <v>140</v>
      </c>
      <c r="C75" s="109" t="s">
        <v>12</v>
      </c>
      <c r="D75" s="61">
        <v>0</v>
      </c>
      <c r="E75" s="194"/>
      <c r="F75" s="123">
        <f t="shared" si="9"/>
        <v>0</v>
      </c>
    </row>
    <row r="76" spans="1:6" ht="12.75" customHeight="1">
      <c r="A76" s="43"/>
      <c r="B76" s="68" t="s">
        <v>141</v>
      </c>
      <c r="C76" s="109" t="s">
        <v>12</v>
      </c>
      <c r="D76" s="61">
        <v>0</v>
      </c>
      <c r="E76" s="194"/>
      <c r="F76" s="123">
        <f t="shared" si="9"/>
        <v>0</v>
      </c>
    </row>
    <row r="77" spans="1:6" ht="12.75" customHeight="1">
      <c r="A77" s="43"/>
      <c r="B77" s="68" t="s">
        <v>142</v>
      </c>
      <c r="C77" s="109" t="s">
        <v>12</v>
      </c>
      <c r="D77" s="61">
        <v>0</v>
      </c>
      <c r="E77" s="194"/>
      <c r="F77" s="123">
        <f t="shared" si="9"/>
        <v>0</v>
      </c>
    </row>
    <row r="78" spans="1:6" ht="12.75" customHeight="1">
      <c r="A78" s="43"/>
      <c r="B78" s="197"/>
      <c r="C78" s="110"/>
      <c r="D78" s="131"/>
      <c r="E78" s="194"/>
      <c r="F78" s="123"/>
    </row>
    <row r="79" spans="1:6" ht="255">
      <c r="A79" s="43">
        <v>11</v>
      </c>
      <c r="B79" s="244" t="s">
        <v>80</v>
      </c>
      <c r="C79" s="150"/>
      <c r="D79" s="163"/>
      <c r="E79" s="157"/>
      <c r="F79" s="169"/>
    </row>
    <row r="80" spans="1:6" ht="12.75" customHeight="1">
      <c r="A80" s="43"/>
      <c r="B80" s="68" t="s">
        <v>117</v>
      </c>
      <c r="C80" s="150" t="s">
        <v>16</v>
      </c>
      <c r="D80" s="120">
        <v>0</v>
      </c>
      <c r="E80" s="157"/>
      <c r="F80" s="169">
        <f t="shared" ref="F80:F84" si="10">D80*E80</f>
        <v>0</v>
      </c>
    </row>
    <row r="81" spans="1:6" ht="12.75" customHeight="1">
      <c r="A81" s="43"/>
      <c r="B81" s="68" t="s">
        <v>122</v>
      </c>
      <c r="C81" s="150" t="s">
        <v>16</v>
      </c>
      <c r="D81" s="120">
        <v>0</v>
      </c>
      <c r="E81" s="157"/>
      <c r="F81" s="169">
        <f t="shared" si="10"/>
        <v>0</v>
      </c>
    </row>
    <row r="82" spans="1:6" ht="12.75" customHeight="1">
      <c r="A82" s="43"/>
      <c r="B82" s="68" t="s">
        <v>140</v>
      </c>
      <c r="C82" s="150" t="s">
        <v>16</v>
      </c>
      <c r="D82" s="120">
        <v>0</v>
      </c>
      <c r="E82" s="157"/>
      <c r="F82" s="169">
        <f t="shared" si="10"/>
        <v>0</v>
      </c>
    </row>
    <row r="83" spans="1:6" ht="12.75" customHeight="1">
      <c r="A83" s="43"/>
      <c r="B83" s="68" t="s">
        <v>141</v>
      </c>
      <c r="C83" s="150" t="s">
        <v>16</v>
      </c>
      <c r="D83" s="120">
        <v>0</v>
      </c>
      <c r="E83" s="157"/>
      <c r="F83" s="169">
        <f t="shared" si="10"/>
        <v>0</v>
      </c>
    </row>
    <row r="84" spans="1:6" ht="12.75" customHeight="1">
      <c r="A84" s="43"/>
      <c r="B84" s="68" t="s">
        <v>142</v>
      </c>
      <c r="C84" s="150" t="s">
        <v>16</v>
      </c>
      <c r="D84" s="120">
        <v>0</v>
      </c>
      <c r="E84" s="157"/>
      <c r="F84" s="169">
        <f t="shared" si="10"/>
        <v>0</v>
      </c>
    </row>
    <row r="85" spans="1:6" ht="12.75" customHeight="1">
      <c r="A85" s="43"/>
      <c r="B85" s="53"/>
      <c r="C85" s="112"/>
      <c r="D85" s="128"/>
      <c r="E85" s="125"/>
      <c r="F85" s="126"/>
    </row>
    <row r="86" spans="1:6" ht="89.25">
      <c r="A86" s="43">
        <f>+A79+1</f>
        <v>12</v>
      </c>
      <c r="B86" s="232" t="s">
        <v>87</v>
      </c>
      <c r="C86" s="150"/>
      <c r="D86" s="163"/>
      <c r="E86" s="157"/>
      <c r="F86" s="169"/>
    </row>
    <row r="87" spans="1:6" ht="12.75" customHeight="1">
      <c r="A87" s="43"/>
      <c r="B87" s="68" t="s">
        <v>117</v>
      </c>
      <c r="C87" s="150" t="s">
        <v>12</v>
      </c>
      <c r="D87" s="120">
        <v>9</v>
      </c>
      <c r="E87" s="157"/>
      <c r="F87" s="169">
        <f t="shared" ref="F87:F91" si="11">D87*E87</f>
        <v>0</v>
      </c>
    </row>
    <row r="88" spans="1:6" ht="12.75" customHeight="1">
      <c r="A88" s="43"/>
      <c r="B88" s="68" t="s">
        <v>122</v>
      </c>
      <c r="C88" s="150" t="s">
        <v>12</v>
      </c>
      <c r="D88" s="120">
        <v>2</v>
      </c>
      <c r="E88" s="157"/>
      <c r="F88" s="169">
        <f t="shared" si="11"/>
        <v>0</v>
      </c>
    </row>
    <row r="89" spans="1:6" ht="12.75" customHeight="1">
      <c r="A89" s="43"/>
      <c r="B89" s="68" t="s">
        <v>140</v>
      </c>
      <c r="C89" s="150" t="s">
        <v>12</v>
      </c>
      <c r="D89" s="120">
        <v>5</v>
      </c>
      <c r="E89" s="157"/>
      <c r="F89" s="169">
        <f t="shared" si="11"/>
        <v>0</v>
      </c>
    </row>
    <row r="90" spans="1:6" ht="12.75" customHeight="1">
      <c r="A90" s="43"/>
      <c r="B90" s="68" t="s">
        <v>141</v>
      </c>
      <c r="C90" s="150" t="s">
        <v>12</v>
      </c>
      <c r="D90" s="120">
        <v>0</v>
      </c>
      <c r="E90" s="157"/>
      <c r="F90" s="169">
        <f t="shared" si="11"/>
        <v>0</v>
      </c>
    </row>
    <row r="91" spans="1:6" ht="12.75" customHeight="1">
      <c r="A91" s="43"/>
      <c r="B91" s="68" t="s">
        <v>142</v>
      </c>
      <c r="C91" s="150" t="s">
        <v>12</v>
      </c>
      <c r="D91" s="120">
        <v>0</v>
      </c>
      <c r="E91" s="157"/>
      <c r="F91" s="169">
        <f t="shared" si="11"/>
        <v>0</v>
      </c>
    </row>
    <row r="92" spans="1:6" ht="12.75" customHeight="1">
      <c r="A92" s="43"/>
      <c r="B92" s="68"/>
      <c r="C92" s="109"/>
      <c r="D92" s="124"/>
      <c r="E92" s="120"/>
      <c r="F92" s="162"/>
    </row>
    <row r="93" spans="1:6" ht="89.25">
      <c r="A93" s="43">
        <f>+A86+1</f>
        <v>13</v>
      </c>
      <c r="B93" s="68" t="s">
        <v>88</v>
      </c>
      <c r="C93" s="150"/>
      <c r="D93" s="163"/>
      <c r="E93" s="157"/>
      <c r="F93" s="169"/>
    </row>
    <row r="94" spans="1:6" ht="12.75" customHeight="1">
      <c r="A94" s="43"/>
      <c r="B94" s="68" t="s">
        <v>117</v>
      </c>
      <c r="C94" s="150" t="s">
        <v>12</v>
      </c>
      <c r="D94" s="120">
        <v>11</v>
      </c>
      <c r="E94" s="157"/>
      <c r="F94" s="169">
        <f t="shared" ref="F94:F98" si="12">D94*E94</f>
        <v>0</v>
      </c>
    </row>
    <row r="95" spans="1:6" ht="12.75" customHeight="1">
      <c r="A95" s="43"/>
      <c r="B95" s="68" t="s">
        <v>122</v>
      </c>
      <c r="C95" s="150" t="s">
        <v>12</v>
      </c>
      <c r="D95" s="120">
        <v>0</v>
      </c>
      <c r="E95" s="157"/>
      <c r="F95" s="169">
        <f t="shared" si="12"/>
        <v>0</v>
      </c>
    </row>
    <row r="96" spans="1:6" ht="12.75" customHeight="1">
      <c r="A96" s="43"/>
      <c r="B96" s="68" t="s">
        <v>140</v>
      </c>
      <c r="C96" s="150" t="s">
        <v>12</v>
      </c>
      <c r="D96" s="120">
        <v>0</v>
      </c>
      <c r="E96" s="157"/>
      <c r="F96" s="169">
        <f t="shared" si="12"/>
        <v>0</v>
      </c>
    </row>
    <row r="97" spans="1:6" ht="12.75" customHeight="1">
      <c r="A97" s="43"/>
      <c r="B97" s="68" t="s">
        <v>141</v>
      </c>
      <c r="C97" s="150" t="s">
        <v>12</v>
      </c>
      <c r="D97" s="120">
        <v>5</v>
      </c>
      <c r="E97" s="157"/>
      <c r="F97" s="169">
        <f t="shared" si="12"/>
        <v>0</v>
      </c>
    </row>
    <row r="98" spans="1:6" ht="12.75" customHeight="1">
      <c r="A98" s="43"/>
      <c r="B98" s="68" t="s">
        <v>142</v>
      </c>
      <c r="C98" s="150" t="s">
        <v>12</v>
      </c>
      <c r="D98" s="120">
        <v>0</v>
      </c>
      <c r="E98" s="157"/>
      <c r="F98" s="169">
        <f t="shared" si="12"/>
        <v>0</v>
      </c>
    </row>
    <row r="99" spans="1:6" ht="12.75" customHeight="1">
      <c r="A99" s="43"/>
      <c r="B99" s="68"/>
      <c r="C99" s="150"/>
      <c r="D99" s="120"/>
      <c r="E99" s="157"/>
      <c r="F99" s="169"/>
    </row>
    <row r="100" spans="1:6" ht="255">
      <c r="A100" s="43">
        <f>+A93+1</f>
        <v>14</v>
      </c>
      <c r="B100" s="244" t="s">
        <v>80</v>
      </c>
      <c r="C100" s="150"/>
      <c r="D100" s="163"/>
      <c r="E100" s="157"/>
      <c r="F100" s="169"/>
    </row>
    <row r="101" spans="1:6" ht="12.75" customHeight="1">
      <c r="A101" s="43"/>
      <c r="B101" s="68" t="s">
        <v>117</v>
      </c>
      <c r="C101" s="150" t="s">
        <v>12</v>
      </c>
      <c r="D101" s="120">
        <v>0</v>
      </c>
      <c r="E101" s="157"/>
      <c r="F101" s="169">
        <f t="shared" ref="F101:F105" si="13">D101*E101</f>
        <v>0</v>
      </c>
    </row>
    <row r="102" spans="1:6" ht="12.75" customHeight="1">
      <c r="A102" s="43"/>
      <c r="B102" s="68" t="s">
        <v>122</v>
      </c>
      <c r="C102" s="150" t="s">
        <v>12</v>
      </c>
      <c r="D102" s="120">
        <v>0</v>
      </c>
      <c r="E102" s="157"/>
      <c r="F102" s="169">
        <f t="shared" si="13"/>
        <v>0</v>
      </c>
    </row>
    <row r="103" spans="1:6" ht="12.75" customHeight="1">
      <c r="A103" s="43"/>
      <c r="B103" s="68" t="s">
        <v>140</v>
      </c>
      <c r="C103" s="150" t="s">
        <v>12</v>
      </c>
      <c r="D103" s="120">
        <v>0</v>
      </c>
      <c r="E103" s="157"/>
      <c r="F103" s="169">
        <f t="shared" si="13"/>
        <v>0</v>
      </c>
    </row>
    <row r="104" spans="1:6" ht="12.75" customHeight="1">
      <c r="A104" s="43"/>
      <c r="B104" s="68" t="s">
        <v>141</v>
      </c>
      <c r="C104" s="150" t="s">
        <v>12</v>
      </c>
      <c r="D104" s="120">
        <v>0</v>
      </c>
      <c r="E104" s="157"/>
      <c r="F104" s="169">
        <f t="shared" si="13"/>
        <v>0</v>
      </c>
    </row>
    <row r="105" spans="1:6" ht="12.75" customHeight="1">
      <c r="A105" s="43"/>
      <c r="B105" s="68" t="s">
        <v>142</v>
      </c>
      <c r="C105" s="150" t="s">
        <v>12</v>
      </c>
      <c r="D105" s="120">
        <v>0</v>
      </c>
      <c r="E105" s="157"/>
      <c r="F105" s="169">
        <f t="shared" si="13"/>
        <v>0</v>
      </c>
    </row>
    <row r="106" spans="1:6" ht="12.75" customHeight="1">
      <c r="A106" s="43"/>
      <c r="B106" s="68"/>
      <c r="C106" s="150"/>
      <c r="D106" s="120"/>
      <c r="E106" s="157"/>
      <c r="F106" s="169"/>
    </row>
    <row r="107" spans="1:6" ht="180" customHeight="1">
      <c r="A107" s="43">
        <f>+A100+1</f>
        <v>15</v>
      </c>
      <c r="B107" s="20" t="s">
        <v>89</v>
      </c>
      <c r="C107" s="71"/>
      <c r="D107" s="58"/>
      <c r="E107" s="58"/>
      <c r="F107" s="40"/>
    </row>
    <row r="108" spans="1:6" ht="12.75" customHeight="1">
      <c r="A108" s="43"/>
      <c r="B108" s="68" t="s">
        <v>117</v>
      </c>
      <c r="C108" s="35" t="s">
        <v>12</v>
      </c>
      <c r="D108" s="120">
        <v>0</v>
      </c>
      <c r="E108" s="120"/>
      <c r="F108" s="162">
        <f t="shared" ref="F108:F112" si="14">D108*E108</f>
        <v>0</v>
      </c>
    </row>
    <row r="109" spans="1:6" ht="12.75" customHeight="1">
      <c r="A109" s="43"/>
      <c r="B109" s="68" t="s">
        <v>122</v>
      </c>
      <c r="C109" s="35" t="s">
        <v>12</v>
      </c>
      <c r="D109" s="120">
        <v>0</v>
      </c>
      <c r="E109" s="120"/>
      <c r="F109" s="162">
        <f t="shared" si="14"/>
        <v>0</v>
      </c>
    </row>
    <row r="110" spans="1:6" ht="12.75" customHeight="1">
      <c r="A110" s="43"/>
      <c r="B110" s="68" t="s">
        <v>140</v>
      </c>
      <c r="C110" s="35" t="s">
        <v>12</v>
      </c>
      <c r="D110" s="120">
        <v>0</v>
      </c>
      <c r="E110" s="120"/>
      <c r="F110" s="162">
        <f t="shared" si="14"/>
        <v>0</v>
      </c>
    </row>
    <row r="111" spans="1:6" ht="12.75" customHeight="1">
      <c r="A111" s="43"/>
      <c r="B111" s="68" t="s">
        <v>141</v>
      </c>
      <c r="C111" s="35" t="s">
        <v>12</v>
      </c>
      <c r="D111" s="120">
        <v>0</v>
      </c>
      <c r="E111" s="120"/>
      <c r="F111" s="162">
        <f t="shared" si="14"/>
        <v>0</v>
      </c>
    </row>
    <row r="112" spans="1:6" ht="12.75" customHeight="1">
      <c r="A112" s="43"/>
      <c r="B112" s="68" t="s">
        <v>142</v>
      </c>
      <c r="C112" s="35" t="s">
        <v>12</v>
      </c>
      <c r="D112" s="120">
        <v>0</v>
      </c>
      <c r="E112" s="120"/>
      <c r="F112" s="162">
        <f t="shared" si="14"/>
        <v>0</v>
      </c>
    </row>
    <row r="113" spans="1:6" ht="12.75" customHeight="1">
      <c r="A113" s="43"/>
      <c r="B113" s="68"/>
      <c r="C113" s="150"/>
      <c r="D113" s="163"/>
      <c r="E113" s="157"/>
      <c r="F113" s="169"/>
    </row>
    <row r="114" spans="1:6" ht="205.5" customHeight="1">
      <c r="A114" s="43">
        <f>+A107+1</f>
        <v>16</v>
      </c>
      <c r="B114" s="224" t="s">
        <v>90</v>
      </c>
      <c r="C114" s="150"/>
      <c r="D114" s="163"/>
      <c r="E114" s="157"/>
      <c r="F114" s="169"/>
    </row>
    <row r="115" spans="1:6" ht="15">
      <c r="A115" s="43"/>
      <c r="B115" s="68" t="s">
        <v>117</v>
      </c>
      <c r="C115" s="150" t="s">
        <v>16</v>
      </c>
      <c r="D115" s="120">
        <v>0</v>
      </c>
      <c r="E115" s="70"/>
      <c r="F115" s="188">
        <f t="shared" ref="F115:F119" si="15">D115*E115</f>
        <v>0</v>
      </c>
    </row>
    <row r="116" spans="1:6" ht="12.75" customHeight="1">
      <c r="A116" s="43"/>
      <c r="B116" s="68" t="s">
        <v>122</v>
      </c>
      <c r="C116" s="150" t="s">
        <v>16</v>
      </c>
      <c r="D116" s="120">
        <v>0</v>
      </c>
      <c r="E116" s="157"/>
      <c r="F116" s="162">
        <f t="shared" si="15"/>
        <v>0</v>
      </c>
    </row>
    <row r="117" spans="1:6" ht="12.75" customHeight="1">
      <c r="A117" s="43"/>
      <c r="B117" s="68" t="s">
        <v>140</v>
      </c>
      <c r="C117" s="150" t="s">
        <v>16</v>
      </c>
      <c r="D117" s="120">
        <v>0</v>
      </c>
      <c r="E117" s="157"/>
      <c r="F117" s="162">
        <f t="shared" si="15"/>
        <v>0</v>
      </c>
    </row>
    <row r="118" spans="1:6" ht="12.75" customHeight="1">
      <c r="A118" s="43"/>
      <c r="B118" s="68" t="s">
        <v>141</v>
      </c>
      <c r="C118" s="150" t="s">
        <v>16</v>
      </c>
      <c r="D118" s="120">
        <v>0</v>
      </c>
      <c r="E118" s="157"/>
      <c r="F118" s="162">
        <f t="shared" si="15"/>
        <v>0</v>
      </c>
    </row>
    <row r="119" spans="1:6" ht="12.75" customHeight="1">
      <c r="A119" s="43"/>
      <c r="B119" s="68" t="s">
        <v>142</v>
      </c>
      <c r="C119" s="150" t="s">
        <v>16</v>
      </c>
      <c r="D119" s="120">
        <v>0</v>
      </c>
      <c r="E119" s="157"/>
      <c r="F119" s="162">
        <f t="shared" si="15"/>
        <v>0</v>
      </c>
    </row>
    <row r="120" spans="1:6" ht="12.75" customHeight="1">
      <c r="A120" s="43"/>
      <c r="B120" s="68"/>
      <c r="C120" s="150"/>
      <c r="D120" s="163"/>
      <c r="E120" s="157"/>
      <c r="F120" s="169"/>
    </row>
    <row r="121" spans="1:6" ht="153.75" customHeight="1">
      <c r="A121" s="43">
        <v>17</v>
      </c>
      <c r="B121" s="67" t="s">
        <v>139</v>
      </c>
      <c r="C121" s="150"/>
      <c r="D121" s="163"/>
      <c r="E121" s="157"/>
      <c r="F121" s="169"/>
    </row>
    <row r="122" spans="1:6" ht="12.75" customHeight="1">
      <c r="A122" s="43"/>
      <c r="B122" s="68" t="s">
        <v>117</v>
      </c>
      <c r="C122" s="150" t="s">
        <v>12</v>
      </c>
      <c r="D122" s="120">
        <v>0</v>
      </c>
      <c r="E122" s="157"/>
      <c r="F122" s="169">
        <f t="shared" ref="F122:F126" si="16">D122*E122</f>
        <v>0</v>
      </c>
    </row>
    <row r="123" spans="1:6" ht="12.75" customHeight="1">
      <c r="A123" s="43"/>
      <c r="B123" s="68" t="s">
        <v>122</v>
      </c>
      <c r="C123" s="150" t="s">
        <v>12</v>
      </c>
      <c r="D123" s="120">
        <v>0</v>
      </c>
      <c r="E123" s="157"/>
      <c r="F123" s="169">
        <f t="shared" si="16"/>
        <v>0</v>
      </c>
    </row>
    <row r="124" spans="1:6" ht="12.75" customHeight="1">
      <c r="A124" s="43"/>
      <c r="B124" s="68" t="s">
        <v>140</v>
      </c>
      <c r="C124" s="150" t="s">
        <v>12</v>
      </c>
      <c r="D124" s="120">
        <v>0</v>
      </c>
      <c r="E124" s="157"/>
      <c r="F124" s="169">
        <f t="shared" si="16"/>
        <v>0</v>
      </c>
    </row>
    <row r="125" spans="1:6" ht="12.75" customHeight="1">
      <c r="A125" s="43"/>
      <c r="B125" s="68" t="s">
        <v>141</v>
      </c>
      <c r="C125" s="150" t="s">
        <v>12</v>
      </c>
      <c r="D125" s="120">
        <v>0</v>
      </c>
      <c r="E125" s="157"/>
      <c r="F125" s="169">
        <f t="shared" si="16"/>
        <v>0</v>
      </c>
    </row>
    <row r="126" spans="1:6" ht="12.75" customHeight="1">
      <c r="A126" s="43"/>
      <c r="B126" s="68" t="s">
        <v>142</v>
      </c>
      <c r="C126" s="150" t="s">
        <v>12</v>
      </c>
      <c r="D126" s="120">
        <v>0</v>
      </c>
      <c r="E126" s="157"/>
      <c r="F126" s="169">
        <f t="shared" si="16"/>
        <v>0</v>
      </c>
    </row>
    <row r="127" spans="1:6" ht="12.75" customHeight="1">
      <c r="A127" s="43"/>
      <c r="B127" s="68"/>
      <c r="C127" s="150"/>
      <c r="D127" s="163"/>
      <c r="E127" s="191"/>
      <c r="F127" s="169"/>
    </row>
    <row r="128" spans="1:6" ht="153.75" customHeight="1">
      <c r="A128" s="43">
        <v>18</v>
      </c>
      <c r="B128" s="67" t="s">
        <v>121</v>
      </c>
      <c r="C128" s="150"/>
      <c r="D128" s="163"/>
      <c r="E128" s="157"/>
      <c r="F128" s="169"/>
    </row>
    <row r="129" spans="1:6" ht="12.75" customHeight="1">
      <c r="A129" s="43"/>
      <c r="B129" s="68" t="s">
        <v>117</v>
      </c>
      <c r="C129" s="150" t="s">
        <v>12</v>
      </c>
      <c r="D129" s="120">
        <v>0</v>
      </c>
      <c r="E129" s="157"/>
      <c r="F129" s="169">
        <f t="shared" ref="F129:F133" si="17">D129*E129</f>
        <v>0</v>
      </c>
    </row>
    <row r="130" spans="1:6" ht="12.75" customHeight="1">
      <c r="A130" s="43"/>
      <c r="B130" s="68" t="s">
        <v>122</v>
      </c>
      <c r="C130" s="150" t="s">
        <v>12</v>
      </c>
      <c r="D130" s="120">
        <v>0</v>
      </c>
      <c r="E130" s="157"/>
      <c r="F130" s="169">
        <f t="shared" si="17"/>
        <v>0</v>
      </c>
    </row>
    <row r="131" spans="1:6" ht="12.75" customHeight="1">
      <c r="A131" s="43"/>
      <c r="B131" s="68" t="s">
        <v>140</v>
      </c>
      <c r="C131" s="150" t="s">
        <v>12</v>
      </c>
      <c r="D131" s="120">
        <v>0</v>
      </c>
      <c r="E131" s="157"/>
      <c r="F131" s="169">
        <f t="shared" si="17"/>
        <v>0</v>
      </c>
    </row>
    <row r="132" spans="1:6" ht="12.75" customHeight="1">
      <c r="A132" s="43"/>
      <c r="B132" s="68" t="s">
        <v>141</v>
      </c>
      <c r="C132" s="150" t="s">
        <v>12</v>
      </c>
      <c r="D132" s="120">
        <v>0</v>
      </c>
      <c r="E132" s="157"/>
      <c r="F132" s="169">
        <f t="shared" si="17"/>
        <v>0</v>
      </c>
    </row>
    <row r="133" spans="1:6" ht="12.75" customHeight="1">
      <c r="A133" s="43"/>
      <c r="B133" s="68" t="s">
        <v>142</v>
      </c>
      <c r="C133" s="150" t="s">
        <v>12</v>
      </c>
      <c r="D133" s="120">
        <v>0</v>
      </c>
      <c r="E133" s="157"/>
      <c r="F133" s="169">
        <f t="shared" si="17"/>
        <v>0</v>
      </c>
    </row>
    <row r="134" spans="1:6" ht="12.75" customHeight="1">
      <c r="A134" s="43"/>
      <c r="B134" s="68"/>
      <c r="C134" s="150"/>
      <c r="D134" s="163"/>
      <c r="E134" s="191"/>
      <c r="F134" s="169"/>
    </row>
    <row r="135" spans="1:6" ht="151.5" customHeight="1">
      <c r="A135" s="43">
        <f>+A128+1</f>
        <v>19</v>
      </c>
      <c r="B135" s="67" t="s">
        <v>46</v>
      </c>
      <c r="C135" s="192"/>
      <c r="D135" s="70"/>
      <c r="E135" s="66"/>
      <c r="F135" s="64"/>
    </row>
    <row r="136" spans="1:6" ht="12.75" customHeight="1">
      <c r="A136" s="43"/>
      <c r="B136" s="68" t="s">
        <v>117</v>
      </c>
      <c r="C136" s="150" t="s">
        <v>12</v>
      </c>
      <c r="D136" s="120">
        <v>0</v>
      </c>
      <c r="E136" s="157"/>
      <c r="F136" s="169">
        <f t="shared" ref="F136:F140" si="18">D136*E136</f>
        <v>0</v>
      </c>
    </row>
    <row r="137" spans="1:6" ht="12.75" customHeight="1">
      <c r="A137" s="43"/>
      <c r="B137" s="68" t="s">
        <v>122</v>
      </c>
      <c r="C137" s="150" t="s">
        <v>12</v>
      </c>
      <c r="D137" s="120">
        <v>0</v>
      </c>
      <c r="E137" s="157"/>
      <c r="F137" s="169">
        <f t="shared" si="18"/>
        <v>0</v>
      </c>
    </row>
    <row r="138" spans="1:6" ht="12.75" customHeight="1">
      <c r="A138" s="43"/>
      <c r="B138" s="68" t="s">
        <v>140</v>
      </c>
      <c r="C138" s="150" t="s">
        <v>12</v>
      </c>
      <c r="D138" s="120">
        <v>0</v>
      </c>
      <c r="E138" s="157"/>
      <c r="F138" s="169">
        <f t="shared" si="18"/>
        <v>0</v>
      </c>
    </row>
    <row r="139" spans="1:6" ht="12.75" customHeight="1">
      <c r="A139" s="43"/>
      <c r="B139" s="68" t="s">
        <v>141</v>
      </c>
      <c r="C139" s="150" t="s">
        <v>12</v>
      </c>
      <c r="D139" s="120">
        <v>0</v>
      </c>
      <c r="E139" s="157"/>
      <c r="F139" s="169">
        <f t="shared" si="18"/>
        <v>0</v>
      </c>
    </row>
    <row r="140" spans="1:6" ht="12.75" customHeight="1">
      <c r="A140" s="43"/>
      <c r="B140" s="68" t="s">
        <v>142</v>
      </c>
      <c r="C140" s="150" t="s">
        <v>12</v>
      </c>
      <c r="D140" s="120">
        <v>0</v>
      </c>
      <c r="E140" s="157"/>
      <c r="F140" s="169">
        <f t="shared" si="18"/>
        <v>0</v>
      </c>
    </row>
    <row r="141" spans="1:6" ht="12.75" customHeight="1">
      <c r="A141" s="43"/>
      <c r="B141" s="68"/>
      <c r="C141" s="150"/>
      <c r="D141" s="163"/>
      <c r="E141" s="191"/>
      <c r="F141" s="169"/>
    </row>
    <row r="142" spans="1:6" ht="153" customHeight="1">
      <c r="A142" s="43">
        <f>+A135+1</f>
        <v>20</v>
      </c>
      <c r="B142" s="67" t="s">
        <v>47</v>
      </c>
      <c r="C142" s="150"/>
      <c r="D142" s="163"/>
      <c r="E142" s="157"/>
      <c r="F142" s="169"/>
    </row>
    <row r="143" spans="1:6" ht="12.75" customHeight="1">
      <c r="A143" s="43"/>
      <c r="B143" s="68" t="s">
        <v>117</v>
      </c>
      <c r="C143" s="150" t="s">
        <v>12</v>
      </c>
      <c r="D143" s="120">
        <v>0</v>
      </c>
      <c r="E143" s="157"/>
      <c r="F143" s="169">
        <f t="shared" ref="F143:F147" si="19">D143*E143</f>
        <v>0</v>
      </c>
    </row>
    <row r="144" spans="1:6" ht="12.75" customHeight="1">
      <c r="A144" s="43"/>
      <c r="B144" s="68" t="s">
        <v>122</v>
      </c>
      <c r="C144" s="150" t="s">
        <v>12</v>
      </c>
      <c r="D144" s="120">
        <v>0</v>
      </c>
      <c r="E144" s="157"/>
      <c r="F144" s="169">
        <f t="shared" si="19"/>
        <v>0</v>
      </c>
    </row>
    <row r="145" spans="1:6" ht="12.75" customHeight="1">
      <c r="A145" s="43"/>
      <c r="B145" s="68" t="s">
        <v>140</v>
      </c>
      <c r="C145" s="150" t="s">
        <v>12</v>
      </c>
      <c r="D145" s="120">
        <v>0</v>
      </c>
      <c r="E145" s="157"/>
      <c r="F145" s="169">
        <f t="shared" si="19"/>
        <v>0</v>
      </c>
    </row>
    <row r="146" spans="1:6" ht="12.75" customHeight="1">
      <c r="A146" s="43"/>
      <c r="B146" s="68" t="s">
        <v>141</v>
      </c>
      <c r="C146" s="150" t="s">
        <v>12</v>
      </c>
      <c r="D146" s="120">
        <v>0</v>
      </c>
      <c r="E146" s="157"/>
      <c r="F146" s="169">
        <f t="shared" si="19"/>
        <v>0</v>
      </c>
    </row>
    <row r="147" spans="1:6" ht="12.75" customHeight="1">
      <c r="A147" s="43"/>
      <c r="B147" s="68" t="s">
        <v>142</v>
      </c>
      <c r="C147" s="150" t="s">
        <v>12</v>
      </c>
      <c r="D147" s="120">
        <v>0</v>
      </c>
      <c r="E147" s="157"/>
      <c r="F147" s="169">
        <f t="shared" si="19"/>
        <v>0</v>
      </c>
    </row>
    <row r="148" spans="1:6" ht="12.75" customHeight="1">
      <c r="A148" s="43"/>
      <c r="B148" s="68"/>
      <c r="C148" s="150"/>
      <c r="D148" s="163"/>
      <c r="E148" s="191"/>
      <c r="F148" s="169"/>
    </row>
    <row r="149" spans="1:6" ht="42" customHeight="1">
      <c r="A149" s="43">
        <f>+A142+1</f>
        <v>21</v>
      </c>
      <c r="B149" s="62" t="s">
        <v>20</v>
      </c>
      <c r="C149" s="151"/>
      <c r="D149" s="157"/>
      <c r="E149" s="157"/>
      <c r="F149" s="169"/>
    </row>
    <row r="150" spans="1:6" ht="12.75" customHeight="1">
      <c r="A150" s="43"/>
      <c r="B150" s="68" t="s">
        <v>117</v>
      </c>
      <c r="C150" s="151" t="s">
        <v>12</v>
      </c>
      <c r="D150" s="120">
        <v>0</v>
      </c>
      <c r="E150" s="157"/>
      <c r="F150" s="169">
        <f t="shared" ref="F150:F154" si="20">D150*E150</f>
        <v>0</v>
      </c>
    </row>
    <row r="151" spans="1:6" ht="12.75" customHeight="1">
      <c r="A151" s="43"/>
      <c r="B151" s="68" t="s">
        <v>122</v>
      </c>
      <c r="C151" s="151" t="s">
        <v>12</v>
      </c>
      <c r="D151" s="120">
        <v>0</v>
      </c>
      <c r="E151" s="157"/>
      <c r="F151" s="169">
        <f t="shared" si="20"/>
        <v>0</v>
      </c>
    </row>
    <row r="152" spans="1:6" ht="12.75" customHeight="1">
      <c r="A152" s="43"/>
      <c r="B152" s="68" t="s">
        <v>140</v>
      </c>
      <c r="C152" s="151" t="s">
        <v>12</v>
      </c>
      <c r="D152" s="120">
        <v>0</v>
      </c>
      <c r="E152" s="157"/>
      <c r="F152" s="169">
        <f t="shared" si="20"/>
        <v>0</v>
      </c>
    </row>
    <row r="153" spans="1:6" ht="12.75" customHeight="1">
      <c r="A153" s="43"/>
      <c r="B153" s="68" t="s">
        <v>141</v>
      </c>
      <c r="C153" s="151" t="s">
        <v>12</v>
      </c>
      <c r="D153" s="120">
        <v>0</v>
      </c>
      <c r="E153" s="157"/>
      <c r="F153" s="169">
        <f t="shared" si="20"/>
        <v>0</v>
      </c>
    </row>
    <row r="154" spans="1:6" ht="12.75" customHeight="1">
      <c r="A154" s="43"/>
      <c r="B154" s="68" t="s">
        <v>142</v>
      </c>
      <c r="C154" s="151" t="s">
        <v>12</v>
      </c>
      <c r="D154" s="120">
        <v>0</v>
      </c>
      <c r="E154" s="157"/>
      <c r="F154" s="169">
        <f t="shared" si="20"/>
        <v>0</v>
      </c>
    </row>
    <row r="155" spans="1:6" ht="12.75" customHeight="1">
      <c r="A155" s="43"/>
      <c r="B155" s="20"/>
      <c r="C155" s="109"/>
      <c r="D155" s="120"/>
      <c r="E155" s="171"/>
      <c r="F155" s="126"/>
    </row>
    <row r="156" spans="1:6" ht="12.75" customHeight="1">
      <c r="A156" s="43"/>
      <c r="B156" s="20"/>
      <c r="C156" s="109"/>
      <c r="D156" s="274" t="s">
        <v>117</v>
      </c>
      <c r="E156" s="119"/>
      <c r="F156" s="126">
        <f>ROUND(F150+F143+F136+F129+F115+F108+F94+F87+F65+F58+F51+F44+F37+F30+F23+F16+F9+F101+F80+F73,0)</f>
        <v>0</v>
      </c>
    </row>
    <row r="157" spans="1:6" ht="12.75" customHeight="1">
      <c r="A157" s="43"/>
      <c r="B157" s="20"/>
      <c r="C157" s="109"/>
      <c r="D157" s="274" t="s">
        <v>122</v>
      </c>
      <c r="E157" s="119"/>
      <c r="F157" s="126">
        <f>ROUND(F151+F144+F137+F130+F116+F109+F95+F88+F66+F59+F52+F45+F38+F31+F24+F17+F10+F102+F81+F74,0)</f>
        <v>0</v>
      </c>
    </row>
    <row r="158" spans="1:6" ht="12.75" customHeight="1">
      <c r="A158" s="43"/>
      <c r="B158" s="20"/>
      <c r="C158" s="109"/>
      <c r="D158" s="274" t="s">
        <v>140</v>
      </c>
      <c r="E158" s="119"/>
      <c r="F158" s="126">
        <f>ROUND(F152+F145+F138+F131+F117+F110+F96+F89+F67+F60+F53+F46+F39+F32+F25+F18+F11+F103+F82+F75,0)</f>
        <v>0</v>
      </c>
    </row>
    <row r="159" spans="1:6" ht="12.75" customHeight="1">
      <c r="A159" s="43"/>
      <c r="B159" s="20"/>
      <c r="C159" s="109"/>
      <c r="D159" s="274" t="s">
        <v>141</v>
      </c>
      <c r="E159" s="119"/>
      <c r="F159" s="126">
        <f>ROUND(F153+F146+F139+F132+F118+F111+F97+F90+F68+F61+F54+F47+F40+F33+F26+F19+F12+F104+F83+F76,0)</f>
        <v>0</v>
      </c>
    </row>
    <row r="160" spans="1:6" ht="12.75" customHeight="1">
      <c r="A160" s="43"/>
      <c r="B160" s="20"/>
      <c r="C160" s="109"/>
      <c r="D160" s="274" t="s">
        <v>142</v>
      </c>
      <c r="E160" s="119"/>
      <c r="F160" s="126">
        <f>ROUND(F154+F147+F140+F133+F119+F112+F98+F91+F69+F62+F55+F48+F41+F34+F27+F20+F13+F105+F84+F77,0)</f>
        <v>0</v>
      </c>
    </row>
    <row r="161" spans="1:6" ht="12.75" customHeight="1">
      <c r="A161" s="43"/>
      <c r="B161" s="20"/>
      <c r="C161" s="109"/>
      <c r="D161" s="120"/>
      <c r="E161" s="171"/>
      <c r="F161" s="126"/>
    </row>
    <row r="162" spans="1:6" ht="16.5" thickBot="1">
      <c r="A162" s="22" t="s">
        <v>34</v>
      </c>
      <c r="B162" s="23" t="s">
        <v>10</v>
      </c>
      <c r="C162" s="114"/>
      <c r="D162" s="120"/>
      <c r="E162" s="159" t="s">
        <v>32</v>
      </c>
      <c r="F162" s="159">
        <f>SUM(F156:F161)</f>
        <v>0</v>
      </c>
    </row>
    <row r="163" spans="1:6" ht="12.75" customHeight="1" thickTop="1">
      <c r="A163" s="43"/>
      <c r="B163" s="20"/>
      <c r="C163" s="114"/>
      <c r="D163" s="120"/>
      <c r="E163" s="120"/>
      <c r="F163" s="162"/>
    </row>
    <row r="164" spans="1:6" ht="12.75" customHeight="1">
      <c r="A164" s="43"/>
      <c r="B164" s="20"/>
      <c r="C164" s="114"/>
      <c r="D164" s="120"/>
      <c r="E164" s="120"/>
      <c r="F164" s="162"/>
    </row>
    <row r="165" spans="1:6" ht="12.75" customHeight="1">
      <c r="A165" s="43"/>
      <c r="B165" s="20"/>
      <c r="C165" s="114"/>
      <c r="D165" s="120"/>
      <c r="E165" s="120"/>
      <c r="F165" s="162"/>
    </row>
    <row r="166" spans="1:6" ht="12.75" customHeight="1">
      <c r="A166" s="43"/>
      <c r="B166" s="20"/>
      <c r="C166" s="114"/>
      <c r="D166" s="120"/>
      <c r="E166" s="120"/>
      <c r="F166" s="162"/>
    </row>
    <row r="167" spans="1:6" ht="12.75" customHeight="1">
      <c r="A167" s="43"/>
      <c r="B167" s="20"/>
      <c r="C167" s="114"/>
      <c r="D167" s="120"/>
      <c r="E167" s="120"/>
      <c r="F167" s="162"/>
    </row>
    <row r="168" spans="1:6" ht="12.75" customHeight="1">
      <c r="A168" s="43"/>
      <c r="B168" s="20"/>
      <c r="C168" s="114"/>
      <c r="D168" s="120"/>
      <c r="E168" s="120"/>
      <c r="F168" s="162"/>
    </row>
    <row r="169" spans="1:6" ht="12.75" customHeight="1">
      <c r="A169" s="43"/>
      <c r="B169" s="20"/>
      <c r="C169" s="114"/>
      <c r="D169" s="120"/>
      <c r="E169" s="120"/>
      <c r="F169" s="162"/>
    </row>
    <row r="170" spans="1:6" ht="12.75" customHeight="1">
      <c r="A170" s="43"/>
      <c r="B170" s="20"/>
      <c r="C170" s="114"/>
      <c r="D170" s="120"/>
      <c r="E170" s="120"/>
      <c r="F170" s="162"/>
    </row>
    <row r="171" spans="1:6" ht="12.75" customHeight="1">
      <c r="A171" s="43"/>
      <c r="B171" s="20"/>
      <c r="C171" s="114"/>
      <c r="D171" s="120"/>
      <c r="E171" s="120"/>
      <c r="F171" s="162"/>
    </row>
    <row r="172" spans="1:6" ht="12.75" customHeight="1">
      <c r="A172" s="43"/>
      <c r="B172" s="20"/>
      <c r="C172" s="114"/>
      <c r="D172" s="120"/>
      <c r="E172" s="120"/>
      <c r="F172" s="162"/>
    </row>
    <row r="173" spans="1:6" ht="12.75" customHeight="1">
      <c r="A173" s="43"/>
      <c r="B173" s="20"/>
      <c r="C173" s="114"/>
      <c r="D173" s="120"/>
      <c r="E173" s="120"/>
      <c r="F173" s="162"/>
    </row>
    <row r="174" spans="1:6" ht="12.75" customHeight="1">
      <c r="A174" s="43"/>
      <c r="B174" s="20"/>
      <c r="C174" s="114"/>
      <c r="D174" s="120"/>
      <c r="E174" s="120"/>
      <c r="F174" s="162"/>
    </row>
    <row r="175" spans="1:6" ht="12.75" customHeight="1">
      <c r="A175" s="43"/>
      <c r="B175" s="20"/>
      <c r="C175" s="114"/>
      <c r="D175" s="120"/>
      <c r="E175" s="120"/>
      <c r="F175" s="162"/>
    </row>
    <row r="176" spans="1:6" ht="12.75" customHeight="1">
      <c r="A176" s="43"/>
      <c r="B176" s="20"/>
      <c r="C176" s="114"/>
      <c r="D176" s="120"/>
      <c r="E176" s="120"/>
      <c r="F176" s="162"/>
    </row>
    <row r="177" spans="1:6" ht="12.75" customHeight="1">
      <c r="A177" s="43"/>
      <c r="B177" s="20"/>
      <c r="C177" s="114"/>
      <c r="D177" s="120"/>
      <c r="E177" s="120"/>
      <c r="F177" s="162"/>
    </row>
    <row r="178" spans="1:6" ht="12.75" customHeight="1">
      <c r="A178" s="43"/>
      <c r="B178" s="20"/>
      <c r="C178" s="114"/>
      <c r="D178" s="120"/>
      <c r="E178" s="120"/>
      <c r="F178" s="162"/>
    </row>
    <row r="179" spans="1:6" ht="12.75" customHeight="1">
      <c r="A179" s="43"/>
      <c r="B179" s="20"/>
      <c r="C179" s="114"/>
      <c r="D179" s="120"/>
      <c r="E179" s="120"/>
      <c r="F179" s="162"/>
    </row>
    <row r="180" spans="1:6" ht="12.75" customHeight="1">
      <c r="A180" s="43"/>
      <c r="B180" s="20"/>
      <c r="C180" s="114"/>
      <c r="D180" s="120"/>
      <c r="E180" s="120"/>
      <c r="F180" s="162"/>
    </row>
    <row r="181" spans="1:6" ht="12.75" customHeight="1">
      <c r="A181" s="43"/>
      <c r="B181" s="20"/>
      <c r="C181" s="114"/>
      <c r="D181" s="120"/>
      <c r="E181" s="120"/>
      <c r="F181" s="162"/>
    </row>
    <row r="182" spans="1:6" ht="12.75" customHeight="1">
      <c r="A182" s="43"/>
      <c r="B182" s="20"/>
      <c r="C182" s="114"/>
      <c r="D182" s="120"/>
      <c r="E182" s="120"/>
      <c r="F182" s="162"/>
    </row>
    <row r="183" spans="1:6" ht="12.75" customHeight="1">
      <c r="A183" s="43"/>
      <c r="B183" s="20"/>
      <c r="C183" s="114"/>
      <c r="D183" s="120"/>
      <c r="E183" s="120"/>
      <c r="F183" s="162"/>
    </row>
    <row r="184" spans="1:6" ht="12.75" customHeight="1">
      <c r="A184" s="43"/>
      <c r="B184" s="20"/>
      <c r="C184" s="114"/>
      <c r="D184" s="120"/>
      <c r="E184" s="120"/>
      <c r="F184" s="162"/>
    </row>
    <row r="185" spans="1:6" ht="12.75" customHeight="1">
      <c r="A185" s="43"/>
      <c r="B185" s="20"/>
      <c r="C185" s="114"/>
      <c r="D185" s="120"/>
      <c r="E185" s="120"/>
      <c r="F185" s="162"/>
    </row>
    <row r="186" spans="1:6" ht="12.75" customHeight="1">
      <c r="A186" s="43"/>
      <c r="B186" s="20"/>
      <c r="C186" s="114"/>
      <c r="D186" s="120"/>
      <c r="E186" s="120"/>
      <c r="F186" s="162"/>
    </row>
    <row r="187" spans="1:6" ht="12.75" customHeight="1">
      <c r="A187" s="43"/>
      <c r="B187" s="20"/>
      <c r="C187" s="109"/>
      <c r="D187" s="120"/>
      <c r="E187" s="120"/>
      <c r="F187" s="162"/>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72"/>
  <sheetViews>
    <sheetView showZeros="0" workbookViewId="0">
      <selection activeCell="E6" sqref="E6"/>
    </sheetView>
  </sheetViews>
  <sheetFormatPr defaultRowHeight="12.75" customHeight="1"/>
  <cols>
    <col min="1" max="1" width="4.7109375" style="75" customWidth="1"/>
    <col min="2" max="2" width="36.28515625" customWidth="1"/>
    <col min="3" max="3" width="8.28515625" style="108" customWidth="1"/>
    <col min="4" max="4" width="11.28515625" style="141" customWidth="1"/>
    <col min="5" max="5" width="11.28515625" style="142" customWidth="1"/>
    <col min="6" max="6" width="11" style="143" customWidth="1"/>
    <col min="246" max="246" width="4.7109375" customWidth="1"/>
    <col min="247" max="247" width="30.7109375" customWidth="1"/>
    <col min="248" max="248" width="4.7109375" customWidth="1"/>
    <col min="249" max="249" width="13.7109375" customWidth="1"/>
    <col min="250" max="252" width="12.7109375" customWidth="1"/>
    <col min="254" max="254" width="21" customWidth="1"/>
    <col min="255" max="255" width="36.5703125" customWidth="1"/>
    <col min="502" max="502" width="4.7109375" customWidth="1"/>
    <col min="503" max="503" width="30.7109375" customWidth="1"/>
    <col min="504" max="504" width="4.7109375" customWidth="1"/>
    <col min="505" max="505" width="13.7109375" customWidth="1"/>
    <col min="506" max="508" width="12.7109375" customWidth="1"/>
    <col min="510" max="510" width="21" customWidth="1"/>
    <col min="511" max="511" width="36.5703125" customWidth="1"/>
    <col min="758" max="758" width="4.7109375" customWidth="1"/>
    <col min="759" max="759" width="30.7109375" customWidth="1"/>
    <col min="760" max="760" width="4.7109375" customWidth="1"/>
    <col min="761" max="761" width="13.7109375" customWidth="1"/>
    <col min="762" max="764" width="12.7109375" customWidth="1"/>
    <col min="766" max="766" width="21" customWidth="1"/>
    <col min="767" max="767" width="36.5703125" customWidth="1"/>
    <col min="1014" max="1014" width="4.7109375" customWidth="1"/>
    <col min="1015" max="1015" width="30.7109375" customWidth="1"/>
    <col min="1016" max="1016" width="4.7109375" customWidth="1"/>
    <col min="1017" max="1017" width="13.7109375" customWidth="1"/>
    <col min="1018" max="1020" width="12.7109375" customWidth="1"/>
    <col min="1022" max="1022" width="21" customWidth="1"/>
    <col min="1023" max="1023" width="36.5703125" customWidth="1"/>
    <col min="1270" max="1270" width="4.7109375" customWidth="1"/>
    <col min="1271" max="1271" width="30.7109375" customWidth="1"/>
    <col min="1272" max="1272" width="4.7109375" customWidth="1"/>
    <col min="1273" max="1273" width="13.7109375" customWidth="1"/>
    <col min="1274" max="1276" width="12.7109375" customWidth="1"/>
    <col min="1278" max="1278" width="21" customWidth="1"/>
    <col min="1279" max="1279" width="36.5703125" customWidth="1"/>
    <col min="1526" max="1526" width="4.7109375" customWidth="1"/>
    <col min="1527" max="1527" width="30.7109375" customWidth="1"/>
    <col min="1528" max="1528" width="4.7109375" customWidth="1"/>
    <col min="1529" max="1529" width="13.7109375" customWidth="1"/>
    <col min="1530" max="1532" width="12.7109375" customWidth="1"/>
    <col min="1534" max="1534" width="21" customWidth="1"/>
    <col min="1535" max="1535" width="36.5703125" customWidth="1"/>
    <col min="1782" max="1782" width="4.7109375" customWidth="1"/>
    <col min="1783" max="1783" width="30.7109375" customWidth="1"/>
    <col min="1784" max="1784" width="4.7109375" customWidth="1"/>
    <col min="1785" max="1785" width="13.7109375" customWidth="1"/>
    <col min="1786" max="1788" width="12.7109375" customWidth="1"/>
    <col min="1790" max="1790" width="21" customWidth="1"/>
    <col min="1791" max="1791" width="36.5703125" customWidth="1"/>
    <col min="2038" max="2038" width="4.7109375" customWidth="1"/>
    <col min="2039" max="2039" width="30.7109375" customWidth="1"/>
    <col min="2040" max="2040" width="4.7109375" customWidth="1"/>
    <col min="2041" max="2041" width="13.7109375" customWidth="1"/>
    <col min="2042" max="2044" width="12.7109375" customWidth="1"/>
    <col min="2046" max="2046" width="21" customWidth="1"/>
    <col min="2047" max="2047" width="36.5703125" customWidth="1"/>
    <col min="2294" max="2294" width="4.7109375" customWidth="1"/>
    <col min="2295" max="2295" width="30.7109375" customWidth="1"/>
    <col min="2296" max="2296" width="4.7109375" customWidth="1"/>
    <col min="2297" max="2297" width="13.7109375" customWidth="1"/>
    <col min="2298" max="2300" width="12.7109375" customWidth="1"/>
    <col min="2302" max="2302" width="21" customWidth="1"/>
    <col min="2303" max="2303" width="36.5703125" customWidth="1"/>
    <col min="2550" max="2550" width="4.7109375" customWidth="1"/>
    <col min="2551" max="2551" width="30.7109375" customWidth="1"/>
    <col min="2552" max="2552" width="4.7109375" customWidth="1"/>
    <col min="2553" max="2553" width="13.7109375" customWidth="1"/>
    <col min="2554" max="2556" width="12.7109375" customWidth="1"/>
    <col min="2558" max="2558" width="21" customWidth="1"/>
    <col min="2559" max="2559" width="36.5703125" customWidth="1"/>
    <col min="2806" max="2806" width="4.7109375" customWidth="1"/>
    <col min="2807" max="2807" width="30.7109375" customWidth="1"/>
    <col min="2808" max="2808" width="4.7109375" customWidth="1"/>
    <col min="2809" max="2809" width="13.7109375" customWidth="1"/>
    <col min="2810" max="2812" width="12.7109375" customWidth="1"/>
    <col min="2814" max="2814" width="21" customWidth="1"/>
    <col min="2815" max="2815" width="36.5703125" customWidth="1"/>
    <col min="3062" max="3062" width="4.7109375" customWidth="1"/>
    <col min="3063" max="3063" width="30.7109375" customWidth="1"/>
    <col min="3064" max="3064" width="4.7109375" customWidth="1"/>
    <col min="3065" max="3065" width="13.7109375" customWidth="1"/>
    <col min="3066" max="3068" width="12.7109375" customWidth="1"/>
    <col min="3070" max="3070" width="21" customWidth="1"/>
    <col min="3071" max="3071" width="36.5703125" customWidth="1"/>
    <col min="3318" max="3318" width="4.7109375" customWidth="1"/>
    <col min="3319" max="3319" width="30.7109375" customWidth="1"/>
    <col min="3320" max="3320" width="4.7109375" customWidth="1"/>
    <col min="3321" max="3321" width="13.7109375" customWidth="1"/>
    <col min="3322" max="3324" width="12.7109375" customWidth="1"/>
    <col min="3326" max="3326" width="21" customWidth="1"/>
    <col min="3327" max="3327" width="36.5703125" customWidth="1"/>
    <col min="3574" max="3574" width="4.7109375" customWidth="1"/>
    <col min="3575" max="3575" width="30.7109375" customWidth="1"/>
    <col min="3576" max="3576" width="4.7109375" customWidth="1"/>
    <col min="3577" max="3577" width="13.7109375" customWidth="1"/>
    <col min="3578" max="3580" width="12.7109375" customWidth="1"/>
    <col min="3582" max="3582" width="21" customWidth="1"/>
    <col min="3583" max="3583" width="36.5703125" customWidth="1"/>
    <col min="3830" max="3830" width="4.7109375" customWidth="1"/>
    <col min="3831" max="3831" width="30.7109375" customWidth="1"/>
    <col min="3832" max="3832" width="4.7109375" customWidth="1"/>
    <col min="3833" max="3833" width="13.7109375" customWidth="1"/>
    <col min="3834" max="3836" width="12.7109375" customWidth="1"/>
    <col min="3838" max="3838" width="21" customWidth="1"/>
    <col min="3839" max="3839" width="36.5703125" customWidth="1"/>
    <col min="4086" max="4086" width="4.7109375" customWidth="1"/>
    <col min="4087" max="4087" width="30.7109375" customWidth="1"/>
    <col min="4088" max="4088" width="4.7109375" customWidth="1"/>
    <col min="4089" max="4089" width="13.7109375" customWidth="1"/>
    <col min="4090" max="4092" width="12.7109375" customWidth="1"/>
    <col min="4094" max="4094" width="21" customWidth="1"/>
    <col min="4095" max="4095" width="36.5703125" customWidth="1"/>
    <col min="4342" max="4342" width="4.7109375" customWidth="1"/>
    <col min="4343" max="4343" width="30.7109375" customWidth="1"/>
    <col min="4344" max="4344" width="4.7109375" customWidth="1"/>
    <col min="4345" max="4345" width="13.7109375" customWidth="1"/>
    <col min="4346" max="4348" width="12.7109375" customWidth="1"/>
    <col min="4350" max="4350" width="21" customWidth="1"/>
    <col min="4351" max="4351" width="36.5703125" customWidth="1"/>
    <col min="4598" max="4598" width="4.7109375" customWidth="1"/>
    <col min="4599" max="4599" width="30.7109375" customWidth="1"/>
    <col min="4600" max="4600" width="4.7109375" customWidth="1"/>
    <col min="4601" max="4601" width="13.7109375" customWidth="1"/>
    <col min="4602" max="4604" width="12.7109375" customWidth="1"/>
    <col min="4606" max="4606" width="21" customWidth="1"/>
    <col min="4607" max="4607" width="36.5703125" customWidth="1"/>
    <col min="4854" max="4854" width="4.7109375" customWidth="1"/>
    <col min="4855" max="4855" width="30.7109375" customWidth="1"/>
    <col min="4856" max="4856" width="4.7109375" customWidth="1"/>
    <col min="4857" max="4857" width="13.7109375" customWidth="1"/>
    <col min="4858" max="4860" width="12.7109375" customWidth="1"/>
    <col min="4862" max="4862" width="21" customWidth="1"/>
    <col min="4863" max="4863" width="36.5703125" customWidth="1"/>
    <col min="5110" max="5110" width="4.7109375" customWidth="1"/>
    <col min="5111" max="5111" width="30.7109375" customWidth="1"/>
    <col min="5112" max="5112" width="4.7109375" customWidth="1"/>
    <col min="5113" max="5113" width="13.7109375" customWidth="1"/>
    <col min="5114" max="5116" width="12.7109375" customWidth="1"/>
    <col min="5118" max="5118" width="21" customWidth="1"/>
    <col min="5119" max="5119" width="36.5703125" customWidth="1"/>
    <col min="5366" max="5366" width="4.7109375" customWidth="1"/>
    <col min="5367" max="5367" width="30.7109375" customWidth="1"/>
    <col min="5368" max="5368" width="4.7109375" customWidth="1"/>
    <col min="5369" max="5369" width="13.7109375" customWidth="1"/>
    <col min="5370" max="5372" width="12.7109375" customWidth="1"/>
    <col min="5374" max="5374" width="21" customWidth="1"/>
    <col min="5375" max="5375" width="36.5703125" customWidth="1"/>
    <col min="5622" max="5622" width="4.7109375" customWidth="1"/>
    <col min="5623" max="5623" width="30.7109375" customWidth="1"/>
    <col min="5624" max="5624" width="4.7109375" customWidth="1"/>
    <col min="5625" max="5625" width="13.7109375" customWidth="1"/>
    <col min="5626" max="5628" width="12.7109375" customWidth="1"/>
    <col min="5630" max="5630" width="21" customWidth="1"/>
    <col min="5631" max="5631" width="36.5703125" customWidth="1"/>
    <col min="5878" max="5878" width="4.7109375" customWidth="1"/>
    <col min="5879" max="5879" width="30.7109375" customWidth="1"/>
    <col min="5880" max="5880" width="4.7109375" customWidth="1"/>
    <col min="5881" max="5881" width="13.7109375" customWidth="1"/>
    <col min="5882" max="5884" width="12.7109375" customWidth="1"/>
    <col min="5886" max="5886" width="21" customWidth="1"/>
    <col min="5887" max="5887" width="36.5703125" customWidth="1"/>
    <col min="6134" max="6134" width="4.7109375" customWidth="1"/>
    <col min="6135" max="6135" width="30.7109375" customWidth="1"/>
    <col min="6136" max="6136" width="4.7109375" customWidth="1"/>
    <col min="6137" max="6137" width="13.7109375" customWidth="1"/>
    <col min="6138" max="6140" width="12.7109375" customWidth="1"/>
    <col min="6142" max="6142" width="21" customWidth="1"/>
    <col min="6143" max="6143" width="36.5703125" customWidth="1"/>
    <col min="6390" max="6390" width="4.7109375" customWidth="1"/>
    <col min="6391" max="6391" width="30.7109375" customWidth="1"/>
    <col min="6392" max="6392" width="4.7109375" customWidth="1"/>
    <col min="6393" max="6393" width="13.7109375" customWidth="1"/>
    <col min="6394" max="6396" width="12.7109375" customWidth="1"/>
    <col min="6398" max="6398" width="21" customWidth="1"/>
    <col min="6399" max="6399" width="36.5703125" customWidth="1"/>
    <col min="6646" max="6646" width="4.7109375" customWidth="1"/>
    <col min="6647" max="6647" width="30.7109375" customWidth="1"/>
    <col min="6648" max="6648" width="4.7109375" customWidth="1"/>
    <col min="6649" max="6649" width="13.7109375" customWidth="1"/>
    <col min="6650" max="6652" width="12.7109375" customWidth="1"/>
    <col min="6654" max="6654" width="21" customWidth="1"/>
    <col min="6655" max="6655" width="36.5703125" customWidth="1"/>
    <col min="6902" max="6902" width="4.7109375" customWidth="1"/>
    <col min="6903" max="6903" width="30.7109375" customWidth="1"/>
    <col min="6904" max="6904" width="4.7109375" customWidth="1"/>
    <col min="6905" max="6905" width="13.7109375" customWidth="1"/>
    <col min="6906" max="6908" width="12.7109375" customWidth="1"/>
    <col min="6910" max="6910" width="21" customWidth="1"/>
    <col min="6911" max="6911" width="36.5703125" customWidth="1"/>
    <col min="7158" max="7158" width="4.7109375" customWidth="1"/>
    <col min="7159" max="7159" width="30.7109375" customWidth="1"/>
    <col min="7160" max="7160" width="4.7109375" customWidth="1"/>
    <col min="7161" max="7161" width="13.7109375" customWidth="1"/>
    <col min="7162" max="7164" width="12.7109375" customWidth="1"/>
    <col min="7166" max="7166" width="21" customWidth="1"/>
    <col min="7167" max="7167" width="36.5703125" customWidth="1"/>
    <col min="7414" max="7414" width="4.7109375" customWidth="1"/>
    <col min="7415" max="7415" width="30.7109375" customWidth="1"/>
    <col min="7416" max="7416" width="4.7109375" customWidth="1"/>
    <col min="7417" max="7417" width="13.7109375" customWidth="1"/>
    <col min="7418" max="7420" width="12.7109375" customWidth="1"/>
    <col min="7422" max="7422" width="21" customWidth="1"/>
    <col min="7423" max="7423" width="36.5703125" customWidth="1"/>
    <col min="7670" max="7670" width="4.7109375" customWidth="1"/>
    <col min="7671" max="7671" width="30.7109375" customWidth="1"/>
    <col min="7672" max="7672" width="4.7109375" customWidth="1"/>
    <col min="7673" max="7673" width="13.7109375" customWidth="1"/>
    <col min="7674" max="7676" width="12.7109375" customWidth="1"/>
    <col min="7678" max="7678" width="21" customWidth="1"/>
    <col min="7679" max="7679" width="36.5703125" customWidth="1"/>
    <col min="7926" max="7926" width="4.7109375" customWidth="1"/>
    <col min="7927" max="7927" width="30.7109375" customWidth="1"/>
    <col min="7928" max="7928" width="4.7109375" customWidth="1"/>
    <col min="7929" max="7929" width="13.7109375" customWidth="1"/>
    <col min="7930" max="7932" width="12.7109375" customWidth="1"/>
    <col min="7934" max="7934" width="21" customWidth="1"/>
    <col min="7935" max="7935" width="36.5703125" customWidth="1"/>
    <col min="8182" max="8182" width="4.7109375" customWidth="1"/>
    <col min="8183" max="8183" width="30.7109375" customWidth="1"/>
    <col min="8184" max="8184" width="4.7109375" customWidth="1"/>
    <col min="8185" max="8185" width="13.7109375" customWidth="1"/>
    <col min="8186" max="8188" width="12.7109375" customWidth="1"/>
    <col min="8190" max="8190" width="21" customWidth="1"/>
    <col min="8191" max="8191" width="36.5703125" customWidth="1"/>
    <col min="8438" max="8438" width="4.7109375" customWidth="1"/>
    <col min="8439" max="8439" width="30.7109375" customWidth="1"/>
    <col min="8440" max="8440" width="4.7109375" customWidth="1"/>
    <col min="8441" max="8441" width="13.7109375" customWidth="1"/>
    <col min="8442" max="8444" width="12.7109375" customWidth="1"/>
    <col min="8446" max="8446" width="21" customWidth="1"/>
    <col min="8447" max="8447" width="36.5703125" customWidth="1"/>
    <col min="8694" max="8694" width="4.7109375" customWidth="1"/>
    <col min="8695" max="8695" width="30.7109375" customWidth="1"/>
    <col min="8696" max="8696" width="4.7109375" customWidth="1"/>
    <col min="8697" max="8697" width="13.7109375" customWidth="1"/>
    <col min="8698" max="8700" width="12.7109375" customWidth="1"/>
    <col min="8702" max="8702" width="21" customWidth="1"/>
    <col min="8703" max="8703" width="36.5703125" customWidth="1"/>
    <col min="8950" max="8950" width="4.7109375" customWidth="1"/>
    <col min="8951" max="8951" width="30.7109375" customWidth="1"/>
    <col min="8952" max="8952" width="4.7109375" customWidth="1"/>
    <col min="8953" max="8953" width="13.7109375" customWidth="1"/>
    <col min="8954" max="8956" width="12.7109375" customWidth="1"/>
    <col min="8958" max="8958" width="21" customWidth="1"/>
    <col min="8959" max="8959" width="36.5703125" customWidth="1"/>
    <col min="9206" max="9206" width="4.7109375" customWidth="1"/>
    <col min="9207" max="9207" width="30.7109375" customWidth="1"/>
    <col min="9208" max="9208" width="4.7109375" customWidth="1"/>
    <col min="9209" max="9209" width="13.7109375" customWidth="1"/>
    <col min="9210" max="9212" width="12.7109375" customWidth="1"/>
    <col min="9214" max="9214" width="21" customWidth="1"/>
    <col min="9215" max="9215" width="36.5703125" customWidth="1"/>
    <col min="9462" max="9462" width="4.7109375" customWidth="1"/>
    <col min="9463" max="9463" width="30.7109375" customWidth="1"/>
    <col min="9464" max="9464" width="4.7109375" customWidth="1"/>
    <col min="9465" max="9465" width="13.7109375" customWidth="1"/>
    <col min="9466" max="9468" width="12.7109375" customWidth="1"/>
    <col min="9470" max="9470" width="21" customWidth="1"/>
    <col min="9471" max="9471" width="36.5703125" customWidth="1"/>
    <col min="9718" max="9718" width="4.7109375" customWidth="1"/>
    <col min="9719" max="9719" width="30.7109375" customWidth="1"/>
    <col min="9720" max="9720" width="4.7109375" customWidth="1"/>
    <col min="9721" max="9721" width="13.7109375" customWidth="1"/>
    <col min="9722" max="9724" width="12.7109375" customWidth="1"/>
    <col min="9726" max="9726" width="21" customWidth="1"/>
    <col min="9727" max="9727" width="36.5703125" customWidth="1"/>
    <col min="9974" max="9974" width="4.7109375" customWidth="1"/>
    <col min="9975" max="9975" width="30.7109375" customWidth="1"/>
    <col min="9976" max="9976" width="4.7109375" customWidth="1"/>
    <col min="9977" max="9977" width="13.7109375" customWidth="1"/>
    <col min="9978" max="9980" width="12.7109375" customWidth="1"/>
    <col min="9982" max="9982" width="21" customWidth="1"/>
    <col min="9983" max="9983" width="36.5703125" customWidth="1"/>
    <col min="10230" max="10230" width="4.7109375" customWidth="1"/>
    <col min="10231" max="10231" width="30.7109375" customWidth="1"/>
    <col min="10232" max="10232" width="4.7109375" customWidth="1"/>
    <col min="10233" max="10233" width="13.7109375" customWidth="1"/>
    <col min="10234" max="10236" width="12.7109375" customWidth="1"/>
    <col min="10238" max="10238" width="21" customWidth="1"/>
    <col min="10239" max="10239" width="36.5703125" customWidth="1"/>
    <col min="10486" max="10486" width="4.7109375" customWidth="1"/>
    <col min="10487" max="10487" width="30.7109375" customWidth="1"/>
    <col min="10488" max="10488" width="4.7109375" customWidth="1"/>
    <col min="10489" max="10489" width="13.7109375" customWidth="1"/>
    <col min="10490" max="10492" width="12.7109375" customWidth="1"/>
    <col min="10494" max="10494" width="21" customWidth="1"/>
    <col min="10495" max="10495" width="36.5703125" customWidth="1"/>
    <col min="10742" max="10742" width="4.7109375" customWidth="1"/>
    <col min="10743" max="10743" width="30.7109375" customWidth="1"/>
    <col min="10744" max="10744" width="4.7109375" customWidth="1"/>
    <col min="10745" max="10745" width="13.7109375" customWidth="1"/>
    <col min="10746" max="10748" width="12.7109375" customWidth="1"/>
    <col min="10750" max="10750" width="21" customWidth="1"/>
    <col min="10751" max="10751" width="36.5703125" customWidth="1"/>
    <col min="10998" max="10998" width="4.7109375" customWidth="1"/>
    <col min="10999" max="10999" width="30.7109375" customWidth="1"/>
    <col min="11000" max="11000" width="4.7109375" customWidth="1"/>
    <col min="11001" max="11001" width="13.7109375" customWidth="1"/>
    <col min="11002" max="11004" width="12.7109375" customWidth="1"/>
    <col min="11006" max="11006" width="21" customWidth="1"/>
    <col min="11007" max="11007" width="36.5703125" customWidth="1"/>
    <col min="11254" max="11254" width="4.7109375" customWidth="1"/>
    <col min="11255" max="11255" width="30.7109375" customWidth="1"/>
    <col min="11256" max="11256" width="4.7109375" customWidth="1"/>
    <col min="11257" max="11257" width="13.7109375" customWidth="1"/>
    <col min="11258" max="11260" width="12.7109375" customWidth="1"/>
    <col min="11262" max="11262" width="21" customWidth="1"/>
    <col min="11263" max="11263" width="36.5703125" customWidth="1"/>
    <col min="11510" max="11510" width="4.7109375" customWidth="1"/>
    <col min="11511" max="11511" width="30.7109375" customWidth="1"/>
    <col min="11512" max="11512" width="4.7109375" customWidth="1"/>
    <col min="11513" max="11513" width="13.7109375" customWidth="1"/>
    <col min="11514" max="11516" width="12.7109375" customWidth="1"/>
    <col min="11518" max="11518" width="21" customWidth="1"/>
    <col min="11519" max="11519" width="36.5703125" customWidth="1"/>
    <col min="11766" max="11766" width="4.7109375" customWidth="1"/>
    <col min="11767" max="11767" width="30.7109375" customWidth="1"/>
    <col min="11768" max="11768" width="4.7109375" customWidth="1"/>
    <col min="11769" max="11769" width="13.7109375" customWidth="1"/>
    <col min="11770" max="11772" width="12.7109375" customWidth="1"/>
    <col min="11774" max="11774" width="21" customWidth="1"/>
    <col min="11775" max="11775" width="36.5703125" customWidth="1"/>
    <col min="12022" max="12022" width="4.7109375" customWidth="1"/>
    <col min="12023" max="12023" width="30.7109375" customWidth="1"/>
    <col min="12024" max="12024" width="4.7109375" customWidth="1"/>
    <col min="12025" max="12025" width="13.7109375" customWidth="1"/>
    <col min="12026" max="12028" width="12.7109375" customWidth="1"/>
    <col min="12030" max="12030" width="21" customWidth="1"/>
    <col min="12031" max="12031" width="36.5703125" customWidth="1"/>
    <col min="12278" max="12278" width="4.7109375" customWidth="1"/>
    <col min="12279" max="12279" width="30.7109375" customWidth="1"/>
    <col min="12280" max="12280" width="4.7109375" customWidth="1"/>
    <col min="12281" max="12281" width="13.7109375" customWidth="1"/>
    <col min="12282" max="12284" width="12.7109375" customWidth="1"/>
    <col min="12286" max="12286" width="21" customWidth="1"/>
    <col min="12287" max="12287" width="36.5703125" customWidth="1"/>
    <col min="12534" max="12534" width="4.7109375" customWidth="1"/>
    <col min="12535" max="12535" width="30.7109375" customWidth="1"/>
    <col min="12536" max="12536" width="4.7109375" customWidth="1"/>
    <col min="12537" max="12537" width="13.7109375" customWidth="1"/>
    <col min="12538" max="12540" width="12.7109375" customWidth="1"/>
    <col min="12542" max="12542" width="21" customWidth="1"/>
    <col min="12543" max="12543" width="36.5703125" customWidth="1"/>
    <col min="12790" max="12790" width="4.7109375" customWidth="1"/>
    <col min="12791" max="12791" width="30.7109375" customWidth="1"/>
    <col min="12792" max="12792" width="4.7109375" customWidth="1"/>
    <col min="12793" max="12793" width="13.7109375" customWidth="1"/>
    <col min="12794" max="12796" width="12.7109375" customWidth="1"/>
    <col min="12798" max="12798" width="21" customWidth="1"/>
    <col min="12799" max="12799" width="36.5703125" customWidth="1"/>
    <col min="13046" max="13046" width="4.7109375" customWidth="1"/>
    <col min="13047" max="13047" width="30.7109375" customWidth="1"/>
    <col min="13048" max="13048" width="4.7109375" customWidth="1"/>
    <col min="13049" max="13049" width="13.7109375" customWidth="1"/>
    <col min="13050" max="13052" width="12.7109375" customWidth="1"/>
    <col min="13054" max="13054" width="21" customWidth="1"/>
    <col min="13055" max="13055" width="36.5703125" customWidth="1"/>
    <col min="13302" max="13302" width="4.7109375" customWidth="1"/>
    <col min="13303" max="13303" width="30.7109375" customWidth="1"/>
    <col min="13304" max="13304" width="4.7109375" customWidth="1"/>
    <col min="13305" max="13305" width="13.7109375" customWidth="1"/>
    <col min="13306" max="13308" width="12.7109375" customWidth="1"/>
    <col min="13310" max="13310" width="21" customWidth="1"/>
    <col min="13311" max="13311" width="36.5703125" customWidth="1"/>
    <col min="13558" max="13558" width="4.7109375" customWidth="1"/>
    <col min="13559" max="13559" width="30.7109375" customWidth="1"/>
    <col min="13560" max="13560" width="4.7109375" customWidth="1"/>
    <col min="13561" max="13561" width="13.7109375" customWidth="1"/>
    <col min="13562" max="13564" width="12.7109375" customWidth="1"/>
    <col min="13566" max="13566" width="21" customWidth="1"/>
    <col min="13567" max="13567" width="36.5703125" customWidth="1"/>
    <col min="13814" max="13814" width="4.7109375" customWidth="1"/>
    <col min="13815" max="13815" width="30.7109375" customWidth="1"/>
    <col min="13816" max="13816" width="4.7109375" customWidth="1"/>
    <col min="13817" max="13817" width="13.7109375" customWidth="1"/>
    <col min="13818" max="13820" width="12.7109375" customWidth="1"/>
    <col min="13822" max="13822" width="21" customWidth="1"/>
    <col min="13823" max="13823" width="36.5703125" customWidth="1"/>
    <col min="14070" max="14070" width="4.7109375" customWidth="1"/>
    <col min="14071" max="14071" width="30.7109375" customWidth="1"/>
    <col min="14072" max="14072" width="4.7109375" customWidth="1"/>
    <col min="14073" max="14073" width="13.7109375" customWidth="1"/>
    <col min="14074" max="14076" width="12.7109375" customWidth="1"/>
    <col min="14078" max="14078" width="21" customWidth="1"/>
    <col min="14079" max="14079" width="36.5703125" customWidth="1"/>
    <col min="14326" max="14326" width="4.7109375" customWidth="1"/>
    <col min="14327" max="14327" width="30.7109375" customWidth="1"/>
    <col min="14328" max="14328" width="4.7109375" customWidth="1"/>
    <col min="14329" max="14329" width="13.7109375" customWidth="1"/>
    <col min="14330" max="14332" width="12.7109375" customWidth="1"/>
    <col min="14334" max="14334" width="21" customWidth="1"/>
    <col min="14335" max="14335" width="36.5703125" customWidth="1"/>
    <col min="14582" max="14582" width="4.7109375" customWidth="1"/>
    <col min="14583" max="14583" width="30.7109375" customWidth="1"/>
    <col min="14584" max="14584" width="4.7109375" customWidth="1"/>
    <col min="14585" max="14585" width="13.7109375" customWidth="1"/>
    <col min="14586" max="14588" width="12.7109375" customWidth="1"/>
    <col min="14590" max="14590" width="21" customWidth="1"/>
    <col min="14591" max="14591" width="36.5703125" customWidth="1"/>
    <col min="14838" max="14838" width="4.7109375" customWidth="1"/>
    <col min="14839" max="14839" width="30.7109375" customWidth="1"/>
    <col min="14840" max="14840" width="4.7109375" customWidth="1"/>
    <col min="14841" max="14841" width="13.7109375" customWidth="1"/>
    <col min="14842" max="14844" width="12.7109375" customWidth="1"/>
    <col min="14846" max="14846" width="21" customWidth="1"/>
    <col min="14847" max="14847" width="36.5703125" customWidth="1"/>
    <col min="15094" max="15094" width="4.7109375" customWidth="1"/>
    <col min="15095" max="15095" width="30.7109375" customWidth="1"/>
    <col min="15096" max="15096" width="4.7109375" customWidth="1"/>
    <col min="15097" max="15097" width="13.7109375" customWidth="1"/>
    <col min="15098" max="15100" width="12.7109375" customWidth="1"/>
    <col min="15102" max="15102" width="21" customWidth="1"/>
    <col min="15103" max="15103" width="36.5703125" customWidth="1"/>
    <col min="15350" max="15350" width="4.7109375" customWidth="1"/>
    <col min="15351" max="15351" width="30.7109375" customWidth="1"/>
    <col min="15352" max="15352" width="4.7109375" customWidth="1"/>
    <col min="15353" max="15353" width="13.7109375" customWidth="1"/>
    <col min="15354" max="15356" width="12.7109375" customWidth="1"/>
    <col min="15358" max="15358" width="21" customWidth="1"/>
    <col min="15359" max="15359" width="36.5703125" customWidth="1"/>
    <col min="15606" max="15606" width="4.7109375" customWidth="1"/>
    <col min="15607" max="15607" width="30.7109375" customWidth="1"/>
    <col min="15608" max="15608" width="4.7109375" customWidth="1"/>
    <col min="15609" max="15609" width="13.7109375" customWidth="1"/>
    <col min="15610" max="15612" width="12.7109375" customWidth="1"/>
    <col min="15614" max="15614" width="21" customWidth="1"/>
    <col min="15615" max="15615" width="36.5703125" customWidth="1"/>
    <col min="15862" max="15862" width="4.7109375" customWidth="1"/>
    <col min="15863" max="15863" width="30.7109375" customWidth="1"/>
    <col min="15864" max="15864" width="4.7109375" customWidth="1"/>
    <col min="15865" max="15865" width="13.7109375" customWidth="1"/>
    <col min="15866" max="15868" width="12.7109375" customWidth="1"/>
    <col min="15870" max="15870" width="21" customWidth="1"/>
    <col min="15871" max="15871" width="36.5703125" customWidth="1"/>
    <col min="16118" max="16118" width="4.7109375" customWidth="1"/>
    <col min="16119" max="16119" width="30.7109375" customWidth="1"/>
    <col min="16120" max="16120" width="4.7109375" customWidth="1"/>
    <col min="16121" max="16121" width="13.7109375" customWidth="1"/>
    <col min="16122" max="16124" width="12.7109375" customWidth="1"/>
    <col min="16126" max="16126" width="21" customWidth="1"/>
    <col min="16127" max="16127" width="36.5703125" customWidth="1"/>
  </cols>
  <sheetData>
    <row r="1" spans="1:6" ht="12.75" customHeight="1">
      <c r="B1" s="90" t="str">
        <f>+Rmet!E1</f>
        <v xml:space="preserve">IZGRADNJA KANALIZACIJSKEGA SISTEMA NA OBMOČJU </v>
      </c>
    </row>
    <row r="2" spans="1:6" ht="12.75" customHeight="1">
      <c r="B2" s="90" t="str">
        <f>+Rmet!E2</f>
        <v>AGLOMERACIJE HRVATINI - KANALIZACIJA KOLOMBINI</v>
      </c>
    </row>
    <row r="3" spans="1:6" ht="12.75" customHeight="1">
      <c r="B3" s="90"/>
    </row>
    <row r="4" spans="1:6" ht="15.75">
      <c r="A4" s="22" t="s">
        <v>36</v>
      </c>
      <c r="B4" s="23" t="s">
        <v>35</v>
      </c>
      <c r="C4" s="109"/>
      <c r="D4" s="135"/>
      <c r="E4" s="135"/>
      <c r="F4" s="121"/>
    </row>
    <row r="5" spans="1:6" ht="12.75" customHeight="1">
      <c r="A5" s="43"/>
      <c r="B5" s="44"/>
      <c r="C5" s="109"/>
      <c r="D5" s="135"/>
      <c r="E5" s="135"/>
      <c r="F5" s="121"/>
    </row>
    <row r="6" spans="1:6" ht="147" customHeight="1">
      <c r="A6" s="43">
        <v>1</v>
      </c>
      <c r="B6" s="20" t="s">
        <v>147</v>
      </c>
      <c r="C6" s="35"/>
      <c r="D6" s="135"/>
      <c r="E6" s="135"/>
      <c r="F6" s="121"/>
    </row>
    <row r="7" spans="1:6" ht="15">
      <c r="A7" s="43"/>
      <c r="B7" s="68" t="s">
        <v>117</v>
      </c>
      <c r="C7" s="35" t="s">
        <v>13</v>
      </c>
      <c r="D7" s="58">
        <f>MprD!D72*0.3</f>
        <v>70.86</v>
      </c>
      <c r="E7" s="58"/>
      <c r="F7" s="40">
        <f t="shared" ref="F7:F11" si="0">D7*E7</f>
        <v>0</v>
      </c>
    </row>
    <row r="8" spans="1:6" ht="15">
      <c r="A8" s="43"/>
      <c r="B8" s="68" t="s">
        <v>122</v>
      </c>
      <c r="C8" s="35" t="s">
        <v>13</v>
      </c>
      <c r="D8" s="58">
        <f>MprD!D73*0.3</f>
        <v>14.549999999999999</v>
      </c>
      <c r="E8" s="58"/>
      <c r="F8" s="40">
        <f t="shared" si="0"/>
        <v>0</v>
      </c>
    </row>
    <row r="9" spans="1:6" ht="15">
      <c r="A9" s="43"/>
      <c r="B9" s="68" t="s">
        <v>140</v>
      </c>
      <c r="C9" s="35" t="s">
        <v>13</v>
      </c>
      <c r="D9" s="58">
        <f>MprD!D74*0.3</f>
        <v>20.849999999999998</v>
      </c>
      <c r="E9" s="58"/>
      <c r="F9" s="40">
        <f t="shared" si="0"/>
        <v>0</v>
      </c>
    </row>
    <row r="10" spans="1:6" ht="15">
      <c r="A10" s="43"/>
      <c r="B10" s="68" t="s">
        <v>141</v>
      </c>
      <c r="C10" s="35" t="s">
        <v>13</v>
      </c>
      <c r="D10" s="58">
        <f>MprD!D75*0.3</f>
        <v>0</v>
      </c>
      <c r="E10" s="58"/>
      <c r="F10" s="40">
        <f t="shared" si="0"/>
        <v>0</v>
      </c>
    </row>
    <row r="11" spans="1:6" ht="15">
      <c r="A11" s="43"/>
      <c r="B11" s="68" t="s">
        <v>142</v>
      </c>
      <c r="C11" s="35" t="s">
        <v>13</v>
      </c>
      <c r="D11" s="58">
        <f>MprD!D76*0.3</f>
        <v>0</v>
      </c>
      <c r="E11" s="58"/>
      <c r="F11" s="40">
        <f t="shared" si="0"/>
        <v>0</v>
      </c>
    </row>
    <row r="12" spans="1:6" ht="12.75" customHeight="1">
      <c r="A12" s="43"/>
      <c r="B12" s="68"/>
      <c r="C12" s="109"/>
      <c r="D12" s="135"/>
      <c r="E12" s="135"/>
      <c r="F12" s="121"/>
    </row>
    <row r="13" spans="1:6" ht="126.75" customHeight="1">
      <c r="A13" s="43">
        <f>+A6+1</f>
        <v>2</v>
      </c>
      <c r="B13" s="68" t="s">
        <v>38</v>
      </c>
      <c r="C13" s="109"/>
      <c r="D13" s="135"/>
      <c r="E13" s="131"/>
      <c r="F13" s="158"/>
    </row>
    <row r="14" spans="1:6" ht="12.75" customHeight="1">
      <c r="A14" s="43"/>
      <c r="B14" s="68" t="s">
        <v>117</v>
      </c>
      <c r="C14" s="109" t="s">
        <v>14</v>
      </c>
      <c r="D14" s="135">
        <f>MprD!D65</f>
        <v>0</v>
      </c>
      <c r="E14" s="131"/>
      <c r="F14" s="158">
        <f t="shared" ref="F14:F18" si="1">D14*E14</f>
        <v>0</v>
      </c>
    </row>
    <row r="15" spans="1:6" ht="12.75" customHeight="1">
      <c r="A15" s="43"/>
      <c r="B15" s="68" t="s">
        <v>122</v>
      </c>
      <c r="C15" s="109" t="s">
        <v>14</v>
      </c>
      <c r="D15" s="135">
        <f>MprD!D66</f>
        <v>0</v>
      </c>
      <c r="E15" s="131"/>
      <c r="F15" s="158">
        <f t="shared" si="1"/>
        <v>0</v>
      </c>
    </row>
    <row r="16" spans="1:6" ht="12.75" customHeight="1">
      <c r="A16" s="43"/>
      <c r="B16" s="68" t="s">
        <v>140</v>
      </c>
      <c r="C16" s="109" t="s">
        <v>14</v>
      </c>
      <c r="D16" s="135">
        <f>MprD!D67</f>
        <v>0</v>
      </c>
      <c r="E16" s="131"/>
      <c r="F16" s="158">
        <f t="shared" si="1"/>
        <v>0</v>
      </c>
    </row>
    <row r="17" spans="1:6" ht="12.75" customHeight="1">
      <c r="A17" s="43"/>
      <c r="B17" s="68" t="s">
        <v>141</v>
      </c>
      <c r="C17" s="109" t="s">
        <v>14</v>
      </c>
      <c r="D17" s="135">
        <v>0</v>
      </c>
      <c r="E17" s="131"/>
      <c r="F17" s="158">
        <f t="shared" si="1"/>
        <v>0</v>
      </c>
    </row>
    <row r="18" spans="1:6" ht="12.75" customHeight="1">
      <c r="A18" s="43"/>
      <c r="B18" s="68" t="s">
        <v>142</v>
      </c>
      <c r="C18" s="109" t="s">
        <v>14</v>
      </c>
      <c r="D18" s="135">
        <v>0</v>
      </c>
      <c r="E18" s="131"/>
      <c r="F18" s="158">
        <f t="shared" si="1"/>
        <v>0</v>
      </c>
    </row>
    <row r="19" spans="1:6" ht="12.75" customHeight="1">
      <c r="A19" s="43"/>
      <c r="B19" s="20"/>
      <c r="C19" s="109"/>
      <c r="D19" s="135"/>
      <c r="E19" s="135"/>
      <c r="F19" s="121"/>
    </row>
    <row r="20" spans="1:6" ht="153" customHeight="1">
      <c r="A20" s="43">
        <f>+A13+1</f>
        <v>3</v>
      </c>
      <c r="B20" s="67" t="s">
        <v>40</v>
      </c>
      <c r="C20" s="112"/>
      <c r="D20" s="153"/>
      <c r="E20" s="140"/>
      <c r="F20" s="123"/>
    </row>
    <row r="21" spans="1:6" ht="12.75" customHeight="1">
      <c r="A21" s="43"/>
      <c r="B21" s="68" t="s">
        <v>117</v>
      </c>
      <c r="C21" s="112" t="s">
        <v>13</v>
      </c>
      <c r="D21" s="135">
        <f>MprD!D58</f>
        <v>1.85</v>
      </c>
      <c r="E21" s="140"/>
      <c r="F21" s="123">
        <f t="shared" ref="F21:F25" si="2">D21*E21</f>
        <v>0</v>
      </c>
    </row>
    <row r="22" spans="1:6" ht="12.75" customHeight="1">
      <c r="A22" s="43"/>
      <c r="B22" s="68" t="s">
        <v>122</v>
      </c>
      <c r="C22" s="112" t="s">
        <v>13</v>
      </c>
      <c r="D22" s="135">
        <f>MprD!D59</f>
        <v>0</v>
      </c>
      <c r="E22" s="140"/>
      <c r="F22" s="123">
        <f t="shared" si="2"/>
        <v>0</v>
      </c>
    </row>
    <row r="23" spans="1:6" ht="12.75" customHeight="1">
      <c r="A23" s="43"/>
      <c r="B23" s="68" t="s">
        <v>140</v>
      </c>
      <c r="C23" s="112" t="s">
        <v>13</v>
      </c>
      <c r="D23" s="135">
        <f>MprD!D60</f>
        <v>0</v>
      </c>
      <c r="E23" s="140"/>
      <c r="F23" s="123">
        <f t="shared" si="2"/>
        <v>0</v>
      </c>
    </row>
    <row r="24" spans="1:6" ht="12.75" customHeight="1">
      <c r="A24" s="43"/>
      <c r="B24" s="68" t="s">
        <v>141</v>
      </c>
      <c r="C24" s="112" t="s">
        <v>13</v>
      </c>
      <c r="D24" s="135">
        <f>MprD!D61</f>
        <v>0</v>
      </c>
      <c r="E24" s="140"/>
      <c r="F24" s="123">
        <f t="shared" si="2"/>
        <v>0</v>
      </c>
    </row>
    <row r="25" spans="1:6" ht="12.75" customHeight="1">
      <c r="A25" s="43"/>
      <c r="B25" s="68" t="s">
        <v>142</v>
      </c>
      <c r="C25" s="112" t="s">
        <v>13</v>
      </c>
      <c r="D25" s="135">
        <f>MprD!D62</f>
        <v>0</v>
      </c>
      <c r="E25" s="140"/>
      <c r="F25" s="123">
        <f t="shared" si="2"/>
        <v>0</v>
      </c>
    </row>
    <row r="26" spans="1:6" ht="12.75" customHeight="1">
      <c r="A26" s="43"/>
      <c r="B26" s="44"/>
      <c r="C26" s="109"/>
      <c r="D26" s="135"/>
      <c r="E26" s="135"/>
      <c r="F26" s="121"/>
    </row>
    <row r="27" spans="1:6" ht="165" customHeight="1">
      <c r="A27" s="43">
        <f>+A20+1</f>
        <v>4</v>
      </c>
      <c r="B27" s="234" t="s">
        <v>74</v>
      </c>
      <c r="C27" s="109"/>
      <c r="D27" s="155"/>
      <c r="E27" s="156"/>
      <c r="F27" s="133"/>
    </row>
    <row r="28" spans="1:6" ht="12.75" customHeight="1">
      <c r="A28" s="43"/>
      <c r="B28" s="68" t="s">
        <v>117</v>
      </c>
      <c r="C28" s="109" t="s">
        <v>16</v>
      </c>
      <c r="D28" s="135">
        <v>0</v>
      </c>
      <c r="E28" s="135"/>
      <c r="F28" s="123">
        <f>D28*E28</f>
        <v>0</v>
      </c>
    </row>
    <row r="29" spans="1:6" ht="12.75" customHeight="1">
      <c r="A29" s="43"/>
      <c r="B29" s="68" t="s">
        <v>122</v>
      </c>
      <c r="C29" s="109" t="s">
        <v>16</v>
      </c>
      <c r="D29" s="135">
        <v>0</v>
      </c>
      <c r="E29" s="135"/>
      <c r="F29" s="123">
        <f t="shared" ref="F29:F32" si="3">D29*E29</f>
        <v>0</v>
      </c>
    </row>
    <row r="30" spans="1:6" ht="12.75" customHeight="1">
      <c r="A30" s="43"/>
      <c r="B30" s="68" t="s">
        <v>140</v>
      </c>
      <c r="C30" s="109" t="s">
        <v>16</v>
      </c>
      <c r="D30" s="135">
        <v>0</v>
      </c>
      <c r="E30" s="135"/>
      <c r="F30" s="123">
        <f t="shared" si="3"/>
        <v>0</v>
      </c>
    </row>
    <row r="31" spans="1:6" ht="12.75" customHeight="1">
      <c r="A31" s="43"/>
      <c r="B31" s="68" t="s">
        <v>141</v>
      </c>
      <c r="C31" s="109" t="s">
        <v>16</v>
      </c>
      <c r="D31" s="135">
        <v>0</v>
      </c>
      <c r="E31" s="135"/>
      <c r="F31" s="123">
        <f t="shared" si="3"/>
        <v>0</v>
      </c>
    </row>
    <row r="32" spans="1:6" ht="12.75" customHeight="1">
      <c r="A32" s="43"/>
      <c r="B32" s="68" t="s">
        <v>142</v>
      </c>
      <c r="C32" s="109" t="s">
        <v>16</v>
      </c>
      <c r="D32" s="135">
        <v>0</v>
      </c>
      <c r="E32" s="135"/>
      <c r="F32" s="123">
        <f t="shared" si="3"/>
        <v>0</v>
      </c>
    </row>
    <row r="33" spans="1:6" ht="12.75" customHeight="1">
      <c r="A33" s="43"/>
      <c r="B33" s="68"/>
      <c r="C33" s="109"/>
      <c r="D33" s="135"/>
      <c r="E33" s="135"/>
      <c r="F33" s="123"/>
    </row>
    <row r="34" spans="1:6" ht="76.5">
      <c r="A34" s="43">
        <f>+A27+1</f>
        <v>5</v>
      </c>
      <c r="B34" s="68" t="s">
        <v>83</v>
      </c>
      <c r="C34" s="109"/>
      <c r="D34" s="135"/>
      <c r="E34" s="131"/>
      <c r="F34" s="121"/>
    </row>
    <row r="35" spans="1:6" ht="12.75" customHeight="1">
      <c r="A35" s="43"/>
      <c r="B35" s="68" t="s">
        <v>117</v>
      </c>
      <c r="C35" s="109" t="s">
        <v>14</v>
      </c>
      <c r="D35" s="107">
        <f>MprD!D72</f>
        <v>236.2</v>
      </c>
      <c r="E35" s="131"/>
      <c r="F35" s="121">
        <f t="shared" ref="F35:F39" si="4">D35*E35</f>
        <v>0</v>
      </c>
    </row>
    <row r="36" spans="1:6" ht="12.75" customHeight="1">
      <c r="A36" s="43"/>
      <c r="B36" s="68" t="s">
        <v>122</v>
      </c>
      <c r="C36" s="109" t="s">
        <v>14</v>
      </c>
      <c r="D36" s="107">
        <f>MprD!D73</f>
        <v>48.5</v>
      </c>
      <c r="E36" s="131"/>
      <c r="F36" s="121">
        <f t="shared" si="4"/>
        <v>0</v>
      </c>
    </row>
    <row r="37" spans="1:6" ht="12.75" customHeight="1">
      <c r="A37" s="43"/>
      <c r="B37" s="68" t="s">
        <v>140</v>
      </c>
      <c r="C37" s="109" t="s">
        <v>14</v>
      </c>
      <c r="D37" s="107">
        <f>MprD!D74</f>
        <v>69.5</v>
      </c>
      <c r="E37" s="131"/>
      <c r="F37" s="121">
        <f t="shared" si="4"/>
        <v>0</v>
      </c>
    </row>
    <row r="38" spans="1:6" ht="12.75" customHeight="1">
      <c r="A38" s="43"/>
      <c r="B38" s="68" t="s">
        <v>141</v>
      </c>
      <c r="C38" s="109" t="s">
        <v>14</v>
      </c>
      <c r="D38" s="107">
        <f>MprD!D75</f>
        <v>0</v>
      </c>
      <c r="E38" s="131"/>
      <c r="F38" s="121">
        <f t="shared" si="4"/>
        <v>0</v>
      </c>
    </row>
    <row r="39" spans="1:6" ht="12.75" customHeight="1">
      <c r="A39" s="43"/>
      <c r="B39" s="68" t="s">
        <v>142</v>
      </c>
      <c r="C39" s="109" t="s">
        <v>14</v>
      </c>
      <c r="D39" s="107">
        <f>MprD!D76</f>
        <v>0</v>
      </c>
      <c r="E39" s="131"/>
      <c r="F39" s="121">
        <f t="shared" si="4"/>
        <v>0</v>
      </c>
    </row>
    <row r="40" spans="1:6" ht="12.75" customHeight="1">
      <c r="A40" s="43"/>
      <c r="B40" s="53"/>
      <c r="C40" s="112"/>
      <c r="D40" s="148"/>
      <c r="E40" s="146"/>
      <c r="F40" s="123"/>
    </row>
    <row r="41" spans="1:6" ht="38.25">
      <c r="A41" s="43">
        <v>6</v>
      </c>
      <c r="B41" s="53" t="s">
        <v>41</v>
      </c>
      <c r="C41" s="112"/>
      <c r="D41" s="148"/>
      <c r="E41" s="146"/>
      <c r="F41" s="123"/>
    </row>
    <row r="42" spans="1:6" ht="12.75" customHeight="1">
      <c r="A42" s="43"/>
      <c r="B42" s="68" t="s">
        <v>117</v>
      </c>
      <c r="C42" s="109" t="s">
        <v>14</v>
      </c>
      <c r="D42" s="135">
        <f>MprD!D72</f>
        <v>236.2</v>
      </c>
      <c r="E42" s="146"/>
      <c r="F42" s="123">
        <f>D42*E42</f>
        <v>0</v>
      </c>
    </row>
    <row r="43" spans="1:6" ht="12.75" customHeight="1">
      <c r="A43" s="43"/>
      <c r="B43" s="68" t="s">
        <v>122</v>
      </c>
      <c r="C43" s="109" t="s">
        <v>14</v>
      </c>
      <c r="D43" s="135">
        <f>MprD!D73</f>
        <v>48.5</v>
      </c>
      <c r="E43" s="146"/>
      <c r="F43" s="123">
        <f t="shared" ref="F43:F46" si="5">D43*E43</f>
        <v>0</v>
      </c>
    </row>
    <row r="44" spans="1:6" ht="12.75" customHeight="1">
      <c r="A44" s="43"/>
      <c r="B44" s="68" t="s">
        <v>140</v>
      </c>
      <c r="C44" s="109" t="s">
        <v>14</v>
      </c>
      <c r="D44" s="135">
        <f>MprD!D74</f>
        <v>69.5</v>
      </c>
      <c r="E44" s="146"/>
      <c r="F44" s="123">
        <f t="shared" si="5"/>
        <v>0</v>
      </c>
    </row>
    <row r="45" spans="1:6" ht="12.75" customHeight="1">
      <c r="A45" s="43"/>
      <c r="B45" s="68" t="s">
        <v>141</v>
      </c>
      <c r="C45" s="109" t="s">
        <v>14</v>
      </c>
      <c r="D45" s="135">
        <f>MprD!D75</f>
        <v>0</v>
      </c>
      <c r="E45" s="146"/>
      <c r="F45" s="123">
        <f t="shared" si="5"/>
        <v>0</v>
      </c>
    </row>
    <row r="46" spans="1:6" ht="12.75" customHeight="1">
      <c r="A46" s="43"/>
      <c r="B46" s="68" t="s">
        <v>142</v>
      </c>
      <c r="C46" s="109" t="s">
        <v>14</v>
      </c>
      <c r="D46" s="135">
        <f>MprD!D76</f>
        <v>0</v>
      </c>
      <c r="E46" s="146"/>
      <c r="F46" s="123">
        <f t="shared" si="5"/>
        <v>0</v>
      </c>
    </row>
    <row r="47" spans="1:6" ht="12.75" customHeight="1">
      <c r="A47" s="43"/>
      <c r="B47" s="53"/>
      <c r="C47" s="112"/>
      <c r="D47" s="148"/>
      <c r="E47" s="146"/>
      <c r="F47" s="123"/>
    </row>
    <row r="48" spans="1:6" ht="76.5">
      <c r="A48" s="43">
        <v>7</v>
      </c>
      <c r="B48" s="68" t="s">
        <v>155</v>
      </c>
      <c r="C48" s="112"/>
      <c r="D48" s="148"/>
      <c r="E48" s="146"/>
      <c r="F48" s="123"/>
    </row>
    <row r="49" spans="1:6" ht="12.75" customHeight="1">
      <c r="A49" s="43"/>
      <c r="B49" s="68" t="s">
        <v>117</v>
      </c>
      <c r="C49" s="109" t="s">
        <v>14</v>
      </c>
      <c r="D49" s="135">
        <f>MprD!D72</f>
        <v>236.2</v>
      </c>
      <c r="E49" s="146"/>
      <c r="F49" s="123">
        <f>D49*E49</f>
        <v>0</v>
      </c>
    </row>
    <row r="50" spans="1:6" ht="12.75" customHeight="1">
      <c r="A50" s="43"/>
      <c r="B50" s="68" t="s">
        <v>122</v>
      </c>
      <c r="C50" s="109" t="s">
        <v>14</v>
      </c>
      <c r="D50" s="135">
        <f>MprD!D73</f>
        <v>48.5</v>
      </c>
      <c r="E50" s="146"/>
      <c r="F50" s="123">
        <f t="shared" ref="F50:F53" si="6">D50*E50</f>
        <v>0</v>
      </c>
    </row>
    <row r="51" spans="1:6" ht="12.75" customHeight="1">
      <c r="A51" s="43"/>
      <c r="B51" s="68" t="s">
        <v>140</v>
      </c>
      <c r="C51" s="109" t="s">
        <v>14</v>
      </c>
      <c r="D51" s="135">
        <f>MprD!D74</f>
        <v>69.5</v>
      </c>
      <c r="E51" s="146"/>
      <c r="F51" s="123">
        <f t="shared" si="6"/>
        <v>0</v>
      </c>
    </row>
    <row r="52" spans="1:6" ht="12.75" customHeight="1">
      <c r="A52" s="43"/>
      <c r="B52" s="68" t="s">
        <v>141</v>
      </c>
      <c r="C52" s="109" t="s">
        <v>14</v>
      </c>
      <c r="D52" s="135">
        <f>MprD!D75</f>
        <v>0</v>
      </c>
      <c r="E52" s="146"/>
      <c r="F52" s="123">
        <f t="shared" si="6"/>
        <v>0</v>
      </c>
    </row>
    <row r="53" spans="1:6" ht="12.75" customHeight="1">
      <c r="A53" s="43"/>
      <c r="B53" s="68" t="s">
        <v>142</v>
      </c>
      <c r="C53" s="109" t="s">
        <v>14</v>
      </c>
      <c r="D53" s="135">
        <f>MprD!D76</f>
        <v>0</v>
      </c>
      <c r="E53" s="146"/>
      <c r="F53" s="123">
        <f t="shared" si="6"/>
        <v>0</v>
      </c>
    </row>
    <row r="54" spans="1:6" ht="12.75" customHeight="1">
      <c r="A54" s="43"/>
      <c r="B54" s="20"/>
      <c r="C54" s="109"/>
      <c r="D54" s="135"/>
      <c r="E54" s="136"/>
      <c r="F54" s="123"/>
    </row>
    <row r="55" spans="1:6" ht="12.75" customHeight="1">
      <c r="A55" s="43"/>
      <c r="B55" s="20"/>
      <c r="C55" s="109"/>
      <c r="D55" s="274" t="s">
        <v>117</v>
      </c>
      <c r="E55" s="143"/>
      <c r="F55" s="126">
        <f>ROUND(F35+F28+F21+F14+F7+F42+F49,0)</f>
        <v>0</v>
      </c>
    </row>
    <row r="56" spans="1:6" ht="12.75" customHeight="1">
      <c r="A56" s="43"/>
      <c r="B56" s="20"/>
      <c r="C56" s="109"/>
      <c r="D56" s="274" t="s">
        <v>122</v>
      </c>
      <c r="E56" s="143"/>
      <c r="F56" s="126">
        <f>ROUND(F36+F29+F22+F15+F8+F43+F50,0)</f>
        <v>0</v>
      </c>
    </row>
    <row r="57" spans="1:6" ht="12.75" customHeight="1">
      <c r="A57" s="43"/>
      <c r="B57" s="20"/>
      <c r="C57" s="109"/>
      <c r="D57" s="274" t="s">
        <v>140</v>
      </c>
      <c r="E57" s="143"/>
      <c r="F57" s="126">
        <f>ROUND(F37+F30+F23+F16+F9+F44+F51,0)</f>
        <v>0</v>
      </c>
    </row>
    <row r="58" spans="1:6" ht="12.75" customHeight="1">
      <c r="A58" s="43"/>
      <c r="B58" s="20"/>
      <c r="C58" s="109"/>
      <c r="D58" s="274" t="s">
        <v>141</v>
      </c>
      <c r="E58" s="143"/>
      <c r="F58" s="126">
        <f>ROUND(F38+F31+F24+F17+F10+F45+F52,0)</f>
        <v>0</v>
      </c>
    </row>
    <row r="59" spans="1:6" ht="12.75" customHeight="1">
      <c r="A59" s="43"/>
      <c r="B59" s="20"/>
      <c r="C59" s="109"/>
      <c r="D59" s="190" t="s">
        <v>142</v>
      </c>
      <c r="E59" s="143"/>
      <c r="F59" s="126">
        <f>ROUND(F39+F32+F25+F18+F11+F46+F53,0)</f>
        <v>0</v>
      </c>
    </row>
    <row r="60" spans="1:6" ht="12.75" customHeight="1">
      <c r="A60" s="43"/>
      <c r="B60" s="20"/>
      <c r="C60" s="114"/>
      <c r="D60" s="135"/>
      <c r="E60" s="135"/>
      <c r="F60" s="121"/>
    </row>
    <row r="61" spans="1:6" ht="16.5" thickBot="1">
      <c r="A61" s="22" t="s">
        <v>36</v>
      </c>
      <c r="B61" s="23" t="s">
        <v>35</v>
      </c>
      <c r="C61" s="114"/>
      <c r="D61" s="135"/>
      <c r="E61" s="102" t="s">
        <v>32</v>
      </c>
      <c r="F61" s="102">
        <f>SUM(F55:F60)</f>
        <v>0</v>
      </c>
    </row>
    <row r="62" spans="1:6" ht="12.75" customHeight="1" thickTop="1">
      <c r="A62" s="43"/>
      <c r="B62" s="20"/>
      <c r="C62" s="114"/>
      <c r="D62" s="135"/>
      <c r="E62" s="135"/>
      <c r="F62" s="121"/>
    </row>
    <row r="63" spans="1:6" ht="12.75" customHeight="1">
      <c r="A63" s="43"/>
      <c r="B63" s="20"/>
      <c r="C63" s="114"/>
      <c r="D63" s="135"/>
      <c r="E63" s="135"/>
      <c r="F63" s="121"/>
    </row>
    <row r="64" spans="1:6" ht="12.75" customHeight="1">
      <c r="A64" s="43"/>
      <c r="B64" s="20"/>
      <c r="C64" s="109"/>
      <c r="D64" s="135"/>
      <c r="E64" s="135"/>
      <c r="F64" s="121"/>
    </row>
    <row r="65" spans="1:6" ht="12.75" customHeight="1">
      <c r="A65" s="43"/>
      <c r="B65" s="53"/>
      <c r="C65" s="109"/>
      <c r="D65" s="135"/>
      <c r="E65" s="135"/>
      <c r="F65" s="121"/>
    </row>
    <row r="66" spans="1:6" ht="12.75" customHeight="1">
      <c r="A66" s="43"/>
      <c r="B66" s="53"/>
      <c r="C66" s="109"/>
      <c r="D66" s="135"/>
      <c r="E66" s="135"/>
      <c r="F66" s="121"/>
    </row>
    <row r="67" spans="1:6" ht="12.75" customHeight="1">
      <c r="A67" s="43"/>
      <c r="B67" s="20"/>
      <c r="C67" s="109"/>
      <c r="D67" s="131"/>
      <c r="E67" s="135"/>
      <c r="F67" s="121"/>
    </row>
    <row r="68" spans="1:6" ht="12.75" customHeight="1">
      <c r="A68" s="43"/>
      <c r="B68" s="20"/>
      <c r="C68" s="35"/>
      <c r="D68" s="135"/>
      <c r="E68" s="135"/>
      <c r="F68" s="121"/>
    </row>
    <row r="70" spans="1:6" ht="12.75" customHeight="1">
      <c r="B70" s="76"/>
      <c r="C70" s="115"/>
      <c r="D70" s="138"/>
      <c r="E70" s="134"/>
      <c r="F70" s="130"/>
    </row>
    <row r="72" spans="1:6" ht="12.75" customHeight="1">
      <c r="B72" s="62"/>
      <c r="C72" s="116"/>
      <c r="D72" s="139"/>
      <c r="E72" s="140"/>
      <c r="F72" s="123"/>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L14" sqref="L14"/>
    </sheetView>
  </sheetViews>
  <sheetFormatPr defaultRowHeight="15"/>
  <sheetData>
    <row r="1" spans="1:7">
      <c r="B1" s="88" t="str">
        <f>+nsl!D18</f>
        <v xml:space="preserve">IZGRADNJA KANALIZACIJSKEGA SISTEMA NA OBMOČJU </v>
      </c>
    </row>
    <row r="2" spans="1:7">
      <c r="B2" s="88" t="str">
        <f>+nsl!D19</f>
        <v>AGLOMERACIJE HRVATINI - KANALIZACIJA KOLOMBINI</v>
      </c>
    </row>
    <row r="3" spans="1:7">
      <c r="B3" s="88"/>
    </row>
    <row r="4" spans="1:7">
      <c r="B4" s="88"/>
    </row>
    <row r="7" spans="1:7" ht="15.75">
      <c r="A7" s="22"/>
      <c r="B7" s="278" t="s">
        <v>58</v>
      </c>
      <c r="C7" s="247"/>
      <c r="D7" s="249"/>
      <c r="E7" s="135"/>
      <c r="F7" s="121"/>
    </row>
    <row r="8" spans="1:7" ht="38.25">
      <c r="A8" s="22"/>
      <c r="B8" s="278" t="s">
        <v>131</v>
      </c>
      <c r="C8" s="247"/>
      <c r="D8" s="249" t="s">
        <v>21</v>
      </c>
      <c r="E8" s="135" t="s">
        <v>59</v>
      </c>
      <c r="F8" s="135" t="s">
        <v>49</v>
      </c>
      <c r="G8" s="135" t="s">
        <v>60</v>
      </c>
    </row>
    <row r="9" spans="1:7" ht="15.75">
      <c r="A9" s="22"/>
      <c r="B9" s="246" t="s">
        <v>95</v>
      </c>
      <c r="C9" s="283" t="s">
        <v>16</v>
      </c>
      <c r="D9" s="245">
        <f>E9+F9+G9</f>
        <v>724</v>
      </c>
      <c r="E9" s="135">
        <v>462</v>
      </c>
      <c r="F9" s="135">
        <v>35</v>
      </c>
      <c r="G9" s="135">
        <v>227</v>
      </c>
    </row>
    <row r="10" spans="1:7" ht="15.75">
      <c r="A10" s="22"/>
      <c r="B10" s="284" t="s">
        <v>97</v>
      </c>
      <c r="C10" s="283" t="s">
        <v>16</v>
      </c>
      <c r="D10" s="245">
        <f>E10+F10+G10</f>
        <v>71.69</v>
      </c>
      <c r="E10" s="135">
        <v>1.3</v>
      </c>
      <c r="F10" s="135">
        <v>0</v>
      </c>
      <c r="G10" s="135">
        <v>70.39</v>
      </c>
    </row>
    <row r="11" spans="1:7" ht="15.75">
      <c r="A11" s="22"/>
      <c r="B11" s="284" t="s">
        <v>109</v>
      </c>
      <c r="C11" s="283" t="s">
        <v>16</v>
      </c>
      <c r="D11" s="245">
        <f t="shared" ref="D11:D13" si="0">E11+F11+G11</f>
        <v>40.630000000000003</v>
      </c>
      <c r="E11" s="135">
        <v>40.630000000000003</v>
      </c>
      <c r="F11" s="135">
        <v>0</v>
      </c>
      <c r="G11" s="135">
        <v>0</v>
      </c>
    </row>
    <row r="12" spans="1:7" ht="15.75">
      <c r="A12" s="22"/>
      <c r="B12" s="284" t="s">
        <v>132</v>
      </c>
      <c r="C12" s="283" t="s">
        <v>16</v>
      </c>
      <c r="D12" s="245">
        <f t="shared" si="0"/>
        <v>68.64</v>
      </c>
      <c r="E12" s="135">
        <v>0</v>
      </c>
      <c r="F12" s="135">
        <v>0</v>
      </c>
      <c r="G12" s="135">
        <v>68.64</v>
      </c>
    </row>
    <row r="13" spans="1:7" ht="15.75">
      <c r="A13" s="22"/>
      <c r="B13" s="284" t="s">
        <v>133</v>
      </c>
      <c r="C13" s="283" t="s">
        <v>16</v>
      </c>
      <c r="D13" s="245">
        <f t="shared" si="0"/>
        <v>56.06</v>
      </c>
      <c r="E13" s="135">
        <v>56.06</v>
      </c>
      <c r="F13" s="135">
        <v>0</v>
      </c>
      <c r="G13" s="135">
        <v>0</v>
      </c>
    </row>
    <row r="14" spans="1:7" ht="15.75">
      <c r="A14" s="22"/>
      <c r="B14" s="284" t="s">
        <v>134</v>
      </c>
      <c r="C14" s="283" t="s">
        <v>16</v>
      </c>
      <c r="D14" s="245">
        <f t="shared" ref="D14" si="1">E14+F14+G14</f>
        <v>129.81</v>
      </c>
      <c r="E14" s="135">
        <v>0</v>
      </c>
      <c r="F14" s="135">
        <v>0</v>
      </c>
      <c r="G14" s="135">
        <v>129.81</v>
      </c>
    </row>
    <row r="15" spans="1:7" ht="15.75">
      <c r="A15" s="22"/>
      <c r="B15" s="284" t="s">
        <v>135</v>
      </c>
      <c r="C15" s="283" t="s">
        <v>16</v>
      </c>
      <c r="D15" s="245">
        <f t="shared" ref="D15" si="2">E15+F15+G15</f>
        <v>437.06</v>
      </c>
      <c r="E15" s="135">
        <v>365.19</v>
      </c>
      <c r="F15" s="135">
        <v>0</v>
      </c>
      <c r="G15" s="135">
        <v>71.87</v>
      </c>
    </row>
    <row r="16" spans="1:7" ht="15.75">
      <c r="A16" s="22"/>
      <c r="B16" s="284" t="s">
        <v>136</v>
      </c>
      <c r="C16" s="283" t="s">
        <v>16</v>
      </c>
      <c r="D16" s="245">
        <f t="shared" ref="D16:D18" si="3">E16+F16+G16</f>
        <v>75.31</v>
      </c>
      <c r="E16" s="135">
        <v>1.26</v>
      </c>
      <c r="F16" s="135">
        <v>0</v>
      </c>
      <c r="G16" s="135">
        <v>74.05</v>
      </c>
    </row>
    <row r="17" spans="1:8" ht="15.75">
      <c r="A17" s="22"/>
      <c r="B17" s="284" t="s">
        <v>113</v>
      </c>
      <c r="C17" s="283" t="s">
        <v>16</v>
      </c>
      <c r="D17" s="245">
        <f t="shared" si="3"/>
        <v>96.1</v>
      </c>
      <c r="E17" s="135">
        <v>54.5</v>
      </c>
      <c r="F17" s="135">
        <v>41.6</v>
      </c>
      <c r="G17" s="135">
        <v>0</v>
      </c>
    </row>
    <row r="18" spans="1:8" ht="15.75">
      <c r="A18" s="22"/>
      <c r="B18" s="284" t="s">
        <v>114</v>
      </c>
      <c r="C18" s="283" t="s">
        <v>16</v>
      </c>
      <c r="D18" s="245">
        <f t="shared" si="3"/>
        <v>74.400000000000006</v>
      </c>
      <c r="E18" s="135">
        <v>2.7</v>
      </c>
      <c r="F18" s="135">
        <v>71.7</v>
      </c>
      <c r="G18" s="135">
        <v>0</v>
      </c>
    </row>
    <row r="19" spans="1:8" ht="25.5">
      <c r="A19" s="22"/>
      <c r="B19" s="284" t="s">
        <v>115</v>
      </c>
      <c r="C19" s="283" t="s">
        <v>16</v>
      </c>
      <c r="D19" s="245">
        <f t="shared" ref="D19" si="4">E19+F19+G19</f>
        <v>34.5</v>
      </c>
      <c r="E19" s="135">
        <v>0</v>
      </c>
      <c r="F19" s="135">
        <v>0</v>
      </c>
      <c r="G19" s="135">
        <v>34.5</v>
      </c>
    </row>
    <row r="22" spans="1:8">
      <c r="B22" s="322" t="s">
        <v>144</v>
      </c>
      <c r="C22" s="322"/>
      <c r="D22" s="322"/>
      <c r="E22" s="322"/>
      <c r="F22" s="322"/>
      <c r="G22" s="322"/>
      <c r="H22" s="322"/>
    </row>
    <row r="23" spans="1:8">
      <c r="B23" s="322"/>
      <c r="C23" s="322"/>
      <c r="D23" s="322"/>
      <c r="E23" s="322"/>
      <c r="F23" s="322"/>
      <c r="G23" s="322"/>
      <c r="H23" s="322"/>
    </row>
  </sheetData>
  <mergeCells count="1">
    <mergeCell ref="B22:H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Zeros="0" tabSelected="1" workbookViewId="0">
      <selection activeCell="C14" sqref="C14"/>
    </sheetView>
  </sheetViews>
  <sheetFormatPr defaultRowHeight="12.75"/>
  <cols>
    <col min="1" max="1" width="4.7109375" style="35" customWidth="1"/>
    <col min="2" max="2" width="57.140625" style="20" customWidth="1"/>
    <col min="3" max="3" width="20.7109375" style="18" customWidth="1"/>
    <col min="4" max="4" width="9.140625" style="4"/>
    <col min="5" max="5" width="12.7109375" style="4" bestFit="1" customWidth="1"/>
    <col min="6" max="6" width="27.28515625" style="4" customWidth="1"/>
    <col min="7"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7" ht="15.75">
      <c r="B1" s="88" t="str">
        <f>+nsl!D18</f>
        <v xml:space="preserve">IZGRADNJA KANALIZACIJSKEGA SISTEMA NA OBMOČJU </v>
      </c>
      <c r="C1" s="36"/>
      <c r="D1" s="36"/>
      <c r="E1" s="36"/>
      <c r="F1" s="36"/>
      <c r="G1" s="37"/>
    </row>
    <row r="2" spans="1:7" ht="15.75">
      <c r="B2" s="88" t="str">
        <f>+nsl!D19</f>
        <v>AGLOMERACIJE HRVATINI - KANALIZACIJA KOLOMBINI</v>
      </c>
      <c r="C2" s="17"/>
      <c r="D2" s="77"/>
      <c r="E2" s="36"/>
      <c r="F2" s="36"/>
      <c r="G2" s="37"/>
    </row>
    <row r="3" spans="1:7" ht="15.75">
      <c r="B3" s="88"/>
      <c r="C3" s="19"/>
      <c r="D3" s="36"/>
      <c r="E3" s="36"/>
      <c r="F3" s="36"/>
      <c r="G3" s="37"/>
    </row>
    <row r="4" spans="1:7">
      <c r="B4" s="88"/>
    </row>
    <row r="5" spans="1:7">
      <c r="B5" s="88" t="s">
        <v>76</v>
      </c>
    </row>
    <row r="6" spans="1:7" ht="26.25" customHeight="1">
      <c r="B6" s="88"/>
    </row>
    <row r="7" spans="1:7" ht="26.25">
      <c r="B7" s="21" t="s">
        <v>9</v>
      </c>
    </row>
    <row r="8" spans="1:7" ht="26.25">
      <c r="B8" s="21"/>
    </row>
    <row r="9" spans="1:7" ht="15.75">
      <c r="B9" s="23"/>
    </row>
    <row r="10" spans="1:7" s="24" customFormat="1" ht="15.75">
      <c r="A10" s="22">
        <v>1</v>
      </c>
      <c r="B10" s="23" t="s">
        <v>79</v>
      </c>
      <c r="C10" s="211">
        <f>Rfk!M21</f>
        <v>0</v>
      </c>
    </row>
    <row r="11" spans="1:7" s="24" customFormat="1" ht="15.75">
      <c r="A11" s="22"/>
      <c r="B11" s="23"/>
      <c r="C11" s="211"/>
    </row>
    <row r="12" spans="1:7" s="24" customFormat="1" ht="15.75">
      <c r="A12" s="22">
        <v>2</v>
      </c>
      <c r="B12" s="23" t="s">
        <v>127</v>
      </c>
      <c r="C12" s="211">
        <f>Rmet!M16</f>
        <v>0</v>
      </c>
    </row>
    <row r="13" spans="1:7" s="24" customFormat="1" ht="15.75">
      <c r="A13" s="22"/>
      <c r="B13" s="23"/>
      <c r="C13" s="211"/>
    </row>
    <row r="14" spans="1:7" s="24" customFormat="1" ht="15.75">
      <c r="A14" s="22">
        <v>3</v>
      </c>
      <c r="B14" s="23" t="s">
        <v>145</v>
      </c>
      <c r="C14" s="211"/>
    </row>
    <row r="15" spans="1:7" s="24" customFormat="1" ht="15.75">
      <c r="A15" s="22"/>
      <c r="B15" s="23"/>
      <c r="C15" s="211"/>
      <c r="F15" s="81"/>
    </row>
    <row r="16" spans="1:7" s="24" customFormat="1" ht="15.75">
      <c r="A16" s="22">
        <v>4</v>
      </c>
      <c r="B16" s="23" t="s">
        <v>91</v>
      </c>
      <c r="C16" s="211">
        <f>(C14+C12+C10)*0.1</f>
        <v>0</v>
      </c>
    </row>
    <row r="17" spans="1:5" s="24" customFormat="1" ht="15.75">
      <c r="A17" s="270"/>
      <c r="B17" s="271"/>
      <c r="C17" s="212"/>
    </row>
    <row r="18" spans="1:5" s="24" customFormat="1" ht="15.75">
      <c r="A18" s="22"/>
      <c r="B18" s="27" t="s">
        <v>32</v>
      </c>
      <c r="C18" s="211">
        <f>C16+C14+C12+C10</f>
        <v>0</v>
      </c>
      <c r="E18" s="81"/>
    </row>
    <row r="19" spans="1:5" s="24" customFormat="1" ht="15.75">
      <c r="A19" s="22"/>
      <c r="B19" s="23"/>
      <c r="C19" s="211"/>
    </row>
    <row r="20" spans="1:5" s="24" customFormat="1" ht="15.75">
      <c r="A20" s="22"/>
      <c r="B20" s="23"/>
      <c r="C20" s="211"/>
    </row>
    <row r="21" spans="1:5" s="24" customFormat="1" ht="15.75">
      <c r="A21" s="22"/>
      <c r="B21" s="23"/>
      <c r="C21" s="211"/>
    </row>
    <row r="22" spans="1:5" s="24" customFormat="1" ht="15.75">
      <c r="A22" s="22"/>
      <c r="B22" s="26"/>
      <c r="C22" s="211"/>
    </row>
    <row r="23" spans="1:5" s="24" customFormat="1" ht="16.5" thickBot="1">
      <c r="A23" s="22"/>
      <c r="B23" s="276" t="s">
        <v>6</v>
      </c>
      <c r="C23" s="272">
        <f>C18</f>
        <v>0</v>
      </c>
    </row>
    <row r="24" spans="1:5" s="24" customFormat="1" ht="16.5" thickTop="1">
      <c r="A24" s="22"/>
      <c r="B24" s="276" t="s">
        <v>7</v>
      </c>
      <c r="C24" s="273">
        <f>C23*0.22</f>
        <v>0</v>
      </c>
    </row>
    <row r="25" spans="1:5" s="24" customFormat="1" ht="15.75">
      <c r="A25" s="22"/>
      <c r="B25" s="276" t="s">
        <v>8</v>
      </c>
      <c r="C25" s="273">
        <f>C23+C24</f>
        <v>0</v>
      </c>
    </row>
    <row r="26" spans="1:5" s="24" customFormat="1" ht="15.75">
      <c r="A26" s="22"/>
      <c r="B26" s="23"/>
      <c r="C26" s="211"/>
    </row>
    <row r="27" spans="1:5" s="24" customFormat="1" ht="15.75">
      <c r="A27" s="22"/>
      <c r="B27" s="23"/>
      <c r="C27" s="211"/>
    </row>
    <row r="28" spans="1:5" s="24" customFormat="1" ht="15.75">
      <c r="A28" s="22"/>
      <c r="B28" s="29"/>
      <c r="C28" s="32"/>
    </row>
    <row r="30" spans="1:5">
      <c r="B30" s="33"/>
    </row>
    <row r="31" spans="1:5">
      <c r="B31" s="33"/>
    </row>
    <row r="39" spans="2:2" ht="15.75">
      <c r="B39" s="34"/>
    </row>
  </sheetData>
  <pageMargins left="1.1811023622047245" right="0.39370078740157483" top="0.59055118110236227"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1"/>
  <sheetViews>
    <sheetView showZeros="0" workbookViewId="0">
      <selection activeCell="G109" sqref="G109"/>
    </sheetView>
  </sheetViews>
  <sheetFormatPr defaultRowHeight="12.75"/>
  <cols>
    <col min="1" max="1" width="4.7109375" style="35" customWidth="1"/>
    <col min="2" max="2" width="1.7109375" style="35" customWidth="1"/>
    <col min="3" max="3" width="19.7109375" style="16" customWidth="1"/>
    <col min="4" max="4" width="1.7109375" style="16" customWidth="1"/>
    <col min="5" max="5" width="19.7109375" style="57" customWidth="1"/>
    <col min="6" max="6" width="1.7109375" style="57" customWidth="1"/>
    <col min="7" max="7" width="19.7109375" style="79" customWidth="1"/>
    <col min="8" max="8" width="2.7109375" style="79" customWidth="1"/>
    <col min="9" max="9" width="19.7109375" style="80" customWidth="1"/>
    <col min="10" max="10" width="1.7109375" style="80" customWidth="1"/>
    <col min="11" max="11" width="19.7109375" style="80" customWidth="1"/>
    <col min="12" max="12" width="1.7109375" style="80" customWidth="1"/>
    <col min="13" max="13" width="20.7109375" style="80"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90" t="str">
        <f>+'fekalna osnovni podatki'!B1</f>
        <v xml:space="preserve">IZGRADNJA KANALIZACIJSKEGA SISTEMA NA OBMOČJU </v>
      </c>
      <c r="F1" s="90"/>
    </row>
    <row r="2" spans="1:13">
      <c r="E2" s="90" t="str">
        <f>+'fekalna osnovni podatki'!B2</f>
        <v>AGLOMERACIJE HRVATINI - KANALIZACIJA KOLOMBINI</v>
      </c>
      <c r="F2" s="90"/>
    </row>
    <row r="3" spans="1:13">
      <c r="E3" s="90"/>
      <c r="F3" s="91"/>
    </row>
    <row r="4" spans="1:13" ht="15" customHeight="1">
      <c r="E4" s="90"/>
    </row>
    <row r="5" spans="1:13" ht="15" customHeight="1">
      <c r="E5" s="90"/>
    </row>
    <row r="6" spans="1:13" ht="26.25">
      <c r="E6" s="92" t="s">
        <v>30</v>
      </c>
      <c r="F6" s="92"/>
      <c r="G6" s="93"/>
      <c r="H6" s="93"/>
      <c r="M6" s="94"/>
    </row>
    <row r="7" spans="1:13" ht="15" customHeight="1">
      <c r="E7" s="82"/>
      <c r="F7" s="82"/>
    </row>
    <row r="8" spans="1:13" s="87" customFormat="1" ht="15">
      <c r="A8" s="84"/>
      <c r="B8" s="84"/>
      <c r="C8" s="86"/>
      <c r="D8" s="86"/>
      <c r="E8" s="207" t="s">
        <v>27</v>
      </c>
      <c r="F8" s="207"/>
      <c r="G8" s="208" t="s">
        <v>44</v>
      </c>
      <c r="H8" s="208"/>
      <c r="I8" s="207" t="s">
        <v>28</v>
      </c>
      <c r="J8" s="207"/>
      <c r="K8" s="207" t="s">
        <v>29</v>
      </c>
      <c r="L8" s="207"/>
      <c r="M8" s="207" t="s">
        <v>126</v>
      </c>
    </row>
    <row r="9" spans="1:13" s="80" customFormat="1" ht="15" customHeight="1">
      <c r="A9" s="35"/>
      <c r="B9" s="35"/>
      <c r="C9" s="78"/>
      <c r="D9" s="78"/>
      <c r="E9" s="82"/>
      <c r="F9" s="82"/>
      <c r="G9" s="79"/>
      <c r="H9" s="79"/>
    </row>
    <row r="10" spans="1:13" s="80" customFormat="1" ht="15" customHeight="1">
      <c r="A10" s="35"/>
      <c r="B10" s="35"/>
      <c r="C10" s="68"/>
      <c r="D10" s="78"/>
      <c r="E10" s="82"/>
      <c r="F10" s="82"/>
      <c r="G10" s="79"/>
      <c r="H10" s="79"/>
    </row>
    <row r="11" spans="1:13" s="80" customFormat="1">
      <c r="A11" s="35"/>
      <c r="B11" s="35"/>
      <c r="C11" s="59" t="s">
        <v>143</v>
      </c>
      <c r="D11" s="78"/>
      <c r="E11" s="154"/>
      <c r="F11" s="82"/>
      <c r="G11" s="79"/>
      <c r="H11" s="79"/>
    </row>
    <row r="12" spans="1:13" s="80" customFormat="1">
      <c r="A12" s="35"/>
      <c r="B12" s="35"/>
      <c r="C12" s="68" t="s">
        <v>95</v>
      </c>
      <c r="D12" s="78"/>
      <c r="E12" s="154">
        <f>FpredD!F121</f>
        <v>0</v>
      </c>
      <c r="F12" s="82"/>
      <c r="G12" s="303">
        <f>FzemBetD!F221</f>
        <v>0</v>
      </c>
      <c r="H12" s="79"/>
      <c r="I12" s="154">
        <f>Fkan!F122</f>
        <v>0</v>
      </c>
      <c r="J12" s="196"/>
      <c r="K12" s="154">
        <f>FzakljD!F111</f>
        <v>0</v>
      </c>
      <c r="L12" s="196"/>
      <c r="M12" s="154">
        <f>SUM(E12:K12)</f>
        <v>0</v>
      </c>
    </row>
    <row r="13" spans="1:13" s="80" customFormat="1">
      <c r="A13" s="35"/>
      <c r="B13" s="35"/>
      <c r="C13" s="68" t="s">
        <v>97</v>
      </c>
      <c r="D13" s="78"/>
      <c r="E13" s="154">
        <f>FpredD!F122</f>
        <v>0</v>
      </c>
      <c r="F13" s="82"/>
      <c r="G13" s="303">
        <f>FzemBetD!F222</f>
        <v>0</v>
      </c>
      <c r="H13" s="79"/>
      <c r="I13" s="154">
        <f>Fkan!F123</f>
        <v>0</v>
      </c>
      <c r="J13" s="196"/>
      <c r="K13" s="154">
        <f>FzakljD!F112</f>
        <v>0</v>
      </c>
      <c r="L13" s="196"/>
      <c r="M13" s="154">
        <f t="shared" ref="M13:M19" si="0">SUM(E13:K13)</f>
        <v>0</v>
      </c>
    </row>
    <row r="14" spans="1:13" s="80" customFormat="1">
      <c r="A14" s="35"/>
      <c r="B14" s="35"/>
      <c r="C14" s="68" t="s">
        <v>109</v>
      </c>
      <c r="D14" s="78"/>
      <c r="E14" s="154">
        <f>FpredD!F123</f>
        <v>0</v>
      </c>
      <c r="F14" s="82"/>
      <c r="G14" s="303">
        <f>FzemBetD!F223</f>
        <v>0</v>
      </c>
      <c r="H14" s="79"/>
      <c r="I14" s="154">
        <f>Fkan!F124</f>
        <v>0</v>
      </c>
      <c r="J14" s="196"/>
      <c r="K14" s="154">
        <f>FzakljD!F113</f>
        <v>0</v>
      </c>
      <c r="L14" s="196"/>
      <c r="M14" s="154">
        <f t="shared" si="0"/>
        <v>0</v>
      </c>
    </row>
    <row r="15" spans="1:13" s="80" customFormat="1">
      <c r="A15" s="35"/>
      <c r="B15" s="35"/>
      <c r="C15" s="68" t="s">
        <v>132</v>
      </c>
      <c r="D15" s="78"/>
      <c r="E15" s="154">
        <f>FpredD!F124</f>
        <v>0</v>
      </c>
      <c r="F15" s="82"/>
      <c r="G15" s="303">
        <f>FzemBetD!F224</f>
        <v>0</v>
      </c>
      <c r="H15" s="79"/>
      <c r="I15" s="154">
        <f>Fkan!F125</f>
        <v>0</v>
      </c>
      <c r="J15" s="196"/>
      <c r="K15" s="154">
        <f>FzakljD!F114</f>
        <v>0</v>
      </c>
      <c r="L15" s="196"/>
      <c r="M15" s="154">
        <f t="shared" si="0"/>
        <v>0</v>
      </c>
    </row>
    <row r="16" spans="1:13" s="80" customFormat="1">
      <c r="A16" s="35"/>
      <c r="B16" s="35"/>
      <c r="C16" s="68" t="s">
        <v>133</v>
      </c>
      <c r="D16" s="78"/>
      <c r="E16" s="154">
        <f>FpredD!F125</f>
        <v>0</v>
      </c>
      <c r="F16" s="82"/>
      <c r="G16" s="303">
        <f>FzemBetD!F225</f>
        <v>0</v>
      </c>
      <c r="H16" s="79"/>
      <c r="I16" s="154">
        <f>Fkan!F126</f>
        <v>0</v>
      </c>
      <c r="J16" s="196"/>
      <c r="K16" s="154">
        <f>FzakljD!F115</f>
        <v>0</v>
      </c>
      <c r="L16" s="196"/>
      <c r="M16" s="154">
        <f t="shared" si="0"/>
        <v>0</v>
      </c>
    </row>
    <row r="17" spans="1:13" s="80" customFormat="1">
      <c r="A17" s="35"/>
      <c r="B17" s="35"/>
      <c r="C17" s="68" t="s">
        <v>134</v>
      </c>
      <c r="D17" s="78"/>
      <c r="E17" s="154">
        <f>FpredD!F126</f>
        <v>0</v>
      </c>
      <c r="F17" s="82"/>
      <c r="G17" s="303">
        <f>FzemBetD!F226</f>
        <v>0</v>
      </c>
      <c r="H17" s="79"/>
      <c r="I17" s="154">
        <f>Fkan!F127</f>
        <v>0</v>
      </c>
      <c r="J17" s="196"/>
      <c r="K17" s="154">
        <f>FzakljD!F116</f>
        <v>0</v>
      </c>
      <c r="L17" s="196"/>
      <c r="M17" s="154">
        <f t="shared" si="0"/>
        <v>0</v>
      </c>
    </row>
    <row r="18" spans="1:13" s="80" customFormat="1">
      <c r="A18" s="35"/>
      <c r="B18" s="35"/>
      <c r="C18" s="68" t="s">
        <v>135</v>
      </c>
      <c r="D18" s="78"/>
      <c r="E18" s="154">
        <f>FpredD!F127</f>
        <v>0</v>
      </c>
      <c r="F18" s="82"/>
      <c r="G18" s="303">
        <f>FzemBetD!F227</f>
        <v>0</v>
      </c>
      <c r="H18" s="79"/>
      <c r="I18" s="154">
        <f>Fkan!F128</f>
        <v>0</v>
      </c>
      <c r="J18" s="196"/>
      <c r="K18" s="154">
        <f>FzakljD!F117</f>
        <v>0</v>
      </c>
      <c r="L18" s="196"/>
      <c r="M18" s="154">
        <f t="shared" si="0"/>
        <v>0</v>
      </c>
    </row>
    <row r="19" spans="1:13" s="80" customFormat="1">
      <c r="A19" s="35"/>
      <c r="B19" s="35"/>
      <c r="C19" s="68" t="s">
        <v>136</v>
      </c>
      <c r="D19" s="78"/>
      <c r="E19" s="154">
        <f>FpredD!F128</f>
        <v>0</v>
      </c>
      <c r="F19" s="82"/>
      <c r="G19" s="303">
        <f>FzemBetD!F228</f>
        <v>0</v>
      </c>
      <c r="H19" s="79"/>
      <c r="I19" s="154">
        <f>Fkan!F129</f>
        <v>0</v>
      </c>
      <c r="J19" s="196"/>
      <c r="K19" s="154">
        <f>FzakljD!F118</f>
        <v>0</v>
      </c>
      <c r="L19" s="196"/>
      <c r="M19" s="154">
        <f t="shared" si="0"/>
        <v>0</v>
      </c>
    </row>
    <row r="20" spans="1:13" s="80" customFormat="1">
      <c r="A20" s="35"/>
      <c r="B20" s="35"/>
      <c r="C20" s="255"/>
      <c r="D20" s="255"/>
      <c r="E20" s="302"/>
      <c r="F20" s="263"/>
      <c r="G20" s="304"/>
      <c r="H20" s="264"/>
      <c r="I20" s="302"/>
      <c r="J20" s="262"/>
      <c r="K20" s="302"/>
      <c r="L20" s="262"/>
      <c r="M20" s="262"/>
    </row>
    <row r="21" spans="1:13" s="80" customFormat="1" ht="15" customHeight="1">
      <c r="A21" s="35"/>
      <c r="B21" s="35"/>
      <c r="C21" s="78" t="s">
        <v>21</v>
      </c>
      <c r="D21" s="78"/>
      <c r="E21" s="78">
        <f>SUM(E12:E19)</f>
        <v>0</v>
      </c>
      <c r="F21" s="252"/>
      <c r="G21" s="78">
        <f>SUM(G12:G19)</f>
        <v>0</v>
      </c>
      <c r="H21" s="252"/>
      <c r="I21" s="78">
        <f>SUM(I12:I19)</f>
        <v>0</v>
      </c>
      <c r="J21" s="252"/>
      <c r="K21" s="78">
        <f>SUM(K12:K19)</f>
        <v>0</v>
      </c>
      <c r="L21" s="252"/>
      <c r="M21" s="78">
        <f>SUM(E21:K21)</f>
        <v>0</v>
      </c>
    </row>
    <row r="22" spans="1:13" s="80" customFormat="1" ht="15" customHeight="1">
      <c r="A22" s="35"/>
      <c r="B22" s="35"/>
      <c r="C22" s="78"/>
      <c r="D22" s="78"/>
      <c r="E22" s="82"/>
      <c r="F22" s="82"/>
      <c r="G22" s="79"/>
      <c r="H22" s="79"/>
    </row>
    <row r="23" spans="1:13">
      <c r="K23" s="254"/>
      <c r="M23" s="154"/>
    </row>
    <row r="24" spans="1:13">
      <c r="E24" s="100"/>
      <c r="F24" s="100"/>
      <c r="K24" s="266" t="s">
        <v>7</v>
      </c>
      <c r="M24" s="305">
        <f>M21*0.22</f>
        <v>0</v>
      </c>
    </row>
    <row r="25" spans="1:13">
      <c r="K25" s="266"/>
      <c r="M25" s="154"/>
    </row>
    <row r="26" spans="1:13" ht="13.5" thickBot="1">
      <c r="E26" s="100"/>
      <c r="F26" s="100"/>
      <c r="K26" s="306" t="s">
        <v>31</v>
      </c>
      <c r="L26" s="267"/>
      <c r="M26" s="267">
        <f>M21+M24</f>
        <v>0</v>
      </c>
    </row>
    <row r="27" spans="1:13" ht="13.5" thickTop="1">
      <c r="E27" s="100"/>
      <c r="F27" s="100"/>
    </row>
    <row r="31" spans="1:13" ht="15.75">
      <c r="E31" s="101"/>
      <c r="F31" s="101"/>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136"/>
  <sheetViews>
    <sheetView showZeros="0" workbookViewId="0">
      <selection activeCell="E11" sqref="E11"/>
    </sheetView>
  </sheetViews>
  <sheetFormatPr defaultRowHeight="15"/>
  <cols>
    <col min="1" max="1" width="6.140625" bestFit="1" customWidth="1"/>
    <col min="2" max="2" width="30.7109375" customWidth="1"/>
    <col min="3" max="3" width="4.7109375" style="149" customWidth="1"/>
    <col min="4" max="4" width="11.7109375" style="141" customWidth="1"/>
    <col min="5" max="5" width="12.7109375" style="142" customWidth="1"/>
    <col min="6" max="6" width="12.7109375" style="143"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88" t="str">
        <f>+nsl!D18</f>
        <v xml:space="preserve">IZGRADNJA KANALIZACIJSKEGA SISTEMA NA OBMOČJU </v>
      </c>
    </row>
    <row r="2" spans="1:6">
      <c r="B2" s="88" t="str">
        <f>+nsl!D19</f>
        <v>AGLOMERACIJE HRVATINI - KANALIZACIJA KOLOMBINI</v>
      </c>
    </row>
    <row r="3" spans="1:6">
      <c r="B3" s="88"/>
    </row>
    <row r="4" spans="1:6">
      <c r="B4" s="88"/>
    </row>
    <row r="5" spans="1:6">
      <c r="B5" s="88" t="s">
        <v>76</v>
      </c>
    </row>
    <row r="6" spans="1:6">
      <c r="B6" s="88"/>
    </row>
    <row r="7" spans="1:6" ht="15.75">
      <c r="A7" s="22" t="s">
        <v>22</v>
      </c>
      <c r="B7" s="23" t="s">
        <v>23</v>
      </c>
      <c r="C7" s="109"/>
      <c r="D7" s="135"/>
      <c r="E7" s="135"/>
      <c r="F7" s="121"/>
    </row>
    <row r="8" spans="1:6" ht="15.75">
      <c r="A8" s="22"/>
      <c r="B8" s="23"/>
      <c r="C8" s="109"/>
      <c r="D8" s="135"/>
      <c r="E8" s="135"/>
      <c r="F8" s="121"/>
    </row>
    <row r="9" spans="1:6" ht="41.25" customHeight="1">
      <c r="A9" s="43">
        <v>1</v>
      </c>
      <c r="B9" s="53" t="s">
        <v>110</v>
      </c>
      <c r="C9" s="109"/>
      <c r="D9" s="135"/>
      <c r="E9" s="135"/>
      <c r="F9" s="121"/>
    </row>
    <row r="10" spans="1:6" ht="12.75" customHeight="1">
      <c r="A10" s="43"/>
      <c r="B10" s="59"/>
      <c r="C10" s="109"/>
      <c r="D10" s="135"/>
      <c r="E10" s="135"/>
      <c r="F10" s="121"/>
    </row>
    <row r="11" spans="1:6">
      <c r="A11" s="43"/>
      <c r="B11" s="68" t="s">
        <v>95</v>
      </c>
      <c r="C11" s="60" t="s">
        <v>16</v>
      </c>
      <c r="D11" s="61">
        <f>'fekalna osnovni podatki'!D9</f>
        <v>724</v>
      </c>
      <c r="E11" s="194"/>
      <c r="F11" s="311">
        <f>D11*E11</f>
        <v>0</v>
      </c>
    </row>
    <row r="12" spans="1:6" ht="12.75" customHeight="1">
      <c r="A12" s="43"/>
      <c r="B12" s="197" t="s">
        <v>97</v>
      </c>
      <c r="C12" s="110" t="s">
        <v>16</v>
      </c>
      <c r="D12" s="61">
        <f>+'fekalna osnovni podatki'!D10</f>
        <v>71.69</v>
      </c>
      <c r="E12" s="194"/>
      <c r="F12" s="123">
        <f t="shared" ref="F12:F15" si="0">D12*E12</f>
        <v>0</v>
      </c>
    </row>
    <row r="13" spans="1:6" ht="12.75" customHeight="1">
      <c r="A13" s="43"/>
      <c r="B13" s="197" t="s">
        <v>109</v>
      </c>
      <c r="C13" s="110" t="s">
        <v>16</v>
      </c>
      <c r="D13" s="61">
        <f>+'fekalna osnovni podatki'!D11</f>
        <v>40.630000000000003</v>
      </c>
      <c r="E13" s="194"/>
      <c r="F13" s="123">
        <f t="shared" si="0"/>
        <v>0</v>
      </c>
    </row>
    <row r="14" spans="1:6" ht="12.75" customHeight="1">
      <c r="A14" s="43"/>
      <c r="B14" s="197" t="s">
        <v>132</v>
      </c>
      <c r="C14" s="110" t="s">
        <v>16</v>
      </c>
      <c r="D14" s="61">
        <f>+'fekalna osnovni podatki'!D12</f>
        <v>68.64</v>
      </c>
      <c r="E14" s="194"/>
      <c r="F14" s="123">
        <f t="shared" si="0"/>
        <v>0</v>
      </c>
    </row>
    <row r="15" spans="1:6" ht="12.75" customHeight="1">
      <c r="A15" s="43"/>
      <c r="B15" s="197" t="s">
        <v>133</v>
      </c>
      <c r="C15" s="110" t="s">
        <v>16</v>
      </c>
      <c r="D15" s="61">
        <f>+'fekalna osnovni podatki'!D13</f>
        <v>56.06</v>
      </c>
      <c r="E15" s="194"/>
      <c r="F15" s="123">
        <f t="shared" si="0"/>
        <v>0</v>
      </c>
    </row>
    <row r="16" spans="1:6" ht="12.75" customHeight="1">
      <c r="A16" s="43"/>
      <c r="B16" s="197" t="s">
        <v>134</v>
      </c>
      <c r="C16" s="110" t="s">
        <v>16</v>
      </c>
      <c r="D16" s="61">
        <f>+'fekalna osnovni podatki'!D14</f>
        <v>129.81</v>
      </c>
      <c r="E16" s="194"/>
      <c r="F16" s="123">
        <f t="shared" ref="F16" si="1">D16*E16</f>
        <v>0</v>
      </c>
    </row>
    <row r="17" spans="1:6" ht="12.75" customHeight="1">
      <c r="A17" s="43"/>
      <c r="B17" s="197" t="s">
        <v>135</v>
      </c>
      <c r="C17" s="110" t="s">
        <v>16</v>
      </c>
      <c r="D17" s="61">
        <f>+'fekalna osnovni podatki'!D15</f>
        <v>437.06</v>
      </c>
      <c r="E17" s="194"/>
      <c r="F17" s="123">
        <f t="shared" ref="F17:F18" si="2">D17*E17</f>
        <v>0</v>
      </c>
    </row>
    <row r="18" spans="1:6" ht="12.75" customHeight="1">
      <c r="A18" s="43"/>
      <c r="B18" s="197" t="s">
        <v>136</v>
      </c>
      <c r="C18" s="110" t="s">
        <v>16</v>
      </c>
      <c r="D18" s="61">
        <f>+'fekalna osnovni podatki'!D16</f>
        <v>75.31</v>
      </c>
      <c r="E18" s="194"/>
      <c r="F18" s="123">
        <f t="shared" si="2"/>
        <v>0</v>
      </c>
    </row>
    <row r="19" spans="1:6" ht="12.75" customHeight="1">
      <c r="A19" s="43"/>
      <c r="B19" s="68"/>
      <c r="C19" s="109"/>
      <c r="D19" s="135"/>
      <c r="E19" s="135"/>
      <c r="F19" s="121"/>
    </row>
    <row r="20" spans="1:6" ht="49.5" customHeight="1">
      <c r="A20" s="43">
        <f>+A9+1</f>
        <v>2</v>
      </c>
      <c r="B20" s="53" t="s">
        <v>17</v>
      </c>
      <c r="C20" s="109"/>
      <c r="D20" s="135"/>
      <c r="E20" s="135"/>
      <c r="F20" s="121"/>
    </row>
    <row r="21" spans="1:6" ht="12.75" customHeight="1">
      <c r="A21" s="43"/>
      <c r="B21" s="59"/>
      <c r="C21" s="109"/>
      <c r="D21" s="135"/>
      <c r="E21" s="135"/>
      <c r="F21" s="121"/>
    </row>
    <row r="22" spans="1:6" ht="12.75" customHeight="1">
      <c r="A22" s="43"/>
      <c r="B22" s="68" t="s">
        <v>95</v>
      </c>
      <c r="C22" s="109" t="s">
        <v>12</v>
      </c>
      <c r="D22" s="61">
        <v>0</v>
      </c>
      <c r="E22" s="194"/>
      <c r="F22" s="311">
        <f>D22*E22</f>
        <v>0</v>
      </c>
    </row>
    <row r="23" spans="1:6" ht="12.75" customHeight="1">
      <c r="A23" s="43"/>
      <c r="B23" s="197" t="s">
        <v>97</v>
      </c>
      <c r="C23" s="109" t="s">
        <v>12</v>
      </c>
      <c r="D23" s="61">
        <v>0</v>
      </c>
      <c r="E23" s="194"/>
      <c r="F23" s="123">
        <f t="shared" ref="F23:F26" si="3">D23*E23</f>
        <v>0</v>
      </c>
    </row>
    <row r="24" spans="1:6" ht="12.75" customHeight="1">
      <c r="A24" s="43"/>
      <c r="B24" s="197" t="s">
        <v>109</v>
      </c>
      <c r="C24" s="109" t="s">
        <v>12</v>
      </c>
      <c r="D24" s="61">
        <v>0</v>
      </c>
      <c r="E24" s="194"/>
      <c r="F24" s="123">
        <f t="shared" si="3"/>
        <v>0</v>
      </c>
    </row>
    <row r="25" spans="1:6" ht="12.75" customHeight="1">
      <c r="A25" s="43"/>
      <c r="B25" s="197" t="s">
        <v>132</v>
      </c>
      <c r="C25" s="109" t="s">
        <v>12</v>
      </c>
      <c r="D25" s="61">
        <v>0</v>
      </c>
      <c r="E25" s="194"/>
      <c r="F25" s="123">
        <f t="shared" si="3"/>
        <v>0</v>
      </c>
    </row>
    <row r="26" spans="1:6" ht="12.75" customHeight="1">
      <c r="A26" s="43"/>
      <c r="B26" s="197" t="s">
        <v>133</v>
      </c>
      <c r="C26" s="109" t="s">
        <v>12</v>
      </c>
      <c r="D26" s="61">
        <v>0</v>
      </c>
      <c r="E26" s="194"/>
      <c r="F26" s="123">
        <f t="shared" si="3"/>
        <v>0</v>
      </c>
    </row>
    <row r="27" spans="1:6" ht="12.75" customHeight="1">
      <c r="A27" s="43"/>
      <c r="B27" s="197" t="s">
        <v>134</v>
      </c>
      <c r="C27" s="109" t="s">
        <v>12</v>
      </c>
      <c r="D27" s="61">
        <v>0</v>
      </c>
      <c r="E27" s="194"/>
      <c r="F27" s="123">
        <f t="shared" ref="F27" si="4">D27*E27</f>
        <v>0</v>
      </c>
    </row>
    <row r="28" spans="1:6" ht="12.75" customHeight="1">
      <c r="A28" s="43"/>
      <c r="B28" s="197" t="s">
        <v>135</v>
      </c>
      <c r="C28" s="109" t="s">
        <v>12</v>
      </c>
      <c r="D28" s="61">
        <v>0</v>
      </c>
      <c r="E28" s="194"/>
      <c r="F28" s="123">
        <f t="shared" ref="F28:F29" si="5">D28*E28</f>
        <v>0</v>
      </c>
    </row>
    <row r="29" spans="1:6" ht="12.75" customHeight="1">
      <c r="A29" s="43"/>
      <c r="B29" s="197" t="s">
        <v>136</v>
      </c>
      <c r="C29" s="109" t="s">
        <v>12</v>
      </c>
      <c r="D29" s="61">
        <v>0</v>
      </c>
      <c r="E29" s="194"/>
      <c r="F29" s="123">
        <f t="shared" si="5"/>
        <v>0</v>
      </c>
    </row>
    <row r="30" spans="1:6" ht="12.75" customHeight="1">
      <c r="A30" s="43"/>
      <c r="B30" s="68"/>
      <c r="C30" s="109"/>
      <c r="D30" s="135"/>
      <c r="E30" s="135"/>
      <c r="F30" s="121"/>
    </row>
    <row r="31" spans="1:6" ht="81.75" customHeight="1">
      <c r="A31" s="43">
        <f>A20+1</f>
        <v>3</v>
      </c>
      <c r="B31" s="48" t="s">
        <v>11</v>
      </c>
      <c r="C31" s="111"/>
      <c r="D31" s="160"/>
      <c r="E31" s="146"/>
      <c r="F31" s="147"/>
    </row>
    <row r="32" spans="1:6" ht="12.75" customHeight="1">
      <c r="A32" s="43"/>
      <c r="B32" s="59"/>
      <c r="C32" s="109"/>
      <c r="D32" s="135"/>
      <c r="E32" s="135"/>
      <c r="F32" s="121"/>
    </row>
    <row r="33" spans="1:6" ht="12.75" customHeight="1">
      <c r="A33" s="43"/>
      <c r="B33" s="68" t="s">
        <v>95</v>
      </c>
      <c r="C33" s="109" t="s">
        <v>12</v>
      </c>
      <c r="D33" s="61">
        <v>7</v>
      </c>
      <c r="E33" s="194"/>
      <c r="F33" s="311">
        <f>D33*E33</f>
        <v>0</v>
      </c>
    </row>
    <row r="34" spans="1:6" ht="12.75" customHeight="1">
      <c r="A34" s="43"/>
      <c r="B34" s="197" t="s">
        <v>97</v>
      </c>
      <c r="C34" s="109" t="s">
        <v>12</v>
      </c>
      <c r="D34" s="61">
        <v>0</v>
      </c>
      <c r="E34" s="194"/>
      <c r="F34" s="123">
        <f t="shared" ref="F34:F37" si="6">D34*E34</f>
        <v>0</v>
      </c>
    </row>
    <row r="35" spans="1:6" ht="12.75" customHeight="1">
      <c r="A35" s="43"/>
      <c r="B35" s="197" t="s">
        <v>109</v>
      </c>
      <c r="C35" s="109" t="s">
        <v>12</v>
      </c>
      <c r="D35" s="61">
        <v>2</v>
      </c>
      <c r="E35" s="194"/>
      <c r="F35" s="123">
        <f t="shared" si="6"/>
        <v>0</v>
      </c>
    </row>
    <row r="36" spans="1:6" ht="12.75" customHeight="1">
      <c r="A36" s="43"/>
      <c r="B36" s="197" t="s">
        <v>132</v>
      </c>
      <c r="C36" s="109" t="s">
        <v>12</v>
      </c>
      <c r="D36" s="61">
        <v>0</v>
      </c>
      <c r="E36" s="194"/>
      <c r="F36" s="123">
        <f t="shared" si="6"/>
        <v>0</v>
      </c>
    </row>
    <row r="37" spans="1:6" ht="12.75" customHeight="1">
      <c r="A37" s="43"/>
      <c r="B37" s="197" t="s">
        <v>133</v>
      </c>
      <c r="C37" s="109" t="s">
        <v>12</v>
      </c>
      <c r="D37" s="61">
        <v>0</v>
      </c>
      <c r="E37" s="194"/>
      <c r="F37" s="123">
        <f t="shared" si="6"/>
        <v>0</v>
      </c>
    </row>
    <row r="38" spans="1:6" ht="12.75" customHeight="1">
      <c r="A38" s="43"/>
      <c r="B38" s="197" t="s">
        <v>134</v>
      </c>
      <c r="C38" s="109" t="s">
        <v>12</v>
      </c>
      <c r="D38" s="61">
        <v>0</v>
      </c>
      <c r="E38" s="194"/>
      <c r="F38" s="123">
        <f t="shared" ref="F38" si="7">D38*E38</f>
        <v>0</v>
      </c>
    </row>
    <row r="39" spans="1:6" ht="12.75" customHeight="1">
      <c r="A39" s="43"/>
      <c r="B39" s="197" t="s">
        <v>135</v>
      </c>
      <c r="C39" s="109" t="s">
        <v>12</v>
      </c>
      <c r="D39" s="61">
        <v>7</v>
      </c>
      <c r="E39" s="194"/>
      <c r="F39" s="123">
        <f t="shared" ref="F39" si="8">D39*E39</f>
        <v>0</v>
      </c>
    </row>
    <row r="40" spans="1:6" ht="12.75" customHeight="1">
      <c r="A40" s="43"/>
      <c r="B40" s="197" t="s">
        <v>136</v>
      </c>
      <c r="C40" s="109" t="s">
        <v>12</v>
      </c>
      <c r="D40" s="61">
        <v>0</v>
      </c>
      <c r="E40" s="194"/>
      <c r="F40" s="123">
        <f t="shared" ref="F40" si="9">D40*E40</f>
        <v>0</v>
      </c>
    </row>
    <row r="41" spans="1:6" ht="12.75" customHeight="1">
      <c r="A41" s="43"/>
      <c r="B41" s="44"/>
      <c r="C41" s="109"/>
      <c r="D41" s="135"/>
      <c r="E41" s="135"/>
      <c r="F41" s="121"/>
    </row>
    <row r="42" spans="1:6" ht="106.5" customHeight="1">
      <c r="A42" s="43">
        <f>+A31+1</f>
        <v>4</v>
      </c>
      <c r="B42" s="232" t="s">
        <v>69</v>
      </c>
      <c r="C42" s="112"/>
      <c r="D42" s="148"/>
      <c r="E42" s="146"/>
      <c r="F42" s="123"/>
    </row>
    <row r="43" spans="1:6" ht="12.75" customHeight="1">
      <c r="A43" s="43"/>
      <c r="B43" s="59"/>
      <c r="C43" s="112"/>
      <c r="D43" s="148"/>
      <c r="E43" s="146"/>
      <c r="F43" s="123"/>
    </row>
    <row r="44" spans="1:6" ht="12.75" customHeight="1">
      <c r="A44" s="43"/>
      <c r="B44" s="68" t="s">
        <v>95</v>
      </c>
      <c r="C44" s="112" t="s">
        <v>13</v>
      </c>
      <c r="D44" s="61">
        <v>7</v>
      </c>
      <c r="E44" s="194"/>
      <c r="F44" s="123">
        <f>D44*E44</f>
        <v>0</v>
      </c>
    </row>
    <row r="45" spans="1:6" ht="12.75" customHeight="1">
      <c r="A45" s="43"/>
      <c r="B45" s="197" t="s">
        <v>97</v>
      </c>
      <c r="C45" s="112" t="s">
        <v>13</v>
      </c>
      <c r="D45" s="61">
        <v>0</v>
      </c>
      <c r="E45" s="194"/>
      <c r="F45" s="123">
        <f>D45*E45</f>
        <v>0</v>
      </c>
    </row>
    <row r="46" spans="1:6" ht="12.75" customHeight="1">
      <c r="A46" s="43"/>
      <c r="B46" s="197" t="s">
        <v>109</v>
      </c>
      <c r="C46" s="112" t="s">
        <v>13</v>
      </c>
      <c r="D46" s="61">
        <v>0</v>
      </c>
      <c r="E46" s="194"/>
      <c r="F46" s="123">
        <f t="shared" ref="F46:F47" si="10">D46*E46</f>
        <v>0</v>
      </c>
    </row>
    <row r="47" spans="1:6" ht="12.75" customHeight="1">
      <c r="A47" s="43"/>
      <c r="B47" s="197" t="s">
        <v>132</v>
      </c>
      <c r="C47" s="112" t="s">
        <v>13</v>
      </c>
      <c r="D47" s="61">
        <v>0</v>
      </c>
      <c r="E47" s="194"/>
      <c r="F47" s="123">
        <f t="shared" si="10"/>
        <v>0</v>
      </c>
    </row>
    <row r="48" spans="1:6" ht="12.75" customHeight="1">
      <c r="A48" s="43"/>
      <c r="B48" s="197" t="s">
        <v>133</v>
      </c>
      <c r="C48" s="112" t="s">
        <v>13</v>
      </c>
      <c r="D48" s="61">
        <v>0</v>
      </c>
      <c r="E48" s="194"/>
      <c r="F48" s="123">
        <f t="shared" ref="F48" si="11">D48*E48</f>
        <v>0</v>
      </c>
    </row>
    <row r="49" spans="1:6" ht="12.75" customHeight="1">
      <c r="A49" s="43"/>
      <c r="B49" s="197" t="s">
        <v>134</v>
      </c>
      <c r="C49" s="112" t="s">
        <v>13</v>
      </c>
      <c r="D49" s="61">
        <v>0</v>
      </c>
      <c r="E49" s="194"/>
      <c r="F49" s="123">
        <f t="shared" ref="F49" si="12">D49*E49</f>
        <v>0</v>
      </c>
    </row>
    <row r="50" spans="1:6" ht="12.75" customHeight="1">
      <c r="A50" s="43"/>
      <c r="B50" s="197" t="s">
        <v>135</v>
      </c>
      <c r="C50" s="112" t="s">
        <v>13</v>
      </c>
      <c r="D50" s="61">
        <v>7</v>
      </c>
      <c r="E50" s="194"/>
      <c r="F50" s="123">
        <f t="shared" ref="F50:F51" si="13">D50*E50</f>
        <v>0</v>
      </c>
    </row>
    <row r="51" spans="1:6" ht="12.75" customHeight="1">
      <c r="A51" s="43"/>
      <c r="B51" s="197" t="s">
        <v>136</v>
      </c>
      <c r="C51" s="112" t="s">
        <v>13</v>
      </c>
      <c r="D51" s="61">
        <v>0</v>
      </c>
      <c r="E51" s="194"/>
      <c r="F51" s="123">
        <f t="shared" si="13"/>
        <v>0</v>
      </c>
    </row>
    <row r="52" spans="1:6" ht="12.75" customHeight="1">
      <c r="A52" s="43"/>
      <c r="B52" s="53"/>
      <c r="C52" s="112"/>
      <c r="D52" s="148"/>
      <c r="E52" s="146"/>
      <c r="F52" s="123"/>
    </row>
    <row r="53" spans="1:6" ht="153">
      <c r="A53" s="43">
        <f>+A42+1</f>
        <v>5</v>
      </c>
      <c r="B53" s="233" t="s">
        <v>92</v>
      </c>
      <c r="C53" s="112"/>
      <c r="D53" s="148"/>
      <c r="E53" s="146"/>
      <c r="F53" s="123"/>
    </row>
    <row r="54" spans="1:6" ht="12.75" customHeight="1">
      <c r="A54" s="43"/>
      <c r="B54" s="59"/>
      <c r="C54" s="112"/>
      <c r="D54" s="148"/>
      <c r="E54" s="146"/>
      <c r="F54" s="123"/>
    </row>
    <row r="55" spans="1:6" ht="12.75" customHeight="1">
      <c r="A55" s="43"/>
      <c r="B55" s="68" t="s">
        <v>95</v>
      </c>
      <c r="C55" s="112" t="s">
        <v>14</v>
      </c>
      <c r="D55" s="61">
        <v>120</v>
      </c>
      <c r="E55" s="194"/>
      <c r="F55" s="123">
        <f t="shared" ref="F55:F59" si="14">D55*E55</f>
        <v>0</v>
      </c>
    </row>
    <row r="56" spans="1:6" ht="12.75" customHeight="1">
      <c r="A56" s="43"/>
      <c r="B56" s="197" t="s">
        <v>97</v>
      </c>
      <c r="C56" s="112" t="s">
        <v>14</v>
      </c>
      <c r="D56" s="61">
        <v>20</v>
      </c>
      <c r="E56" s="194"/>
      <c r="F56" s="123">
        <f t="shared" si="14"/>
        <v>0</v>
      </c>
    </row>
    <row r="57" spans="1:6" ht="12.75" customHeight="1">
      <c r="A57" s="43"/>
      <c r="B57" s="197" t="s">
        <v>109</v>
      </c>
      <c r="C57" s="112" t="s">
        <v>14</v>
      </c>
      <c r="D57" s="61">
        <v>0</v>
      </c>
      <c r="E57" s="194"/>
      <c r="F57" s="123">
        <f t="shared" si="14"/>
        <v>0</v>
      </c>
    </row>
    <row r="58" spans="1:6" ht="12.75" customHeight="1">
      <c r="A58" s="43"/>
      <c r="B58" s="197" t="s">
        <v>132</v>
      </c>
      <c r="C58" s="112" t="s">
        <v>14</v>
      </c>
      <c r="D58" s="61">
        <v>5</v>
      </c>
      <c r="E58" s="194"/>
      <c r="F58" s="123">
        <f t="shared" si="14"/>
        <v>0</v>
      </c>
    </row>
    <row r="59" spans="1:6" ht="12.75" customHeight="1">
      <c r="A59" s="43"/>
      <c r="B59" s="197" t="s">
        <v>133</v>
      </c>
      <c r="C59" s="112" t="s">
        <v>14</v>
      </c>
      <c r="D59" s="61">
        <v>0</v>
      </c>
      <c r="E59" s="194"/>
      <c r="F59" s="123">
        <f t="shared" si="14"/>
        <v>0</v>
      </c>
    </row>
    <row r="60" spans="1:6" ht="12.75" customHeight="1">
      <c r="A60" s="43"/>
      <c r="B60" s="197" t="s">
        <v>134</v>
      </c>
      <c r="C60" s="112" t="s">
        <v>14</v>
      </c>
      <c r="D60" s="61">
        <v>80</v>
      </c>
      <c r="E60" s="194"/>
      <c r="F60" s="123">
        <f t="shared" ref="F60" si="15">D60*E60</f>
        <v>0</v>
      </c>
    </row>
    <row r="61" spans="1:6" ht="12.75" customHeight="1">
      <c r="A61" s="43"/>
      <c r="B61" s="197" t="s">
        <v>135</v>
      </c>
      <c r="C61" s="112" t="s">
        <v>14</v>
      </c>
      <c r="D61" s="61">
        <v>200</v>
      </c>
      <c r="E61" s="194"/>
      <c r="F61" s="123">
        <f t="shared" ref="F61:F62" si="16">D61*E61</f>
        <v>0</v>
      </c>
    </row>
    <row r="62" spans="1:6" ht="12.75" customHeight="1">
      <c r="A62" s="43"/>
      <c r="B62" s="197" t="s">
        <v>136</v>
      </c>
      <c r="C62" s="112" t="s">
        <v>14</v>
      </c>
      <c r="D62" s="61">
        <v>10</v>
      </c>
      <c r="E62" s="194"/>
      <c r="F62" s="123">
        <f t="shared" si="16"/>
        <v>0</v>
      </c>
    </row>
    <row r="63" spans="1:6" ht="12.75" customHeight="1">
      <c r="A63" s="43"/>
      <c r="B63" s="53"/>
      <c r="C63" s="112"/>
      <c r="D63" s="148"/>
      <c r="E63" s="146"/>
      <c r="F63" s="123"/>
    </row>
    <row r="64" spans="1:6" ht="131.25" customHeight="1">
      <c r="A64" s="43">
        <f>+A53+1</f>
        <v>6</v>
      </c>
      <c r="B64" s="233" t="s">
        <v>93</v>
      </c>
      <c r="C64" s="112"/>
      <c r="D64" s="148"/>
      <c r="E64" s="146"/>
      <c r="F64" s="123"/>
    </row>
    <row r="65" spans="1:6" ht="12.75" customHeight="1">
      <c r="A65" s="43"/>
      <c r="B65" s="59"/>
      <c r="C65" s="112"/>
      <c r="D65" s="148"/>
      <c r="E65" s="146"/>
      <c r="F65" s="123"/>
    </row>
    <row r="66" spans="1:6" ht="12.75" customHeight="1">
      <c r="A66" s="43"/>
      <c r="B66" s="68" t="s">
        <v>95</v>
      </c>
      <c r="C66" s="112" t="s">
        <v>12</v>
      </c>
      <c r="D66" s="61">
        <v>3</v>
      </c>
      <c r="E66" s="194"/>
      <c r="F66" s="123">
        <f t="shared" ref="F66:F70" si="17">D66*E66</f>
        <v>0</v>
      </c>
    </row>
    <row r="67" spans="1:6" ht="12.75" customHeight="1">
      <c r="A67" s="43"/>
      <c r="B67" s="197" t="s">
        <v>97</v>
      </c>
      <c r="C67" s="112" t="s">
        <v>12</v>
      </c>
      <c r="D67" s="61">
        <v>1</v>
      </c>
      <c r="E67" s="194"/>
      <c r="F67" s="123">
        <f t="shared" si="17"/>
        <v>0</v>
      </c>
    </row>
    <row r="68" spans="1:6" ht="12.75" customHeight="1">
      <c r="A68" s="43"/>
      <c r="B68" s="197" t="s">
        <v>109</v>
      </c>
      <c r="C68" s="112" t="s">
        <v>12</v>
      </c>
      <c r="D68" s="61">
        <v>0</v>
      </c>
      <c r="E68" s="194"/>
      <c r="F68" s="123">
        <f t="shared" si="17"/>
        <v>0</v>
      </c>
    </row>
    <row r="69" spans="1:6" ht="12.75" customHeight="1">
      <c r="A69" s="43"/>
      <c r="B69" s="197" t="s">
        <v>132</v>
      </c>
      <c r="C69" s="112" t="s">
        <v>12</v>
      </c>
      <c r="D69" s="61">
        <v>0</v>
      </c>
      <c r="E69" s="194"/>
      <c r="F69" s="123">
        <f t="shared" si="17"/>
        <v>0</v>
      </c>
    </row>
    <row r="70" spans="1:6" ht="12.75" customHeight="1">
      <c r="A70" s="43"/>
      <c r="B70" s="197" t="s">
        <v>133</v>
      </c>
      <c r="C70" s="112" t="s">
        <v>12</v>
      </c>
      <c r="D70" s="61">
        <v>0</v>
      </c>
      <c r="E70" s="194"/>
      <c r="F70" s="123">
        <f t="shared" si="17"/>
        <v>0</v>
      </c>
    </row>
    <row r="71" spans="1:6" ht="12.75" customHeight="1">
      <c r="A71" s="43"/>
      <c r="B71" s="197" t="s">
        <v>134</v>
      </c>
      <c r="C71" s="112" t="s">
        <v>12</v>
      </c>
      <c r="D71" s="61">
        <v>1</v>
      </c>
      <c r="E71" s="194"/>
      <c r="F71" s="123">
        <f t="shared" ref="F71:F72" si="18">D71*E71</f>
        <v>0</v>
      </c>
    </row>
    <row r="72" spans="1:6" ht="12.75" customHeight="1">
      <c r="A72" s="43"/>
      <c r="B72" s="197" t="s">
        <v>135</v>
      </c>
      <c r="C72" s="112" t="s">
        <v>12</v>
      </c>
      <c r="D72" s="61">
        <v>5</v>
      </c>
      <c r="E72" s="194"/>
      <c r="F72" s="123">
        <f t="shared" si="18"/>
        <v>0</v>
      </c>
    </row>
    <row r="73" spans="1:6" ht="12.75" customHeight="1">
      <c r="A73" s="43"/>
      <c r="B73" s="197" t="s">
        <v>136</v>
      </c>
      <c r="C73" s="112" t="s">
        <v>12</v>
      </c>
      <c r="D73" s="61">
        <v>0</v>
      </c>
      <c r="E73" s="194"/>
      <c r="F73" s="123">
        <f t="shared" ref="F73" si="19">D73*E73</f>
        <v>0</v>
      </c>
    </row>
    <row r="74" spans="1:6" ht="12.75" customHeight="1">
      <c r="A74" s="43"/>
      <c r="B74" s="53"/>
      <c r="C74" s="112"/>
      <c r="D74" s="148"/>
      <c r="E74" s="146"/>
      <c r="F74" s="123"/>
    </row>
    <row r="75" spans="1:6" ht="165.75">
      <c r="A75" s="43">
        <f>+A64+1</f>
        <v>7</v>
      </c>
      <c r="B75" s="57" t="s">
        <v>24</v>
      </c>
      <c r="C75" s="113"/>
      <c r="D75" s="135"/>
      <c r="E75" s="136"/>
      <c r="F75" s="123"/>
    </row>
    <row r="76" spans="1:6">
      <c r="A76" s="43"/>
      <c r="B76" s="59"/>
      <c r="C76" s="112"/>
      <c r="D76" s="148"/>
      <c r="E76" s="146"/>
      <c r="F76" s="123"/>
    </row>
    <row r="77" spans="1:6" ht="12.75" customHeight="1">
      <c r="A77" s="43"/>
      <c r="B77" s="68" t="s">
        <v>95</v>
      </c>
      <c r="C77" s="113" t="s">
        <v>13</v>
      </c>
      <c r="D77" s="61">
        <v>4.0999999999999996</v>
      </c>
      <c r="E77" s="194"/>
      <c r="F77" s="123">
        <f t="shared" ref="F77:F81" si="20">D77*E77</f>
        <v>0</v>
      </c>
    </row>
    <row r="78" spans="1:6" ht="12.75" customHeight="1">
      <c r="A78" s="43"/>
      <c r="B78" s="197" t="s">
        <v>97</v>
      </c>
      <c r="C78" s="113" t="s">
        <v>13</v>
      </c>
      <c r="D78" s="61">
        <v>0</v>
      </c>
      <c r="E78" s="194"/>
      <c r="F78" s="123">
        <f t="shared" si="20"/>
        <v>0</v>
      </c>
    </row>
    <row r="79" spans="1:6" ht="12.75" customHeight="1">
      <c r="A79" s="43"/>
      <c r="B79" s="197" t="s">
        <v>109</v>
      </c>
      <c r="C79" s="113" t="s">
        <v>13</v>
      </c>
      <c r="D79" s="61">
        <v>0</v>
      </c>
      <c r="E79" s="194"/>
      <c r="F79" s="123">
        <f t="shared" si="20"/>
        <v>0</v>
      </c>
    </row>
    <row r="80" spans="1:6" ht="12.75" customHeight="1">
      <c r="A80" s="43"/>
      <c r="B80" s="197" t="s">
        <v>132</v>
      </c>
      <c r="C80" s="113" t="s">
        <v>13</v>
      </c>
      <c r="D80" s="61">
        <v>0</v>
      </c>
      <c r="E80" s="194"/>
      <c r="F80" s="123">
        <f t="shared" si="20"/>
        <v>0</v>
      </c>
    </row>
    <row r="81" spans="1:6" ht="12.75" customHeight="1">
      <c r="A81" s="43"/>
      <c r="B81" s="197" t="s">
        <v>133</v>
      </c>
      <c r="C81" s="113" t="s">
        <v>13</v>
      </c>
      <c r="D81" s="61">
        <v>0</v>
      </c>
      <c r="E81" s="194"/>
      <c r="F81" s="123">
        <f t="shared" si="20"/>
        <v>0</v>
      </c>
    </row>
    <row r="82" spans="1:6" ht="12.75" customHeight="1">
      <c r="A82" s="43"/>
      <c r="B82" s="197" t="s">
        <v>134</v>
      </c>
      <c r="C82" s="113" t="s">
        <v>13</v>
      </c>
      <c r="D82" s="61">
        <v>0</v>
      </c>
      <c r="E82" s="194"/>
      <c r="F82" s="123">
        <f t="shared" ref="F82" si="21">D82*E82</f>
        <v>0</v>
      </c>
    </row>
    <row r="83" spans="1:6" ht="12.75" customHeight="1">
      <c r="A83" s="43"/>
      <c r="B83" s="197" t="s">
        <v>135</v>
      </c>
      <c r="C83" s="113" t="s">
        <v>13</v>
      </c>
      <c r="D83" s="61">
        <v>0</v>
      </c>
      <c r="E83" s="194"/>
      <c r="F83" s="123">
        <f t="shared" ref="F83" si="22">D83*E83</f>
        <v>0</v>
      </c>
    </row>
    <row r="84" spans="1:6" ht="12.75" customHeight="1">
      <c r="A84" s="43"/>
      <c r="B84" s="197" t="s">
        <v>136</v>
      </c>
      <c r="C84" s="113" t="s">
        <v>13</v>
      </c>
      <c r="D84" s="61">
        <v>0</v>
      </c>
      <c r="E84" s="194"/>
      <c r="F84" s="123">
        <f t="shared" ref="F84" si="23">D84*E84</f>
        <v>0</v>
      </c>
    </row>
    <row r="85" spans="1:6" ht="12.75" customHeight="1">
      <c r="A85" s="43"/>
      <c r="B85" s="57"/>
      <c r="C85" s="113"/>
      <c r="D85" s="135"/>
      <c r="E85" s="136"/>
      <c r="F85" s="137"/>
    </row>
    <row r="86" spans="1:6" ht="204">
      <c r="A86" s="43">
        <f>+A75+1</f>
        <v>8</v>
      </c>
      <c r="B86" s="57" t="s">
        <v>48</v>
      </c>
      <c r="C86" s="109"/>
      <c r="D86" s="135"/>
      <c r="E86" s="136"/>
      <c r="F86" s="123"/>
    </row>
    <row r="87" spans="1:6" ht="12.75" customHeight="1">
      <c r="A87" s="43"/>
      <c r="B87" s="59"/>
      <c r="C87" s="112"/>
      <c r="D87" s="148"/>
      <c r="E87" s="146"/>
      <c r="F87" s="123"/>
    </row>
    <row r="88" spans="1:6" ht="12.75" customHeight="1">
      <c r="A88" s="43"/>
      <c r="B88" s="68" t="s">
        <v>95</v>
      </c>
      <c r="C88" s="109" t="s">
        <v>14</v>
      </c>
      <c r="D88" s="61">
        <v>46</v>
      </c>
      <c r="E88" s="194"/>
      <c r="F88" s="123">
        <f t="shared" ref="F88:F92" si="24">D88*E88</f>
        <v>0</v>
      </c>
    </row>
    <row r="89" spans="1:6" ht="12.75" customHeight="1">
      <c r="A89" s="43"/>
      <c r="B89" s="197" t="s">
        <v>97</v>
      </c>
      <c r="C89" s="109" t="s">
        <v>14</v>
      </c>
      <c r="D89" s="61">
        <v>0</v>
      </c>
      <c r="E89" s="194"/>
      <c r="F89" s="123">
        <f t="shared" si="24"/>
        <v>0</v>
      </c>
    </row>
    <row r="90" spans="1:6" ht="12.75" customHeight="1">
      <c r="A90" s="43"/>
      <c r="B90" s="197" t="s">
        <v>109</v>
      </c>
      <c r="C90" s="109" t="s">
        <v>14</v>
      </c>
      <c r="D90" s="61">
        <v>0</v>
      </c>
      <c r="E90" s="194"/>
      <c r="F90" s="123">
        <f t="shared" si="24"/>
        <v>0</v>
      </c>
    </row>
    <row r="91" spans="1:6" ht="12.75" customHeight="1">
      <c r="A91" s="43"/>
      <c r="B91" s="197" t="s">
        <v>132</v>
      </c>
      <c r="C91" s="109" t="s">
        <v>14</v>
      </c>
      <c r="D91" s="61">
        <v>0</v>
      </c>
      <c r="E91" s="194"/>
      <c r="F91" s="123">
        <f t="shared" si="24"/>
        <v>0</v>
      </c>
    </row>
    <row r="92" spans="1:6" ht="12.75" customHeight="1">
      <c r="A92" s="43"/>
      <c r="B92" s="197" t="s">
        <v>133</v>
      </c>
      <c r="C92" s="109" t="s">
        <v>14</v>
      </c>
      <c r="D92" s="61">
        <v>0</v>
      </c>
      <c r="E92" s="194"/>
      <c r="F92" s="123">
        <f t="shared" si="24"/>
        <v>0</v>
      </c>
    </row>
    <row r="93" spans="1:6" ht="12.75" customHeight="1">
      <c r="A93" s="43"/>
      <c r="B93" s="197" t="s">
        <v>134</v>
      </c>
      <c r="C93" s="109" t="s">
        <v>14</v>
      </c>
      <c r="D93" s="61">
        <v>0</v>
      </c>
      <c r="E93" s="194"/>
      <c r="F93" s="123">
        <f t="shared" ref="F93" si="25">D93*E93</f>
        <v>0</v>
      </c>
    </row>
    <row r="94" spans="1:6" ht="12.75" customHeight="1">
      <c r="A94" s="43"/>
      <c r="B94" s="197" t="s">
        <v>135</v>
      </c>
      <c r="C94" s="109" t="s">
        <v>14</v>
      </c>
      <c r="D94" s="61">
        <v>0</v>
      </c>
      <c r="E94" s="194"/>
      <c r="F94" s="123">
        <f t="shared" ref="F94:F95" si="26">D94*E94</f>
        <v>0</v>
      </c>
    </row>
    <row r="95" spans="1:6" ht="12.75" customHeight="1">
      <c r="A95" s="43"/>
      <c r="B95" s="197" t="s">
        <v>136</v>
      </c>
      <c r="C95" s="109" t="s">
        <v>112</v>
      </c>
      <c r="D95" s="61">
        <v>0</v>
      </c>
      <c r="E95" s="194"/>
      <c r="F95" s="123">
        <f t="shared" si="26"/>
        <v>0</v>
      </c>
    </row>
    <row r="96" spans="1:6" ht="12.75" customHeight="1">
      <c r="A96" s="43"/>
      <c r="B96" s="20"/>
      <c r="C96" s="109"/>
      <c r="D96" s="135"/>
      <c r="E96" s="136"/>
      <c r="F96" s="123"/>
    </row>
    <row r="97" spans="1:6" ht="193.5" customHeight="1">
      <c r="A97" s="43">
        <f>+A86+1</f>
        <v>9</v>
      </c>
      <c r="B97" s="57" t="s">
        <v>26</v>
      </c>
      <c r="C97" s="109"/>
      <c r="D97" s="135"/>
      <c r="E97" s="136"/>
      <c r="F97" s="123"/>
    </row>
    <row r="98" spans="1:6">
      <c r="A98" s="43"/>
      <c r="B98" s="59"/>
      <c r="C98" s="112"/>
      <c r="D98" s="148"/>
      <c r="E98" s="146"/>
      <c r="F98" s="123"/>
    </row>
    <row r="99" spans="1:6" ht="12.75" customHeight="1">
      <c r="A99" s="43"/>
      <c r="B99" s="68" t="s">
        <v>95</v>
      </c>
      <c r="C99" s="109" t="s">
        <v>14</v>
      </c>
      <c r="D99" s="61">
        <v>590</v>
      </c>
      <c r="E99" s="194"/>
      <c r="F99" s="123">
        <f t="shared" ref="F99:F103" si="27">D99*E99</f>
        <v>0</v>
      </c>
    </row>
    <row r="100" spans="1:6" ht="12.75" customHeight="1">
      <c r="A100" s="43"/>
      <c r="B100" s="197" t="s">
        <v>97</v>
      </c>
      <c r="C100" s="109" t="s">
        <v>14</v>
      </c>
      <c r="D100" s="61">
        <v>1.5</v>
      </c>
      <c r="E100" s="194"/>
      <c r="F100" s="123">
        <f t="shared" si="27"/>
        <v>0</v>
      </c>
    </row>
    <row r="101" spans="1:6" ht="12.75" customHeight="1">
      <c r="A101" s="43"/>
      <c r="B101" s="197" t="s">
        <v>109</v>
      </c>
      <c r="C101" s="109" t="s">
        <v>14</v>
      </c>
      <c r="D101" s="61">
        <v>51.2</v>
      </c>
      <c r="E101" s="194"/>
      <c r="F101" s="123">
        <f t="shared" si="27"/>
        <v>0</v>
      </c>
    </row>
    <row r="102" spans="1:6" ht="12.75" customHeight="1">
      <c r="A102" s="43"/>
      <c r="B102" s="197" t="s">
        <v>132</v>
      </c>
      <c r="C102" s="109" t="s">
        <v>14</v>
      </c>
      <c r="D102" s="61">
        <v>0</v>
      </c>
      <c r="E102" s="194"/>
      <c r="F102" s="123">
        <f t="shared" si="27"/>
        <v>0</v>
      </c>
    </row>
    <row r="103" spans="1:6" ht="12.75" customHeight="1">
      <c r="A103" s="43"/>
      <c r="B103" s="197" t="s">
        <v>133</v>
      </c>
      <c r="C103" s="109" t="s">
        <v>14</v>
      </c>
      <c r="D103" s="61">
        <v>74</v>
      </c>
      <c r="E103" s="194"/>
      <c r="F103" s="123">
        <f t="shared" si="27"/>
        <v>0</v>
      </c>
    </row>
    <row r="104" spans="1:6" ht="12.75" customHeight="1">
      <c r="A104" s="43"/>
      <c r="B104" s="197" t="s">
        <v>134</v>
      </c>
      <c r="C104" s="109" t="s">
        <v>14</v>
      </c>
      <c r="D104" s="61">
        <v>0</v>
      </c>
      <c r="E104" s="194"/>
      <c r="F104" s="123">
        <f t="shared" ref="F104" si="28">D104*E104</f>
        <v>0</v>
      </c>
    </row>
    <row r="105" spans="1:6" ht="12.75" customHeight="1">
      <c r="A105" s="43"/>
      <c r="B105" s="197" t="s">
        <v>135</v>
      </c>
      <c r="C105" s="109" t="s">
        <v>14</v>
      </c>
      <c r="D105" s="61">
        <v>467.45</v>
      </c>
      <c r="E105" s="194"/>
      <c r="F105" s="123">
        <f t="shared" ref="F105:F106" si="29">D105*E105</f>
        <v>0</v>
      </c>
    </row>
    <row r="106" spans="1:6" ht="12.75" customHeight="1">
      <c r="A106" s="43"/>
      <c r="B106" s="197" t="s">
        <v>136</v>
      </c>
      <c r="C106" s="109" t="s">
        <v>14</v>
      </c>
      <c r="D106" s="61">
        <v>1.59</v>
      </c>
      <c r="E106" s="194"/>
      <c r="F106" s="123">
        <f t="shared" si="29"/>
        <v>0</v>
      </c>
    </row>
    <row r="107" spans="1:6" ht="12.75" customHeight="1">
      <c r="A107" s="43"/>
      <c r="B107" s="68"/>
      <c r="C107" s="109"/>
      <c r="D107" s="135"/>
      <c r="E107" s="136"/>
      <c r="F107" s="123"/>
    </row>
    <row r="108" spans="1:6" ht="153">
      <c r="A108" s="43">
        <f>+A97+1</f>
        <v>10</v>
      </c>
      <c r="B108" s="184" t="s">
        <v>53</v>
      </c>
      <c r="C108" s="226"/>
      <c r="D108" s="182"/>
      <c r="E108" s="183"/>
      <c r="F108" s="123"/>
    </row>
    <row r="109" spans="1:6">
      <c r="A109" s="43"/>
      <c r="B109" s="184"/>
      <c r="C109" s="226"/>
      <c r="D109" s="182"/>
      <c r="E109" s="183"/>
      <c r="F109" s="123"/>
    </row>
    <row r="110" spans="1:6" ht="12.75" customHeight="1">
      <c r="A110" s="43"/>
      <c r="B110" s="68" t="s">
        <v>95</v>
      </c>
      <c r="C110" s="109" t="s">
        <v>16</v>
      </c>
      <c r="D110" s="61">
        <v>0</v>
      </c>
      <c r="E110" s="194"/>
      <c r="F110" s="123">
        <f t="shared" ref="F110:F114" si="30">D110*E110</f>
        <v>0</v>
      </c>
    </row>
    <row r="111" spans="1:6" ht="12.75" customHeight="1">
      <c r="A111" s="43"/>
      <c r="B111" s="197" t="s">
        <v>97</v>
      </c>
      <c r="C111" s="109" t="s">
        <v>16</v>
      </c>
      <c r="D111" s="61">
        <v>0</v>
      </c>
      <c r="E111" s="194"/>
      <c r="F111" s="123">
        <f t="shared" si="30"/>
        <v>0</v>
      </c>
    </row>
    <row r="112" spans="1:6" ht="12.75" customHeight="1">
      <c r="A112" s="43"/>
      <c r="B112" s="197" t="s">
        <v>109</v>
      </c>
      <c r="C112" s="109" t="s">
        <v>16</v>
      </c>
      <c r="D112" s="61">
        <v>0</v>
      </c>
      <c r="E112" s="194"/>
      <c r="F112" s="123">
        <f t="shared" si="30"/>
        <v>0</v>
      </c>
    </row>
    <row r="113" spans="1:6" ht="12.75" customHeight="1">
      <c r="A113" s="43"/>
      <c r="B113" s="197" t="s">
        <v>132</v>
      </c>
      <c r="C113" s="109" t="s">
        <v>16</v>
      </c>
      <c r="D113" s="61">
        <v>0</v>
      </c>
      <c r="E113" s="194"/>
      <c r="F113" s="123">
        <f t="shared" si="30"/>
        <v>0</v>
      </c>
    </row>
    <row r="114" spans="1:6" ht="12.75" customHeight="1">
      <c r="A114" s="43"/>
      <c r="B114" s="197" t="s">
        <v>133</v>
      </c>
      <c r="C114" s="109" t="s">
        <v>16</v>
      </c>
      <c r="D114" s="61">
        <f>+'fekalna osnovni podatki'!E27*4</f>
        <v>0</v>
      </c>
      <c r="E114" s="194"/>
      <c r="F114" s="123">
        <f t="shared" si="30"/>
        <v>0</v>
      </c>
    </row>
    <row r="115" spans="1:6" ht="12.75" customHeight="1">
      <c r="A115" s="43"/>
      <c r="B115" s="197" t="s">
        <v>134</v>
      </c>
      <c r="C115" s="109" t="s">
        <v>16</v>
      </c>
      <c r="D115" s="61">
        <v>0</v>
      </c>
      <c r="E115" s="194"/>
      <c r="F115" s="123">
        <f t="shared" ref="F115" si="31">D115*E115</f>
        <v>0</v>
      </c>
    </row>
    <row r="116" spans="1:6" ht="12.75" customHeight="1">
      <c r="A116" s="43"/>
      <c r="B116" s="197" t="s">
        <v>135</v>
      </c>
      <c r="C116" s="109" t="s">
        <v>16</v>
      </c>
      <c r="D116" s="61">
        <v>0</v>
      </c>
      <c r="E116" s="194"/>
      <c r="F116" s="123">
        <f t="shared" ref="F116:F117" si="32">D116*E116</f>
        <v>0</v>
      </c>
    </row>
    <row r="117" spans="1:6" ht="12.75" customHeight="1">
      <c r="A117" s="43"/>
      <c r="B117" s="197" t="s">
        <v>136</v>
      </c>
      <c r="C117" s="109" t="s">
        <v>16</v>
      </c>
      <c r="D117" s="61">
        <v>0</v>
      </c>
      <c r="E117" s="194"/>
      <c r="F117" s="123">
        <f t="shared" si="32"/>
        <v>0</v>
      </c>
    </row>
    <row r="118" spans="1:6" ht="12.75" customHeight="1">
      <c r="A118" s="43"/>
      <c r="B118" s="68"/>
      <c r="C118" s="109"/>
      <c r="D118" s="135"/>
      <c r="E118" s="136"/>
      <c r="F118" s="123"/>
    </row>
    <row r="119" spans="1:6" ht="12.75" customHeight="1">
      <c r="A119" s="43"/>
      <c r="B119" s="68" t="s">
        <v>54</v>
      </c>
      <c r="C119" s="109"/>
      <c r="D119" s="135"/>
      <c r="E119" s="136"/>
      <c r="F119" s="123"/>
    </row>
    <row r="120" spans="1:6" ht="12.75" customHeight="1">
      <c r="A120" s="43"/>
      <c r="B120" s="68"/>
      <c r="C120" s="109"/>
      <c r="D120" s="135"/>
      <c r="E120" s="136"/>
      <c r="F120" s="123"/>
    </row>
    <row r="121" spans="1:6" ht="12.75" customHeight="1">
      <c r="A121" s="43"/>
      <c r="B121" s="68" t="s">
        <v>95</v>
      </c>
      <c r="C121" s="109"/>
      <c r="D121" s="61"/>
      <c r="E121" s="194"/>
      <c r="F121" s="123">
        <f t="shared" ref="F121:F128" si="33">ROUND(+F11+F22+F33+F44+F55+F66+F77+F88+F99+F110,0)</f>
        <v>0</v>
      </c>
    </row>
    <row r="122" spans="1:6" ht="12.75" customHeight="1">
      <c r="A122" s="43"/>
      <c r="B122" s="197" t="s">
        <v>97</v>
      </c>
      <c r="C122" s="109"/>
      <c r="D122" s="61"/>
      <c r="E122" s="194"/>
      <c r="F122" s="123">
        <f t="shared" si="33"/>
        <v>0</v>
      </c>
    </row>
    <row r="123" spans="1:6" ht="12.75" customHeight="1">
      <c r="A123" s="43"/>
      <c r="B123" s="197" t="s">
        <v>109</v>
      </c>
      <c r="C123" s="109"/>
      <c r="D123" s="61"/>
      <c r="E123" s="194"/>
      <c r="F123" s="123">
        <f t="shared" si="33"/>
        <v>0</v>
      </c>
    </row>
    <row r="124" spans="1:6" ht="12.75" customHeight="1">
      <c r="A124" s="43"/>
      <c r="B124" s="197" t="s">
        <v>132</v>
      </c>
      <c r="C124" s="109"/>
      <c r="D124" s="61"/>
      <c r="E124" s="194"/>
      <c r="F124" s="123">
        <f t="shared" si="33"/>
        <v>0</v>
      </c>
    </row>
    <row r="125" spans="1:6" ht="12.75" customHeight="1">
      <c r="A125" s="43"/>
      <c r="B125" s="197" t="s">
        <v>133</v>
      </c>
      <c r="C125" s="109"/>
      <c r="D125" s="61"/>
      <c r="E125" s="194"/>
      <c r="F125" s="123">
        <f t="shared" si="33"/>
        <v>0</v>
      </c>
    </row>
    <row r="126" spans="1:6" ht="12.75" customHeight="1">
      <c r="A126" s="43"/>
      <c r="B126" s="197" t="s">
        <v>134</v>
      </c>
      <c r="C126" s="109"/>
      <c r="D126" s="61"/>
      <c r="E126" s="194"/>
      <c r="F126" s="123">
        <f t="shared" si="33"/>
        <v>0</v>
      </c>
    </row>
    <row r="127" spans="1:6" ht="12.75" customHeight="1">
      <c r="A127" s="43"/>
      <c r="B127" s="197" t="s">
        <v>135</v>
      </c>
      <c r="C127" s="109"/>
      <c r="D127" s="61"/>
      <c r="E127" s="194"/>
      <c r="F127" s="123">
        <f t="shared" si="33"/>
        <v>0</v>
      </c>
    </row>
    <row r="128" spans="1:6" ht="12.75" customHeight="1">
      <c r="A128" s="43"/>
      <c r="B128" s="197" t="s">
        <v>136</v>
      </c>
      <c r="C128" s="109"/>
      <c r="D128" s="61"/>
      <c r="E128" s="194"/>
      <c r="F128" s="123">
        <f t="shared" si="33"/>
        <v>0</v>
      </c>
    </row>
    <row r="129" spans="1:6" ht="12.75" customHeight="1">
      <c r="A129" s="43"/>
      <c r="B129" s="68"/>
      <c r="C129" s="109"/>
      <c r="D129" s="135"/>
      <c r="E129" s="136"/>
      <c r="F129" s="123"/>
    </row>
    <row r="130" spans="1:6" ht="16.5" thickBot="1">
      <c r="A130" s="22" t="s">
        <v>22</v>
      </c>
      <c r="B130" s="23" t="s">
        <v>23</v>
      </c>
      <c r="C130" s="114"/>
      <c r="D130" s="135"/>
      <c r="E130" s="102" t="s">
        <v>32</v>
      </c>
      <c r="F130" s="102">
        <f>SUM(F121:F128)</f>
        <v>0</v>
      </c>
    </row>
    <row r="131" spans="1:6" ht="12.75" customHeight="1" thickTop="1">
      <c r="A131" s="43"/>
      <c r="B131" s="20"/>
      <c r="C131" s="114"/>
      <c r="D131" s="135"/>
      <c r="E131" s="135"/>
      <c r="F131" s="121"/>
    </row>
    <row r="132" spans="1:6" ht="12.75" customHeight="1">
      <c r="A132" s="43"/>
      <c r="B132" s="20"/>
      <c r="C132" s="114"/>
      <c r="D132" s="135"/>
      <c r="E132" s="135"/>
      <c r="F132" s="121"/>
    </row>
    <row r="133" spans="1:6" ht="12.75" customHeight="1">
      <c r="A133" s="43"/>
      <c r="B133" s="20"/>
      <c r="C133" s="109"/>
      <c r="D133" s="135"/>
      <c r="E133" s="135"/>
      <c r="F133" s="121"/>
    </row>
    <row r="134" spans="1:6">
      <c r="B134" s="76"/>
      <c r="C134" s="112"/>
      <c r="D134" s="138"/>
      <c r="E134" s="134"/>
      <c r="F134" s="130"/>
    </row>
    <row r="136" spans="1:6">
      <c r="B136" s="62"/>
      <c r="C136" s="116"/>
      <c r="D136" s="139"/>
      <c r="E136" s="140"/>
      <c r="F136" s="123"/>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239"/>
  <sheetViews>
    <sheetView showZeros="0" topLeftCell="A7" workbookViewId="0">
      <selection activeCell="E31" sqref="E31"/>
    </sheetView>
  </sheetViews>
  <sheetFormatPr defaultRowHeight="12.75" customHeight="1"/>
  <cols>
    <col min="1" max="1" width="4.7109375" customWidth="1"/>
    <col min="2" max="2" width="30.7109375" customWidth="1"/>
    <col min="3" max="3" width="4.7109375" style="108" customWidth="1"/>
    <col min="4" max="4" width="12.7109375" style="141" customWidth="1"/>
    <col min="5" max="5" width="11.7109375" style="142" customWidth="1"/>
    <col min="6" max="6" width="12.7109375" style="143" customWidth="1"/>
    <col min="7" max="7" width="13" customWidth="1"/>
    <col min="8" max="8" width="21" style="54" customWidth="1"/>
    <col min="9" max="9" width="15.5703125" style="175" customWidth="1"/>
    <col min="10" max="10" width="12.28515625"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9" ht="12.75" customHeight="1">
      <c r="B1" s="88" t="str">
        <f>+nsl!D18</f>
        <v xml:space="preserve">IZGRADNJA KANALIZACIJSKEGA SISTEMA NA OBMOČJU </v>
      </c>
    </row>
    <row r="2" spans="1:9" ht="12.75" customHeight="1">
      <c r="B2" s="88" t="str">
        <f>+nsl!D19</f>
        <v>AGLOMERACIJE HRVATINI - KANALIZACIJA KOLOMBINI</v>
      </c>
    </row>
    <row r="3" spans="1:9" ht="12.75" customHeight="1">
      <c r="B3" s="88">
        <f>+nsl!D20</f>
        <v>0</v>
      </c>
    </row>
    <row r="4" spans="1:9" ht="12.75" customHeight="1">
      <c r="B4" s="88">
        <f>+nsl!D21</f>
        <v>0</v>
      </c>
    </row>
    <row r="5" spans="1:9" ht="12.75" customHeight="1">
      <c r="B5" s="88" t="str">
        <f>+FpredD!B5</f>
        <v xml:space="preserve">FEKALNA KANALIZACIJA </v>
      </c>
    </row>
    <row r="6" spans="1:9" ht="12.75" customHeight="1">
      <c r="B6" s="88"/>
    </row>
    <row r="7" spans="1:9" ht="15.75">
      <c r="A7" s="22" t="s">
        <v>33</v>
      </c>
      <c r="B7" s="106" t="s">
        <v>43</v>
      </c>
      <c r="C7" s="109"/>
      <c r="D7" s="135"/>
      <c r="E7" s="135"/>
      <c r="F7" s="121"/>
      <c r="H7" s="41"/>
    </row>
    <row r="8" spans="1:9" ht="15.75">
      <c r="A8" s="22"/>
      <c r="B8" s="106"/>
      <c r="C8" s="109"/>
      <c r="D8" s="135"/>
      <c r="E8" s="135"/>
      <c r="F8" s="121"/>
      <c r="H8" s="41"/>
    </row>
    <row r="9" spans="1:9" s="279" customFormat="1" ht="15.75">
      <c r="A9" s="277"/>
      <c r="B9" s="278" t="s">
        <v>58</v>
      </c>
      <c r="C9" s="247"/>
      <c r="D9" s="249"/>
      <c r="E9" s="249"/>
      <c r="F9" s="250"/>
      <c r="H9" s="280"/>
      <c r="I9" s="281"/>
    </row>
    <row r="10" spans="1:9" s="279" customFormat="1" ht="15.75">
      <c r="A10" s="277"/>
      <c r="B10" s="278" t="s">
        <v>143</v>
      </c>
      <c r="C10" s="247"/>
      <c r="D10" s="249" t="s">
        <v>21</v>
      </c>
      <c r="E10" s="249" t="s">
        <v>59</v>
      </c>
      <c r="F10" s="249" t="s">
        <v>49</v>
      </c>
      <c r="G10" s="282" t="s">
        <v>60</v>
      </c>
      <c r="H10" s="280"/>
      <c r="I10" s="281"/>
    </row>
    <row r="11" spans="1:9" s="279" customFormat="1" ht="15.75">
      <c r="A11" s="277"/>
      <c r="B11" s="246" t="s">
        <v>95</v>
      </c>
      <c r="C11" s="283" t="s">
        <v>16</v>
      </c>
      <c r="D11" s="245">
        <f>E11+F11+G11</f>
        <v>724</v>
      </c>
      <c r="E11" s="245">
        <f>+'fekalna osnovni podatki'!E9</f>
        <v>462</v>
      </c>
      <c r="F11" s="245">
        <f>+'fekalna osnovni podatki'!F9</f>
        <v>35</v>
      </c>
      <c r="G11" s="245">
        <f>+'fekalna osnovni podatki'!G9</f>
        <v>227</v>
      </c>
      <c r="H11" s="280"/>
      <c r="I11" s="281"/>
    </row>
    <row r="12" spans="1:9" s="279" customFormat="1" ht="15.75">
      <c r="A12" s="277"/>
      <c r="B12" s="284" t="s">
        <v>97</v>
      </c>
      <c r="C12" s="283" t="s">
        <v>16</v>
      </c>
      <c r="D12" s="245">
        <f>+'fekalna osnovni podatki'!D10</f>
        <v>71.69</v>
      </c>
      <c r="E12" s="245">
        <f>+'fekalna osnovni podatki'!E10</f>
        <v>1.3</v>
      </c>
      <c r="F12" s="245">
        <f>+'fekalna osnovni podatki'!F10</f>
        <v>0</v>
      </c>
      <c r="G12" s="245">
        <f>+'fekalna osnovni podatki'!G10</f>
        <v>70.39</v>
      </c>
      <c r="H12" s="280"/>
      <c r="I12" s="281"/>
    </row>
    <row r="13" spans="1:9" s="279" customFormat="1" ht="15.75">
      <c r="A13" s="277"/>
      <c r="B13" s="284" t="s">
        <v>109</v>
      </c>
      <c r="C13" s="283" t="s">
        <v>16</v>
      </c>
      <c r="D13" s="245">
        <f>+'fekalna osnovni podatki'!D11</f>
        <v>40.630000000000003</v>
      </c>
      <c r="E13" s="245">
        <f>+'fekalna osnovni podatki'!E11</f>
        <v>40.630000000000003</v>
      </c>
      <c r="F13" s="245">
        <f>+'fekalna osnovni podatki'!F11</f>
        <v>0</v>
      </c>
      <c r="G13" s="245">
        <f>+'fekalna osnovni podatki'!G11</f>
        <v>0</v>
      </c>
      <c r="H13" s="280"/>
      <c r="I13" s="281"/>
    </row>
    <row r="14" spans="1:9" s="279" customFormat="1" ht="15.75">
      <c r="A14" s="277"/>
      <c r="B14" s="284" t="s">
        <v>132</v>
      </c>
      <c r="C14" s="283" t="s">
        <v>16</v>
      </c>
      <c r="D14" s="245">
        <f>+'fekalna osnovni podatki'!D12</f>
        <v>68.64</v>
      </c>
      <c r="E14" s="245">
        <f>+'fekalna osnovni podatki'!E12</f>
        <v>0</v>
      </c>
      <c r="F14" s="245">
        <f>+'fekalna osnovni podatki'!F12</f>
        <v>0</v>
      </c>
      <c r="G14" s="245">
        <f>+'fekalna osnovni podatki'!G12</f>
        <v>68.64</v>
      </c>
      <c r="H14" s="280"/>
      <c r="I14" s="281"/>
    </row>
    <row r="15" spans="1:9" s="279" customFormat="1" ht="15.75">
      <c r="A15" s="277"/>
      <c r="B15" s="284" t="s">
        <v>133</v>
      </c>
      <c r="C15" s="283" t="s">
        <v>16</v>
      </c>
      <c r="D15" s="245">
        <f>+'fekalna osnovni podatki'!D13</f>
        <v>56.06</v>
      </c>
      <c r="E15" s="245">
        <f>+'fekalna osnovni podatki'!E13</f>
        <v>56.06</v>
      </c>
      <c r="F15" s="245">
        <f>+'fekalna osnovni podatki'!F13</f>
        <v>0</v>
      </c>
      <c r="G15" s="245">
        <f>+'fekalna osnovni podatki'!G13</f>
        <v>0</v>
      </c>
      <c r="H15" s="280"/>
      <c r="I15" s="281"/>
    </row>
    <row r="16" spans="1:9" s="279" customFormat="1" ht="15.75">
      <c r="A16" s="277"/>
      <c r="B16" s="284" t="s">
        <v>134</v>
      </c>
      <c r="C16" s="283" t="s">
        <v>16</v>
      </c>
      <c r="D16" s="245">
        <f>+'fekalna osnovni podatki'!D14</f>
        <v>129.81</v>
      </c>
      <c r="E16" s="245">
        <f>+'fekalna osnovni podatki'!E14</f>
        <v>0</v>
      </c>
      <c r="F16" s="245">
        <f>+'fekalna osnovni podatki'!F14</f>
        <v>0</v>
      </c>
      <c r="G16" s="245">
        <f>+'fekalna osnovni podatki'!G14</f>
        <v>129.81</v>
      </c>
      <c r="H16" s="280"/>
      <c r="I16" s="281"/>
    </row>
    <row r="17" spans="1:10" s="279" customFormat="1" ht="15.75">
      <c r="A17" s="277"/>
      <c r="B17" s="284" t="s">
        <v>135</v>
      </c>
      <c r="C17" s="283" t="s">
        <v>16</v>
      </c>
      <c r="D17" s="245">
        <f>+'fekalna osnovni podatki'!D15</f>
        <v>437.06</v>
      </c>
      <c r="E17" s="245">
        <f>+'fekalna osnovni podatki'!E15</f>
        <v>365.19</v>
      </c>
      <c r="F17" s="245">
        <f>+'fekalna osnovni podatki'!F15</f>
        <v>0</v>
      </c>
      <c r="G17" s="245">
        <f>+'fekalna osnovni podatki'!G15</f>
        <v>71.87</v>
      </c>
      <c r="H17" s="280"/>
      <c r="I17" s="281"/>
    </row>
    <row r="18" spans="1:10" s="279" customFormat="1" ht="15.75">
      <c r="A18" s="277"/>
      <c r="B18" s="284" t="s">
        <v>136</v>
      </c>
      <c r="C18" s="283" t="s">
        <v>16</v>
      </c>
      <c r="D18" s="245">
        <f>+'fekalna osnovni podatki'!D16</f>
        <v>75.31</v>
      </c>
      <c r="E18" s="245">
        <f>+'fekalna osnovni podatki'!E16</f>
        <v>1.26</v>
      </c>
      <c r="F18" s="245">
        <f>+'fekalna osnovni podatki'!F16</f>
        <v>0</v>
      </c>
      <c r="G18" s="245">
        <f>+'fekalna osnovni podatki'!G16</f>
        <v>74.05</v>
      </c>
      <c r="H18" s="280"/>
      <c r="I18" s="281"/>
    </row>
    <row r="19" spans="1:10" s="279" customFormat="1" ht="15.75">
      <c r="A19" s="277"/>
      <c r="B19" s="285"/>
      <c r="C19" s="247"/>
      <c r="D19" s="249"/>
      <c r="E19" s="249"/>
      <c r="F19" s="250"/>
      <c r="H19" s="280"/>
      <c r="I19" s="281"/>
    </row>
    <row r="20" spans="1:10" s="279" customFormat="1" ht="15.75">
      <c r="A20" s="277"/>
      <c r="B20" s="278" t="s">
        <v>57</v>
      </c>
      <c r="C20" s="247"/>
      <c r="D20" s="249"/>
      <c r="E20" s="249"/>
      <c r="F20" s="250"/>
      <c r="H20" s="280"/>
      <c r="I20" s="281"/>
    </row>
    <row r="21" spans="1:10" s="279" customFormat="1" ht="15.75">
      <c r="A21" s="277"/>
      <c r="B21" s="278" t="s">
        <v>143</v>
      </c>
      <c r="C21" s="247"/>
      <c r="D21" s="249"/>
      <c r="E21" s="249"/>
      <c r="F21" s="250"/>
      <c r="H21" s="280"/>
      <c r="I21" s="281"/>
    </row>
    <row r="22" spans="1:10" s="279" customFormat="1" ht="15.75">
      <c r="A22" s="277"/>
      <c r="B22" s="246" t="s">
        <v>95</v>
      </c>
      <c r="C22" s="283" t="s">
        <v>13</v>
      </c>
      <c r="D22" s="245">
        <v>1108</v>
      </c>
      <c r="E22" s="249"/>
      <c r="F22" s="250"/>
      <c r="H22" s="280"/>
      <c r="I22" s="281"/>
    </row>
    <row r="23" spans="1:10" s="279" customFormat="1" ht="15.75">
      <c r="A23" s="277"/>
      <c r="B23" s="284" t="s">
        <v>97</v>
      </c>
      <c r="C23" s="286" t="s">
        <v>13</v>
      </c>
      <c r="D23" s="287">
        <v>80</v>
      </c>
      <c r="E23" s="249"/>
      <c r="F23" s="250"/>
      <c r="H23" s="280"/>
      <c r="I23" s="281"/>
    </row>
    <row r="24" spans="1:10" s="279" customFormat="1" ht="15.75">
      <c r="A24" s="277"/>
      <c r="B24" s="284" t="s">
        <v>109</v>
      </c>
      <c r="C24" s="286" t="s">
        <v>13</v>
      </c>
      <c r="D24" s="287">
        <v>60.3</v>
      </c>
      <c r="E24" s="249"/>
      <c r="F24" s="250"/>
      <c r="H24" s="280"/>
      <c r="I24" s="281"/>
    </row>
    <row r="25" spans="1:10" s="279" customFormat="1" ht="15.75">
      <c r="A25" s="277"/>
      <c r="B25" s="284" t="s">
        <v>132</v>
      </c>
      <c r="C25" s="286" t="s">
        <v>13</v>
      </c>
      <c r="D25" s="287">
        <v>101</v>
      </c>
      <c r="E25" s="249"/>
      <c r="F25" s="250"/>
      <c r="H25" s="280"/>
      <c r="I25" s="281"/>
    </row>
    <row r="26" spans="1:10" s="279" customFormat="1" ht="15.75">
      <c r="A26" s="277"/>
      <c r="B26" s="284" t="s">
        <v>133</v>
      </c>
      <c r="C26" s="286" t="s">
        <v>13</v>
      </c>
      <c r="D26" s="287">
        <v>93.2</v>
      </c>
      <c r="E26" s="249"/>
      <c r="F26" s="250"/>
      <c r="H26" s="280"/>
      <c r="I26" s="281"/>
    </row>
    <row r="27" spans="1:10" s="279" customFormat="1" ht="15.75">
      <c r="A27" s="277"/>
      <c r="B27" s="284" t="s">
        <v>134</v>
      </c>
      <c r="C27" s="286" t="s">
        <v>13</v>
      </c>
      <c r="D27" s="287">
        <v>160</v>
      </c>
      <c r="E27" s="249"/>
      <c r="F27" s="250"/>
      <c r="H27" s="280"/>
      <c r="I27" s="281"/>
    </row>
    <row r="28" spans="1:10" s="279" customFormat="1" ht="15.75">
      <c r="A28" s="277"/>
      <c r="B28" s="284" t="s">
        <v>135</v>
      </c>
      <c r="C28" s="286" t="s">
        <v>13</v>
      </c>
      <c r="D28" s="287">
        <v>648.9</v>
      </c>
      <c r="E28" s="249"/>
      <c r="F28" s="250"/>
      <c r="H28" s="280"/>
      <c r="I28" s="281"/>
    </row>
    <row r="29" spans="1:10" s="279" customFormat="1" ht="15.75">
      <c r="A29" s="277"/>
      <c r="B29" s="284" t="s">
        <v>136</v>
      </c>
      <c r="C29" s="286" t="s">
        <v>13</v>
      </c>
      <c r="D29" s="287">
        <v>89</v>
      </c>
      <c r="E29" s="249"/>
      <c r="F29" s="250"/>
      <c r="H29" s="280"/>
      <c r="I29" s="281"/>
    </row>
    <row r="30" spans="1:10" s="279" customFormat="1" ht="15.75">
      <c r="A30" s="277"/>
      <c r="B30" s="285"/>
      <c r="C30" s="247"/>
      <c r="D30" s="249"/>
      <c r="E30" s="249"/>
      <c r="F30" s="250"/>
      <c r="H30" s="280"/>
      <c r="I30" s="281"/>
    </row>
    <row r="31" spans="1:10" ht="178.5">
      <c r="A31" s="43">
        <v>1</v>
      </c>
      <c r="B31" s="224" t="s">
        <v>96</v>
      </c>
      <c r="C31" s="109"/>
      <c r="D31" s="229"/>
      <c r="E31" s="135"/>
      <c r="F31" s="121"/>
      <c r="G31" s="195"/>
      <c r="H31" s="45"/>
      <c r="I31" s="46"/>
      <c r="J31" s="47"/>
    </row>
    <row r="32" spans="1:10" ht="15">
      <c r="A32" s="43"/>
      <c r="B32" s="59"/>
      <c r="C32" s="109"/>
      <c r="D32" s="135"/>
      <c r="E32" s="135"/>
      <c r="F32" s="121"/>
      <c r="G32" s="195"/>
      <c r="H32" s="45"/>
      <c r="I32" s="46"/>
      <c r="J32" s="47"/>
    </row>
    <row r="33" spans="1:10" ht="15">
      <c r="A33" s="43"/>
      <c r="B33" s="68" t="s">
        <v>95</v>
      </c>
      <c r="C33" s="60" t="s">
        <v>13</v>
      </c>
      <c r="D33" s="61">
        <v>58</v>
      </c>
      <c r="E33" s="194"/>
      <c r="F33" s="311">
        <f>D33*E33</f>
        <v>0</v>
      </c>
      <c r="H33" s="107"/>
      <c r="I33" s="46"/>
      <c r="J33" s="47"/>
    </row>
    <row r="34" spans="1:10" ht="12.75" customHeight="1">
      <c r="A34" s="43"/>
      <c r="B34" s="197" t="s">
        <v>97</v>
      </c>
      <c r="C34" s="110" t="s">
        <v>13</v>
      </c>
      <c r="D34" s="61">
        <v>16.100000000000001</v>
      </c>
      <c r="E34" s="194"/>
      <c r="F34" s="123">
        <f t="shared" ref="F34:F37" si="0">D34*E34</f>
        <v>0</v>
      </c>
      <c r="H34" s="45"/>
      <c r="I34" s="46"/>
      <c r="J34" s="47"/>
    </row>
    <row r="35" spans="1:10" ht="12.75" customHeight="1">
      <c r="A35" s="43"/>
      <c r="B35" s="197" t="s">
        <v>109</v>
      </c>
      <c r="C35" s="110" t="s">
        <v>13</v>
      </c>
      <c r="D35" s="61">
        <v>0</v>
      </c>
      <c r="E35" s="194"/>
      <c r="F35" s="123">
        <f t="shared" si="0"/>
        <v>0</v>
      </c>
      <c r="H35" s="45"/>
      <c r="I35" s="46"/>
      <c r="J35" s="47"/>
    </row>
    <row r="36" spans="1:10" ht="12.75" customHeight="1">
      <c r="A36" s="43"/>
      <c r="B36" s="197" t="s">
        <v>132</v>
      </c>
      <c r="C36" s="110" t="s">
        <v>13</v>
      </c>
      <c r="D36" s="61">
        <v>90.6</v>
      </c>
      <c r="E36" s="194"/>
      <c r="F36" s="123">
        <f t="shared" si="0"/>
        <v>0</v>
      </c>
      <c r="H36" s="45"/>
      <c r="I36" s="46"/>
      <c r="J36" s="47"/>
    </row>
    <row r="37" spans="1:10" ht="12.75" customHeight="1">
      <c r="A37" s="43"/>
      <c r="B37" s="197" t="s">
        <v>133</v>
      </c>
      <c r="C37" s="110" t="s">
        <v>13</v>
      </c>
      <c r="D37" s="61">
        <v>0</v>
      </c>
      <c r="E37" s="194"/>
      <c r="F37" s="123">
        <f t="shared" si="0"/>
        <v>0</v>
      </c>
      <c r="H37" s="45"/>
      <c r="I37" s="46"/>
      <c r="J37" s="47"/>
    </row>
    <row r="38" spans="1:10" ht="12.75" customHeight="1">
      <c r="A38" s="43"/>
      <c r="B38" s="197" t="s">
        <v>134</v>
      </c>
      <c r="C38" s="110" t="s">
        <v>13</v>
      </c>
      <c r="D38" s="61">
        <v>166.15</v>
      </c>
      <c r="E38" s="194"/>
      <c r="F38" s="123">
        <f t="shared" ref="F38" si="1">D38*E38</f>
        <v>0</v>
      </c>
      <c r="H38" s="45"/>
      <c r="I38" s="46"/>
      <c r="J38" s="47"/>
    </row>
    <row r="39" spans="1:10" ht="12.75" customHeight="1">
      <c r="A39" s="43"/>
      <c r="B39" s="197" t="s">
        <v>135</v>
      </c>
      <c r="C39" s="110" t="s">
        <v>13</v>
      </c>
      <c r="D39" s="61">
        <v>18.399999999999999</v>
      </c>
      <c r="E39" s="194"/>
      <c r="F39" s="123">
        <f t="shared" ref="F39:F40" si="2">D39*E39</f>
        <v>0</v>
      </c>
      <c r="H39" s="45"/>
      <c r="I39" s="46"/>
      <c r="J39" s="47"/>
    </row>
    <row r="40" spans="1:10" ht="12.75" customHeight="1">
      <c r="A40" s="43"/>
      <c r="B40" s="197" t="s">
        <v>136</v>
      </c>
      <c r="C40" s="110" t="s">
        <v>13</v>
      </c>
      <c r="D40" s="61">
        <v>18.7</v>
      </c>
      <c r="E40" s="194"/>
      <c r="F40" s="123">
        <f t="shared" si="2"/>
        <v>0</v>
      </c>
      <c r="H40" s="45"/>
      <c r="I40" s="46"/>
      <c r="J40" s="47"/>
    </row>
    <row r="41" spans="1:10" ht="12.75" customHeight="1">
      <c r="A41" s="43"/>
      <c r="B41" s="197"/>
      <c r="C41" s="110"/>
      <c r="D41" s="131"/>
      <c r="E41" s="194"/>
      <c r="F41" s="123"/>
      <c r="H41" s="45"/>
      <c r="I41" s="46"/>
      <c r="J41" s="47"/>
    </row>
    <row r="42" spans="1:10" ht="204">
      <c r="A42" s="43">
        <f>+A31+1</f>
        <v>2</v>
      </c>
      <c r="B42" s="228" t="s">
        <v>104</v>
      </c>
      <c r="C42" s="114">
        <v>0.1</v>
      </c>
      <c r="D42" s="229">
        <v>0.6</v>
      </c>
      <c r="E42" s="135"/>
      <c r="F42" s="121"/>
      <c r="H42" s="103"/>
      <c r="I42" s="46"/>
      <c r="J42" s="47"/>
    </row>
    <row r="43" spans="1:10" ht="12.75" customHeight="1">
      <c r="A43" s="43"/>
      <c r="B43" s="59"/>
      <c r="C43" s="109"/>
      <c r="D43" s="135"/>
      <c r="E43" s="135"/>
      <c r="F43" s="121"/>
      <c r="H43" s="45"/>
      <c r="I43" s="46"/>
      <c r="J43" s="47"/>
    </row>
    <row r="44" spans="1:10" ht="12.75" customHeight="1">
      <c r="A44" s="43"/>
      <c r="B44" s="68" t="s">
        <v>95</v>
      </c>
      <c r="C44" s="60" t="s">
        <v>13</v>
      </c>
      <c r="D44" s="61">
        <f>+D22*D42</f>
        <v>664.8</v>
      </c>
      <c r="E44" s="194"/>
      <c r="F44" s="311">
        <f>D44*E44</f>
        <v>0</v>
      </c>
      <c r="H44" s="63"/>
      <c r="I44" s="46"/>
      <c r="J44" s="47"/>
    </row>
    <row r="45" spans="1:10" ht="12.75" customHeight="1">
      <c r="A45" s="43"/>
      <c r="B45" s="197" t="s">
        <v>97</v>
      </c>
      <c r="C45" s="110" t="s">
        <v>13</v>
      </c>
      <c r="D45" s="61">
        <f>+D23*D42</f>
        <v>48</v>
      </c>
      <c r="E45" s="194"/>
      <c r="F45" s="123">
        <f t="shared" ref="F45:F48" si="3">D45*E45</f>
        <v>0</v>
      </c>
      <c r="H45" s="45"/>
      <c r="I45" s="46"/>
      <c r="J45" s="47"/>
    </row>
    <row r="46" spans="1:10" ht="12.75" customHeight="1">
      <c r="A46" s="43"/>
      <c r="B46" s="197" t="s">
        <v>109</v>
      </c>
      <c r="C46" s="110" t="s">
        <v>13</v>
      </c>
      <c r="D46" s="61">
        <f>+D24*D42</f>
        <v>36.18</v>
      </c>
      <c r="E46" s="194"/>
      <c r="F46" s="123">
        <f t="shared" si="3"/>
        <v>0</v>
      </c>
      <c r="H46" s="45"/>
      <c r="I46" s="46"/>
      <c r="J46" s="47"/>
    </row>
    <row r="47" spans="1:10" ht="12.75" customHeight="1">
      <c r="A47" s="43"/>
      <c r="B47" s="197" t="s">
        <v>132</v>
      </c>
      <c r="C47" s="110" t="s">
        <v>13</v>
      </c>
      <c r="D47" s="61">
        <f>+D25*D42</f>
        <v>60.599999999999994</v>
      </c>
      <c r="E47" s="194"/>
      <c r="F47" s="123">
        <f t="shared" si="3"/>
        <v>0</v>
      </c>
      <c r="H47" s="45"/>
      <c r="I47" s="46"/>
      <c r="J47" s="47"/>
    </row>
    <row r="48" spans="1:10" ht="12.75" customHeight="1">
      <c r="A48" s="43"/>
      <c r="B48" s="197" t="s">
        <v>133</v>
      </c>
      <c r="C48" s="110" t="s">
        <v>13</v>
      </c>
      <c r="D48" s="61">
        <f>+D26*D42</f>
        <v>55.92</v>
      </c>
      <c r="E48" s="194"/>
      <c r="F48" s="123">
        <f t="shared" si="3"/>
        <v>0</v>
      </c>
      <c r="H48" s="45"/>
      <c r="I48" s="46"/>
      <c r="J48" s="47"/>
    </row>
    <row r="49" spans="1:10" ht="12.75" customHeight="1">
      <c r="A49" s="43"/>
      <c r="B49" s="197" t="s">
        <v>134</v>
      </c>
      <c r="C49" s="110" t="s">
        <v>13</v>
      </c>
      <c r="D49" s="61">
        <f>+D27*D42</f>
        <v>96</v>
      </c>
      <c r="E49" s="194"/>
      <c r="F49" s="123">
        <f t="shared" ref="F49" si="4">D49*E49</f>
        <v>0</v>
      </c>
      <c r="H49" s="45"/>
      <c r="I49" s="46"/>
      <c r="J49" s="47"/>
    </row>
    <row r="50" spans="1:10" ht="12.75" customHeight="1">
      <c r="A50" s="43"/>
      <c r="B50" s="197" t="s">
        <v>135</v>
      </c>
      <c r="C50" s="110" t="s">
        <v>13</v>
      </c>
      <c r="D50" s="61">
        <f>+D28*D42</f>
        <v>389.34</v>
      </c>
      <c r="E50" s="194"/>
      <c r="F50" s="123">
        <f t="shared" ref="F50:F51" si="5">D50*E50</f>
        <v>0</v>
      </c>
      <c r="H50" s="45"/>
      <c r="I50" s="46"/>
      <c r="J50" s="47"/>
    </row>
    <row r="51" spans="1:10" ht="12.75" customHeight="1">
      <c r="A51" s="43"/>
      <c r="B51" s="197" t="s">
        <v>136</v>
      </c>
      <c r="C51" s="110" t="s">
        <v>13</v>
      </c>
      <c r="D51" s="61">
        <f>+D29*D42</f>
        <v>53.4</v>
      </c>
      <c r="E51" s="194"/>
      <c r="F51" s="123">
        <f t="shared" si="5"/>
        <v>0</v>
      </c>
      <c r="H51" s="45"/>
      <c r="I51" s="46"/>
      <c r="J51" s="47"/>
    </row>
    <row r="52" spans="1:10" ht="12.75" customHeight="1">
      <c r="A52" s="43"/>
      <c r="B52" s="68"/>
      <c r="C52" s="109"/>
      <c r="D52" s="135"/>
      <c r="E52" s="135"/>
      <c r="F52" s="121"/>
      <c r="H52" s="45"/>
      <c r="I52" s="46"/>
      <c r="J52" s="47"/>
    </row>
    <row r="53" spans="1:10" ht="255" customHeight="1">
      <c r="A53" s="43">
        <f>+A42+1</f>
        <v>3</v>
      </c>
      <c r="B53" s="228" t="s">
        <v>105</v>
      </c>
      <c r="C53" s="111"/>
      <c r="D53" s="230">
        <v>0.3</v>
      </c>
      <c r="E53" s="146"/>
      <c r="F53" s="147"/>
      <c r="H53" s="49"/>
      <c r="I53" s="65"/>
    </row>
    <row r="54" spans="1:10" ht="12.75" customHeight="1">
      <c r="A54" s="43"/>
      <c r="B54" s="59"/>
      <c r="C54" s="109"/>
      <c r="D54" s="135"/>
      <c r="E54" s="135"/>
      <c r="F54" s="121"/>
      <c r="H54" s="63"/>
    </row>
    <row r="55" spans="1:10" ht="12.75" customHeight="1">
      <c r="A55" s="43"/>
      <c r="B55" s="68" t="s">
        <v>95</v>
      </c>
      <c r="C55" s="60" t="s">
        <v>13</v>
      </c>
      <c r="D55" s="131">
        <f>+D22*D53</f>
        <v>332.4</v>
      </c>
      <c r="E55" s="194"/>
      <c r="F55" s="311">
        <f>D55*E55</f>
        <v>0</v>
      </c>
      <c r="H55" s="63"/>
    </row>
    <row r="56" spans="1:10" ht="12.75" customHeight="1">
      <c r="A56" s="43"/>
      <c r="B56" s="197" t="s">
        <v>97</v>
      </c>
      <c r="C56" s="110" t="s">
        <v>13</v>
      </c>
      <c r="D56" s="131">
        <f>+D23*D53</f>
        <v>24</v>
      </c>
      <c r="E56" s="194"/>
      <c r="F56" s="123">
        <f t="shared" ref="F56:F59" si="6">D56*E56</f>
        <v>0</v>
      </c>
      <c r="H56" s="51"/>
    </row>
    <row r="57" spans="1:10" ht="12.75" customHeight="1">
      <c r="A57" s="43"/>
      <c r="B57" s="197" t="s">
        <v>109</v>
      </c>
      <c r="C57" s="110" t="s">
        <v>13</v>
      </c>
      <c r="D57" s="131">
        <f>+D24*D53</f>
        <v>18.09</v>
      </c>
      <c r="E57" s="194"/>
      <c r="F57" s="123">
        <f t="shared" si="6"/>
        <v>0</v>
      </c>
      <c r="H57" s="51"/>
    </row>
    <row r="58" spans="1:10" ht="12.75" customHeight="1">
      <c r="A58" s="43"/>
      <c r="B58" s="197" t="s">
        <v>132</v>
      </c>
      <c r="C58" s="110" t="s">
        <v>13</v>
      </c>
      <c r="D58" s="131">
        <f>+D25*D53</f>
        <v>30.299999999999997</v>
      </c>
      <c r="E58" s="194"/>
      <c r="F58" s="123">
        <f t="shared" si="6"/>
        <v>0</v>
      </c>
      <c r="H58" s="51"/>
    </row>
    <row r="59" spans="1:10" ht="12.75" customHeight="1">
      <c r="A59" s="43"/>
      <c r="B59" s="197" t="s">
        <v>133</v>
      </c>
      <c r="C59" s="110" t="s">
        <v>13</v>
      </c>
      <c r="D59" s="131">
        <f>+D26*D53</f>
        <v>27.96</v>
      </c>
      <c r="E59" s="194"/>
      <c r="F59" s="123">
        <f t="shared" si="6"/>
        <v>0</v>
      </c>
      <c r="H59" s="51"/>
    </row>
    <row r="60" spans="1:10" ht="12.75" customHeight="1">
      <c r="A60" s="43"/>
      <c r="B60" s="197" t="s">
        <v>134</v>
      </c>
      <c r="C60" s="110" t="s">
        <v>13</v>
      </c>
      <c r="D60" s="131">
        <f>+D27*D53</f>
        <v>48</v>
      </c>
      <c r="E60" s="194"/>
      <c r="F60" s="123">
        <f t="shared" ref="F60" si="7">D60*E60</f>
        <v>0</v>
      </c>
      <c r="H60" s="51"/>
    </row>
    <row r="61" spans="1:10" ht="12.75" customHeight="1">
      <c r="A61" s="43"/>
      <c r="B61" s="197" t="s">
        <v>135</v>
      </c>
      <c r="C61" s="110" t="s">
        <v>13</v>
      </c>
      <c r="D61" s="131">
        <f>+D28*D53</f>
        <v>194.67</v>
      </c>
      <c r="E61" s="194"/>
      <c r="F61" s="123">
        <f t="shared" ref="F61:F62" si="8">D61*E61</f>
        <v>0</v>
      </c>
      <c r="H61" s="51"/>
    </row>
    <row r="62" spans="1:10" ht="12.75" customHeight="1">
      <c r="A62" s="43"/>
      <c r="B62" s="197" t="s">
        <v>136</v>
      </c>
      <c r="C62" s="110" t="s">
        <v>13</v>
      </c>
      <c r="D62" s="131">
        <f>+D29*D53</f>
        <v>26.7</v>
      </c>
      <c r="E62" s="194"/>
      <c r="F62" s="123">
        <f t="shared" si="8"/>
        <v>0</v>
      </c>
      <c r="H62" s="51"/>
    </row>
    <row r="63" spans="1:10" ht="12.75" customHeight="1">
      <c r="A63" s="43"/>
      <c r="B63" s="44"/>
      <c r="C63" s="109"/>
      <c r="D63" s="135"/>
      <c r="E63" s="135"/>
      <c r="F63" s="121"/>
      <c r="H63" s="51"/>
    </row>
    <row r="64" spans="1:10" ht="257.25" customHeight="1">
      <c r="A64" s="43">
        <f>+A53+1</f>
        <v>4</v>
      </c>
      <c r="B64" s="228" t="s">
        <v>106</v>
      </c>
      <c r="C64" s="235">
        <v>0.4</v>
      </c>
      <c r="D64" s="230">
        <v>0.1</v>
      </c>
      <c r="E64" s="146"/>
      <c r="F64" s="123"/>
      <c r="H64" s="181"/>
      <c r="I64" s="176"/>
    </row>
    <row r="65" spans="1:13" ht="12.75" customHeight="1">
      <c r="A65" s="43"/>
      <c r="B65" s="68"/>
      <c r="C65" s="109"/>
      <c r="D65" s="135"/>
      <c r="E65" s="135"/>
      <c r="F65" s="123"/>
      <c r="H65" s="181"/>
      <c r="I65" s="177"/>
      <c r="J65" s="186"/>
      <c r="M65" s="227"/>
    </row>
    <row r="66" spans="1:13" ht="12.75" customHeight="1">
      <c r="A66" s="43"/>
      <c r="B66" s="68" t="s">
        <v>95</v>
      </c>
      <c r="C66" s="60" t="s">
        <v>13</v>
      </c>
      <c r="D66" s="131">
        <f>+D22*D64</f>
        <v>110.80000000000001</v>
      </c>
      <c r="E66" s="194"/>
      <c r="F66" s="311">
        <f>D66*E66</f>
        <v>0</v>
      </c>
      <c r="H66" s="181"/>
      <c r="I66" s="177"/>
      <c r="J66" s="186"/>
      <c r="M66" s="227"/>
    </row>
    <row r="67" spans="1:13" ht="12.75" customHeight="1">
      <c r="A67" s="43"/>
      <c r="B67" s="197" t="s">
        <v>97</v>
      </c>
      <c r="C67" s="110" t="s">
        <v>13</v>
      </c>
      <c r="D67" s="131">
        <f>+D23*D64</f>
        <v>8</v>
      </c>
      <c r="E67" s="194"/>
      <c r="F67" s="123">
        <f t="shared" ref="F67:F70" si="9">D67*E67</f>
        <v>0</v>
      </c>
      <c r="H67" s="181"/>
      <c r="I67" s="177"/>
      <c r="J67" s="186"/>
      <c r="M67" s="227"/>
    </row>
    <row r="68" spans="1:13" ht="12.75" customHeight="1">
      <c r="A68" s="43"/>
      <c r="B68" s="197" t="s">
        <v>109</v>
      </c>
      <c r="C68" s="110" t="s">
        <v>13</v>
      </c>
      <c r="D68" s="131">
        <f>+D24*D64</f>
        <v>6.03</v>
      </c>
      <c r="E68" s="194"/>
      <c r="F68" s="123">
        <f t="shared" si="9"/>
        <v>0</v>
      </c>
      <c r="H68" s="181"/>
      <c r="I68" s="177"/>
      <c r="J68" s="186"/>
      <c r="M68" s="227"/>
    </row>
    <row r="69" spans="1:13" ht="12.75" customHeight="1">
      <c r="A69" s="43"/>
      <c r="B69" s="197" t="s">
        <v>132</v>
      </c>
      <c r="C69" s="110" t="s">
        <v>13</v>
      </c>
      <c r="D69" s="131">
        <f>+D25*D64</f>
        <v>10.100000000000001</v>
      </c>
      <c r="E69" s="194"/>
      <c r="F69" s="123">
        <f t="shared" si="9"/>
        <v>0</v>
      </c>
      <c r="H69" s="181"/>
      <c r="I69" s="177"/>
      <c r="J69" s="186"/>
      <c r="M69" s="227"/>
    </row>
    <row r="70" spans="1:13" ht="12.75" customHeight="1">
      <c r="A70" s="43"/>
      <c r="B70" s="197" t="s">
        <v>133</v>
      </c>
      <c r="C70" s="110" t="s">
        <v>13</v>
      </c>
      <c r="D70" s="131">
        <f>+D26*D64</f>
        <v>9.32</v>
      </c>
      <c r="E70" s="194"/>
      <c r="F70" s="123">
        <f t="shared" si="9"/>
        <v>0</v>
      </c>
      <c r="H70" s="181"/>
      <c r="I70" s="177"/>
      <c r="J70" s="186"/>
      <c r="M70" s="227"/>
    </row>
    <row r="71" spans="1:13" ht="12.75" customHeight="1">
      <c r="A71" s="43"/>
      <c r="B71" s="197" t="s">
        <v>134</v>
      </c>
      <c r="C71" s="110" t="s">
        <v>13</v>
      </c>
      <c r="D71" s="131">
        <f>+D27*D64</f>
        <v>16</v>
      </c>
      <c r="E71" s="194"/>
      <c r="F71" s="123">
        <f t="shared" ref="F71" si="10">D71*E71</f>
        <v>0</v>
      </c>
      <c r="H71" s="181"/>
      <c r="I71" s="177"/>
      <c r="J71" s="186"/>
      <c r="M71" s="227"/>
    </row>
    <row r="72" spans="1:13" ht="12.75" customHeight="1">
      <c r="A72" s="43"/>
      <c r="B72" s="197" t="s">
        <v>135</v>
      </c>
      <c r="C72" s="110" t="s">
        <v>13</v>
      </c>
      <c r="D72" s="131">
        <f>+D28*D64</f>
        <v>64.89</v>
      </c>
      <c r="E72" s="194"/>
      <c r="F72" s="123">
        <f t="shared" ref="F72:F73" si="11">D72*E72</f>
        <v>0</v>
      </c>
      <c r="H72" s="181"/>
      <c r="I72" s="177"/>
      <c r="J72" s="186"/>
      <c r="M72" s="227"/>
    </row>
    <row r="73" spans="1:13" ht="12.75" customHeight="1">
      <c r="A73" s="43"/>
      <c r="B73" s="197" t="s">
        <v>136</v>
      </c>
      <c r="C73" s="110" t="s">
        <v>13</v>
      </c>
      <c r="D73" s="131">
        <f>+D29*D64</f>
        <v>8.9</v>
      </c>
      <c r="E73" s="194"/>
      <c r="F73" s="123">
        <f t="shared" si="11"/>
        <v>0</v>
      </c>
      <c r="H73" s="181"/>
      <c r="I73" s="177"/>
      <c r="J73" s="186"/>
      <c r="M73" s="227"/>
    </row>
    <row r="74" spans="1:13" ht="12.75" customHeight="1">
      <c r="A74" s="43"/>
      <c r="B74" s="53"/>
      <c r="C74" s="112"/>
      <c r="D74" s="148"/>
      <c r="E74" s="146"/>
      <c r="F74" s="123"/>
      <c r="G74" s="316"/>
      <c r="H74" s="320"/>
      <c r="I74" s="321"/>
      <c r="M74" s="227"/>
    </row>
    <row r="75" spans="1:13" ht="167.25" customHeight="1">
      <c r="A75" s="43">
        <f>+A64+1</f>
        <v>5</v>
      </c>
      <c r="B75" s="20" t="s">
        <v>18</v>
      </c>
      <c r="C75" s="112"/>
      <c r="D75" s="129"/>
      <c r="E75" s="129"/>
      <c r="F75" s="130"/>
      <c r="H75" s="49"/>
      <c r="I75" s="178"/>
    </row>
    <row r="76" spans="1:13" ht="12.75" customHeight="1">
      <c r="A76" s="43"/>
      <c r="B76" s="68"/>
      <c r="C76" s="109"/>
      <c r="D76" s="135"/>
      <c r="E76" s="135"/>
      <c r="F76" s="123"/>
      <c r="H76" s="181"/>
    </row>
    <row r="77" spans="1:13" ht="12.75" customHeight="1">
      <c r="A77" s="43"/>
      <c r="B77" s="68" t="s">
        <v>95</v>
      </c>
      <c r="C77" s="112" t="s">
        <v>12</v>
      </c>
      <c r="D77" s="131">
        <v>5</v>
      </c>
      <c r="E77" s="129"/>
      <c r="F77" s="311">
        <f>D77*E77</f>
        <v>0</v>
      </c>
    </row>
    <row r="78" spans="1:13" ht="12.75" customHeight="1">
      <c r="A78" s="43"/>
      <c r="B78" s="197" t="s">
        <v>97</v>
      </c>
      <c r="C78" s="112" t="s">
        <v>12</v>
      </c>
      <c r="D78" s="131">
        <v>0</v>
      </c>
      <c r="E78" s="129"/>
      <c r="F78" s="123">
        <f t="shared" ref="F78:F81" si="12">D78*E78</f>
        <v>0</v>
      </c>
    </row>
    <row r="79" spans="1:13" ht="12.75" customHeight="1">
      <c r="A79" s="43"/>
      <c r="B79" s="197" t="s">
        <v>109</v>
      </c>
      <c r="C79" s="112" t="s">
        <v>12</v>
      </c>
      <c r="D79" s="131">
        <f>+D35*D75</f>
        <v>0</v>
      </c>
      <c r="E79" s="129"/>
      <c r="F79" s="123">
        <f t="shared" si="12"/>
        <v>0</v>
      </c>
    </row>
    <row r="80" spans="1:13" ht="12.75" customHeight="1">
      <c r="A80" s="43"/>
      <c r="B80" s="197" t="s">
        <v>132</v>
      </c>
      <c r="C80" s="112" t="s">
        <v>12</v>
      </c>
      <c r="D80" s="131">
        <v>0</v>
      </c>
      <c r="E80" s="129"/>
      <c r="F80" s="123">
        <f t="shared" si="12"/>
        <v>0</v>
      </c>
    </row>
    <row r="81" spans="1:8" ht="12.75" customHeight="1">
      <c r="A81" s="43"/>
      <c r="B81" s="197" t="s">
        <v>133</v>
      </c>
      <c r="C81" s="112" t="s">
        <v>12</v>
      </c>
      <c r="D81" s="131">
        <v>0</v>
      </c>
      <c r="E81" s="129"/>
      <c r="F81" s="123">
        <f t="shared" si="12"/>
        <v>0</v>
      </c>
    </row>
    <row r="82" spans="1:8" ht="12.75" customHeight="1">
      <c r="A82" s="43"/>
      <c r="B82" s="197" t="s">
        <v>134</v>
      </c>
      <c r="C82" s="112" t="s">
        <v>12</v>
      </c>
      <c r="D82" s="131">
        <v>0</v>
      </c>
      <c r="E82" s="129"/>
      <c r="F82" s="123">
        <f t="shared" ref="F82:F83" si="13">D82*E82</f>
        <v>0</v>
      </c>
    </row>
    <row r="83" spans="1:8" ht="12.75" customHeight="1">
      <c r="A83" s="43"/>
      <c r="B83" s="197" t="s">
        <v>135</v>
      </c>
      <c r="C83" s="112" t="s">
        <v>12</v>
      </c>
      <c r="D83" s="131">
        <v>3</v>
      </c>
      <c r="E83" s="129"/>
      <c r="F83" s="123">
        <f t="shared" si="13"/>
        <v>0</v>
      </c>
    </row>
    <row r="84" spans="1:8" ht="12.75" customHeight="1">
      <c r="A84" s="43"/>
      <c r="B84" s="197" t="s">
        <v>136</v>
      </c>
      <c r="C84" s="112" t="s">
        <v>12</v>
      </c>
      <c r="D84" s="131">
        <v>0</v>
      </c>
      <c r="E84" s="129"/>
      <c r="F84" s="123">
        <f t="shared" ref="F84" si="14">D84*E84</f>
        <v>0</v>
      </c>
    </row>
    <row r="85" spans="1:8" ht="12.75" customHeight="1">
      <c r="A85" s="43"/>
      <c r="B85" s="53"/>
      <c r="C85" s="112"/>
      <c r="D85" s="148"/>
      <c r="E85" s="146"/>
      <c r="F85" s="123"/>
    </row>
    <row r="86" spans="1:8" ht="165.75">
      <c r="A86" s="43">
        <f>+A75+1</f>
        <v>6</v>
      </c>
      <c r="B86" s="228" t="s">
        <v>61</v>
      </c>
      <c r="C86" s="112"/>
      <c r="D86" s="129"/>
      <c r="E86" s="129"/>
      <c r="F86" s="130"/>
      <c r="H86" s="49"/>
    </row>
    <row r="87" spans="1:8" ht="12.75" customHeight="1">
      <c r="A87" s="43"/>
      <c r="B87" s="68"/>
      <c r="C87" s="109"/>
      <c r="D87" s="135"/>
      <c r="E87" s="135"/>
      <c r="F87" s="123"/>
      <c r="H87" s="181"/>
    </row>
    <row r="88" spans="1:8" ht="12.75" customHeight="1">
      <c r="A88" s="43"/>
      <c r="B88" s="68" t="s">
        <v>95</v>
      </c>
      <c r="C88" s="112" t="s">
        <v>12</v>
      </c>
      <c r="D88" s="131">
        <v>9</v>
      </c>
      <c r="E88" s="129"/>
      <c r="F88" s="311">
        <f>D88*E88</f>
        <v>0</v>
      </c>
    </row>
    <row r="89" spans="1:8" ht="12.75" customHeight="1">
      <c r="A89" s="43"/>
      <c r="B89" s="197" t="s">
        <v>97</v>
      </c>
      <c r="C89" s="112" t="s">
        <v>12</v>
      </c>
      <c r="D89" s="131">
        <v>0</v>
      </c>
      <c r="E89" s="129"/>
      <c r="F89" s="123">
        <f t="shared" ref="F89:F92" si="15">D89*E89</f>
        <v>0</v>
      </c>
    </row>
    <row r="90" spans="1:8" ht="12.75" customHeight="1">
      <c r="A90" s="43"/>
      <c r="B90" s="197" t="s">
        <v>109</v>
      </c>
      <c r="C90" s="112" t="s">
        <v>12</v>
      </c>
      <c r="D90" s="131">
        <v>3</v>
      </c>
      <c r="E90" s="129"/>
      <c r="F90" s="123">
        <f t="shared" si="15"/>
        <v>0</v>
      </c>
    </row>
    <row r="91" spans="1:8" ht="12.75" customHeight="1">
      <c r="A91" s="43"/>
      <c r="B91" s="197" t="s">
        <v>132</v>
      </c>
      <c r="C91" s="112" t="s">
        <v>12</v>
      </c>
      <c r="D91" s="131">
        <v>0</v>
      </c>
      <c r="E91" s="129"/>
      <c r="F91" s="123">
        <f t="shared" si="15"/>
        <v>0</v>
      </c>
    </row>
    <row r="92" spans="1:8" ht="12.75" customHeight="1">
      <c r="A92" s="43"/>
      <c r="B92" s="197" t="s">
        <v>133</v>
      </c>
      <c r="C92" s="112" t="s">
        <v>12</v>
      </c>
      <c r="D92" s="131">
        <v>0</v>
      </c>
      <c r="E92" s="129"/>
      <c r="F92" s="123">
        <f t="shared" si="15"/>
        <v>0</v>
      </c>
    </row>
    <row r="93" spans="1:8" ht="12.75" customHeight="1">
      <c r="A93" s="43"/>
      <c r="B93" s="197" t="s">
        <v>134</v>
      </c>
      <c r="C93" s="112" t="s">
        <v>12</v>
      </c>
      <c r="D93" s="131">
        <v>0</v>
      </c>
      <c r="E93" s="129"/>
      <c r="F93" s="123">
        <f t="shared" ref="F93" si="16">D93*E93</f>
        <v>0</v>
      </c>
    </row>
    <row r="94" spans="1:8" ht="12.75" customHeight="1">
      <c r="A94" s="43"/>
      <c r="B94" s="197" t="s">
        <v>135</v>
      </c>
      <c r="C94" s="112" t="s">
        <v>12</v>
      </c>
      <c r="D94" s="131">
        <v>5</v>
      </c>
      <c r="E94" s="129"/>
      <c r="F94" s="123">
        <f t="shared" ref="F94:F95" si="17">D94*E94</f>
        <v>0</v>
      </c>
    </row>
    <row r="95" spans="1:8" ht="12.75" customHeight="1">
      <c r="A95" s="43"/>
      <c r="B95" s="197" t="s">
        <v>136</v>
      </c>
      <c r="C95" s="112" t="s">
        <v>12</v>
      </c>
      <c r="D95" s="131">
        <v>0</v>
      </c>
      <c r="E95" s="129"/>
      <c r="F95" s="123">
        <f t="shared" si="17"/>
        <v>0</v>
      </c>
    </row>
    <row r="96" spans="1:8" ht="12.75" customHeight="1">
      <c r="A96" s="43"/>
      <c r="B96" s="53"/>
      <c r="C96" s="112"/>
      <c r="D96" s="148"/>
      <c r="E96" s="146"/>
      <c r="F96" s="123"/>
    </row>
    <row r="97" spans="1:8" ht="51">
      <c r="A97" s="43">
        <f>+A86+1</f>
        <v>7</v>
      </c>
      <c r="B97" s="62" t="s">
        <v>19</v>
      </c>
      <c r="C97" s="109"/>
      <c r="D97" s="131"/>
      <c r="E97" s="135"/>
      <c r="F97" s="121"/>
      <c r="H97" s="213"/>
    </row>
    <row r="98" spans="1:8" ht="12.75" customHeight="1">
      <c r="A98" s="43"/>
      <c r="B98" s="68"/>
      <c r="C98" s="109"/>
      <c r="D98" s="135"/>
      <c r="E98" s="135"/>
      <c r="F98" s="123"/>
      <c r="H98" s="214"/>
    </row>
    <row r="99" spans="1:8" ht="12.75" customHeight="1">
      <c r="A99" s="43"/>
      <c r="B99" s="68" t="s">
        <v>95</v>
      </c>
      <c r="C99" s="112" t="s">
        <v>14</v>
      </c>
      <c r="D99" s="131">
        <f t="shared" ref="D99:D106" si="18">+D11*0.6</f>
        <v>434.4</v>
      </c>
      <c r="E99" s="129"/>
      <c r="F99" s="311">
        <f>D99*E99</f>
        <v>0</v>
      </c>
      <c r="H99" s="214"/>
    </row>
    <row r="100" spans="1:8" ht="12.75" customHeight="1">
      <c r="A100" s="43"/>
      <c r="B100" s="197" t="s">
        <v>97</v>
      </c>
      <c r="C100" s="112" t="s">
        <v>14</v>
      </c>
      <c r="D100" s="131">
        <f t="shared" si="18"/>
        <v>43.013999999999996</v>
      </c>
      <c r="E100" s="129"/>
      <c r="F100" s="123">
        <f t="shared" ref="F100:F103" si="19">D100*E100</f>
        <v>0</v>
      </c>
      <c r="H100" s="214"/>
    </row>
    <row r="101" spans="1:8" ht="12.75" customHeight="1">
      <c r="A101" s="43"/>
      <c r="B101" s="197" t="s">
        <v>109</v>
      </c>
      <c r="C101" s="112" t="s">
        <v>14</v>
      </c>
      <c r="D101" s="131">
        <f t="shared" si="18"/>
        <v>24.378</v>
      </c>
      <c r="E101" s="129"/>
      <c r="F101" s="123">
        <f t="shared" si="19"/>
        <v>0</v>
      </c>
      <c r="H101" s="214"/>
    </row>
    <row r="102" spans="1:8" ht="12.75" customHeight="1">
      <c r="A102" s="43"/>
      <c r="B102" s="197" t="s">
        <v>132</v>
      </c>
      <c r="C102" s="112" t="s">
        <v>14</v>
      </c>
      <c r="D102" s="131">
        <f t="shared" si="18"/>
        <v>41.183999999999997</v>
      </c>
      <c r="E102" s="129"/>
      <c r="F102" s="123">
        <f t="shared" si="19"/>
        <v>0</v>
      </c>
      <c r="H102" s="214"/>
    </row>
    <row r="103" spans="1:8" ht="12.75" customHeight="1">
      <c r="A103" s="43"/>
      <c r="B103" s="197" t="s">
        <v>133</v>
      </c>
      <c r="C103" s="112" t="s">
        <v>14</v>
      </c>
      <c r="D103" s="131">
        <f t="shared" si="18"/>
        <v>33.636000000000003</v>
      </c>
      <c r="E103" s="129"/>
      <c r="F103" s="123">
        <f t="shared" si="19"/>
        <v>0</v>
      </c>
      <c r="H103" s="214"/>
    </row>
    <row r="104" spans="1:8" ht="12.75" customHeight="1">
      <c r="A104" s="43"/>
      <c r="B104" s="197" t="s">
        <v>134</v>
      </c>
      <c r="C104" s="112" t="s">
        <v>14</v>
      </c>
      <c r="D104" s="131">
        <f t="shared" si="18"/>
        <v>77.885999999999996</v>
      </c>
      <c r="E104" s="129"/>
      <c r="F104" s="123">
        <f t="shared" ref="F104" si="20">D104*E104</f>
        <v>0</v>
      </c>
      <c r="H104" s="214"/>
    </row>
    <row r="105" spans="1:8" ht="12.75" customHeight="1">
      <c r="A105" s="43"/>
      <c r="B105" s="197" t="s">
        <v>135</v>
      </c>
      <c r="C105" s="112" t="s">
        <v>14</v>
      </c>
      <c r="D105" s="131">
        <f t="shared" si="18"/>
        <v>262.23599999999999</v>
      </c>
      <c r="E105" s="129"/>
      <c r="F105" s="123">
        <f t="shared" ref="F105:F106" si="21">D105*E105</f>
        <v>0</v>
      </c>
      <c r="H105" s="214"/>
    </row>
    <row r="106" spans="1:8" ht="12.75" customHeight="1">
      <c r="A106" s="43"/>
      <c r="B106" s="197" t="s">
        <v>136</v>
      </c>
      <c r="C106" s="112" t="s">
        <v>14</v>
      </c>
      <c r="D106" s="131">
        <f t="shared" si="18"/>
        <v>45.186</v>
      </c>
      <c r="E106" s="129"/>
      <c r="F106" s="123">
        <f t="shared" si="21"/>
        <v>0</v>
      </c>
      <c r="H106" s="214"/>
    </row>
    <row r="107" spans="1:8" ht="12.75" customHeight="1">
      <c r="A107" s="43"/>
      <c r="B107" s="68"/>
      <c r="C107" s="109"/>
      <c r="D107" s="131"/>
      <c r="E107" s="135"/>
      <c r="F107" s="121"/>
      <c r="H107" s="49"/>
    </row>
    <row r="108" spans="1:8" ht="140.25" customHeight="1">
      <c r="A108" s="43">
        <f>+A97+1</f>
        <v>8</v>
      </c>
      <c r="B108" s="57" t="s">
        <v>62</v>
      </c>
      <c r="C108" s="109"/>
      <c r="D108" s="131"/>
      <c r="E108" s="132"/>
      <c r="F108" s="133"/>
      <c r="H108" s="49"/>
    </row>
    <row r="109" spans="1:8" ht="15.75" customHeight="1">
      <c r="A109" s="43"/>
      <c r="B109" s="225"/>
      <c r="C109" s="109"/>
      <c r="D109" s="131"/>
      <c r="E109" s="132"/>
      <c r="F109" s="133"/>
      <c r="H109" s="49"/>
    </row>
    <row r="110" spans="1:8" ht="12.75" customHeight="1">
      <c r="A110" s="43"/>
      <c r="B110" s="68" t="s">
        <v>95</v>
      </c>
      <c r="C110" s="109" t="s">
        <v>13</v>
      </c>
      <c r="D110" s="131">
        <f>+G11*0.3</f>
        <v>68.099999999999994</v>
      </c>
      <c r="E110" s="129"/>
      <c r="F110" s="311">
        <f>D110*E110</f>
        <v>0</v>
      </c>
      <c r="H110" s="49"/>
    </row>
    <row r="111" spans="1:8" ht="12.75" customHeight="1">
      <c r="A111" s="43"/>
      <c r="B111" s="197" t="s">
        <v>97</v>
      </c>
      <c r="C111" s="109" t="s">
        <v>13</v>
      </c>
      <c r="D111" s="131">
        <f>+G12*0.3</f>
        <v>21.117000000000001</v>
      </c>
      <c r="E111" s="129"/>
      <c r="F111" s="123">
        <f t="shared" ref="F111:F114" si="22">D111*E111</f>
        <v>0</v>
      </c>
      <c r="H111" s="49"/>
    </row>
    <row r="112" spans="1:8" ht="12.75" customHeight="1">
      <c r="A112" s="43"/>
      <c r="B112" s="197" t="s">
        <v>109</v>
      </c>
      <c r="C112" s="109" t="s">
        <v>13</v>
      </c>
      <c r="D112" s="131">
        <f>+G13*0.3</f>
        <v>0</v>
      </c>
      <c r="E112" s="129"/>
      <c r="F112" s="123">
        <f t="shared" si="22"/>
        <v>0</v>
      </c>
      <c r="H112" s="49"/>
    </row>
    <row r="113" spans="1:8" ht="12.75" customHeight="1">
      <c r="A113" s="43"/>
      <c r="B113" s="197" t="s">
        <v>132</v>
      </c>
      <c r="C113" s="109" t="s">
        <v>13</v>
      </c>
      <c r="D113" s="131">
        <f>+G14*0.3</f>
        <v>20.591999999999999</v>
      </c>
      <c r="E113" s="129"/>
      <c r="F113" s="123">
        <f t="shared" si="22"/>
        <v>0</v>
      </c>
      <c r="H113" s="49"/>
    </row>
    <row r="114" spans="1:8" ht="12.75" customHeight="1">
      <c r="A114" s="43"/>
      <c r="B114" s="197" t="s">
        <v>133</v>
      </c>
      <c r="C114" s="109" t="s">
        <v>13</v>
      </c>
      <c r="D114" s="131">
        <f>+G15*0.5</f>
        <v>0</v>
      </c>
      <c r="E114" s="129"/>
      <c r="F114" s="123">
        <f t="shared" si="22"/>
        <v>0</v>
      </c>
      <c r="H114" s="49"/>
    </row>
    <row r="115" spans="1:8" ht="12.75" customHeight="1">
      <c r="A115" s="43"/>
      <c r="B115" s="197" t="s">
        <v>134</v>
      </c>
      <c r="C115" s="109" t="s">
        <v>13</v>
      </c>
      <c r="D115" s="131">
        <f>+G16*0.5</f>
        <v>64.905000000000001</v>
      </c>
      <c r="E115" s="129"/>
      <c r="F115" s="123">
        <f t="shared" ref="F115:F116" si="23">D115*E115</f>
        <v>0</v>
      </c>
      <c r="H115" s="49"/>
    </row>
    <row r="116" spans="1:8" ht="12.75" customHeight="1">
      <c r="A116" s="43"/>
      <c r="B116" s="197" t="s">
        <v>135</v>
      </c>
      <c r="C116" s="109" t="s">
        <v>13</v>
      </c>
      <c r="D116" s="131">
        <f>+G17*0.4</f>
        <v>28.748000000000005</v>
      </c>
      <c r="E116" s="129"/>
      <c r="F116" s="123">
        <f t="shared" si="23"/>
        <v>0</v>
      </c>
      <c r="H116" s="49"/>
    </row>
    <row r="117" spans="1:8" ht="12.75" customHeight="1">
      <c r="A117" s="43"/>
      <c r="B117" s="197" t="s">
        <v>136</v>
      </c>
      <c r="C117" s="109" t="s">
        <v>13</v>
      </c>
      <c r="D117" s="131">
        <f>+G18*0.4</f>
        <v>29.62</v>
      </c>
      <c r="E117" s="129"/>
      <c r="F117" s="123">
        <f t="shared" ref="F117" si="24">D117*E117</f>
        <v>0</v>
      </c>
      <c r="H117" s="49"/>
    </row>
    <row r="118" spans="1:8" ht="12.75" customHeight="1">
      <c r="A118" s="43"/>
      <c r="B118" s="68"/>
      <c r="C118" s="109"/>
      <c r="D118" s="131"/>
      <c r="E118" s="135"/>
      <c r="F118" s="121"/>
      <c r="H118" s="49"/>
    </row>
    <row r="119" spans="1:8" ht="103.5" customHeight="1">
      <c r="A119" s="43">
        <f>+A108+1</f>
        <v>9</v>
      </c>
      <c r="B119" s="231" t="s">
        <v>63</v>
      </c>
      <c r="C119" s="112"/>
      <c r="D119" s="107"/>
      <c r="E119" s="134"/>
      <c r="F119" s="130"/>
      <c r="H119" s="49"/>
    </row>
    <row r="120" spans="1:8" ht="15">
      <c r="A120" s="43"/>
      <c r="B120" s="225"/>
      <c r="C120" s="109"/>
      <c r="D120" s="131"/>
      <c r="E120" s="132"/>
      <c r="F120" s="133"/>
      <c r="H120" s="49"/>
    </row>
    <row r="121" spans="1:8" ht="12.75" customHeight="1">
      <c r="A121" s="43"/>
      <c r="B121" s="68" t="s">
        <v>95</v>
      </c>
      <c r="C121" s="109" t="s">
        <v>13</v>
      </c>
      <c r="D121" s="131">
        <f t="shared" ref="D121:D128" si="25">+(E11+F11)*0.1</f>
        <v>49.7</v>
      </c>
      <c r="E121" s="129"/>
      <c r="F121" s="311">
        <f>D121*E121</f>
        <v>0</v>
      </c>
      <c r="H121" s="198"/>
    </row>
    <row r="122" spans="1:8" ht="12.75" customHeight="1">
      <c r="A122" s="43"/>
      <c r="B122" s="197" t="s">
        <v>97</v>
      </c>
      <c r="C122" s="109" t="s">
        <v>13</v>
      </c>
      <c r="D122" s="131">
        <f t="shared" si="25"/>
        <v>0.13</v>
      </c>
      <c r="E122" s="129"/>
      <c r="F122" s="123">
        <f t="shared" ref="F122:F125" si="26">D122*E122</f>
        <v>0</v>
      </c>
      <c r="H122" s="198"/>
    </row>
    <row r="123" spans="1:8" ht="12.75" customHeight="1">
      <c r="A123" s="43"/>
      <c r="B123" s="197" t="s">
        <v>109</v>
      </c>
      <c r="C123" s="109" t="s">
        <v>13</v>
      </c>
      <c r="D123" s="131">
        <f t="shared" si="25"/>
        <v>4.0630000000000006</v>
      </c>
      <c r="E123" s="129"/>
      <c r="F123" s="123">
        <f t="shared" si="26"/>
        <v>0</v>
      </c>
      <c r="H123" s="51"/>
    </row>
    <row r="124" spans="1:8" ht="12.75" customHeight="1">
      <c r="A124" s="43"/>
      <c r="B124" s="197" t="s">
        <v>132</v>
      </c>
      <c r="C124" s="109" t="s">
        <v>13</v>
      </c>
      <c r="D124" s="131">
        <f t="shared" si="25"/>
        <v>0</v>
      </c>
      <c r="E124" s="129"/>
      <c r="F124" s="123">
        <f t="shared" si="26"/>
        <v>0</v>
      </c>
      <c r="H124" s="51"/>
    </row>
    <row r="125" spans="1:8" ht="12.75" customHeight="1">
      <c r="A125" s="43"/>
      <c r="B125" s="197" t="s">
        <v>133</v>
      </c>
      <c r="C125" s="109" t="s">
        <v>13</v>
      </c>
      <c r="D125" s="131">
        <f t="shared" si="25"/>
        <v>5.6060000000000008</v>
      </c>
      <c r="E125" s="129"/>
      <c r="F125" s="123">
        <f t="shared" si="26"/>
        <v>0</v>
      </c>
      <c r="H125" s="198"/>
    </row>
    <row r="126" spans="1:8" ht="12.75" customHeight="1">
      <c r="A126" s="43"/>
      <c r="B126" s="197" t="s">
        <v>134</v>
      </c>
      <c r="C126" s="109" t="s">
        <v>13</v>
      </c>
      <c r="D126" s="131">
        <f t="shared" si="25"/>
        <v>0</v>
      </c>
      <c r="E126" s="129"/>
      <c r="F126" s="123">
        <f t="shared" ref="F126" si="27">D126*E126</f>
        <v>0</v>
      </c>
      <c r="H126" s="198"/>
    </row>
    <row r="127" spans="1:8" ht="12.75" customHeight="1">
      <c r="A127" s="43"/>
      <c r="B127" s="197" t="s">
        <v>135</v>
      </c>
      <c r="C127" s="109" t="s">
        <v>13</v>
      </c>
      <c r="D127" s="131">
        <f t="shared" si="25"/>
        <v>36.518999999999998</v>
      </c>
      <c r="E127" s="129"/>
      <c r="F127" s="123">
        <f t="shared" ref="F127:F128" si="28">D127*E127</f>
        <v>0</v>
      </c>
      <c r="H127" s="198"/>
    </row>
    <row r="128" spans="1:8" ht="12.75" customHeight="1">
      <c r="A128" s="43"/>
      <c r="B128" s="197" t="s">
        <v>136</v>
      </c>
      <c r="C128" s="109" t="s">
        <v>13</v>
      </c>
      <c r="D128" s="131">
        <f t="shared" si="25"/>
        <v>0.126</v>
      </c>
      <c r="E128" s="129"/>
      <c r="F128" s="123">
        <f t="shared" si="28"/>
        <v>0</v>
      </c>
      <c r="H128" s="198"/>
    </row>
    <row r="129" spans="1:12" ht="12.75" customHeight="1">
      <c r="A129" s="43"/>
      <c r="B129" s="68"/>
      <c r="C129" s="112"/>
      <c r="D129" s="107"/>
      <c r="E129" s="134"/>
      <c r="F129" s="130"/>
      <c r="H129" s="49"/>
    </row>
    <row r="130" spans="1:12" ht="114.75">
      <c r="A130" s="43">
        <f>+A119+1</f>
        <v>10</v>
      </c>
      <c r="B130" s="231" t="s">
        <v>64</v>
      </c>
      <c r="C130" s="112"/>
      <c r="D130" s="107"/>
      <c r="E130" s="134"/>
      <c r="F130" s="130"/>
      <c r="H130" s="49"/>
    </row>
    <row r="131" spans="1:12" ht="15">
      <c r="A131" s="43"/>
      <c r="B131" s="225"/>
      <c r="C131" s="109"/>
      <c r="D131" s="131"/>
      <c r="E131" s="132"/>
      <c r="F131" s="133"/>
      <c r="H131" s="49"/>
    </row>
    <row r="132" spans="1:12" ht="12.75" customHeight="1">
      <c r="A132" s="43"/>
      <c r="B132" s="68" t="s">
        <v>95</v>
      </c>
      <c r="C132" s="109" t="s">
        <v>13</v>
      </c>
      <c r="D132" s="131">
        <f t="shared" ref="D132:D139" si="29">+D121*2.5</f>
        <v>124.25</v>
      </c>
      <c r="E132" s="129"/>
      <c r="F132" s="311">
        <f>D132*E132</f>
        <v>0</v>
      </c>
      <c r="H132" s="49"/>
    </row>
    <row r="133" spans="1:12" ht="12.75" customHeight="1">
      <c r="A133" s="43"/>
      <c r="B133" s="197" t="s">
        <v>97</v>
      </c>
      <c r="C133" s="109" t="s">
        <v>13</v>
      </c>
      <c r="D133" s="131">
        <f t="shared" si="29"/>
        <v>0.32500000000000001</v>
      </c>
      <c r="E133" s="129"/>
      <c r="F133" s="123">
        <f t="shared" ref="F133:F136" si="30">D133*E133</f>
        <v>0</v>
      </c>
      <c r="H133" s="49"/>
    </row>
    <row r="134" spans="1:12" ht="12.75" customHeight="1">
      <c r="A134" s="43"/>
      <c r="B134" s="197" t="s">
        <v>109</v>
      </c>
      <c r="C134" s="109" t="s">
        <v>13</v>
      </c>
      <c r="D134" s="131">
        <f t="shared" si="29"/>
        <v>10.157500000000002</v>
      </c>
      <c r="E134" s="129"/>
      <c r="F134" s="123">
        <f t="shared" si="30"/>
        <v>0</v>
      </c>
      <c r="H134" s="49"/>
    </row>
    <row r="135" spans="1:12" ht="12.75" customHeight="1">
      <c r="A135" s="43"/>
      <c r="B135" s="197" t="s">
        <v>132</v>
      </c>
      <c r="C135" s="109" t="s">
        <v>13</v>
      </c>
      <c r="D135" s="131">
        <f t="shared" si="29"/>
        <v>0</v>
      </c>
      <c r="E135" s="129"/>
      <c r="F135" s="123">
        <f t="shared" si="30"/>
        <v>0</v>
      </c>
      <c r="H135" s="49"/>
    </row>
    <row r="136" spans="1:12" ht="12.75" customHeight="1">
      <c r="A136" s="43"/>
      <c r="B136" s="197" t="s">
        <v>133</v>
      </c>
      <c r="C136" s="109" t="s">
        <v>13</v>
      </c>
      <c r="D136" s="131">
        <f t="shared" si="29"/>
        <v>14.015000000000002</v>
      </c>
      <c r="E136" s="129"/>
      <c r="F136" s="123">
        <f t="shared" si="30"/>
        <v>0</v>
      </c>
      <c r="H136" s="49"/>
    </row>
    <row r="137" spans="1:12" ht="12.75" customHeight="1">
      <c r="A137" s="43"/>
      <c r="B137" s="197" t="s">
        <v>134</v>
      </c>
      <c r="C137" s="109" t="s">
        <v>13</v>
      </c>
      <c r="D137" s="131">
        <f t="shared" si="29"/>
        <v>0</v>
      </c>
      <c r="E137" s="129"/>
      <c r="F137" s="123">
        <f t="shared" ref="F137" si="31">D137*E137</f>
        <v>0</v>
      </c>
      <c r="H137" s="49"/>
    </row>
    <row r="138" spans="1:12" ht="12.75" customHeight="1">
      <c r="A138" s="43"/>
      <c r="B138" s="197" t="s">
        <v>135</v>
      </c>
      <c r="C138" s="109" t="s">
        <v>13</v>
      </c>
      <c r="D138" s="131">
        <f t="shared" si="29"/>
        <v>91.297499999999999</v>
      </c>
      <c r="E138" s="129"/>
      <c r="F138" s="123">
        <f t="shared" ref="F138:F139" si="32">D138*E138</f>
        <v>0</v>
      </c>
      <c r="H138" s="49"/>
    </row>
    <row r="139" spans="1:12" ht="12.75" customHeight="1">
      <c r="A139" s="43"/>
      <c r="B139" s="197" t="s">
        <v>136</v>
      </c>
      <c r="C139" s="109" t="s">
        <v>13</v>
      </c>
      <c r="D139" s="131">
        <f t="shared" si="29"/>
        <v>0.315</v>
      </c>
      <c r="E139" s="129"/>
      <c r="F139" s="123">
        <f t="shared" si="32"/>
        <v>0</v>
      </c>
      <c r="H139" s="49"/>
    </row>
    <row r="140" spans="1:12" ht="12.75" customHeight="1">
      <c r="A140" s="43"/>
      <c r="B140" s="68"/>
      <c r="C140" s="112"/>
      <c r="D140" s="107"/>
      <c r="E140" s="134"/>
      <c r="F140" s="130"/>
    </row>
    <row r="141" spans="1:12" ht="206.25" customHeight="1">
      <c r="A141" s="43">
        <f>+A130+1</f>
        <v>11</v>
      </c>
      <c r="B141" s="231" t="s">
        <v>65</v>
      </c>
      <c r="C141" s="112"/>
      <c r="D141" s="107"/>
      <c r="E141" s="134"/>
      <c r="F141" s="130"/>
      <c r="H141" s="181"/>
    </row>
    <row r="142" spans="1:12" ht="12.75" customHeight="1">
      <c r="A142" s="43"/>
      <c r="B142" s="225"/>
      <c r="C142" s="109"/>
      <c r="D142" s="131"/>
      <c r="E142" s="132"/>
      <c r="F142" s="133"/>
      <c r="H142" s="69"/>
      <c r="I142" s="179"/>
      <c r="J142" s="180"/>
      <c r="K142" s="180"/>
      <c r="L142" s="180"/>
    </row>
    <row r="143" spans="1:12" ht="12.75" customHeight="1">
      <c r="A143" s="43"/>
      <c r="B143" s="68" t="s">
        <v>95</v>
      </c>
      <c r="C143" s="112" t="s">
        <v>16</v>
      </c>
      <c r="D143" s="131">
        <v>0</v>
      </c>
      <c r="E143" s="129"/>
      <c r="F143" s="311">
        <f>D143*E143</f>
        <v>0</v>
      </c>
    </row>
    <row r="144" spans="1:12" ht="12.75" customHeight="1">
      <c r="A144" s="43"/>
      <c r="B144" s="197" t="s">
        <v>97</v>
      </c>
      <c r="C144" s="112" t="s">
        <v>16</v>
      </c>
      <c r="D144" s="131">
        <v>0</v>
      </c>
      <c r="E144" s="129"/>
      <c r="F144" s="123">
        <f t="shared" ref="F144:F147" si="33">D144*E144</f>
        <v>0</v>
      </c>
    </row>
    <row r="145" spans="1:9" ht="12.75" customHeight="1">
      <c r="A145" s="43"/>
      <c r="B145" s="197" t="s">
        <v>109</v>
      </c>
      <c r="C145" s="112" t="s">
        <v>16</v>
      </c>
      <c r="D145" s="131">
        <v>0</v>
      </c>
      <c r="E145" s="129"/>
      <c r="F145" s="123">
        <f t="shared" si="33"/>
        <v>0</v>
      </c>
    </row>
    <row r="146" spans="1:9" ht="12.75" customHeight="1">
      <c r="A146" s="43"/>
      <c r="B146" s="197" t="s">
        <v>132</v>
      </c>
      <c r="C146" s="112" t="s">
        <v>16</v>
      </c>
      <c r="D146" s="131">
        <v>0</v>
      </c>
      <c r="E146" s="129"/>
      <c r="F146" s="123">
        <f t="shared" si="33"/>
        <v>0</v>
      </c>
    </row>
    <row r="147" spans="1:9" ht="12.75" customHeight="1">
      <c r="A147" s="43"/>
      <c r="B147" s="197" t="s">
        <v>133</v>
      </c>
      <c r="C147" s="112" t="s">
        <v>16</v>
      </c>
      <c r="D147" s="131">
        <v>0</v>
      </c>
      <c r="E147" s="129"/>
      <c r="F147" s="123">
        <f t="shared" si="33"/>
        <v>0</v>
      </c>
    </row>
    <row r="148" spans="1:9" ht="12.75" customHeight="1">
      <c r="A148" s="43"/>
      <c r="B148" s="197" t="s">
        <v>134</v>
      </c>
      <c r="C148" s="112" t="s">
        <v>16</v>
      </c>
      <c r="D148" s="131">
        <v>0</v>
      </c>
      <c r="E148" s="129"/>
      <c r="F148" s="123">
        <f t="shared" ref="F148" si="34">D148*E148</f>
        <v>0</v>
      </c>
    </row>
    <row r="149" spans="1:9" ht="12.75" customHeight="1">
      <c r="A149" s="43"/>
      <c r="B149" s="197" t="s">
        <v>135</v>
      </c>
      <c r="C149" s="112" t="s">
        <v>16</v>
      </c>
      <c r="D149" s="131">
        <v>0</v>
      </c>
      <c r="E149" s="129"/>
      <c r="F149" s="123">
        <f t="shared" ref="F149:F150" si="35">D149*E149</f>
        <v>0</v>
      </c>
    </row>
    <row r="150" spans="1:9" ht="12.75" customHeight="1">
      <c r="A150" s="43"/>
      <c r="B150" s="197" t="s">
        <v>136</v>
      </c>
      <c r="C150" s="112" t="s">
        <v>16</v>
      </c>
      <c r="D150" s="131">
        <v>0</v>
      </c>
      <c r="E150" s="129"/>
      <c r="F150" s="123">
        <f t="shared" si="35"/>
        <v>0</v>
      </c>
    </row>
    <row r="151" spans="1:9" ht="12.75" customHeight="1">
      <c r="A151" s="43"/>
      <c r="B151" s="68"/>
      <c r="C151" s="112"/>
      <c r="D151" s="107"/>
      <c r="E151" s="134"/>
      <c r="F151" s="130"/>
    </row>
    <row r="152" spans="1:9" s="279" customFormat="1" ht="191.25">
      <c r="A152" s="275">
        <f>+A141+1</f>
        <v>12</v>
      </c>
      <c r="B152" s="246" t="s">
        <v>45</v>
      </c>
      <c r="C152" s="288"/>
      <c r="D152" s="248"/>
      <c r="E152" s="289"/>
      <c r="F152" s="290"/>
      <c r="G152" s="291"/>
      <c r="H152" s="292"/>
      <c r="I152" s="293"/>
    </row>
    <row r="153" spans="1:9" ht="12.75" customHeight="1">
      <c r="A153" s="43"/>
      <c r="B153" s="225"/>
      <c r="C153" s="109"/>
      <c r="D153" s="131"/>
      <c r="E153" s="132"/>
      <c r="F153" s="133"/>
      <c r="I153" s="187"/>
    </row>
    <row r="154" spans="1:9" ht="12.75" customHeight="1">
      <c r="A154" s="43"/>
      <c r="B154" s="68" t="s">
        <v>95</v>
      </c>
      <c r="C154" s="112" t="s">
        <v>14</v>
      </c>
      <c r="D154" s="131">
        <v>0</v>
      </c>
      <c r="E154" s="129"/>
      <c r="F154" s="311">
        <f>D154*E154</f>
        <v>0</v>
      </c>
    </row>
    <row r="155" spans="1:9" ht="12.75" customHeight="1">
      <c r="A155" s="43"/>
      <c r="B155" s="197" t="s">
        <v>97</v>
      </c>
      <c r="C155" s="112" t="s">
        <v>14</v>
      </c>
      <c r="D155" s="131">
        <v>0</v>
      </c>
      <c r="E155" s="129"/>
      <c r="F155" s="123">
        <f t="shared" ref="F155:F158" si="36">D155*E155</f>
        <v>0</v>
      </c>
    </row>
    <row r="156" spans="1:9" ht="12.75" customHeight="1">
      <c r="A156" s="43"/>
      <c r="B156" s="197" t="s">
        <v>109</v>
      </c>
      <c r="C156" s="112" t="s">
        <v>14</v>
      </c>
      <c r="D156" s="131">
        <v>0</v>
      </c>
      <c r="E156" s="129"/>
      <c r="F156" s="123">
        <f t="shared" si="36"/>
        <v>0</v>
      </c>
    </row>
    <row r="157" spans="1:9" ht="12.75" customHeight="1">
      <c r="A157" s="43"/>
      <c r="B157" s="197" t="s">
        <v>132</v>
      </c>
      <c r="C157" s="112" t="s">
        <v>14</v>
      </c>
      <c r="D157" s="131">
        <v>0</v>
      </c>
      <c r="E157" s="129"/>
      <c r="F157" s="123">
        <f t="shared" si="36"/>
        <v>0</v>
      </c>
    </row>
    <row r="158" spans="1:9" ht="12.75" customHeight="1">
      <c r="A158" s="43"/>
      <c r="B158" s="197" t="s">
        <v>133</v>
      </c>
      <c r="C158" s="112" t="s">
        <v>14</v>
      </c>
      <c r="D158" s="131">
        <v>0</v>
      </c>
      <c r="E158" s="129"/>
      <c r="F158" s="123">
        <f t="shared" si="36"/>
        <v>0</v>
      </c>
    </row>
    <row r="159" spans="1:9" ht="12.75" customHeight="1">
      <c r="A159" s="43"/>
      <c r="B159" s="197" t="s">
        <v>134</v>
      </c>
      <c r="C159" s="112" t="s">
        <v>14</v>
      </c>
      <c r="D159" s="131">
        <v>0</v>
      </c>
      <c r="E159" s="129"/>
      <c r="F159" s="123">
        <f t="shared" ref="F159" si="37">D159*E159</f>
        <v>0</v>
      </c>
    </row>
    <row r="160" spans="1:9" ht="12.75" customHeight="1">
      <c r="A160" s="43"/>
      <c r="B160" s="197" t="s">
        <v>135</v>
      </c>
      <c r="C160" s="112" t="s">
        <v>14</v>
      </c>
      <c r="D160" s="131">
        <v>0</v>
      </c>
      <c r="E160" s="129"/>
      <c r="F160" s="123">
        <f t="shared" ref="F160:F161" si="38">D160*E160</f>
        <v>0</v>
      </c>
    </row>
    <row r="161" spans="1:10" ht="12.75" customHeight="1">
      <c r="A161" s="43"/>
      <c r="B161" s="197" t="s">
        <v>136</v>
      </c>
      <c r="C161" s="112" t="s">
        <v>14</v>
      </c>
      <c r="D161" s="131">
        <v>0</v>
      </c>
      <c r="E161" s="129"/>
      <c r="F161" s="123">
        <f t="shared" si="38"/>
        <v>0</v>
      </c>
    </row>
    <row r="162" spans="1:10" ht="12.75" customHeight="1">
      <c r="A162" s="43"/>
      <c r="B162" s="68"/>
      <c r="C162" s="112"/>
      <c r="D162" s="107"/>
      <c r="E162" s="134"/>
      <c r="F162" s="130"/>
    </row>
    <row r="163" spans="1:10" ht="165.75">
      <c r="A163" s="43">
        <f>+A152+1</f>
        <v>13</v>
      </c>
      <c r="B163" s="68" t="s">
        <v>66</v>
      </c>
      <c r="C163" s="112"/>
      <c r="D163" s="107"/>
      <c r="E163" s="134"/>
      <c r="F163" s="130"/>
      <c r="H163" s="315"/>
      <c r="I163" s="315"/>
      <c r="J163" s="316"/>
    </row>
    <row r="164" spans="1:10" ht="12.75" customHeight="1">
      <c r="A164" s="43"/>
      <c r="B164" s="225"/>
      <c r="C164" s="109"/>
      <c r="D164" s="131"/>
      <c r="E164" s="132"/>
      <c r="F164" s="133"/>
    </row>
    <row r="165" spans="1:10" ht="12.75" customHeight="1">
      <c r="A165" s="43"/>
      <c r="B165" s="68" t="s">
        <v>95</v>
      </c>
      <c r="C165" s="112" t="s">
        <v>13</v>
      </c>
      <c r="D165" s="131">
        <v>0</v>
      </c>
      <c r="E165" s="129"/>
      <c r="F165" s="311">
        <f>D165*E165</f>
        <v>0</v>
      </c>
    </row>
    <row r="166" spans="1:10" ht="12.75" customHeight="1">
      <c r="A166" s="43"/>
      <c r="B166" s="197" t="s">
        <v>97</v>
      </c>
      <c r="C166" s="112" t="s">
        <v>13</v>
      </c>
      <c r="D166" s="131">
        <v>0</v>
      </c>
      <c r="E166" s="129"/>
      <c r="F166" s="123">
        <f t="shared" ref="F166:F169" si="39">D166*E166</f>
        <v>0</v>
      </c>
    </row>
    <row r="167" spans="1:10" ht="12.75" customHeight="1">
      <c r="A167" s="43"/>
      <c r="B167" s="197" t="s">
        <v>109</v>
      </c>
      <c r="C167" s="112" t="s">
        <v>13</v>
      </c>
      <c r="D167" s="131">
        <v>0</v>
      </c>
      <c r="E167" s="129"/>
      <c r="F167" s="123">
        <f t="shared" si="39"/>
        <v>0</v>
      </c>
    </row>
    <row r="168" spans="1:10" ht="12.75" customHeight="1">
      <c r="A168" s="43"/>
      <c r="B168" s="197" t="s">
        <v>132</v>
      </c>
      <c r="C168" s="112" t="s">
        <v>13</v>
      </c>
      <c r="D168" s="131">
        <v>0</v>
      </c>
      <c r="E168" s="129"/>
      <c r="F168" s="123">
        <f t="shared" si="39"/>
        <v>0</v>
      </c>
    </row>
    <row r="169" spans="1:10" ht="12.75" customHeight="1">
      <c r="A169" s="43"/>
      <c r="B169" s="197" t="s">
        <v>133</v>
      </c>
      <c r="C169" s="112" t="s">
        <v>13</v>
      </c>
      <c r="D169" s="131">
        <v>0</v>
      </c>
      <c r="E169" s="129"/>
      <c r="F169" s="123">
        <f t="shared" si="39"/>
        <v>0</v>
      </c>
    </row>
    <row r="170" spans="1:10" ht="12.75" customHeight="1">
      <c r="A170" s="43"/>
      <c r="B170" s="197" t="s">
        <v>134</v>
      </c>
      <c r="C170" s="112" t="s">
        <v>13</v>
      </c>
      <c r="D170" s="131">
        <v>0</v>
      </c>
      <c r="E170" s="129"/>
      <c r="F170" s="123">
        <f t="shared" ref="F170" si="40">D170*E170</f>
        <v>0</v>
      </c>
      <c r="I170" s="203"/>
    </row>
    <row r="171" spans="1:10" ht="12.75" customHeight="1">
      <c r="A171" s="43"/>
      <c r="B171" s="197" t="s">
        <v>135</v>
      </c>
      <c r="C171" s="112" t="s">
        <v>13</v>
      </c>
      <c r="D171" s="131">
        <v>0</v>
      </c>
      <c r="E171" s="129"/>
      <c r="F171" s="123">
        <f t="shared" ref="F171:F172" si="41">D171*E171</f>
        <v>0</v>
      </c>
    </row>
    <row r="172" spans="1:10" ht="15">
      <c r="A172" s="43"/>
      <c r="B172" s="197" t="s">
        <v>136</v>
      </c>
      <c r="C172" s="112" t="s">
        <v>13</v>
      </c>
      <c r="D172" s="131">
        <v>0</v>
      </c>
      <c r="E172" s="129"/>
      <c r="F172" s="123">
        <f t="shared" si="41"/>
        <v>0</v>
      </c>
    </row>
    <row r="173" spans="1:10" ht="12.75" customHeight="1">
      <c r="A173" s="43"/>
      <c r="B173" s="57"/>
      <c r="C173" s="113"/>
      <c r="D173" s="135"/>
      <c r="E173" s="136"/>
      <c r="F173" s="137"/>
    </row>
    <row r="174" spans="1:10" ht="267.75">
      <c r="A174" s="43">
        <f>+A163+1</f>
        <v>14</v>
      </c>
      <c r="B174" s="314" t="s">
        <v>108</v>
      </c>
      <c r="C174" s="112"/>
      <c r="D174" s="135"/>
      <c r="E174" s="134"/>
      <c r="F174" s="130"/>
    </row>
    <row r="175" spans="1:10" ht="12.75" customHeight="1">
      <c r="A175" s="43"/>
      <c r="B175" s="225"/>
      <c r="C175" s="109"/>
      <c r="D175" s="131"/>
      <c r="E175" s="132"/>
      <c r="F175" s="133"/>
    </row>
    <row r="176" spans="1:10" ht="12.75" customHeight="1">
      <c r="A176" s="43"/>
      <c r="B176" s="68" t="s">
        <v>95</v>
      </c>
      <c r="C176" s="112" t="s">
        <v>13</v>
      </c>
      <c r="D176" s="131">
        <v>0</v>
      </c>
      <c r="E176" s="129"/>
      <c r="F176" s="311">
        <f>D176*E176</f>
        <v>0</v>
      </c>
    </row>
    <row r="177" spans="1:6" ht="12.75" customHeight="1">
      <c r="A177" s="43"/>
      <c r="B177" s="197" t="s">
        <v>97</v>
      </c>
      <c r="C177" s="112" t="s">
        <v>13</v>
      </c>
      <c r="D177" s="131">
        <v>0</v>
      </c>
      <c r="E177" s="129"/>
      <c r="F177" s="123">
        <f t="shared" ref="F177:F180" si="42">D177*E177</f>
        <v>0</v>
      </c>
    </row>
    <row r="178" spans="1:6" ht="12.75" customHeight="1">
      <c r="A178" s="43"/>
      <c r="B178" s="197" t="s">
        <v>109</v>
      </c>
      <c r="C178" s="112" t="s">
        <v>13</v>
      </c>
      <c r="D178" s="131">
        <v>0</v>
      </c>
      <c r="E178" s="129"/>
      <c r="F178" s="123">
        <f t="shared" si="42"/>
        <v>0</v>
      </c>
    </row>
    <row r="179" spans="1:6" ht="12.75" customHeight="1">
      <c r="A179" s="43"/>
      <c r="B179" s="197" t="s">
        <v>132</v>
      </c>
      <c r="C179" s="112" t="s">
        <v>13</v>
      </c>
      <c r="D179" s="131">
        <v>0</v>
      </c>
      <c r="E179" s="129"/>
      <c r="F179" s="123">
        <f t="shared" si="42"/>
        <v>0</v>
      </c>
    </row>
    <row r="180" spans="1:6" ht="12.75" customHeight="1">
      <c r="A180" s="43"/>
      <c r="B180" s="197" t="s">
        <v>133</v>
      </c>
      <c r="C180" s="112" t="s">
        <v>13</v>
      </c>
      <c r="D180" s="131">
        <f>+G15*1.5</f>
        <v>0</v>
      </c>
      <c r="E180" s="129"/>
      <c r="F180" s="123">
        <f t="shared" si="42"/>
        <v>0</v>
      </c>
    </row>
    <row r="181" spans="1:6" ht="12.75" customHeight="1">
      <c r="A181" s="43"/>
      <c r="B181" s="197" t="s">
        <v>134</v>
      </c>
      <c r="C181" s="112" t="s">
        <v>13</v>
      </c>
      <c r="D181" s="131">
        <v>0</v>
      </c>
      <c r="E181" s="129"/>
      <c r="F181" s="123">
        <f t="shared" ref="F181" si="43">D181*E181</f>
        <v>0</v>
      </c>
    </row>
    <row r="182" spans="1:6" ht="12.75" customHeight="1">
      <c r="A182" s="43"/>
      <c r="B182" s="197" t="s">
        <v>135</v>
      </c>
      <c r="C182" s="112" t="s">
        <v>13</v>
      </c>
      <c r="D182" s="131">
        <v>0</v>
      </c>
      <c r="E182" s="129"/>
      <c r="F182" s="123">
        <f t="shared" ref="F182:F183" si="44">D182*E182</f>
        <v>0</v>
      </c>
    </row>
    <row r="183" spans="1:6" ht="12.75" customHeight="1">
      <c r="A183" s="43"/>
      <c r="B183" s="197" t="s">
        <v>136</v>
      </c>
      <c r="C183" s="112" t="s">
        <v>13</v>
      </c>
      <c r="D183" s="131">
        <v>0</v>
      </c>
      <c r="E183" s="129"/>
      <c r="F183" s="123">
        <f t="shared" si="44"/>
        <v>0</v>
      </c>
    </row>
    <row r="184" spans="1:6" ht="15">
      <c r="A184" s="43"/>
      <c r="B184" s="68"/>
      <c r="C184" s="109"/>
      <c r="D184" s="131"/>
      <c r="E184" s="134"/>
      <c r="F184" s="130"/>
    </row>
    <row r="185" spans="1:6" ht="140.25">
      <c r="A185" s="43">
        <v>15</v>
      </c>
      <c r="B185" s="20" t="s">
        <v>68</v>
      </c>
      <c r="C185" s="35"/>
      <c r="D185" s="135"/>
      <c r="E185" s="135"/>
      <c r="F185" s="121"/>
    </row>
    <row r="186" spans="1:6" ht="15">
      <c r="A186" s="43"/>
      <c r="B186" s="225"/>
      <c r="C186" s="109"/>
      <c r="D186" s="131"/>
      <c r="E186" s="132"/>
      <c r="F186" s="133"/>
    </row>
    <row r="187" spans="1:6" ht="15">
      <c r="A187" s="43"/>
      <c r="B187" s="68" t="s">
        <v>95</v>
      </c>
      <c r="C187" s="112" t="s">
        <v>13</v>
      </c>
      <c r="D187" s="131">
        <f>+(E11+F11)*1.3</f>
        <v>646.1</v>
      </c>
      <c r="E187" s="129"/>
      <c r="F187" s="311">
        <f>D187*E187</f>
        <v>0</v>
      </c>
    </row>
    <row r="188" spans="1:6" ht="15">
      <c r="A188" s="43"/>
      <c r="B188" s="197" t="s">
        <v>97</v>
      </c>
      <c r="C188" s="112" t="s">
        <v>13</v>
      </c>
      <c r="D188" s="131">
        <f>+(E12+F12)*0.9</f>
        <v>1.1700000000000002</v>
      </c>
      <c r="E188" s="129"/>
      <c r="F188" s="123">
        <f t="shared" ref="F188:F191" si="45">D188*E188</f>
        <v>0</v>
      </c>
    </row>
    <row r="189" spans="1:6" ht="15">
      <c r="A189" s="43"/>
      <c r="B189" s="197" t="s">
        <v>109</v>
      </c>
      <c r="C189" s="112" t="s">
        <v>13</v>
      </c>
      <c r="D189" s="131">
        <f>+(E13+F13)*1.3</f>
        <v>52.819000000000003</v>
      </c>
      <c r="E189" s="129"/>
      <c r="F189" s="123">
        <f t="shared" si="45"/>
        <v>0</v>
      </c>
    </row>
    <row r="190" spans="1:6" ht="15">
      <c r="A190" s="43"/>
      <c r="B190" s="197" t="s">
        <v>132</v>
      </c>
      <c r="C190" s="112" t="s">
        <v>13</v>
      </c>
      <c r="D190" s="131">
        <f>+(E14+F14)*0.82</f>
        <v>0</v>
      </c>
      <c r="E190" s="129"/>
      <c r="F190" s="123">
        <f t="shared" si="45"/>
        <v>0</v>
      </c>
    </row>
    <row r="191" spans="1:6" ht="15">
      <c r="A191" s="43"/>
      <c r="B191" s="197" t="s">
        <v>133</v>
      </c>
      <c r="C191" s="112" t="s">
        <v>13</v>
      </c>
      <c r="D191" s="131">
        <f>+(E15+F15)*1.3</f>
        <v>72.878</v>
      </c>
      <c r="E191" s="129"/>
      <c r="F191" s="123">
        <f t="shared" si="45"/>
        <v>0</v>
      </c>
    </row>
    <row r="192" spans="1:6" ht="15">
      <c r="A192" s="43"/>
      <c r="B192" s="197" t="s">
        <v>134</v>
      </c>
      <c r="C192" s="112" t="s">
        <v>13</v>
      </c>
      <c r="D192" s="131">
        <f>+(E16+F16)*0.9</f>
        <v>0</v>
      </c>
      <c r="E192" s="129"/>
      <c r="F192" s="123">
        <f t="shared" ref="F192" si="46">D192*E192</f>
        <v>0</v>
      </c>
    </row>
    <row r="193" spans="1:9" ht="15">
      <c r="A193" s="43"/>
      <c r="B193" s="197" t="s">
        <v>135</v>
      </c>
      <c r="C193" s="112" t="s">
        <v>13</v>
      </c>
      <c r="D193" s="131">
        <f>+(E17+F17)*1.35</f>
        <v>493.00650000000002</v>
      </c>
      <c r="E193" s="129"/>
      <c r="F193" s="123">
        <f t="shared" ref="F193:F194" si="47">D193*E193</f>
        <v>0</v>
      </c>
    </row>
    <row r="194" spans="1:9" ht="15">
      <c r="A194" s="43"/>
      <c r="B194" s="197" t="s">
        <v>136</v>
      </c>
      <c r="C194" s="112" t="s">
        <v>13</v>
      </c>
      <c r="D194" s="131">
        <f>+(E18+F18)*1.5</f>
        <v>1.8900000000000001</v>
      </c>
      <c r="E194" s="129"/>
      <c r="F194" s="123">
        <f t="shared" si="47"/>
        <v>0</v>
      </c>
    </row>
    <row r="195" spans="1:9" ht="15">
      <c r="A195" s="43"/>
      <c r="B195" s="197"/>
      <c r="C195" s="112"/>
      <c r="D195" s="131"/>
      <c r="E195" s="194"/>
      <c r="F195" s="123"/>
      <c r="G195" s="186"/>
    </row>
    <row r="196" spans="1:9" ht="102">
      <c r="A196" s="43">
        <v>16</v>
      </c>
      <c r="B196" s="20" t="s">
        <v>67</v>
      </c>
      <c r="C196" s="109"/>
      <c r="D196" s="131"/>
      <c r="E196" s="135"/>
      <c r="F196" s="121"/>
    </row>
    <row r="197" spans="1:9" ht="12.75" customHeight="1">
      <c r="A197" s="43"/>
      <c r="B197" s="225"/>
      <c r="C197" s="109"/>
      <c r="D197" s="131"/>
      <c r="E197" s="132"/>
      <c r="F197" s="133"/>
      <c r="H197"/>
      <c r="I197"/>
    </row>
    <row r="198" spans="1:9" ht="12.75" customHeight="1">
      <c r="A198" s="43"/>
      <c r="B198" s="68" t="s">
        <v>95</v>
      </c>
      <c r="C198" s="112" t="s">
        <v>13</v>
      </c>
      <c r="D198" s="131">
        <f t="shared" ref="D198:D199" si="48">(D110+D121+D132+D187)</f>
        <v>888.15000000000009</v>
      </c>
      <c r="E198" s="129"/>
      <c r="F198" s="311">
        <f>D198*E198</f>
        <v>0</v>
      </c>
      <c r="H198"/>
      <c r="I198"/>
    </row>
    <row r="199" spans="1:9" ht="12.75" customHeight="1">
      <c r="A199" s="43"/>
      <c r="B199" s="197" t="s">
        <v>97</v>
      </c>
      <c r="C199" s="112" t="s">
        <v>13</v>
      </c>
      <c r="D199" s="131">
        <f t="shared" si="48"/>
        <v>22.742000000000001</v>
      </c>
      <c r="E199" s="129"/>
      <c r="F199" s="123">
        <f t="shared" ref="F199:F203" si="49">D199*E199</f>
        <v>0</v>
      </c>
      <c r="H199"/>
      <c r="I199"/>
    </row>
    <row r="200" spans="1:9" ht="12.75" customHeight="1">
      <c r="A200" s="43"/>
      <c r="B200" s="197"/>
      <c r="C200" s="112"/>
      <c r="D200" s="131"/>
      <c r="E200" s="129"/>
      <c r="F200" s="123"/>
      <c r="H200"/>
      <c r="I200"/>
    </row>
    <row r="201" spans="1:9" ht="12.75" customHeight="1">
      <c r="A201" s="43"/>
      <c r="B201" s="197" t="s">
        <v>109</v>
      </c>
      <c r="C201" s="112" t="s">
        <v>13</v>
      </c>
      <c r="D201" s="131">
        <f>(D112+D123+D134+D189)</f>
        <v>67.039500000000004</v>
      </c>
      <c r="E201" s="129"/>
      <c r="F201" s="123">
        <f t="shared" si="49"/>
        <v>0</v>
      </c>
      <c r="H201"/>
      <c r="I201"/>
    </row>
    <row r="202" spans="1:9" ht="12.75" customHeight="1">
      <c r="A202" s="43"/>
      <c r="B202" s="197" t="s">
        <v>132</v>
      </c>
      <c r="C202" s="112" t="s">
        <v>13</v>
      </c>
      <c r="D202" s="131">
        <f>(D113+D124+D135+D190)</f>
        <v>20.591999999999999</v>
      </c>
      <c r="E202" s="129"/>
      <c r="F202" s="123">
        <f t="shared" si="49"/>
        <v>0</v>
      </c>
      <c r="H202"/>
      <c r="I202"/>
    </row>
    <row r="203" spans="1:9" ht="12.75" customHeight="1">
      <c r="A203" s="43"/>
      <c r="B203" s="197" t="s">
        <v>133</v>
      </c>
      <c r="C203" s="112" t="s">
        <v>13</v>
      </c>
      <c r="D203" s="131">
        <f>(D114+D125+D136+D191)</f>
        <v>92.498999999999995</v>
      </c>
      <c r="E203" s="129"/>
      <c r="F203" s="123">
        <f t="shared" si="49"/>
        <v>0</v>
      </c>
      <c r="H203"/>
      <c r="I203"/>
    </row>
    <row r="204" spans="1:9" ht="12.75" customHeight="1">
      <c r="A204" s="43"/>
      <c r="B204" s="197" t="s">
        <v>134</v>
      </c>
      <c r="C204" s="112" t="s">
        <v>13</v>
      </c>
      <c r="D204" s="131">
        <f>(D115+D126+D137+D192)</f>
        <v>64.905000000000001</v>
      </c>
      <c r="E204" s="129"/>
      <c r="F204" s="123">
        <f t="shared" ref="F204" si="50">D204*E204</f>
        <v>0</v>
      </c>
      <c r="H204"/>
      <c r="I204"/>
    </row>
    <row r="205" spans="1:9" ht="12.75" customHeight="1">
      <c r="A205" s="43"/>
      <c r="B205" s="197" t="s">
        <v>135</v>
      </c>
      <c r="C205" s="112" t="s">
        <v>13</v>
      </c>
      <c r="D205" s="131">
        <f>(D116+D127+D138+D193)-D216</f>
        <v>573.57100000000003</v>
      </c>
      <c r="E205" s="129"/>
      <c r="F205" s="123">
        <f t="shared" ref="F205:F206" si="51">D205*E205</f>
        <v>0</v>
      </c>
      <c r="H205"/>
      <c r="I205"/>
    </row>
    <row r="206" spans="1:9" ht="12.75" customHeight="1">
      <c r="A206" s="43"/>
      <c r="B206" s="197" t="s">
        <v>136</v>
      </c>
      <c r="C206" s="112" t="s">
        <v>13</v>
      </c>
      <c r="D206" s="131">
        <f>(D117+D128+D139+D194)</f>
        <v>31.951000000000004</v>
      </c>
      <c r="E206" s="129"/>
      <c r="F206" s="123">
        <f t="shared" si="51"/>
        <v>0</v>
      </c>
      <c r="H206"/>
      <c r="I206"/>
    </row>
    <row r="207" spans="1:9" ht="12.75" customHeight="1">
      <c r="A207" s="43"/>
      <c r="B207" s="20"/>
      <c r="C207" s="109"/>
      <c r="D207" s="135"/>
      <c r="E207" s="136"/>
      <c r="F207" s="123"/>
      <c r="H207"/>
      <c r="I207"/>
    </row>
    <row r="208" spans="1:9" ht="76.5">
      <c r="A208" s="43">
        <v>17</v>
      </c>
      <c r="B208" s="20" t="s">
        <v>107</v>
      </c>
      <c r="C208" s="109"/>
      <c r="D208" s="131"/>
      <c r="E208" s="135"/>
      <c r="F208" s="121"/>
    </row>
    <row r="209" spans="1:9" ht="12.75" customHeight="1">
      <c r="A209" s="43"/>
      <c r="B209" s="225"/>
      <c r="C209" s="109"/>
      <c r="D209" s="131"/>
      <c r="E209" s="132"/>
      <c r="F209" s="133"/>
      <c r="H209"/>
      <c r="I209"/>
    </row>
    <row r="210" spans="1:9" ht="12.75" customHeight="1">
      <c r="A210" s="43"/>
      <c r="B210" s="68" t="s">
        <v>95</v>
      </c>
      <c r="C210" s="112" t="s">
        <v>13</v>
      </c>
      <c r="D210" s="131">
        <f>(D44+D55+D66)-D198</f>
        <v>219.84999999999991</v>
      </c>
      <c r="E210" s="129"/>
      <c r="F210" s="311">
        <f>D210*E210</f>
        <v>0</v>
      </c>
      <c r="H210"/>
      <c r="I210"/>
    </row>
    <row r="211" spans="1:9" ht="12.75" customHeight="1">
      <c r="A211" s="43"/>
      <c r="B211" s="197" t="s">
        <v>97</v>
      </c>
      <c r="C211" s="112" t="s">
        <v>13</v>
      </c>
      <c r="D211" s="131">
        <f>(D45+D56+D67)-D199</f>
        <v>57.257999999999996</v>
      </c>
      <c r="E211" s="129"/>
      <c r="F211" s="123">
        <f t="shared" ref="F211:F214" si="52">D211*E211</f>
        <v>0</v>
      </c>
      <c r="H211"/>
      <c r="I211"/>
    </row>
    <row r="212" spans="1:9" ht="12.75" customHeight="1">
      <c r="A212" s="43"/>
      <c r="B212" s="197" t="s">
        <v>109</v>
      </c>
      <c r="C212" s="112" t="s">
        <v>13</v>
      </c>
      <c r="D212" s="131">
        <v>0</v>
      </c>
      <c r="E212" s="129"/>
      <c r="F212" s="123">
        <f t="shared" si="52"/>
        <v>0</v>
      </c>
      <c r="H212"/>
      <c r="I212"/>
    </row>
    <row r="213" spans="1:9" ht="12.75" customHeight="1">
      <c r="A213" s="43"/>
      <c r="B213" s="197" t="s">
        <v>132</v>
      </c>
      <c r="C213" s="112" t="s">
        <v>13</v>
      </c>
      <c r="D213" s="131">
        <f>(D47+D58+D69)-D202</f>
        <v>80.408000000000001</v>
      </c>
      <c r="E213" s="129"/>
      <c r="F213" s="123">
        <f t="shared" si="52"/>
        <v>0</v>
      </c>
      <c r="H213"/>
      <c r="I213"/>
    </row>
    <row r="214" spans="1:9" ht="12.75" customHeight="1">
      <c r="A214" s="43"/>
      <c r="B214" s="197" t="s">
        <v>133</v>
      </c>
      <c r="C214" s="112" t="s">
        <v>13</v>
      </c>
      <c r="D214" s="131">
        <f>(D48+D59+D70)-D203</f>
        <v>0.70099999999999341</v>
      </c>
      <c r="E214" s="129"/>
      <c r="F214" s="123">
        <f t="shared" si="52"/>
        <v>0</v>
      </c>
      <c r="H214"/>
      <c r="I214"/>
    </row>
    <row r="215" spans="1:9" ht="12.75" customHeight="1">
      <c r="A215" s="43"/>
      <c r="B215" s="197" t="s">
        <v>134</v>
      </c>
      <c r="C215" s="112" t="s">
        <v>13</v>
      </c>
      <c r="D215" s="131">
        <f>(D49+D60+D71)-D204</f>
        <v>95.094999999999999</v>
      </c>
      <c r="E215" s="129"/>
      <c r="F215" s="123">
        <f t="shared" ref="F215:F217" si="53">D215*E215</f>
        <v>0</v>
      </c>
      <c r="H215"/>
      <c r="I215"/>
    </row>
    <row r="216" spans="1:9" ht="12.75" customHeight="1">
      <c r="A216" s="43"/>
      <c r="B216" s="197" t="s">
        <v>135</v>
      </c>
      <c r="C216" s="112" t="s">
        <v>13</v>
      </c>
      <c r="D216" s="131">
        <v>76</v>
      </c>
      <c r="E216" s="129"/>
      <c r="F216" s="123">
        <f t="shared" si="53"/>
        <v>0</v>
      </c>
      <c r="H216"/>
      <c r="I216"/>
    </row>
    <row r="217" spans="1:9" ht="12.75" customHeight="1">
      <c r="A217" s="43"/>
      <c r="B217" s="197" t="s">
        <v>136</v>
      </c>
      <c r="C217" s="112" t="s">
        <v>111</v>
      </c>
      <c r="D217" s="131">
        <f>(D51+D62+D73)-D206</f>
        <v>57.048999999999992</v>
      </c>
      <c r="E217" s="129"/>
      <c r="F217" s="123">
        <f t="shared" si="53"/>
        <v>0</v>
      </c>
      <c r="H217"/>
      <c r="I217"/>
    </row>
    <row r="218" spans="1:9" ht="12.75" customHeight="1">
      <c r="A218" s="43"/>
      <c r="B218" s="197"/>
      <c r="C218" s="110"/>
      <c r="D218" s="131"/>
      <c r="E218" s="194"/>
      <c r="F218" s="123"/>
      <c r="H218"/>
      <c r="I218"/>
    </row>
    <row r="219" spans="1:9" ht="12.75" customHeight="1">
      <c r="A219" s="43"/>
      <c r="B219" s="20" t="s">
        <v>54</v>
      </c>
      <c r="C219" s="109"/>
      <c r="D219" s="135"/>
      <c r="E219" s="136"/>
      <c r="F219" s="123"/>
      <c r="H219"/>
      <c r="I219"/>
    </row>
    <row r="220" spans="1:9" ht="12.75" customHeight="1">
      <c r="A220" s="43"/>
      <c r="B220" s="225"/>
      <c r="C220" s="109"/>
      <c r="D220" s="131"/>
      <c r="E220" s="132"/>
      <c r="F220" s="133"/>
      <c r="H220"/>
      <c r="I220"/>
    </row>
    <row r="221" spans="1:9" ht="12.75" customHeight="1">
      <c r="A221" s="43"/>
      <c r="B221" s="68" t="s">
        <v>95</v>
      </c>
      <c r="C221" s="112"/>
      <c r="D221" s="131"/>
      <c r="E221" s="129"/>
      <c r="F221" s="311">
        <f>ROUND(+F33+F44+F55+F66+F77+F88+F99+F110+F121+F132+F143+F154+F165+F176+F187+F198+F210,0)</f>
        <v>0</v>
      </c>
      <c r="H221"/>
      <c r="I221"/>
    </row>
    <row r="222" spans="1:9" ht="12.75" customHeight="1">
      <c r="A222" s="43"/>
      <c r="B222" s="197" t="s">
        <v>97</v>
      </c>
      <c r="C222" s="112"/>
      <c r="D222" s="131"/>
      <c r="E222" s="129"/>
      <c r="F222" s="311">
        <f>ROUND(+F34+F45+F56+F67+F78+F89+F100+F111+F122+F133+F144+F155+F166+F177+F188+F199+F211,0)</f>
        <v>0</v>
      </c>
      <c r="H222"/>
      <c r="I222"/>
    </row>
    <row r="223" spans="1:9" ht="12.75" customHeight="1">
      <c r="A223" s="43"/>
      <c r="B223" s="197" t="s">
        <v>109</v>
      </c>
      <c r="C223" s="112"/>
      <c r="D223" s="131"/>
      <c r="E223" s="129"/>
      <c r="F223" s="311">
        <f t="shared" ref="F223:F228" si="54">ROUND(+F35+F46+F57+F68+F79+F90+F101+F112+F123+F134+F145+F156+F167+F178+F189+F201+F212,0)</f>
        <v>0</v>
      </c>
      <c r="H223"/>
      <c r="I223"/>
    </row>
    <row r="224" spans="1:9" ht="12.75" customHeight="1">
      <c r="A224" s="43"/>
      <c r="B224" s="197" t="s">
        <v>132</v>
      </c>
      <c r="C224" s="112"/>
      <c r="D224" s="131"/>
      <c r="E224" s="129"/>
      <c r="F224" s="311">
        <f t="shared" si="54"/>
        <v>0</v>
      </c>
      <c r="H224"/>
      <c r="I224"/>
    </row>
    <row r="225" spans="1:9" ht="12.75" customHeight="1">
      <c r="A225" s="43"/>
      <c r="B225" s="197" t="s">
        <v>133</v>
      </c>
      <c r="C225" s="112"/>
      <c r="D225" s="131"/>
      <c r="E225" s="129"/>
      <c r="F225" s="311">
        <f t="shared" si="54"/>
        <v>0</v>
      </c>
      <c r="H225"/>
      <c r="I225"/>
    </row>
    <row r="226" spans="1:9" ht="12.75" customHeight="1">
      <c r="A226" s="43"/>
      <c r="B226" s="197" t="s">
        <v>134</v>
      </c>
      <c r="C226" s="112"/>
      <c r="D226" s="131"/>
      <c r="E226" s="129"/>
      <c r="F226" s="311">
        <f t="shared" si="54"/>
        <v>0</v>
      </c>
      <c r="H226"/>
      <c r="I226"/>
    </row>
    <row r="227" spans="1:9" ht="12.75" customHeight="1">
      <c r="A227" s="43"/>
      <c r="B227" s="197" t="s">
        <v>135</v>
      </c>
      <c r="C227" s="112"/>
      <c r="D227" s="131"/>
      <c r="E227" s="129"/>
      <c r="F227" s="311">
        <f t="shared" si="54"/>
        <v>0</v>
      </c>
      <c r="H227"/>
      <c r="I227"/>
    </row>
    <row r="228" spans="1:9" ht="12.75" customHeight="1">
      <c r="A228" s="43"/>
      <c r="B228" s="197" t="s">
        <v>136</v>
      </c>
      <c r="C228" s="112"/>
      <c r="D228" s="131"/>
      <c r="E228" s="129"/>
      <c r="F228" s="311">
        <f t="shared" si="54"/>
        <v>0</v>
      </c>
      <c r="H228"/>
      <c r="I228"/>
    </row>
    <row r="229" spans="1:9" ht="12.75" customHeight="1">
      <c r="A229" s="43"/>
      <c r="B229" s="20"/>
      <c r="C229" s="109"/>
      <c r="D229" s="135"/>
      <c r="E229" s="136"/>
      <c r="F229" s="123"/>
      <c r="H229"/>
      <c r="I229"/>
    </row>
    <row r="230" spans="1:9" ht="16.5" thickBot="1">
      <c r="A230" s="22" t="s">
        <v>33</v>
      </c>
      <c r="B230" s="106" t="s">
        <v>43</v>
      </c>
      <c r="C230" s="114"/>
      <c r="D230" s="135"/>
      <c r="E230" s="102" t="s">
        <v>32</v>
      </c>
      <c r="F230" s="102">
        <f>SUM(F221:F228)</f>
        <v>0</v>
      </c>
      <c r="H230"/>
      <c r="I230"/>
    </row>
    <row r="231" spans="1:9" ht="12.75" customHeight="1" thickTop="1">
      <c r="A231" s="43"/>
      <c r="B231" s="20"/>
      <c r="C231" s="114"/>
      <c r="D231" s="135"/>
      <c r="E231" s="135"/>
      <c r="F231" s="121"/>
      <c r="H231"/>
      <c r="I231"/>
    </row>
    <row r="232" spans="1:9" ht="12.75" customHeight="1">
      <c r="A232" s="43"/>
      <c r="B232" s="20"/>
      <c r="C232" s="114"/>
      <c r="D232" s="135"/>
      <c r="E232" s="135"/>
      <c r="F232" s="121"/>
      <c r="H232"/>
      <c r="I232"/>
    </row>
    <row r="233" spans="1:9" ht="12.75" customHeight="1">
      <c r="A233" s="43"/>
      <c r="B233" s="20"/>
      <c r="C233" s="109"/>
      <c r="D233" s="135"/>
      <c r="E233" s="135"/>
      <c r="F233" s="121"/>
      <c r="H233"/>
      <c r="I233"/>
    </row>
    <row r="234" spans="1:9" ht="12.75" customHeight="1">
      <c r="A234" s="43"/>
      <c r="B234" s="53"/>
      <c r="C234" s="109"/>
      <c r="D234" s="135"/>
      <c r="E234" s="135"/>
      <c r="F234" s="121"/>
      <c r="H234"/>
      <c r="I234"/>
    </row>
    <row r="235" spans="1:9" ht="12.75" customHeight="1">
      <c r="A235" s="43"/>
      <c r="B235" s="53"/>
      <c r="C235" s="109"/>
      <c r="D235" s="135"/>
      <c r="E235" s="135"/>
      <c r="F235" s="121"/>
      <c r="H235"/>
      <c r="I235"/>
    </row>
    <row r="237" spans="1:9" ht="12.75" customHeight="1">
      <c r="B237" s="76"/>
      <c r="C237" s="115"/>
      <c r="D237" s="138"/>
      <c r="E237" s="134"/>
      <c r="F237" s="130"/>
      <c r="H237"/>
      <c r="I237"/>
    </row>
    <row r="239" spans="1:9" ht="12.75" customHeight="1">
      <c r="B239" s="62"/>
      <c r="C239" s="116"/>
      <c r="D239" s="139"/>
      <c r="E239" s="140"/>
      <c r="F239" s="123"/>
      <c r="H239"/>
      <c r="I239"/>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158"/>
  <sheetViews>
    <sheetView showZeros="0" workbookViewId="0">
      <selection activeCell="E9" sqref="E9"/>
    </sheetView>
  </sheetViews>
  <sheetFormatPr defaultRowHeight="12.75" customHeight="1"/>
  <cols>
    <col min="1" max="1" width="5.85546875" customWidth="1"/>
    <col min="2" max="2" width="30.7109375" customWidth="1"/>
    <col min="3" max="3" width="4.7109375" style="108" customWidth="1"/>
    <col min="4" max="4" width="12.7109375" style="117" customWidth="1"/>
    <col min="5" max="5" width="12.7109375" style="118" customWidth="1"/>
    <col min="6" max="6" width="12.7109375" style="119"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88" t="str">
        <f>+FzemBetD!B1</f>
        <v xml:space="preserve">IZGRADNJA KANALIZACIJSKEGA SISTEMA NA OBMOČJU </v>
      </c>
    </row>
    <row r="2" spans="1:6" ht="12.75" customHeight="1">
      <c r="B2" s="88" t="str">
        <f>+FzemBetD!B2</f>
        <v>AGLOMERACIJE HRVATINI - KANALIZACIJA KOLOMBINI</v>
      </c>
    </row>
    <row r="3" spans="1:6" ht="12.75" customHeight="1">
      <c r="B3" s="88">
        <f>+FzemBetD!B3</f>
        <v>0</v>
      </c>
    </row>
    <row r="4" spans="1:6" ht="12.75" customHeight="1">
      <c r="B4" s="88">
        <f>+FzemBetD!B4</f>
        <v>0</v>
      </c>
    </row>
    <row r="5" spans="1:6" ht="12.75" customHeight="1">
      <c r="B5" s="88" t="str">
        <f>+FzemBetD!B5</f>
        <v xml:space="preserve">FEKALNA KANALIZACIJA </v>
      </c>
    </row>
    <row r="7" spans="1:6" ht="15.75">
      <c r="A7" s="22" t="s">
        <v>34</v>
      </c>
      <c r="B7" s="23" t="s">
        <v>10</v>
      </c>
      <c r="C7" s="109"/>
      <c r="D7" s="120"/>
      <c r="E7" s="120"/>
      <c r="F7" s="162"/>
    </row>
    <row r="8" spans="1:6" ht="12.75" customHeight="1">
      <c r="A8" s="43"/>
      <c r="B8" s="44"/>
      <c r="C8" s="109"/>
      <c r="D8" s="120"/>
      <c r="E8" s="120"/>
      <c r="F8" s="162"/>
    </row>
    <row r="9" spans="1:6" ht="255">
      <c r="A9" s="43">
        <v>1</v>
      </c>
      <c r="B9" s="20" t="s">
        <v>70</v>
      </c>
      <c r="C9" s="109"/>
      <c r="D9" s="120"/>
      <c r="E9" s="120"/>
      <c r="F9" s="162"/>
    </row>
    <row r="10" spans="1:6" ht="12.75" customHeight="1">
      <c r="A10" s="43"/>
      <c r="B10" s="59"/>
      <c r="C10" s="109"/>
      <c r="D10" s="135"/>
      <c r="E10" s="135"/>
      <c r="F10" s="121"/>
    </row>
    <row r="11" spans="1:6" ht="12.75" customHeight="1">
      <c r="A11" s="43"/>
      <c r="B11" s="68" t="s">
        <v>95</v>
      </c>
      <c r="C11" s="109" t="s">
        <v>16</v>
      </c>
      <c r="D11" s="61">
        <f>+'fekalna osnovni podatki'!D9</f>
        <v>724</v>
      </c>
      <c r="E11" s="194"/>
      <c r="F11" s="311">
        <f>D11*E11</f>
        <v>0</v>
      </c>
    </row>
    <row r="12" spans="1:6" ht="12.75" customHeight="1">
      <c r="A12" s="43"/>
      <c r="B12" s="197" t="s">
        <v>97</v>
      </c>
      <c r="C12" s="109" t="s">
        <v>16</v>
      </c>
      <c r="D12" s="61">
        <f>+'fekalna osnovni podatki'!D10</f>
        <v>71.69</v>
      </c>
      <c r="E12" s="194"/>
      <c r="F12" s="123">
        <f t="shared" ref="F12:F15" si="0">D12*E12</f>
        <v>0</v>
      </c>
    </row>
    <row r="13" spans="1:6" ht="12.75" customHeight="1">
      <c r="A13" s="43"/>
      <c r="B13" s="197" t="s">
        <v>109</v>
      </c>
      <c r="C13" s="109" t="s">
        <v>16</v>
      </c>
      <c r="D13" s="61">
        <f>+'fekalna osnovni podatki'!D11</f>
        <v>40.630000000000003</v>
      </c>
      <c r="E13" s="194"/>
      <c r="F13" s="123">
        <f t="shared" si="0"/>
        <v>0</v>
      </c>
    </row>
    <row r="14" spans="1:6" ht="12.75" customHeight="1">
      <c r="A14" s="43"/>
      <c r="B14" s="197" t="s">
        <v>132</v>
      </c>
      <c r="C14" s="109" t="s">
        <v>16</v>
      </c>
      <c r="D14" s="61">
        <f>'fekalna osnovni podatki'!D12</f>
        <v>68.64</v>
      </c>
      <c r="E14" s="194"/>
      <c r="F14" s="123">
        <f t="shared" si="0"/>
        <v>0</v>
      </c>
    </row>
    <row r="15" spans="1:6" ht="12.75" customHeight="1">
      <c r="A15" s="43"/>
      <c r="B15" s="197" t="s">
        <v>133</v>
      </c>
      <c r="C15" s="109" t="s">
        <v>16</v>
      </c>
      <c r="D15" s="61">
        <f>'fekalna osnovni podatki'!D13</f>
        <v>56.06</v>
      </c>
      <c r="E15" s="194"/>
      <c r="F15" s="123">
        <f t="shared" si="0"/>
        <v>0</v>
      </c>
    </row>
    <row r="16" spans="1:6" ht="12.75" customHeight="1">
      <c r="A16" s="43"/>
      <c r="B16" s="197" t="s">
        <v>134</v>
      </c>
      <c r="C16" s="109" t="s">
        <v>16</v>
      </c>
      <c r="D16" s="61">
        <f>'fekalna osnovni podatki'!D14</f>
        <v>129.81</v>
      </c>
      <c r="E16" s="194"/>
      <c r="F16" s="123">
        <f t="shared" ref="F16" si="1">D16*E16</f>
        <v>0</v>
      </c>
    </row>
    <row r="17" spans="1:6" ht="12.75" customHeight="1">
      <c r="A17" s="43"/>
      <c r="B17" s="197" t="s">
        <v>135</v>
      </c>
      <c r="C17" s="109" t="s">
        <v>16</v>
      </c>
      <c r="D17" s="61">
        <f>'fekalna osnovni podatki'!D15</f>
        <v>437.06</v>
      </c>
      <c r="E17" s="194"/>
      <c r="F17" s="123">
        <f t="shared" ref="F17:F18" si="2">D17*E17</f>
        <v>0</v>
      </c>
    </row>
    <row r="18" spans="1:6" ht="12.75" customHeight="1">
      <c r="A18" s="43"/>
      <c r="B18" s="197" t="s">
        <v>136</v>
      </c>
      <c r="C18" s="109" t="s">
        <v>16</v>
      </c>
      <c r="D18" s="61">
        <f>'fekalna osnovni podatki'!D16</f>
        <v>75.31</v>
      </c>
      <c r="E18" s="194"/>
      <c r="F18" s="123">
        <f t="shared" si="2"/>
        <v>0</v>
      </c>
    </row>
    <row r="19" spans="1:6" ht="12.75" customHeight="1">
      <c r="A19" s="43"/>
      <c r="B19" s="68"/>
      <c r="C19" s="109"/>
      <c r="D19" s="120"/>
      <c r="E19" s="120"/>
      <c r="F19" s="162"/>
    </row>
    <row r="20" spans="1:6" ht="183" customHeight="1">
      <c r="A20" s="43">
        <f>+A9+1</f>
        <v>2</v>
      </c>
      <c r="B20" s="20" t="s">
        <v>116</v>
      </c>
      <c r="C20" s="109"/>
      <c r="D20" s="120"/>
      <c r="E20" s="120"/>
      <c r="F20" s="162"/>
    </row>
    <row r="21" spans="1:6" ht="12.75" customHeight="1">
      <c r="A21" s="43"/>
      <c r="B21" s="59"/>
      <c r="C21" s="109"/>
      <c r="D21" s="135"/>
      <c r="E21" s="135"/>
      <c r="F21" s="121"/>
    </row>
    <row r="22" spans="1:6" ht="12.75" customHeight="1">
      <c r="A22" s="43"/>
      <c r="B22" s="68" t="s">
        <v>95</v>
      </c>
      <c r="C22" s="109" t="s">
        <v>16</v>
      </c>
      <c r="D22" s="61">
        <f>+'fekalna osnovni podatki'!D25</f>
        <v>0</v>
      </c>
      <c r="E22" s="194"/>
      <c r="F22" s="311">
        <f>D22*E22</f>
        <v>0</v>
      </c>
    </row>
    <row r="23" spans="1:6" ht="12.75" customHeight="1">
      <c r="A23" s="43"/>
      <c r="B23" s="197" t="s">
        <v>97</v>
      </c>
      <c r="C23" s="109" t="s">
        <v>16</v>
      </c>
      <c r="D23" s="61">
        <f>+'fekalna osnovni podatki'!D26</f>
        <v>0</v>
      </c>
      <c r="E23" s="194"/>
      <c r="F23" s="123">
        <f t="shared" ref="F23:F26" si="3">D23*E23</f>
        <v>0</v>
      </c>
    </row>
    <row r="24" spans="1:6" ht="12.75" customHeight="1">
      <c r="A24" s="43"/>
      <c r="B24" s="197" t="s">
        <v>109</v>
      </c>
      <c r="C24" s="109" t="s">
        <v>16</v>
      </c>
      <c r="D24" s="61">
        <f>+'fekalna osnovni podatki'!D27</f>
        <v>0</v>
      </c>
      <c r="E24" s="194"/>
      <c r="F24" s="123">
        <f t="shared" si="3"/>
        <v>0</v>
      </c>
    </row>
    <row r="25" spans="1:6" ht="12.75" customHeight="1">
      <c r="A25" s="43"/>
      <c r="B25" s="197" t="s">
        <v>132</v>
      </c>
      <c r="C25" s="109" t="s">
        <v>16</v>
      </c>
      <c r="D25" s="61">
        <v>0</v>
      </c>
      <c r="E25" s="194"/>
      <c r="F25" s="123">
        <f t="shared" si="3"/>
        <v>0</v>
      </c>
    </row>
    <row r="26" spans="1:6" ht="12.75" customHeight="1">
      <c r="A26" s="43"/>
      <c r="B26" s="197" t="s">
        <v>133</v>
      </c>
      <c r="C26" s="109" t="s">
        <v>16</v>
      </c>
      <c r="D26" s="61">
        <v>0</v>
      </c>
      <c r="E26" s="194"/>
      <c r="F26" s="123">
        <f t="shared" si="3"/>
        <v>0</v>
      </c>
    </row>
    <row r="27" spans="1:6" ht="12.75" customHeight="1">
      <c r="A27" s="43"/>
      <c r="B27" s="197" t="s">
        <v>134</v>
      </c>
      <c r="C27" s="109" t="s">
        <v>16</v>
      </c>
      <c r="D27" s="61">
        <v>0</v>
      </c>
      <c r="E27" s="194"/>
      <c r="F27" s="123">
        <f t="shared" ref="F27" si="4">D27*E27</f>
        <v>0</v>
      </c>
    </row>
    <row r="28" spans="1:6" ht="12.75" customHeight="1">
      <c r="A28" s="43"/>
      <c r="B28" s="197" t="s">
        <v>135</v>
      </c>
      <c r="C28" s="109" t="s">
        <v>16</v>
      </c>
      <c r="D28" s="61">
        <v>0</v>
      </c>
      <c r="E28" s="194"/>
      <c r="F28" s="123">
        <f t="shared" ref="F28:F29" si="5">D28*E28</f>
        <v>0</v>
      </c>
    </row>
    <row r="29" spans="1:6" ht="12.75" customHeight="1">
      <c r="A29" s="43"/>
      <c r="B29" s="197" t="s">
        <v>136</v>
      </c>
      <c r="C29" s="109" t="s">
        <v>16</v>
      </c>
      <c r="D29" s="61">
        <v>0</v>
      </c>
      <c r="E29" s="194"/>
      <c r="F29" s="123">
        <f t="shared" si="5"/>
        <v>0</v>
      </c>
    </row>
    <row r="30" spans="1:6" ht="12.75" customHeight="1">
      <c r="A30" s="43"/>
      <c r="B30" s="20"/>
      <c r="C30" s="109"/>
      <c r="D30" s="120"/>
      <c r="E30" s="120"/>
      <c r="F30" s="162"/>
    </row>
    <row r="31" spans="1:6" ht="259.5" customHeight="1">
      <c r="A31" s="43">
        <v>3</v>
      </c>
      <c r="B31" s="244" t="s">
        <v>98</v>
      </c>
      <c r="C31" s="109"/>
      <c r="D31" s="165"/>
      <c r="E31" s="167"/>
      <c r="F31" s="166"/>
    </row>
    <row r="32" spans="1:6" ht="12.75" customHeight="1">
      <c r="A32" s="43"/>
      <c r="B32" s="59"/>
      <c r="C32" s="109"/>
      <c r="D32" s="135"/>
      <c r="E32" s="135"/>
      <c r="F32" s="121"/>
    </row>
    <row r="33" spans="1:6" ht="12.75" customHeight="1">
      <c r="A33" s="43"/>
      <c r="B33" s="68" t="s">
        <v>95</v>
      </c>
      <c r="C33" s="109" t="s">
        <v>12</v>
      </c>
      <c r="D33" s="245">
        <v>0</v>
      </c>
      <c r="E33" s="194"/>
      <c r="F33" s="311">
        <f>D33*E33</f>
        <v>0</v>
      </c>
    </row>
    <row r="34" spans="1:6" ht="12.75" customHeight="1">
      <c r="A34" s="43"/>
      <c r="B34" s="197" t="s">
        <v>97</v>
      </c>
      <c r="C34" s="109" t="s">
        <v>12</v>
      </c>
      <c r="D34" s="61">
        <v>0</v>
      </c>
      <c r="E34" s="194"/>
      <c r="F34" s="123">
        <f t="shared" ref="F34:F37" si="6">D34*E34</f>
        <v>0</v>
      </c>
    </row>
    <row r="35" spans="1:6" ht="12.75" customHeight="1">
      <c r="A35" s="43"/>
      <c r="B35" s="197" t="s">
        <v>109</v>
      </c>
      <c r="C35" s="109" t="s">
        <v>12</v>
      </c>
      <c r="D35" s="61">
        <v>1</v>
      </c>
      <c r="E35" s="194"/>
      <c r="F35" s="123">
        <f t="shared" si="6"/>
        <v>0</v>
      </c>
    </row>
    <row r="36" spans="1:6" ht="12.75" customHeight="1">
      <c r="A36" s="43"/>
      <c r="B36" s="197" t="s">
        <v>132</v>
      </c>
      <c r="C36" s="109" t="s">
        <v>12</v>
      </c>
      <c r="D36" s="61">
        <v>0</v>
      </c>
      <c r="E36" s="194"/>
      <c r="F36" s="123">
        <f t="shared" si="6"/>
        <v>0</v>
      </c>
    </row>
    <row r="37" spans="1:6" ht="12.75" customHeight="1">
      <c r="A37" s="43"/>
      <c r="B37" s="197" t="s">
        <v>133</v>
      </c>
      <c r="C37" s="109" t="s">
        <v>12</v>
      </c>
      <c r="D37" s="61">
        <v>0</v>
      </c>
      <c r="E37" s="194"/>
      <c r="F37" s="123">
        <f t="shared" si="6"/>
        <v>0</v>
      </c>
    </row>
    <row r="38" spans="1:6" ht="12.75" customHeight="1">
      <c r="A38" s="43"/>
      <c r="B38" s="197" t="s">
        <v>134</v>
      </c>
      <c r="C38" s="109" t="s">
        <v>12</v>
      </c>
      <c r="D38" s="61">
        <v>0</v>
      </c>
      <c r="E38" s="194"/>
      <c r="F38" s="123">
        <f t="shared" ref="F38" si="7">D38*E38</f>
        <v>0</v>
      </c>
    </row>
    <row r="39" spans="1:6" ht="12.75" customHeight="1">
      <c r="A39" s="43"/>
      <c r="B39" s="197" t="s">
        <v>135</v>
      </c>
      <c r="C39" s="109" t="s">
        <v>12</v>
      </c>
      <c r="D39" s="61">
        <v>0</v>
      </c>
      <c r="E39" s="194"/>
      <c r="F39" s="123">
        <f t="shared" ref="F39:F40" si="8">D39*E39</f>
        <v>0</v>
      </c>
    </row>
    <row r="40" spans="1:6" ht="12.75" customHeight="1">
      <c r="A40" s="43"/>
      <c r="B40" s="197" t="s">
        <v>136</v>
      </c>
      <c r="C40" s="109" t="s">
        <v>12</v>
      </c>
      <c r="D40" s="61">
        <v>0</v>
      </c>
      <c r="E40" s="194"/>
      <c r="F40" s="123">
        <f t="shared" si="8"/>
        <v>0</v>
      </c>
    </row>
    <row r="41" spans="1:6" ht="12.75" customHeight="1">
      <c r="A41" s="43"/>
      <c r="B41" s="197"/>
      <c r="C41" s="110"/>
      <c r="D41" s="131"/>
      <c r="E41" s="194"/>
      <c r="F41" s="123"/>
    </row>
    <row r="42" spans="1:6" ht="256.5" customHeight="1">
      <c r="A42" s="43">
        <v>4</v>
      </c>
      <c r="B42" s="234" t="s">
        <v>99</v>
      </c>
      <c r="C42" s="109"/>
      <c r="D42" s="165"/>
      <c r="E42" s="170"/>
      <c r="F42" s="166"/>
    </row>
    <row r="43" spans="1:6" ht="12.75" customHeight="1">
      <c r="A43" s="43"/>
      <c r="B43" s="59"/>
      <c r="C43" s="109"/>
      <c r="D43" s="135"/>
      <c r="E43" s="135"/>
      <c r="F43" s="121"/>
    </row>
    <row r="44" spans="1:6" ht="12.75" customHeight="1">
      <c r="A44" s="43"/>
      <c r="B44" s="68" t="s">
        <v>95</v>
      </c>
      <c r="C44" s="109" t="s">
        <v>12</v>
      </c>
      <c r="D44" s="245">
        <v>34</v>
      </c>
      <c r="E44" s="194"/>
      <c r="F44" s="311">
        <f>D44*E44</f>
        <v>0</v>
      </c>
    </row>
    <row r="45" spans="1:6" ht="12.75" customHeight="1">
      <c r="A45" s="43"/>
      <c r="B45" s="197" t="s">
        <v>97</v>
      </c>
      <c r="C45" s="109" t="s">
        <v>12</v>
      </c>
      <c r="D45" s="61">
        <v>3</v>
      </c>
      <c r="E45" s="194"/>
      <c r="F45" s="123">
        <f t="shared" ref="F45:F48" si="9">D45*E45</f>
        <v>0</v>
      </c>
    </row>
    <row r="46" spans="1:6" ht="12.75" customHeight="1">
      <c r="A46" s="43"/>
      <c r="B46" s="197" t="s">
        <v>109</v>
      </c>
      <c r="C46" s="109" t="s">
        <v>12</v>
      </c>
      <c r="D46" s="61">
        <v>1</v>
      </c>
      <c r="E46" s="194"/>
      <c r="F46" s="123">
        <f t="shared" si="9"/>
        <v>0</v>
      </c>
    </row>
    <row r="47" spans="1:6" ht="12.75" customHeight="1">
      <c r="A47" s="43"/>
      <c r="B47" s="197" t="s">
        <v>132</v>
      </c>
      <c r="C47" s="109" t="s">
        <v>12</v>
      </c>
      <c r="D47" s="61">
        <v>3</v>
      </c>
      <c r="E47" s="194"/>
      <c r="F47" s="123">
        <f t="shared" si="9"/>
        <v>0</v>
      </c>
    </row>
    <row r="48" spans="1:6" ht="12.75" customHeight="1">
      <c r="A48" s="43"/>
      <c r="B48" s="197" t="s">
        <v>133</v>
      </c>
      <c r="C48" s="109" t="s">
        <v>12</v>
      </c>
      <c r="D48" s="61">
        <v>3</v>
      </c>
      <c r="E48" s="194"/>
      <c r="F48" s="123">
        <f t="shared" si="9"/>
        <v>0</v>
      </c>
    </row>
    <row r="49" spans="1:6" ht="12.75" customHeight="1">
      <c r="A49" s="43"/>
      <c r="B49" s="197" t="s">
        <v>134</v>
      </c>
      <c r="C49" s="109" t="s">
        <v>12</v>
      </c>
      <c r="D49" s="61">
        <v>5</v>
      </c>
      <c r="E49" s="194"/>
      <c r="F49" s="123">
        <f t="shared" ref="F49" si="10">D49*E49</f>
        <v>0</v>
      </c>
    </row>
    <row r="50" spans="1:6" ht="12.75" customHeight="1">
      <c r="A50" s="43"/>
      <c r="B50" s="197" t="s">
        <v>135</v>
      </c>
      <c r="C50" s="109" t="s">
        <v>12</v>
      </c>
      <c r="D50" s="61">
        <v>17</v>
      </c>
      <c r="E50" s="194"/>
      <c r="F50" s="123">
        <f t="shared" ref="F50:F51" si="11">D50*E50</f>
        <v>0</v>
      </c>
    </row>
    <row r="51" spans="1:6" ht="12.75" customHeight="1">
      <c r="A51" s="43"/>
      <c r="B51" s="197" t="s">
        <v>136</v>
      </c>
      <c r="C51" s="109" t="s">
        <v>12</v>
      </c>
      <c r="D51" s="61">
        <v>2</v>
      </c>
      <c r="E51" s="194"/>
      <c r="F51" s="123">
        <f t="shared" si="11"/>
        <v>0</v>
      </c>
    </row>
    <row r="52" spans="1:6" ht="12.75" customHeight="1">
      <c r="A52" s="43"/>
      <c r="B52" s="197"/>
      <c r="C52" s="110"/>
      <c r="D52" s="131"/>
      <c r="E52" s="194"/>
      <c r="F52" s="123"/>
    </row>
    <row r="53" spans="1:6" ht="256.5" customHeight="1">
      <c r="A53" s="43">
        <v>5</v>
      </c>
      <c r="B53" s="234" t="s">
        <v>100</v>
      </c>
      <c r="C53" s="109"/>
      <c r="D53" s="165"/>
      <c r="E53" s="170"/>
      <c r="F53" s="166"/>
    </row>
    <row r="54" spans="1:6" ht="12.75" customHeight="1">
      <c r="A54" s="43"/>
      <c r="B54" s="59"/>
      <c r="C54" s="109"/>
      <c r="D54" s="135"/>
      <c r="E54" s="135"/>
      <c r="F54" s="121"/>
    </row>
    <row r="55" spans="1:6" ht="12.75" customHeight="1">
      <c r="A55" s="43"/>
      <c r="B55" s="68" t="s">
        <v>95</v>
      </c>
      <c r="C55" s="109" t="s">
        <v>12</v>
      </c>
      <c r="D55" s="245">
        <v>2</v>
      </c>
      <c r="E55" s="194"/>
      <c r="F55" s="311">
        <f>D55*E55</f>
        <v>0</v>
      </c>
    </row>
    <row r="56" spans="1:6" ht="12.75" customHeight="1">
      <c r="A56" s="43"/>
      <c r="B56" s="197" t="s">
        <v>97</v>
      </c>
      <c r="C56" s="109" t="s">
        <v>12</v>
      </c>
      <c r="D56" s="61">
        <v>0</v>
      </c>
      <c r="E56" s="194"/>
      <c r="F56" s="123">
        <f t="shared" ref="F56:F59" si="12">D56*E56</f>
        <v>0</v>
      </c>
    </row>
    <row r="57" spans="1:6" ht="12.75" customHeight="1">
      <c r="A57" s="43"/>
      <c r="B57" s="197" t="s">
        <v>109</v>
      </c>
      <c r="C57" s="109" t="s">
        <v>12</v>
      </c>
      <c r="D57" s="61">
        <v>0</v>
      </c>
      <c r="E57" s="194"/>
      <c r="F57" s="123">
        <f t="shared" si="12"/>
        <v>0</v>
      </c>
    </row>
    <row r="58" spans="1:6" ht="12.75" customHeight="1">
      <c r="A58" s="43"/>
      <c r="B58" s="197" t="s">
        <v>132</v>
      </c>
      <c r="C58" s="109" t="s">
        <v>12</v>
      </c>
      <c r="D58" s="61">
        <v>0</v>
      </c>
      <c r="E58" s="194"/>
      <c r="F58" s="123">
        <f t="shared" si="12"/>
        <v>0</v>
      </c>
    </row>
    <row r="59" spans="1:6" ht="12.75" customHeight="1">
      <c r="A59" s="43"/>
      <c r="B59" s="197" t="s">
        <v>133</v>
      </c>
      <c r="C59" s="109" t="s">
        <v>12</v>
      </c>
      <c r="D59" s="61">
        <v>0</v>
      </c>
      <c r="E59" s="194"/>
      <c r="F59" s="123">
        <f t="shared" si="12"/>
        <v>0</v>
      </c>
    </row>
    <row r="60" spans="1:6" ht="12.75" customHeight="1">
      <c r="A60" s="43"/>
      <c r="B60" s="197" t="s">
        <v>134</v>
      </c>
      <c r="C60" s="109" t="s">
        <v>12</v>
      </c>
      <c r="D60" s="61">
        <v>0</v>
      </c>
      <c r="E60" s="194"/>
      <c r="F60" s="123">
        <f t="shared" ref="F60" si="13">D60*E60</f>
        <v>0</v>
      </c>
    </row>
    <row r="61" spans="1:6" ht="12.75" customHeight="1">
      <c r="A61" s="43"/>
      <c r="B61" s="197" t="s">
        <v>135</v>
      </c>
      <c r="C61" s="109" t="s">
        <v>12</v>
      </c>
      <c r="D61" s="61">
        <v>0</v>
      </c>
      <c r="E61" s="194"/>
      <c r="F61" s="123">
        <f t="shared" ref="F61:F62" si="14">D61*E61</f>
        <v>0</v>
      </c>
    </row>
    <row r="62" spans="1:6" ht="12.75" customHeight="1">
      <c r="A62" s="43"/>
      <c r="B62" s="197" t="s">
        <v>136</v>
      </c>
      <c r="C62" s="109" t="s">
        <v>12</v>
      </c>
      <c r="D62" s="61">
        <v>0</v>
      </c>
      <c r="E62" s="194"/>
      <c r="F62" s="123">
        <f t="shared" si="14"/>
        <v>0</v>
      </c>
    </row>
    <row r="63" spans="1:6" ht="12.75" customHeight="1">
      <c r="A63" s="43"/>
      <c r="B63" s="197"/>
      <c r="C63" s="110"/>
      <c r="D63" s="131"/>
      <c r="E63" s="194"/>
      <c r="F63" s="123"/>
    </row>
    <row r="64" spans="1:6" ht="256.5" customHeight="1">
      <c r="A64" s="43">
        <v>6</v>
      </c>
      <c r="B64" s="234" t="s">
        <v>101</v>
      </c>
      <c r="C64" s="109"/>
      <c r="D64" s="165"/>
      <c r="E64" s="170"/>
      <c r="F64" s="166"/>
    </row>
    <row r="65" spans="1:6" ht="12.75" customHeight="1">
      <c r="A65" s="43"/>
      <c r="B65" s="59"/>
      <c r="C65" s="109"/>
      <c r="D65" s="135"/>
      <c r="E65" s="135"/>
      <c r="F65" s="121"/>
    </row>
    <row r="66" spans="1:6" ht="12.75" customHeight="1">
      <c r="A66" s="43"/>
      <c r="B66" s="68" t="s">
        <v>95</v>
      </c>
      <c r="C66" s="109" t="s">
        <v>12</v>
      </c>
      <c r="D66" s="61">
        <v>2</v>
      </c>
      <c r="E66" s="194"/>
      <c r="F66" s="311">
        <f>D66*E66</f>
        <v>0</v>
      </c>
    </row>
    <row r="67" spans="1:6" ht="12.75" customHeight="1">
      <c r="A67" s="43"/>
      <c r="B67" s="197" t="s">
        <v>97</v>
      </c>
      <c r="C67" s="109" t="s">
        <v>12</v>
      </c>
      <c r="D67" s="61">
        <v>0</v>
      </c>
      <c r="E67" s="194"/>
      <c r="F67" s="123">
        <f t="shared" ref="F67:F70" si="15">D67*E67</f>
        <v>0</v>
      </c>
    </row>
    <row r="68" spans="1:6" ht="12.75" customHeight="1">
      <c r="A68" s="43"/>
      <c r="B68" s="197" t="s">
        <v>109</v>
      </c>
      <c r="C68" s="109" t="s">
        <v>12</v>
      </c>
      <c r="D68" s="61">
        <v>0</v>
      </c>
      <c r="E68" s="194"/>
      <c r="F68" s="123">
        <f t="shared" si="15"/>
        <v>0</v>
      </c>
    </row>
    <row r="69" spans="1:6" ht="12.75" customHeight="1">
      <c r="A69" s="43"/>
      <c r="B69" s="197" t="s">
        <v>132</v>
      </c>
      <c r="C69" s="109" t="s">
        <v>12</v>
      </c>
      <c r="D69" s="61">
        <v>0</v>
      </c>
      <c r="E69" s="194"/>
      <c r="F69" s="123">
        <f t="shared" si="15"/>
        <v>0</v>
      </c>
    </row>
    <row r="70" spans="1:6" ht="12.75" customHeight="1">
      <c r="A70" s="43"/>
      <c r="B70" s="197" t="s">
        <v>133</v>
      </c>
      <c r="C70" s="109" t="s">
        <v>12</v>
      </c>
      <c r="D70" s="61">
        <v>0</v>
      </c>
      <c r="E70" s="194"/>
      <c r="F70" s="123">
        <f t="shared" si="15"/>
        <v>0</v>
      </c>
    </row>
    <row r="71" spans="1:6" ht="12.75" customHeight="1">
      <c r="A71" s="43"/>
      <c r="B71" s="197" t="s">
        <v>134</v>
      </c>
      <c r="C71" s="109" t="s">
        <v>12</v>
      </c>
      <c r="D71" s="61">
        <v>0</v>
      </c>
      <c r="E71" s="194"/>
      <c r="F71" s="123">
        <f t="shared" ref="F71" si="16">D71*E71</f>
        <v>0</v>
      </c>
    </row>
    <row r="72" spans="1:6" ht="12.75" customHeight="1">
      <c r="A72" s="43"/>
      <c r="B72" s="197" t="s">
        <v>135</v>
      </c>
      <c r="C72" s="109" t="s">
        <v>12</v>
      </c>
      <c r="D72" s="61">
        <v>0</v>
      </c>
      <c r="E72" s="194"/>
      <c r="F72" s="123">
        <f t="shared" ref="F72:F73" si="17">D72*E72</f>
        <v>0</v>
      </c>
    </row>
    <row r="73" spans="1:6" ht="12.75" customHeight="1">
      <c r="A73" s="43"/>
      <c r="B73" s="197" t="s">
        <v>136</v>
      </c>
      <c r="C73" s="109" t="s">
        <v>12</v>
      </c>
      <c r="D73" s="61">
        <v>0</v>
      </c>
      <c r="E73" s="194"/>
      <c r="F73" s="123">
        <f t="shared" si="17"/>
        <v>0</v>
      </c>
    </row>
    <row r="74" spans="1:6" ht="12.75" customHeight="1">
      <c r="A74" s="43"/>
      <c r="B74" s="197"/>
      <c r="C74" s="110"/>
      <c r="D74" s="131"/>
      <c r="E74" s="194"/>
      <c r="F74" s="123"/>
    </row>
    <row r="75" spans="1:6" ht="255">
      <c r="A75" s="43">
        <v>7</v>
      </c>
      <c r="B75" s="234" t="s">
        <v>148</v>
      </c>
      <c r="C75" s="109"/>
      <c r="D75" s="165"/>
      <c r="E75" s="167"/>
      <c r="F75" s="166"/>
    </row>
    <row r="76" spans="1:6" ht="12.75" customHeight="1">
      <c r="A76" s="43"/>
      <c r="B76" s="59"/>
      <c r="C76" s="109"/>
      <c r="D76" s="135"/>
      <c r="E76" s="135"/>
      <c r="F76" s="121"/>
    </row>
    <row r="77" spans="1:6" ht="12.75" customHeight="1">
      <c r="A77" s="43"/>
      <c r="B77" s="68" t="s">
        <v>95</v>
      </c>
      <c r="C77" s="109" t="s">
        <v>12</v>
      </c>
      <c r="D77" s="61">
        <v>9</v>
      </c>
      <c r="E77" s="194"/>
      <c r="F77" s="311">
        <f>D77*E77</f>
        <v>0</v>
      </c>
    </row>
    <row r="78" spans="1:6" ht="12.75" customHeight="1">
      <c r="A78" s="43"/>
      <c r="B78" s="197" t="s">
        <v>97</v>
      </c>
      <c r="C78" s="109" t="s">
        <v>12</v>
      </c>
      <c r="D78" s="61">
        <v>2</v>
      </c>
      <c r="E78" s="194"/>
      <c r="F78" s="123">
        <f t="shared" ref="F78:F81" si="18">D78*E78</f>
        <v>0</v>
      </c>
    </row>
    <row r="79" spans="1:6" ht="12.75" customHeight="1">
      <c r="A79" s="43"/>
      <c r="B79" s="197" t="s">
        <v>109</v>
      </c>
      <c r="C79" s="109" t="s">
        <v>12</v>
      </c>
      <c r="D79" s="61">
        <v>2</v>
      </c>
      <c r="E79" s="194"/>
      <c r="F79" s="123">
        <f t="shared" si="18"/>
        <v>0</v>
      </c>
    </row>
    <row r="80" spans="1:6" ht="12.75" customHeight="1">
      <c r="A80" s="43"/>
      <c r="B80" s="197" t="s">
        <v>132</v>
      </c>
      <c r="C80" s="109" t="s">
        <v>12</v>
      </c>
      <c r="D80" s="61">
        <v>1</v>
      </c>
      <c r="E80" s="194"/>
      <c r="F80" s="123">
        <f t="shared" si="18"/>
        <v>0</v>
      </c>
    </row>
    <row r="81" spans="1:6" ht="12.75" customHeight="1">
      <c r="A81" s="43"/>
      <c r="B81" s="197" t="s">
        <v>133</v>
      </c>
      <c r="C81" s="109" t="s">
        <v>12</v>
      </c>
      <c r="D81" s="61">
        <v>3</v>
      </c>
      <c r="E81" s="194"/>
      <c r="F81" s="123">
        <f t="shared" si="18"/>
        <v>0</v>
      </c>
    </row>
    <row r="82" spans="1:6" ht="12.75" customHeight="1">
      <c r="A82" s="43"/>
      <c r="B82" s="197" t="s">
        <v>134</v>
      </c>
      <c r="C82" s="109" t="s">
        <v>12</v>
      </c>
      <c r="D82" s="61">
        <v>3</v>
      </c>
      <c r="E82" s="194"/>
      <c r="F82" s="123">
        <f t="shared" ref="F82" si="19">D82*E82</f>
        <v>0</v>
      </c>
    </row>
    <row r="83" spans="1:6" ht="12.75" customHeight="1">
      <c r="A83" s="43"/>
      <c r="B83" s="197" t="s">
        <v>135</v>
      </c>
      <c r="C83" s="109" t="s">
        <v>12</v>
      </c>
      <c r="D83" s="61">
        <v>2</v>
      </c>
      <c r="E83" s="194"/>
      <c r="F83" s="123">
        <f t="shared" ref="F83:F84" si="20">D83*E83</f>
        <v>0</v>
      </c>
    </row>
    <row r="84" spans="1:6" ht="12.75" customHeight="1">
      <c r="A84" s="43"/>
      <c r="B84" s="197" t="s">
        <v>136</v>
      </c>
      <c r="C84" s="109" t="s">
        <v>12</v>
      </c>
      <c r="D84" s="61">
        <v>1</v>
      </c>
      <c r="E84" s="194"/>
      <c r="F84" s="123">
        <f t="shared" si="20"/>
        <v>0</v>
      </c>
    </row>
    <row r="85" spans="1:6" ht="12.75" customHeight="1">
      <c r="A85" s="43"/>
      <c r="B85" s="197"/>
      <c r="C85" s="110"/>
      <c r="D85" s="131"/>
      <c r="E85" s="194"/>
      <c r="F85" s="123"/>
    </row>
    <row r="86" spans="1:6" ht="12.75" customHeight="1">
      <c r="A86" s="43"/>
      <c r="B86" s="53"/>
      <c r="C86" s="112"/>
      <c r="D86" s="128"/>
      <c r="E86" s="125"/>
      <c r="F86" s="126"/>
    </row>
    <row r="87" spans="1:6" ht="89.25">
      <c r="A87" s="43">
        <v>8</v>
      </c>
      <c r="B87" s="232" t="s">
        <v>72</v>
      </c>
      <c r="C87" s="150"/>
      <c r="D87" s="163"/>
      <c r="E87" s="157"/>
      <c r="F87" s="169"/>
    </row>
    <row r="88" spans="1:6" ht="12.75" customHeight="1">
      <c r="A88" s="43"/>
      <c r="B88" s="59"/>
      <c r="C88" s="109"/>
      <c r="D88" s="135"/>
      <c r="E88" s="135"/>
      <c r="F88" s="121"/>
    </row>
    <row r="89" spans="1:6" ht="12.75" customHeight="1">
      <c r="A89" s="43"/>
      <c r="B89" s="68" t="s">
        <v>95</v>
      </c>
      <c r="C89" s="109" t="s">
        <v>12</v>
      </c>
      <c r="D89" s="61">
        <v>26</v>
      </c>
      <c r="E89" s="194"/>
      <c r="F89" s="311">
        <f>D89*E89</f>
        <v>0</v>
      </c>
    </row>
    <row r="90" spans="1:6" ht="12.75" customHeight="1">
      <c r="A90" s="43"/>
      <c r="B90" s="197" t="s">
        <v>97</v>
      </c>
      <c r="C90" s="109" t="s">
        <v>12</v>
      </c>
      <c r="D90" s="61">
        <v>23</v>
      </c>
      <c r="E90" s="194"/>
      <c r="F90" s="123">
        <f t="shared" ref="F90:F93" si="21">D90*E90</f>
        <v>0</v>
      </c>
    </row>
    <row r="91" spans="1:6" ht="12.75" customHeight="1">
      <c r="A91" s="43"/>
      <c r="B91" s="197" t="s">
        <v>109</v>
      </c>
      <c r="C91" s="109" t="s">
        <v>12</v>
      </c>
      <c r="D91" s="61">
        <v>2</v>
      </c>
      <c r="E91" s="194"/>
      <c r="F91" s="123">
        <f t="shared" si="21"/>
        <v>0</v>
      </c>
    </row>
    <row r="92" spans="1:6" ht="12.75" customHeight="1">
      <c r="A92" s="43"/>
      <c r="B92" s="197" t="s">
        <v>132</v>
      </c>
      <c r="C92" s="109" t="s">
        <v>12</v>
      </c>
      <c r="D92" s="61">
        <v>0</v>
      </c>
      <c r="E92" s="194"/>
      <c r="F92" s="123">
        <f t="shared" si="21"/>
        <v>0</v>
      </c>
    </row>
    <row r="93" spans="1:6" ht="12.75" customHeight="1">
      <c r="A93" s="43"/>
      <c r="B93" s="197" t="s">
        <v>133</v>
      </c>
      <c r="C93" s="109" t="s">
        <v>12</v>
      </c>
      <c r="D93" s="61">
        <v>3</v>
      </c>
      <c r="E93" s="194"/>
      <c r="F93" s="123">
        <f t="shared" si="21"/>
        <v>0</v>
      </c>
    </row>
    <row r="94" spans="1:6" ht="12.75" customHeight="1">
      <c r="A94" s="43"/>
      <c r="B94" s="197" t="s">
        <v>134</v>
      </c>
      <c r="C94" s="109" t="s">
        <v>12</v>
      </c>
      <c r="D94" s="61">
        <v>0</v>
      </c>
      <c r="E94" s="194"/>
      <c r="F94" s="123">
        <f t="shared" ref="F94" si="22">D94*E94</f>
        <v>0</v>
      </c>
    </row>
    <row r="95" spans="1:6" ht="12.75" customHeight="1">
      <c r="A95" s="43"/>
      <c r="B95" s="197" t="s">
        <v>135</v>
      </c>
      <c r="C95" s="109" t="s">
        <v>12</v>
      </c>
      <c r="D95" s="61">
        <v>14</v>
      </c>
      <c r="E95" s="194"/>
      <c r="F95" s="123">
        <f t="shared" ref="F95:F96" si="23">D95*E95</f>
        <v>0</v>
      </c>
    </row>
    <row r="96" spans="1:6" ht="12.75" customHeight="1">
      <c r="A96" s="43"/>
      <c r="B96" s="197" t="s">
        <v>136</v>
      </c>
      <c r="C96" s="109" t="s">
        <v>12</v>
      </c>
      <c r="D96" s="61">
        <v>0</v>
      </c>
      <c r="E96" s="194"/>
      <c r="F96" s="123">
        <f t="shared" si="23"/>
        <v>0</v>
      </c>
    </row>
    <row r="97" spans="1:6" ht="12.75" customHeight="1">
      <c r="A97" s="43"/>
      <c r="B97" s="68"/>
      <c r="C97" s="109"/>
      <c r="D97" s="124"/>
      <c r="E97" s="120"/>
      <c r="F97" s="162"/>
    </row>
    <row r="98" spans="1:6" ht="89.25">
      <c r="A98" s="43">
        <f>+A87+1</f>
        <v>9</v>
      </c>
      <c r="B98" s="68" t="s">
        <v>73</v>
      </c>
      <c r="C98" s="150"/>
      <c r="D98" s="163"/>
      <c r="E98" s="157"/>
      <c r="F98" s="169"/>
    </row>
    <row r="99" spans="1:6" ht="12.75" customHeight="1">
      <c r="A99" s="43"/>
      <c r="B99" s="59"/>
      <c r="C99" s="109"/>
      <c r="D99" s="135"/>
      <c r="E99" s="135"/>
      <c r="F99" s="121"/>
    </row>
    <row r="100" spans="1:6" ht="12.75" customHeight="1">
      <c r="A100" s="43"/>
      <c r="B100" s="68" t="s">
        <v>95</v>
      </c>
      <c r="C100" s="109" t="s">
        <v>12</v>
      </c>
      <c r="D100" s="61">
        <v>10</v>
      </c>
      <c r="E100" s="194"/>
      <c r="F100" s="311">
        <f>D100*E100</f>
        <v>0</v>
      </c>
    </row>
    <row r="101" spans="1:6" ht="12.75" customHeight="1">
      <c r="A101" s="43"/>
      <c r="B101" s="197" t="s">
        <v>97</v>
      </c>
      <c r="C101" s="109" t="s">
        <v>12</v>
      </c>
      <c r="D101" s="61">
        <v>1</v>
      </c>
      <c r="E101" s="194"/>
      <c r="F101" s="123">
        <f t="shared" ref="F101:F104" si="24">D101*E101</f>
        <v>0</v>
      </c>
    </row>
    <row r="102" spans="1:6" ht="12.75" customHeight="1">
      <c r="A102" s="43"/>
      <c r="B102" s="197" t="s">
        <v>109</v>
      </c>
      <c r="C102" s="109" t="s">
        <v>12</v>
      </c>
      <c r="D102" s="61">
        <v>0</v>
      </c>
      <c r="E102" s="194"/>
      <c r="F102" s="123">
        <f t="shared" si="24"/>
        <v>0</v>
      </c>
    </row>
    <row r="103" spans="1:6" ht="12.75" customHeight="1">
      <c r="A103" s="43"/>
      <c r="B103" s="197" t="s">
        <v>132</v>
      </c>
      <c r="C103" s="109" t="s">
        <v>12</v>
      </c>
      <c r="D103" s="61">
        <v>3</v>
      </c>
      <c r="E103" s="194"/>
      <c r="F103" s="123">
        <f t="shared" si="24"/>
        <v>0</v>
      </c>
    </row>
    <row r="104" spans="1:6" ht="12.75" customHeight="1">
      <c r="A104" s="43"/>
      <c r="B104" s="197" t="s">
        <v>133</v>
      </c>
      <c r="C104" s="109" t="s">
        <v>12</v>
      </c>
      <c r="D104" s="61">
        <v>0</v>
      </c>
      <c r="E104" s="194"/>
      <c r="F104" s="123">
        <f t="shared" si="24"/>
        <v>0</v>
      </c>
    </row>
    <row r="105" spans="1:6" ht="12.75" customHeight="1">
      <c r="A105" s="43"/>
      <c r="B105" s="197" t="s">
        <v>134</v>
      </c>
      <c r="C105" s="109" t="s">
        <v>12</v>
      </c>
      <c r="D105" s="61">
        <v>5</v>
      </c>
      <c r="E105" s="194"/>
      <c r="F105" s="123">
        <f t="shared" ref="F105" si="25">D105*E105</f>
        <v>0</v>
      </c>
    </row>
    <row r="106" spans="1:6" ht="12.75" customHeight="1">
      <c r="A106" s="43"/>
      <c r="B106" s="197" t="s">
        <v>135</v>
      </c>
      <c r="C106" s="109" t="s">
        <v>12</v>
      </c>
      <c r="D106" s="61">
        <v>3</v>
      </c>
      <c r="E106" s="194"/>
      <c r="F106" s="123">
        <f t="shared" ref="F106:F107" si="26">D106*E106</f>
        <v>0</v>
      </c>
    </row>
    <row r="107" spans="1:6" ht="12.75" customHeight="1">
      <c r="A107" s="43"/>
      <c r="B107" s="197" t="s">
        <v>136</v>
      </c>
      <c r="C107" s="109" t="s">
        <v>12</v>
      </c>
      <c r="D107" s="61">
        <v>2</v>
      </c>
      <c r="E107" s="194"/>
      <c r="F107" s="123">
        <f t="shared" si="26"/>
        <v>0</v>
      </c>
    </row>
    <row r="108" spans="1:6" ht="12.75" customHeight="1">
      <c r="A108" s="43"/>
      <c r="B108" s="68"/>
      <c r="C108" s="112"/>
      <c r="D108" s="127"/>
      <c r="E108" s="157"/>
      <c r="F108" s="169"/>
    </row>
    <row r="109" spans="1:6" ht="41.25" customHeight="1">
      <c r="A109" s="43">
        <f>+A98+1</f>
        <v>10</v>
      </c>
      <c r="B109" s="62" t="s">
        <v>20</v>
      </c>
      <c r="C109" s="151"/>
      <c r="D109" s="157"/>
      <c r="E109" s="157"/>
      <c r="F109" s="169"/>
    </row>
    <row r="110" spans="1:6" ht="12.75" customHeight="1">
      <c r="A110" s="43"/>
      <c r="B110" s="59"/>
      <c r="C110" s="109"/>
      <c r="D110" s="135"/>
      <c r="E110" s="135"/>
      <c r="F110" s="121"/>
    </row>
    <row r="111" spans="1:6" ht="12.75" customHeight="1">
      <c r="A111" s="43"/>
      <c r="B111" s="68" t="s">
        <v>95</v>
      </c>
      <c r="C111" s="109" t="s">
        <v>12</v>
      </c>
      <c r="D111" s="61">
        <v>1</v>
      </c>
      <c r="E111" s="194"/>
      <c r="F111" s="311">
        <f>D111*E111</f>
        <v>0</v>
      </c>
    </row>
    <row r="112" spans="1:6" ht="12.75" customHeight="1">
      <c r="A112" s="43"/>
      <c r="B112" s="197" t="s">
        <v>97</v>
      </c>
      <c r="C112" s="109" t="s">
        <v>12</v>
      </c>
      <c r="D112" s="61">
        <v>2</v>
      </c>
      <c r="E112" s="194"/>
      <c r="F112" s="123">
        <f t="shared" ref="F112:F115" si="27">D112*E112</f>
        <v>0</v>
      </c>
    </row>
    <row r="113" spans="1:6" ht="12.75" customHeight="1">
      <c r="A113" s="43"/>
      <c r="B113" s="197" t="s">
        <v>109</v>
      </c>
      <c r="C113" s="109" t="s">
        <v>12</v>
      </c>
      <c r="D113" s="61">
        <v>0</v>
      </c>
      <c r="E113" s="194"/>
      <c r="F113" s="123">
        <f t="shared" si="27"/>
        <v>0</v>
      </c>
    </row>
    <row r="114" spans="1:6" ht="12.75" customHeight="1">
      <c r="A114" s="43"/>
      <c r="B114" s="197" t="s">
        <v>132</v>
      </c>
      <c r="C114" s="109" t="s">
        <v>12</v>
      </c>
      <c r="D114" s="61">
        <v>0</v>
      </c>
      <c r="E114" s="194"/>
      <c r="F114" s="123">
        <f t="shared" si="27"/>
        <v>0</v>
      </c>
    </row>
    <row r="115" spans="1:6" ht="12.75" customHeight="1">
      <c r="A115" s="43"/>
      <c r="B115" s="197" t="s">
        <v>133</v>
      </c>
      <c r="C115" s="109" t="s">
        <v>12</v>
      </c>
      <c r="D115" s="61">
        <v>0</v>
      </c>
      <c r="E115" s="194"/>
      <c r="F115" s="123">
        <f t="shared" si="27"/>
        <v>0</v>
      </c>
    </row>
    <row r="116" spans="1:6" ht="12.75" customHeight="1">
      <c r="A116" s="43"/>
      <c r="B116" s="197" t="s">
        <v>134</v>
      </c>
      <c r="C116" s="109" t="s">
        <v>12</v>
      </c>
      <c r="D116" s="61">
        <v>0</v>
      </c>
      <c r="E116" s="194"/>
      <c r="F116" s="123">
        <f t="shared" ref="F116" si="28">D116*E116</f>
        <v>0</v>
      </c>
    </row>
    <row r="117" spans="1:6" ht="12.75" customHeight="1">
      <c r="A117" s="43"/>
      <c r="B117" s="197" t="s">
        <v>135</v>
      </c>
      <c r="C117" s="109" t="s">
        <v>12</v>
      </c>
      <c r="D117" s="61">
        <v>1</v>
      </c>
      <c r="E117" s="194"/>
      <c r="F117" s="123">
        <f t="shared" ref="F117:F118" si="29">D117*E117</f>
        <v>0</v>
      </c>
    </row>
    <row r="118" spans="1:6" ht="12.75" customHeight="1">
      <c r="A118" s="43"/>
      <c r="B118" s="197" t="s">
        <v>136</v>
      </c>
      <c r="C118" s="109" t="s">
        <v>12</v>
      </c>
      <c r="D118" s="61">
        <v>0</v>
      </c>
      <c r="E118" s="194"/>
      <c r="F118" s="123">
        <f t="shared" si="29"/>
        <v>0</v>
      </c>
    </row>
    <row r="119" spans="1:6" ht="12.75" customHeight="1">
      <c r="A119" s="43"/>
      <c r="B119" s="20"/>
      <c r="C119" s="109"/>
      <c r="D119" s="120"/>
      <c r="E119" s="171"/>
      <c r="F119" s="126"/>
    </row>
    <row r="120" spans="1:6" ht="12.75" customHeight="1">
      <c r="A120" s="43"/>
      <c r="B120" s="20" t="s">
        <v>54</v>
      </c>
      <c r="C120" s="109"/>
      <c r="D120" s="135"/>
      <c r="E120" s="136"/>
      <c r="F120" s="123"/>
    </row>
    <row r="121" spans="1:6" ht="12.75" customHeight="1">
      <c r="A121" s="43"/>
      <c r="B121" s="225"/>
      <c r="C121" s="109"/>
      <c r="D121" s="131"/>
      <c r="E121" s="132"/>
      <c r="F121" s="133"/>
    </row>
    <row r="122" spans="1:6" ht="12.75" customHeight="1">
      <c r="A122" s="43"/>
      <c r="B122" s="68" t="s">
        <v>95</v>
      </c>
      <c r="C122" s="112"/>
      <c r="D122" s="131"/>
      <c r="E122" s="129"/>
      <c r="F122" s="311">
        <f t="shared" ref="F122:F129" si="30">ROUND(+F11+F22+F33+F44+F89+F100+F111+F77+F66+F55,0)</f>
        <v>0</v>
      </c>
    </row>
    <row r="123" spans="1:6" ht="12.75" customHeight="1">
      <c r="A123" s="43"/>
      <c r="B123" s="197" t="s">
        <v>97</v>
      </c>
      <c r="C123" s="112"/>
      <c r="D123" s="131"/>
      <c r="E123" s="129"/>
      <c r="F123" s="311">
        <f t="shared" si="30"/>
        <v>0</v>
      </c>
    </row>
    <row r="124" spans="1:6" ht="12.75" customHeight="1">
      <c r="A124" s="43"/>
      <c r="B124" s="197" t="s">
        <v>109</v>
      </c>
      <c r="C124" s="112"/>
      <c r="D124" s="131"/>
      <c r="E124" s="129"/>
      <c r="F124" s="311">
        <f t="shared" si="30"/>
        <v>0</v>
      </c>
    </row>
    <row r="125" spans="1:6" ht="12.75" customHeight="1">
      <c r="A125" s="43"/>
      <c r="B125" s="197" t="s">
        <v>132</v>
      </c>
      <c r="C125" s="112"/>
      <c r="D125" s="131"/>
      <c r="E125" s="129"/>
      <c r="F125" s="311">
        <f t="shared" si="30"/>
        <v>0</v>
      </c>
    </row>
    <row r="126" spans="1:6" ht="12.75" customHeight="1">
      <c r="A126" s="43"/>
      <c r="B126" s="197" t="s">
        <v>133</v>
      </c>
      <c r="C126" s="112"/>
      <c r="D126" s="131"/>
      <c r="E126" s="129"/>
      <c r="F126" s="311">
        <f t="shared" si="30"/>
        <v>0</v>
      </c>
    </row>
    <row r="127" spans="1:6" ht="12.75" customHeight="1">
      <c r="A127" s="43"/>
      <c r="B127" s="197" t="s">
        <v>134</v>
      </c>
      <c r="C127" s="112"/>
      <c r="D127" s="131"/>
      <c r="E127" s="129"/>
      <c r="F127" s="311">
        <f t="shared" si="30"/>
        <v>0</v>
      </c>
    </row>
    <row r="128" spans="1:6" ht="12.75" customHeight="1">
      <c r="A128" s="43"/>
      <c r="B128" s="197" t="s">
        <v>135</v>
      </c>
      <c r="C128" s="112"/>
      <c r="D128" s="131"/>
      <c r="E128" s="129"/>
      <c r="F128" s="311">
        <f t="shared" si="30"/>
        <v>0</v>
      </c>
    </row>
    <row r="129" spans="1:6" ht="12.75" customHeight="1">
      <c r="A129" s="43"/>
      <c r="B129" s="197" t="s">
        <v>136</v>
      </c>
      <c r="C129" s="112"/>
      <c r="D129" s="131"/>
      <c r="E129" s="129"/>
      <c r="F129" s="311">
        <f t="shared" si="30"/>
        <v>0</v>
      </c>
    </row>
    <row r="130" spans="1:6" ht="12.75" customHeight="1">
      <c r="A130" s="43"/>
      <c r="B130" s="20"/>
      <c r="C130" s="109"/>
      <c r="D130" s="120"/>
      <c r="E130" s="171"/>
      <c r="F130" s="126"/>
    </row>
    <row r="131" spans="1:6" ht="12.75" customHeight="1">
      <c r="A131" s="43"/>
      <c r="B131" s="20"/>
      <c r="C131" s="109"/>
      <c r="D131" s="120"/>
      <c r="E131" s="171"/>
      <c r="F131" s="126"/>
    </row>
    <row r="132" spans="1:6" ht="12.75" customHeight="1">
      <c r="A132" s="43"/>
      <c r="B132" s="20"/>
      <c r="C132" s="74"/>
      <c r="D132" s="39"/>
      <c r="E132" s="39"/>
      <c r="F132" s="188"/>
    </row>
    <row r="133" spans="1:6" ht="16.5" thickBot="1">
      <c r="A133" s="22" t="s">
        <v>34</v>
      </c>
      <c r="B133" s="23" t="s">
        <v>10</v>
      </c>
      <c r="C133" s="114"/>
      <c r="D133" s="120"/>
      <c r="E133" s="193" t="s">
        <v>32</v>
      </c>
      <c r="F133" s="102">
        <f>SUM(F122:F129)</f>
        <v>0</v>
      </c>
    </row>
    <row r="134" spans="1:6" ht="12.75" customHeight="1" thickTop="1">
      <c r="A134" s="43"/>
      <c r="B134" s="20"/>
      <c r="C134" s="114"/>
      <c r="D134" s="120"/>
      <c r="E134" s="120"/>
      <c r="F134" s="162"/>
    </row>
    <row r="135" spans="1:6" ht="12.75" customHeight="1">
      <c r="A135" s="43"/>
      <c r="B135" s="20"/>
      <c r="C135" s="114"/>
      <c r="D135" s="120"/>
      <c r="E135" s="120"/>
      <c r="F135" s="162"/>
    </row>
    <row r="136" spans="1:6" ht="12.75" customHeight="1">
      <c r="A136" s="43"/>
      <c r="B136" s="20"/>
      <c r="C136" s="114"/>
      <c r="D136" s="120"/>
      <c r="E136" s="120"/>
      <c r="F136" s="162"/>
    </row>
    <row r="137" spans="1:6" ht="12.75" customHeight="1">
      <c r="A137" s="43"/>
      <c r="B137" s="20"/>
      <c r="C137" s="114"/>
      <c r="D137" s="120"/>
      <c r="E137" s="120"/>
      <c r="F137" s="162"/>
    </row>
    <row r="138" spans="1:6" ht="12.75" customHeight="1">
      <c r="A138" s="43"/>
      <c r="B138" s="20"/>
      <c r="C138" s="114"/>
      <c r="D138" s="120"/>
      <c r="E138" s="120"/>
      <c r="F138" s="162"/>
    </row>
    <row r="139" spans="1:6" ht="12.75" customHeight="1">
      <c r="A139" s="43"/>
      <c r="B139" s="20"/>
      <c r="C139" s="114"/>
      <c r="D139" s="120"/>
      <c r="E139" s="120"/>
      <c r="F139" s="162"/>
    </row>
    <row r="140" spans="1:6" ht="12.75" customHeight="1">
      <c r="A140" s="43"/>
      <c r="B140" s="20"/>
      <c r="C140" s="114"/>
      <c r="D140" s="120"/>
      <c r="E140" s="120"/>
      <c r="F140" s="162"/>
    </row>
    <row r="141" spans="1:6" ht="12.75" customHeight="1">
      <c r="A141" s="43"/>
      <c r="B141" s="20"/>
      <c r="C141" s="114"/>
      <c r="D141" s="120"/>
      <c r="E141" s="120"/>
      <c r="F141" s="162"/>
    </row>
    <row r="142" spans="1:6" ht="12.75" customHeight="1">
      <c r="A142" s="43"/>
      <c r="B142" s="20"/>
      <c r="C142" s="114"/>
      <c r="D142" s="120"/>
      <c r="E142" s="120"/>
      <c r="F142" s="162"/>
    </row>
    <row r="143" spans="1:6" ht="12.75" customHeight="1">
      <c r="A143" s="43"/>
      <c r="B143" s="20"/>
      <c r="C143" s="114"/>
      <c r="D143" s="120"/>
      <c r="E143" s="120"/>
      <c r="F143" s="162"/>
    </row>
    <row r="144" spans="1:6" ht="12.75" customHeight="1">
      <c r="A144" s="43"/>
      <c r="B144" s="20"/>
      <c r="C144" s="114"/>
      <c r="D144" s="120"/>
      <c r="E144" s="120"/>
      <c r="F144" s="162"/>
    </row>
    <row r="145" spans="1:6" ht="12.75" customHeight="1">
      <c r="A145" s="43"/>
      <c r="B145" s="20"/>
      <c r="C145" s="114"/>
      <c r="D145" s="120"/>
      <c r="E145" s="120"/>
      <c r="F145" s="162"/>
    </row>
    <row r="146" spans="1:6" ht="12.75" customHeight="1">
      <c r="A146" s="43"/>
      <c r="B146" s="20"/>
      <c r="C146" s="114"/>
      <c r="D146" s="120"/>
      <c r="E146" s="120"/>
      <c r="F146" s="162"/>
    </row>
    <row r="147" spans="1:6" ht="12.75" customHeight="1">
      <c r="A147" s="43"/>
      <c r="B147" s="20"/>
      <c r="C147" s="114"/>
      <c r="D147" s="120"/>
      <c r="E147" s="120"/>
      <c r="F147" s="162"/>
    </row>
    <row r="148" spans="1:6" ht="12.75" customHeight="1">
      <c r="A148" s="43"/>
      <c r="B148" s="20"/>
      <c r="C148" s="114"/>
      <c r="D148" s="120"/>
      <c r="E148" s="120"/>
      <c r="F148" s="162"/>
    </row>
    <row r="149" spans="1:6" ht="12.75" customHeight="1">
      <c r="A149" s="43"/>
      <c r="B149" s="20"/>
      <c r="C149" s="114"/>
      <c r="D149" s="120"/>
      <c r="E149" s="120"/>
      <c r="F149" s="162"/>
    </row>
    <row r="150" spans="1:6" ht="12.75" customHeight="1">
      <c r="A150" s="43"/>
      <c r="B150" s="20"/>
      <c r="C150" s="114"/>
      <c r="D150" s="120"/>
      <c r="E150" s="120"/>
      <c r="F150" s="162"/>
    </row>
    <row r="151" spans="1:6" ht="12.75" customHeight="1">
      <c r="A151" s="43"/>
      <c r="B151" s="20"/>
      <c r="C151" s="114"/>
      <c r="D151" s="120"/>
      <c r="E151" s="120"/>
      <c r="F151" s="162"/>
    </row>
    <row r="152" spans="1:6" ht="12.75" customHeight="1">
      <c r="A152" s="43"/>
      <c r="B152" s="20"/>
      <c r="C152" s="114"/>
      <c r="D152" s="120"/>
      <c r="E152" s="120"/>
      <c r="F152" s="162"/>
    </row>
    <row r="153" spans="1:6" ht="12.75" customHeight="1">
      <c r="A153" s="43"/>
      <c r="B153" s="20"/>
      <c r="C153" s="114"/>
      <c r="D153" s="120"/>
      <c r="E153" s="120"/>
      <c r="F153" s="162"/>
    </row>
    <row r="154" spans="1:6" ht="12.75" customHeight="1">
      <c r="A154" s="43"/>
      <c r="B154" s="20"/>
      <c r="C154" s="114"/>
      <c r="D154" s="120"/>
      <c r="E154" s="120"/>
      <c r="F154" s="162"/>
    </row>
    <row r="155" spans="1:6" ht="12.75" customHeight="1">
      <c r="A155" s="43"/>
      <c r="B155" s="20"/>
      <c r="C155" s="114"/>
      <c r="D155" s="120"/>
      <c r="E155" s="120"/>
      <c r="F155" s="162"/>
    </row>
    <row r="156" spans="1:6" ht="12.75" customHeight="1">
      <c r="A156" s="43"/>
      <c r="B156" s="20"/>
      <c r="C156" s="114"/>
      <c r="D156" s="120"/>
      <c r="E156" s="120"/>
      <c r="F156" s="162"/>
    </row>
    <row r="157" spans="1:6" ht="12.75" customHeight="1">
      <c r="A157" s="43"/>
      <c r="B157" s="20"/>
      <c r="C157" s="114"/>
      <c r="D157" s="120"/>
      <c r="E157" s="120"/>
      <c r="F157" s="162"/>
    </row>
    <row r="158" spans="1:6" ht="12.75" customHeight="1">
      <c r="A158" s="43"/>
      <c r="B158" s="20"/>
      <c r="C158" s="109"/>
      <c r="D158" s="120"/>
      <c r="E158" s="120"/>
      <c r="F158" s="162"/>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131"/>
  <sheetViews>
    <sheetView showZeros="0" topLeftCell="A54" workbookViewId="0">
      <selection activeCell="F101" sqref="F101"/>
    </sheetView>
  </sheetViews>
  <sheetFormatPr defaultRowHeight="12.75" customHeight="1"/>
  <cols>
    <col min="1" max="1" width="4.7109375" style="75" customWidth="1"/>
    <col min="2" max="2" width="30.7109375" customWidth="1"/>
    <col min="3" max="3" width="4.7109375" style="108" customWidth="1"/>
    <col min="4" max="4" width="11.7109375" style="141" customWidth="1"/>
    <col min="5" max="5" width="11.7109375" style="142" customWidth="1"/>
    <col min="6" max="6" width="12.7109375" style="143" customWidth="1"/>
    <col min="7" max="7" width="4.7109375" style="143"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88" t="str">
        <f>+Fkan!B1</f>
        <v xml:space="preserve">IZGRADNJA KANALIZACIJSKEGA SISTEMA NA OBMOČJU </v>
      </c>
    </row>
    <row r="2" spans="1:7" ht="12.75" customHeight="1">
      <c r="B2" s="88" t="str">
        <f>+Fkan!B2</f>
        <v>AGLOMERACIJE HRVATINI - KANALIZACIJA KOLOMBINI</v>
      </c>
    </row>
    <row r="3" spans="1:7" ht="12.75" customHeight="1">
      <c r="B3" s="88"/>
    </row>
    <row r="4" spans="1:7" ht="12.75" customHeight="1">
      <c r="B4" s="88"/>
    </row>
    <row r="5" spans="1:7" ht="12.75" customHeight="1">
      <c r="B5" s="88" t="str">
        <f>+Fkan!B5</f>
        <v xml:space="preserve">FEKALNA KANALIZACIJA </v>
      </c>
    </row>
    <row r="7" spans="1:7" ht="15.75">
      <c r="A7" s="22" t="s">
        <v>36</v>
      </c>
      <c r="B7" s="23" t="s">
        <v>35</v>
      </c>
      <c r="C7" s="109"/>
      <c r="D7" s="135"/>
      <c r="E7" s="135"/>
      <c r="F7" s="121"/>
      <c r="G7" s="121"/>
    </row>
    <row r="8" spans="1:7" ht="12.75" customHeight="1">
      <c r="A8" s="43"/>
      <c r="B8" s="44"/>
      <c r="C8" s="109"/>
      <c r="D8" s="135"/>
      <c r="E8" s="135"/>
      <c r="F8" s="121"/>
      <c r="G8" s="121"/>
    </row>
    <row r="9" spans="1:7" ht="148.5" customHeight="1">
      <c r="A9" s="43">
        <v>1</v>
      </c>
      <c r="B9" s="20" t="s">
        <v>146</v>
      </c>
      <c r="C9" s="35"/>
      <c r="D9" s="135"/>
      <c r="E9" s="135"/>
      <c r="F9" s="121"/>
      <c r="G9" s="121"/>
    </row>
    <row r="10" spans="1:7" ht="15">
      <c r="A10" s="43"/>
      <c r="B10" s="59"/>
      <c r="C10" s="109"/>
      <c r="D10" s="135"/>
      <c r="E10" s="135"/>
      <c r="F10" s="121"/>
      <c r="G10" s="72"/>
    </row>
    <row r="11" spans="1:7" ht="12.75" customHeight="1">
      <c r="A11" s="43"/>
      <c r="B11" s="68" t="s">
        <v>95</v>
      </c>
      <c r="C11" s="109" t="s">
        <v>14</v>
      </c>
      <c r="D11" s="61">
        <f>+FpredD!D99</f>
        <v>590</v>
      </c>
      <c r="E11" s="194"/>
      <c r="F11" s="311">
        <f>D11*E11</f>
        <v>0</v>
      </c>
      <c r="G11" s="152"/>
    </row>
    <row r="12" spans="1:7" ht="12.75" customHeight="1">
      <c r="A12" s="43"/>
      <c r="B12" s="197" t="s">
        <v>97</v>
      </c>
      <c r="C12" s="109" t="s">
        <v>14</v>
      </c>
      <c r="D12" s="61">
        <f>+FpredD!D100</f>
        <v>1.5</v>
      </c>
      <c r="E12" s="194"/>
      <c r="F12" s="123">
        <f t="shared" ref="F12:F15" si="0">D12*E12</f>
        <v>0</v>
      </c>
      <c r="G12" s="152"/>
    </row>
    <row r="13" spans="1:7" ht="12.75" customHeight="1">
      <c r="A13" s="43"/>
      <c r="B13" s="197" t="s">
        <v>109</v>
      </c>
      <c r="C13" s="109" t="s">
        <v>14</v>
      </c>
      <c r="D13" s="61">
        <f>+FpredD!D101</f>
        <v>51.2</v>
      </c>
      <c r="E13" s="194"/>
      <c r="F13" s="123">
        <f t="shared" si="0"/>
        <v>0</v>
      </c>
      <c r="G13" s="152"/>
    </row>
    <row r="14" spans="1:7" ht="12.75" customHeight="1">
      <c r="A14" s="43"/>
      <c r="B14" s="197" t="s">
        <v>132</v>
      </c>
      <c r="C14" s="109" t="s">
        <v>14</v>
      </c>
      <c r="D14" s="61">
        <f>+FpredD!D102</f>
        <v>0</v>
      </c>
      <c r="E14" s="194"/>
      <c r="F14" s="123">
        <f t="shared" si="0"/>
        <v>0</v>
      </c>
      <c r="G14" s="152"/>
    </row>
    <row r="15" spans="1:7" ht="12.75" customHeight="1">
      <c r="A15" s="43"/>
      <c r="B15" s="197" t="s">
        <v>133</v>
      </c>
      <c r="C15" s="109" t="s">
        <v>14</v>
      </c>
      <c r="D15" s="61">
        <f>+FpredD!D103</f>
        <v>74</v>
      </c>
      <c r="E15" s="194"/>
      <c r="F15" s="123">
        <f t="shared" si="0"/>
        <v>0</v>
      </c>
      <c r="G15" s="152"/>
    </row>
    <row r="16" spans="1:7" ht="12.75" customHeight="1">
      <c r="A16" s="43"/>
      <c r="B16" s="197" t="s">
        <v>134</v>
      </c>
      <c r="C16" s="109" t="s">
        <v>14</v>
      </c>
      <c r="D16" s="61">
        <f>+FpredD!D104</f>
        <v>0</v>
      </c>
      <c r="E16" s="194"/>
      <c r="F16" s="123">
        <f t="shared" ref="F16:F17" si="1">D16*E16</f>
        <v>0</v>
      </c>
      <c r="G16" s="152"/>
    </row>
    <row r="17" spans="1:8" ht="12.75" customHeight="1">
      <c r="A17" s="43"/>
      <c r="B17" s="197" t="s">
        <v>135</v>
      </c>
      <c r="C17" s="109" t="s">
        <v>14</v>
      </c>
      <c r="D17" s="61">
        <f>+FpredD!D105</f>
        <v>467.45</v>
      </c>
      <c r="E17" s="194"/>
      <c r="F17" s="123">
        <f t="shared" si="1"/>
        <v>0</v>
      </c>
      <c r="G17" s="152"/>
    </row>
    <row r="18" spans="1:8" ht="12.75" customHeight="1">
      <c r="A18" s="43"/>
      <c r="B18" s="197" t="s">
        <v>136</v>
      </c>
      <c r="C18" s="109" t="s">
        <v>14</v>
      </c>
      <c r="D18" s="61">
        <f>+FpredD!D106</f>
        <v>1.59</v>
      </c>
      <c r="E18" s="194"/>
      <c r="F18" s="123">
        <f t="shared" ref="F18" si="2">D18*E18</f>
        <v>0</v>
      </c>
      <c r="G18" s="152"/>
    </row>
    <row r="19" spans="1:8" ht="12.75" customHeight="1">
      <c r="A19" s="43"/>
      <c r="B19" s="68"/>
      <c r="C19" s="109"/>
      <c r="D19" s="135"/>
      <c r="E19" s="135"/>
      <c r="F19" s="121"/>
      <c r="G19" s="121"/>
    </row>
    <row r="20" spans="1:8" ht="129.75" customHeight="1">
      <c r="A20" s="43">
        <f>+A9+1</f>
        <v>2</v>
      </c>
      <c r="B20" s="68" t="s">
        <v>38</v>
      </c>
      <c r="C20" s="109"/>
      <c r="D20" s="135"/>
      <c r="E20" s="131"/>
      <c r="F20" s="158"/>
      <c r="G20" s="158"/>
    </row>
    <row r="21" spans="1:8" ht="12.75" customHeight="1">
      <c r="A21" s="43"/>
      <c r="B21" s="59"/>
      <c r="C21" s="109"/>
      <c r="D21" s="135"/>
      <c r="E21" s="135"/>
      <c r="F21" s="121"/>
      <c r="G21" s="199"/>
    </row>
    <row r="22" spans="1:8" ht="12.75" customHeight="1">
      <c r="A22" s="43"/>
      <c r="B22" s="68" t="s">
        <v>95</v>
      </c>
      <c r="C22" s="109" t="s">
        <v>14</v>
      </c>
      <c r="D22" s="61">
        <f>+FpredD!D88</f>
        <v>46</v>
      </c>
      <c r="E22" s="194"/>
      <c r="F22" s="311">
        <f>D22*E22</f>
        <v>0</v>
      </c>
      <c r="G22" s="199"/>
    </row>
    <row r="23" spans="1:8" ht="12.75" customHeight="1">
      <c r="A23" s="43"/>
      <c r="B23" s="197" t="s">
        <v>97</v>
      </c>
      <c r="C23" s="109" t="s">
        <v>14</v>
      </c>
      <c r="D23" s="61">
        <f>+FpredD!D89</f>
        <v>0</v>
      </c>
      <c r="E23" s="194"/>
      <c r="F23" s="123">
        <f t="shared" ref="F23:F26" si="3">D23*E23</f>
        <v>0</v>
      </c>
      <c r="G23" s="199"/>
    </row>
    <row r="24" spans="1:8" ht="12.75" customHeight="1">
      <c r="A24" s="43"/>
      <c r="B24" s="197" t="s">
        <v>109</v>
      </c>
      <c r="C24" s="109" t="s">
        <v>14</v>
      </c>
      <c r="D24" s="61">
        <f>+FpredD!D90</f>
        <v>0</v>
      </c>
      <c r="E24" s="194"/>
      <c r="F24" s="123">
        <f t="shared" si="3"/>
        <v>0</v>
      </c>
      <c r="G24" s="199"/>
      <c r="H24" s="104"/>
    </row>
    <row r="25" spans="1:8" ht="12.75" customHeight="1">
      <c r="A25" s="43"/>
      <c r="B25" s="197" t="s">
        <v>132</v>
      </c>
      <c r="C25" s="109" t="s">
        <v>14</v>
      </c>
      <c r="D25" s="61">
        <v>0</v>
      </c>
      <c r="E25" s="194"/>
      <c r="F25" s="123">
        <f t="shared" si="3"/>
        <v>0</v>
      </c>
      <c r="G25" s="199"/>
      <c r="H25" s="104"/>
    </row>
    <row r="26" spans="1:8" ht="12.75" customHeight="1">
      <c r="A26" s="43"/>
      <c r="B26" s="197" t="s">
        <v>133</v>
      </c>
      <c r="C26" s="109" t="s">
        <v>14</v>
      </c>
      <c r="D26" s="61">
        <f>+FpredD!D92</f>
        <v>0</v>
      </c>
      <c r="E26" s="194"/>
      <c r="F26" s="123">
        <f t="shared" si="3"/>
        <v>0</v>
      </c>
      <c r="G26" s="199"/>
      <c r="H26" s="104"/>
    </row>
    <row r="27" spans="1:8" ht="12.75" customHeight="1">
      <c r="A27" s="43"/>
      <c r="B27" s="197" t="s">
        <v>134</v>
      </c>
      <c r="C27" s="109" t="s">
        <v>14</v>
      </c>
      <c r="D27" s="61">
        <f>+FpredD!D93</f>
        <v>0</v>
      </c>
      <c r="E27" s="194"/>
      <c r="F27" s="123">
        <f t="shared" ref="F27" si="4">D27*E27</f>
        <v>0</v>
      </c>
      <c r="G27" s="199"/>
      <c r="H27" s="104"/>
    </row>
    <row r="28" spans="1:8" ht="12.75" customHeight="1">
      <c r="A28" s="43"/>
      <c r="B28" s="197" t="s">
        <v>135</v>
      </c>
      <c r="C28" s="109" t="s">
        <v>14</v>
      </c>
      <c r="D28" s="61">
        <f>+FpredD!D94</f>
        <v>0</v>
      </c>
      <c r="E28" s="194"/>
      <c r="F28" s="123">
        <f t="shared" ref="F28:F29" si="5">D28*E28</f>
        <v>0</v>
      </c>
      <c r="G28" s="199"/>
      <c r="H28" s="104"/>
    </row>
    <row r="29" spans="1:8" ht="12.75" customHeight="1">
      <c r="A29" s="43"/>
      <c r="B29" s="197" t="s">
        <v>136</v>
      </c>
      <c r="C29" s="109" t="s">
        <v>14</v>
      </c>
      <c r="D29" s="61">
        <f>+FpredD!D95</f>
        <v>0</v>
      </c>
      <c r="E29" s="194"/>
      <c r="F29" s="123">
        <f t="shared" si="5"/>
        <v>0</v>
      </c>
      <c r="G29" s="199"/>
    </row>
    <row r="30" spans="1:8" ht="12.75" customHeight="1">
      <c r="A30" s="43"/>
      <c r="B30" s="20"/>
      <c r="C30" s="109"/>
      <c r="D30" s="135"/>
      <c r="E30" s="135"/>
      <c r="F30" s="121"/>
      <c r="G30" s="152"/>
      <c r="H30" s="104"/>
    </row>
    <row r="31" spans="1:8" ht="153.75" customHeight="1">
      <c r="A31" s="43">
        <f>+A20+1</f>
        <v>3</v>
      </c>
      <c r="B31" s="67" t="s">
        <v>40</v>
      </c>
      <c r="C31" s="112"/>
      <c r="D31" s="153"/>
      <c r="E31" s="140"/>
      <c r="F31" s="123"/>
      <c r="G31" s="123"/>
      <c r="H31" s="104"/>
    </row>
    <row r="32" spans="1:8" ht="12.75" customHeight="1">
      <c r="A32" s="43"/>
      <c r="B32" s="59"/>
      <c r="C32" s="109"/>
      <c r="D32" s="135"/>
      <c r="E32" s="135"/>
      <c r="F32" s="121"/>
      <c r="G32" s="185"/>
      <c r="H32" s="104"/>
    </row>
    <row r="33" spans="1:8" ht="12.75" customHeight="1">
      <c r="A33" s="43"/>
      <c r="B33" s="68" t="s">
        <v>95</v>
      </c>
      <c r="C33" s="109" t="s">
        <v>14</v>
      </c>
      <c r="D33" s="61">
        <v>2.7</v>
      </c>
      <c r="E33" s="194"/>
      <c r="F33" s="311">
        <f>D33*E33</f>
        <v>0</v>
      </c>
      <c r="G33" s="185"/>
      <c r="H33" s="104"/>
    </row>
    <row r="34" spans="1:8" ht="12.75" customHeight="1">
      <c r="A34" s="43"/>
      <c r="B34" s="197" t="s">
        <v>97</v>
      </c>
      <c r="C34" s="109" t="s">
        <v>14</v>
      </c>
      <c r="D34" s="61">
        <f>+FpredD!D78</f>
        <v>0</v>
      </c>
      <c r="E34" s="194"/>
      <c r="F34" s="123">
        <f t="shared" ref="F34:F37" si="6">D34*E34</f>
        <v>0</v>
      </c>
      <c r="G34" s="185"/>
    </row>
    <row r="35" spans="1:8" ht="12.75" customHeight="1">
      <c r="A35" s="43"/>
      <c r="B35" s="197" t="s">
        <v>109</v>
      </c>
      <c r="C35" s="109" t="s">
        <v>14</v>
      </c>
      <c r="D35" s="61">
        <f>+FpredD!D79</f>
        <v>0</v>
      </c>
      <c r="E35" s="194"/>
      <c r="F35" s="123">
        <f t="shared" si="6"/>
        <v>0</v>
      </c>
      <c r="G35" s="185"/>
    </row>
    <row r="36" spans="1:8" ht="12.75" customHeight="1">
      <c r="A36" s="43"/>
      <c r="B36" s="197" t="s">
        <v>132</v>
      </c>
      <c r="C36" s="109" t="s">
        <v>14</v>
      </c>
      <c r="D36" s="61">
        <v>0</v>
      </c>
      <c r="E36" s="194"/>
      <c r="F36" s="123">
        <f t="shared" si="6"/>
        <v>0</v>
      </c>
      <c r="G36" s="185"/>
    </row>
    <row r="37" spans="1:8" ht="12.75" customHeight="1">
      <c r="A37" s="43"/>
      <c r="B37" s="197" t="s">
        <v>133</v>
      </c>
      <c r="C37" s="109" t="s">
        <v>14</v>
      </c>
      <c r="D37" s="61">
        <v>0</v>
      </c>
      <c r="E37" s="194"/>
      <c r="F37" s="123">
        <f t="shared" si="6"/>
        <v>0</v>
      </c>
      <c r="G37" s="185"/>
    </row>
    <row r="38" spans="1:8" ht="12.75" customHeight="1">
      <c r="A38" s="43"/>
      <c r="B38" s="197" t="s">
        <v>134</v>
      </c>
      <c r="C38" s="109" t="s">
        <v>14</v>
      </c>
      <c r="D38" s="61">
        <v>0</v>
      </c>
      <c r="E38" s="194"/>
      <c r="F38" s="123">
        <f t="shared" ref="F38" si="7">D38*E38</f>
        <v>0</v>
      </c>
      <c r="G38" s="185"/>
    </row>
    <row r="39" spans="1:8" ht="12.75" customHeight="1">
      <c r="A39" s="43"/>
      <c r="B39" s="197" t="s">
        <v>135</v>
      </c>
      <c r="C39" s="109" t="s">
        <v>14</v>
      </c>
      <c r="D39" s="61">
        <v>0</v>
      </c>
      <c r="E39" s="194"/>
      <c r="F39" s="123">
        <f t="shared" ref="F39:F40" si="8">D39*E39</f>
        <v>0</v>
      </c>
      <c r="G39" s="185"/>
    </row>
    <row r="40" spans="1:8" ht="12.75" customHeight="1">
      <c r="A40" s="43"/>
      <c r="B40" s="197" t="s">
        <v>136</v>
      </c>
      <c r="C40" s="109" t="s">
        <v>14</v>
      </c>
      <c r="D40" s="61">
        <v>0</v>
      </c>
      <c r="E40" s="194"/>
      <c r="F40" s="123">
        <f t="shared" si="8"/>
        <v>0</v>
      </c>
      <c r="G40" s="185"/>
    </row>
    <row r="41" spans="1:8" ht="12.75" customHeight="1">
      <c r="A41" s="43"/>
      <c r="B41" s="44"/>
      <c r="C41" s="109"/>
      <c r="D41" s="135"/>
      <c r="E41" s="135"/>
      <c r="F41" s="121"/>
      <c r="G41" s="121"/>
    </row>
    <row r="42" spans="1:8" ht="166.5" customHeight="1">
      <c r="A42" s="43">
        <f>+A31+1</f>
        <v>4</v>
      </c>
      <c r="B42" s="234" t="s">
        <v>74</v>
      </c>
      <c r="C42" s="109"/>
      <c r="D42" s="155"/>
      <c r="E42" s="156"/>
      <c r="F42" s="133"/>
      <c r="G42" s="133"/>
    </row>
    <row r="43" spans="1:8" ht="12.75" customHeight="1">
      <c r="A43" s="43"/>
      <c r="B43" s="59"/>
      <c r="C43" s="109"/>
      <c r="D43" s="135"/>
      <c r="E43" s="135"/>
      <c r="F43" s="121"/>
      <c r="G43" s="185"/>
    </row>
    <row r="44" spans="1:8" ht="12.75" customHeight="1">
      <c r="A44" s="43"/>
      <c r="B44" s="68" t="s">
        <v>95</v>
      </c>
      <c r="C44" s="109" t="s">
        <v>14</v>
      </c>
      <c r="D44" s="61">
        <v>5.4</v>
      </c>
      <c r="E44" s="194"/>
      <c r="F44" s="311">
        <f>D44*E44</f>
        <v>0</v>
      </c>
      <c r="G44" s="185"/>
    </row>
    <row r="45" spans="1:8" ht="12.75" customHeight="1">
      <c r="A45" s="43"/>
      <c r="B45" s="197" t="s">
        <v>97</v>
      </c>
      <c r="C45" s="109" t="s">
        <v>14</v>
      </c>
      <c r="D45" s="61">
        <v>0</v>
      </c>
      <c r="E45" s="194"/>
      <c r="F45" s="123">
        <f t="shared" ref="F45:F48" si="9">D45*E45</f>
        <v>0</v>
      </c>
      <c r="G45" s="185"/>
    </row>
    <row r="46" spans="1:8" ht="12.75" customHeight="1">
      <c r="A46" s="43"/>
      <c r="B46" s="197" t="s">
        <v>109</v>
      </c>
      <c r="C46" s="109" t="s">
        <v>14</v>
      </c>
      <c r="D46" s="61">
        <v>0</v>
      </c>
      <c r="E46" s="194"/>
      <c r="F46" s="123">
        <f t="shared" si="9"/>
        <v>0</v>
      </c>
      <c r="G46" s="185"/>
    </row>
    <row r="47" spans="1:8" ht="12.75" customHeight="1">
      <c r="A47" s="43"/>
      <c r="B47" s="197" t="s">
        <v>132</v>
      </c>
      <c r="C47" s="109" t="s">
        <v>14</v>
      </c>
      <c r="D47" s="61">
        <v>0</v>
      </c>
      <c r="E47" s="194"/>
      <c r="F47" s="123">
        <f t="shared" si="9"/>
        <v>0</v>
      </c>
      <c r="G47" s="185"/>
    </row>
    <row r="48" spans="1:8" ht="12.75" customHeight="1">
      <c r="A48" s="43"/>
      <c r="B48" s="197" t="s">
        <v>133</v>
      </c>
      <c r="C48" s="109" t="s">
        <v>14</v>
      </c>
      <c r="D48" s="61">
        <v>0</v>
      </c>
      <c r="E48" s="194"/>
      <c r="F48" s="123">
        <f t="shared" si="9"/>
        <v>0</v>
      </c>
      <c r="G48" s="185"/>
    </row>
    <row r="49" spans="1:7" ht="12.75" customHeight="1">
      <c r="A49" s="43"/>
      <c r="B49" s="197" t="s">
        <v>134</v>
      </c>
      <c r="C49" s="109" t="s">
        <v>14</v>
      </c>
      <c r="D49" s="61">
        <v>0</v>
      </c>
      <c r="E49" s="194"/>
      <c r="F49" s="123">
        <f t="shared" ref="F49" si="10">D49*E49</f>
        <v>0</v>
      </c>
      <c r="G49" s="185"/>
    </row>
    <row r="50" spans="1:7" ht="12.75" customHeight="1">
      <c r="A50" s="43"/>
      <c r="B50" s="197" t="s">
        <v>135</v>
      </c>
      <c r="C50" s="109" t="s">
        <v>14</v>
      </c>
      <c r="D50" s="61">
        <v>0</v>
      </c>
      <c r="E50" s="194"/>
      <c r="F50" s="123">
        <f t="shared" ref="F50:F51" si="11">D50*E50</f>
        <v>0</v>
      </c>
      <c r="G50" s="185"/>
    </row>
    <row r="51" spans="1:7" ht="12.75" customHeight="1">
      <c r="A51" s="43"/>
      <c r="B51" s="197" t="s">
        <v>136</v>
      </c>
      <c r="C51" s="109" t="s">
        <v>14</v>
      </c>
      <c r="D51" s="61">
        <v>0</v>
      </c>
      <c r="E51" s="194"/>
      <c r="F51" s="123">
        <f t="shared" si="11"/>
        <v>0</v>
      </c>
      <c r="G51" s="185"/>
    </row>
    <row r="52" spans="1:7" ht="12.75" customHeight="1">
      <c r="A52" s="43"/>
      <c r="B52" s="197"/>
      <c r="C52" s="110"/>
      <c r="D52" s="131"/>
      <c r="E52" s="194"/>
      <c r="F52" s="123"/>
      <c r="G52" s="185"/>
    </row>
    <row r="53" spans="1:7" s="279" customFormat="1" ht="153">
      <c r="A53" s="275">
        <v>5</v>
      </c>
      <c r="B53" s="294" t="s">
        <v>75</v>
      </c>
      <c r="C53" s="295"/>
      <c r="D53" s="249"/>
      <c r="E53" s="249"/>
      <c r="F53" s="250"/>
      <c r="G53" s="296"/>
    </row>
    <row r="54" spans="1:7" s="279" customFormat="1" ht="12.75" customHeight="1">
      <c r="A54" s="275"/>
      <c r="B54" s="297"/>
      <c r="C54" s="247"/>
      <c r="D54" s="287"/>
      <c r="E54" s="298"/>
      <c r="F54" s="299"/>
      <c r="G54" s="296"/>
    </row>
    <row r="55" spans="1:7" s="279" customFormat="1" ht="12.75" customHeight="1">
      <c r="A55" s="275"/>
      <c r="B55" s="246" t="s">
        <v>95</v>
      </c>
      <c r="C55" s="288" t="s">
        <v>13</v>
      </c>
      <c r="D55" s="287">
        <f>+('fekalna osnovni podatki'!E9+'fekalna osnovni podatki'!F9)*1.2</f>
        <v>596.4</v>
      </c>
      <c r="E55" s="300"/>
      <c r="F55" s="312">
        <f>D55*E55</f>
        <v>0</v>
      </c>
      <c r="G55" s="296"/>
    </row>
    <row r="56" spans="1:7" s="279" customFormat="1" ht="12.75" customHeight="1">
      <c r="A56" s="275"/>
      <c r="B56" s="284" t="s">
        <v>97</v>
      </c>
      <c r="C56" s="288" t="s">
        <v>13</v>
      </c>
      <c r="D56" s="287">
        <f>+('fekalna osnovni podatki'!E10+'fekalna osnovni podatki'!F10)*1.2</f>
        <v>1.56</v>
      </c>
      <c r="E56" s="300"/>
      <c r="F56" s="313">
        <f t="shared" ref="F56:F59" si="12">D56*E56</f>
        <v>0</v>
      </c>
      <c r="G56" s="296"/>
    </row>
    <row r="57" spans="1:7" s="279" customFormat="1" ht="12.75" customHeight="1">
      <c r="A57" s="275"/>
      <c r="B57" s="284" t="s">
        <v>109</v>
      </c>
      <c r="C57" s="288" t="s">
        <v>13</v>
      </c>
      <c r="D57" s="287">
        <f>+('fekalna osnovni podatki'!E11+'fekalna osnovni podatki'!F11)*1.2</f>
        <v>48.756</v>
      </c>
      <c r="E57" s="300"/>
      <c r="F57" s="313">
        <f t="shared" si="12"/>
        <v>0</v>
      </c>
      <c r="G57" s="296"/>
    </row>
    <row r="58" spans="1:7" s="279" customFormat="1" ht="12.75" customHeight="1">
      <c r="A58" s="275"/>
      <c r="B58" s="284" t="s">
        <v>132</v>
      </c>
      <c r="C58" s="288" t="s">
        <v>13</v>
      </c>
      <c r="D58" s="287">
        <f>+('fekalna osnovni podatki'!E12+'fekalna osnovni podatki'!F12)*1.2</f>
        <v>0</v>
      </c>
      <c r="E58" s="300"/>
      <c r="F58" s="313">
        <f t="shared" si="12"/>
        <v>0</v>
      </c>
      <c r="G58" s="296"/>
    </row>
    <row r="59" spans="1:7" s="279" customFormat="1" ht="12.75" customHeight="1">
      <c r="A59" s="275"/>
      <c r="B59" s="284" t="s">
        <v>133</v>
      </c>
      <c r="C59" s="288" t="s">
        <v>13</v>
      </c>
      <c r="D59" s="287">
        <f>+('fekalna osnovni podatki'!E13+'fekalna osnovni podatki'!F13)*1.2</f>
        <v>67.272000000000006</v>
      </c>
      <c r="E59" s="300"/>
      <c r="F59" s="313">
        <f t="shared" si="12"/>
        <v>0</v>
      </c>
      <c r="G59" s="296"/>
    </row>
    <row r="60" spans="1:7" s="279" customFormat="1" ht="12.75" customHeight="1">
      <c r="A60" s="275"/>
      <c r="B60" s="284" t="s">
        <v>134</v>
      </c>
      <c r="C60" s="288" t="s">
        <v>13</v>
      </c>
      <c r="D60" s="287">
        <f>+('fekalna osnovni podatki'!E14+'fekalna osnovni podatki'!F14)*1.2</f>
        <v>0</v>
      </c>
      <c r="E60" s="300"/>
      <c r="F60" s="313">
        <f t="shared" ref="F60" si="13">D60*E60</f>
        <v>0</v>
      </c>
      <c r="G60" s="296"/>
    </row>
    <row r="61" spans="1:7" s="279" customFormat="1" ht="12.75" customHeight="1">
      <c r="A61" s="275"/>
      <c r="B61" s="284" t="s">
        <v>135</v>
      </c>
      <c r="C61" s="288" t="s">
        <v>13</v>
      </c>
      <c r="D61" s="287">
        <f>+('fekalna osnovni podatki'!E15+'fekalna osnovni podatki'!F15)*1.2</f>
        <v>438.22800000000001</v>
      </c>
      <c r="E61" s="300"/>
      <c r="F61" s="313">
        <f t="shared" ref="F61:F62" si="14">D61*E61</f>
        <v>0</v>
      </c>
      <c r="G61" s="296"/>
    </row>
    <row r="62" spans="1:7" s="279" customFormat="1" ht="12.75" customHeight="1">
      <c r="A62" s="275"/>
      <c r="B62" s="284" t="s">
        <v>136</v>
      </c>
      <c r="C62" s="288" t="s">
        <v>13</v>
      </c>
      <c r="D62" s="287">
        <f>+('fekalna osnovni podatki'!E16+'fekalna osnovni podatki'!F16)*1.2</f>
        <v>1.512</v>
      </c>
      <c r="E62" s="300"/>
      <c r="F62" s="313">
        <f t="shared" si="14"/>
        <v>0</v>
      </c>
      <c r="G62" s="296"/>
    </row>
    <row r="63" spans="1:7" ht="12.75" customHeight="1">
      <c r="A63" s="43"/>
      <c r="B63" s="53"/>
      <c r="C63" s="112"/>
      <c r="D63" s="148"/>
      <c r="E63" s="146"/>
      <c r="F63" s="123"/>
      <c r="G63" s="123"/>
    </row>
    <row r="64" spans="1:7" ht="102">
      <c r="A64" s="43">
        <v>6</v>
      </c>
      <c r="B64" s="68" t="s">
        <v>83</v>
      </c>
      <c r="C64" s="109"/>
      <c r="D64" s="135"/>
      <c r="E64" s="131"/>
      <c r="F64" s="121"/>
      <c r="G64" s="121"/>
    </row>
    <row r="65" spans="1:7" ht="12.75" customHeight="1">
      <c r="A65" s="43"/>
      <c r="B65" s="59"/>
      <c r="C65" s="109"/>
      <c r="D65" s="135"/>
      <c r="E65" s="135"/>
      <c r="F65" s="121"/>
      <c r="G65" s="72"/>
    </row>
    <row r="66" spans="1:7" ht="12.75" customHeight="1">
      <c r="A66" s="43"/>
      <c r="B66" s="68" t="s">
        <v>95</v>
      </c>
      <c r="C66" s="109" t="s">
        <v>14</v>
      </c>
      <c r="D66" s="61">
        <f>+FpredD!D99</f>
        <v>590</v>
      </c>
      <c r="E66" s="194"/>
      <c r="F66" s="311">
        <f>D66*E66</f>
        <v>0</v>
      </c>
      <c r="G66" s="121"/>
    </row>
    <row r="67" spans="1:7" ht="12.75" customHeight="1">
      <c r="A67" s="43"/>
      <c r="B67" s="197" t="s">
        <v>97</v>
      </c>
      <c r="C67" s="109" t="s">
        <v>14</v>
      </c>
      <c r="D67" s="61">
        <f>+FpredD!D100</f>
        <v>1.5</v>
      </c>
      <c r="E67" s="194"/>
      <c r="F67" s="123">
        <f t="shared" ref="F67:F70" si="15">D67*E67</f>
        <v>0</v>
      </c>
      <c r="G67" s="121"/>
    </row>
    <row r="68" spans="1:7" ht="12.75" customHeight="1">
      <c r="A68" s="43"/>
      <c r="B68" s="197" t="s">
        <v>109</v>
      </c>
      <c r="C68" s="109" t="s">
        <v>14</v>
      </c>
      <c r="D68" s="61">
        <f>+FpredD!D101</f>
        <v>51.2</v>
      </c>
      <c r="E68" s="194"/>
      <c r="F68" s="123">
        <f t="shared" si="15"/>
        <v>0</v>
      </c>
      <c r="G68" s="121"/>
    </row>
    <row r="69" spans="1:7" ht="12.75" customHeight="1">
      <c r="A69" s="43"/>
      <c r="B69" s="197" t="s">
        <v>132</v>
      </c>
      <c r="C69" s="109" t="s">
        <v>14</v>
      </c>
      <c r="D69" s="61">
        <f>+FpredD!D102</f>
        <v>0</v>
      </c>
      <c r="E69" s="194"/>
      <c r="F69" s="123">
        <f t="shared" si="15"/>
        <v>0</v>
      </c>
      <c r="G69" s="121"/>
    </row>
    <row r="70" spans="1:7" ht="12.75" customHeight="1">
      <c r="A70" s="43"/>
      <c r="B70" s="197" t="s">
        <v>133</v>
      </c>
      <c r="C70" s="109" t="s">
        <v>14</v>
      </c>
      <c r="D70" s="61">
        <f>+FpredD!D103</f>
        <v>74</v>
      </c>
      <c r="E70" s="194"/>
      <c r="F70" s="123">
        <f t="shared" si="15"/>
        <v>0</v>
      </c>
      <c r="G70" s="121"/>
    </row>
    <row r="71" spans="1:7" ht="12.75" customHeight="1">
      <c r="A71" s="43"/>
      <c r="B71" s="197" t="s">
        <v>134</v>
      </c>
      <c r="C71" s="109" t="s">
        <v>14</v>
      </c>
      <c r="D71" s="61">
        <f>+FpredD!D104</f>
        <v>0</v>
      </c>
      <c r="E71" s="194"/>
      <c r="F71" s="123">
        <f t="shared" ref="F71" si="16">D71*E71</f>
        <v>0</v>
      </c>
      <c r="G71" s="121"/>
    </row>
    <row r="72" spans="1:7" ht="12.75" customHeight="1">
      <c r="A72" s="43"/>
      <c r="B72" s="197" t="s">
        <v>135</v>
      </c>
      <c r="C72" s="109" t="s">
        <v>14</v>
      </c>
      <c r="D72" s="61">
        <f>+FpredD!D105</f>
        <v>467.45</v>
      </c>
      <c r="E72" s="194"/>
      <c r="F72" s="123">
        <f t="shared" ref="F72:F73" si="17">D72*E72</f>
        <v>0</v>
      </c>
      <c r="G72" s="121"/>
    </row>
    <row r="73" spans="1:7" ht="12.75" customHeight="1">
      <c r="A73" s="43"/>
      <c r="B73" s="197" t="s">
        <v>136</v>
      </c>
      <c r="C73" s="109" t="s">
        <v>14</v>
      </c>
      <c r="D73" s="61">
        <f>+FpredD!D106</f>
        <v>1.59</v>
      </c>
      <c r="E73" s="194"/>
      <c r="F73" s="123">
        <f t="shared" si="17"/>
        <v>0</v>
      </c>
      <c r="G73" s="121"/>
    </row>
    <row r="74" spans="1:7" ht="12.75" customHeight="1">
      <c r="A74" s="43"/>
      <c r="B74" s="53"/>
      <c r="C74" s="112"/>
      <c r="D74" s="148"/>
      <c r="E74" s="146"/>
      <c r="F74" s="123"/>
      <c r="G74" s="123"/>
    </row>
    <row r="75" spans="1:7" ht="51">
      <c r="A75" s="43">
        <f>+A64+1</f>
        <v>7</v>
      </c>
      <c r="B75" s="53" t="s">
        <v>41</v>
      </c>
      <c r="C75" s="172"/>
      <c r="D75" s="135"/>
      <c r="E75" s="153"/>
      <c r="F75" s="121"/>
      <c r="G75" s="121"/>
    </row>
    <row r="76" spans="1:7" ht="12.75" customHeight="1">
      <c r="A76" s="43"/>
      <c r="B76" s="59"/>
      <c r="C76" s="109"/>
      <c r="D76" s="135"/>
      <c r="E76" s="135"/>
      <c r="F76" s="121"/>
      <c r="G76" s="121"/>
    </row>
    <row r="77" spans="1:7" ht="12.75" customHeight="1">
      <c r="A77" s="43"/>
      <c r="B77" s="68" t="s">
        <v>95</v>
      </c>
      <c r="C77" s="109" t="s">
        <v>14</v>
      </c>
      <c r="D77" s="61">
        <f t="shared" ref="D77:D84" si="18">+D66</f>
        <v>590</v>
      </c>
      <c r="E77" s="194"/>
      <c r="F77" s="311">
        <f>D77*E77</f>
        <v>0</v>
      </c>
      <c r="G77" s="121"/>
    </row>
    <row r="78" spans="1:7" ht="12.75" customHeight="1">
      <c r="A78" s="43"/>
      <c r="B78" s="197" t="s">
        <v>97</v>
      </c>
      <c r="C78" s="109" t="s">
        <v>14</v>
      </c>
      <c r="D78" s="61">
        <f t="shared" si="18"/>
        <v>1.5</v>
      </c>
      <c r="E78" s="194"/>
      <c r="F78" s="123">
        <f t="shared" ref="F78:F81" si="19">D78*E78</f>
        <v>0</v>
      </c>
      <c r="G78" s="121"/>
    </row>
    <row r="79" spans="1:7" ht="12.75" customHeight="1">
      <c r="A79" s="43"/>
      <c r="B79" s="197" t="s">
        <v>109</v>
      </c>
      <c r="C79" s="109" t="s">
        <v>14</v>
      </c>
      <c r="D79" s="61">
        <f t="shared" si="18"/>
        <v>51.2</v>
      </c>
      <c r="E79" s="194"/>
      <c r="F79" s="123">
        <f t="shared" si="19"/>
        <v>0</v>
      </c>
      <c r="G79" s="121"/>
    </row>
    <row r="80" spans="1:7" ht="12.75" customHeight="1">
      <c r="A80" s="43"/>
      <c r="B80" s="197" t="s">
        <v>132</v>
      </c>
      <c r="C80" s="109" t="s">
        <v>14</v>
      </c>
      <c r="D80" s="61">
        <f t="shared" si="18"/>
        <v>0</v>
      </c>
      <c r="E80" s="194"/>
      <c r="F80" s="123">
        <f t="shared" si="19"/>
        <v>0</v>
      </c>
      <c r="G80" s="121"/>
    </row>
    <row r="81" spans="1:7" ht="12.75" customHeight="1">
      <c r="A81" s="43"/>
      <c r="B81" s="197" t="s">
        <v>133</v>
      </c>
      <c r="C81" s="109" t="s">
        <v>14</v>
      </c>
      <c r="D81" s="61">
        <f t="shared" si="18"/>
        <v>74</v>
      </c>
      <c r="E81" s="194"/>
      <c r="F81" s="123">
        <f t="shared" si="19"/>
        <v>0</v>
      </c>
      <c r="G81" s="121"/>
    </row>
    <row r="82" spans="1:7" ht="12.75" customHeight="1">
      <c r="A82" s="43"/>
      <c r="B82" s="197" t="s">
        <v>134</v>
      </c>
      <c r="C82" s="109" t="s">
        <v>14</v>
      </c>
      <c r="D82" s="61">
        <f t="shared" si="18"/>
        <v>0</v>
      </c>
      <c r="E82" s="194"/>
      <c r="F82" s="123">
        <f t="shared" ref="F82" si="20">D82*E82</f>
        <v>0</v>
      </c>
      <c r="G82" s="121"/>
    </row>
    <row r="83" spans="1:7" ht="12.75" customHeight="1">
      <c r="A83" s="43"/>
      <c r="B83" s="197" t="s">
        <v>135</v>
      </c>
      <c r="C83" s="109" t="s">
        <v>14</v>
      </c>
      <c r="D83" s="61">
        <f t="shared" si="18"/>
        <v>467.45</v>
      </c>
      <c r="E83" s="194"/>
      <c r="F83" s="123">
        <f t="shared" ref="F83:F84" si="21">D83*E83</f>
        <v>0</v>
      </c>
      <c r="G83" s="121"/>
    </row>
    <row r="84" spans="1:7" ht="12.75" customHeight="1">
      <c r="A84" s="43"/>
      <c r="B84" s="197" t="s">
        <v>136</v>
      </c>
      <c r="C84" s="109" t="s">
        <v>14</v>
      </c>
      <c r="D84" s="61">
        <f t="shared" si="18"/>
        <v>1.59</v>
      </c>
      <c r="E84" s="194"/>
      <c r="F84" s="123">
        <f t="shared" si="21"/>
        <v>0</v>
      </c>
      <c r="G84" s="121"/>
    </row>
    <row r="85" spans="1:7" ht="12.75" customHeight="1">
      <c r="A85" s="43"/>
      <c r="B85" s="68"/>
      <c r="C85" s="109"/>
      <c r="D85" s="131"/>
      <c r="E85" s="135"/>
      <c r="F85" s="121"/>
      <c r="G85" s="121"/>
    </row>
    <row r="86" spans="1:7" ht="89.25">
      <c r="A86" s="43">
        <f>+A75+1</f>
        <v>8</v>
      </c>
      <c r="B86" s="68" t="s">
        <v>155</v>
      </c>
      <c r="C86" s="173"/>
      <c r="D86" s="135"/>
      <c r="E86" s="131"/>
      <c r="F86" s="121"/>
      <c r="G86" s="121"/>
    </row>
    <row r="87" spans="1:7" ht="12.75" customHeight="1">
      <c r="A87" s="43"/>
      <c r="B87" s="59"/>
      <c r="C87" s="109"/>
      <c r="D87" s="135"/>
      <c r="E87" s="135"/>
      <c r="F87" s="121"/>
      <c r="G87" s="121"/>
    </row>
    <row r="88" spans="1:7" ht="12.75" customHeight="1">
      <c r="A88" s="43"/>
      <c r="B88" s="68" t="s">
        <v>95</v>
      </c>
      <c r="C88" s="109" t="s">
        <v>14</v>
      </c>
      <c r="D88" s="61">
        <f t="shared" ref="D88:D95" si="22">+D77</f>
        <v>590</v>
      </c>
      <c r="E88" s="194"/>
      <c r="F88" s="311">
        <f>D88*E88</f>
        <v>0</v>
      </c>
      <c r="G88" s="121"/>
    </row>
    <row r="89" spans="1:7" ht="12.75" customHeight="1">
      <c r="A89" s="43"/>
      <c r="B89" s="197" t="s">
        <v>97</v>
      </c>
      <c r="C89" s="109" t="s">
        <v>14</v>
      </c>
      <c r="D89" s="61">
        <f t="shared" si="22"/>
        <v>1.5</v>
      </c>
      <c r="E89" s="194"/>
      <c r="F89" s="123">
        <f t="shared" ref="F89:F92" si="23">D89*E89</f>
        <v>0</v>
      </c>
      <c r="G89" s="121"/>
    </row>
    <row r="90" spans="1:7" ht="12.75" customHeight="1">
      <c r="A90" s="43"/>
      <c r="B90" s="197" t="s">
        <v>109</v>
      </c>
      <c r="C90" s="109" t="s">
        <v>14</v>
      </c>
      <c r="D90" s="61">
        <f t="shared" si="22"/>
        <v>51.2</v>
      </c>
      <c r="E90" s="194"/>
      <c r="F90" s="123">
        <f t="shared" si="23"/>
        <v>0</v>
      </c>
      <c r="G90" s="121"/>
    </row>
    <row r="91" spans="1:7" ht="12.75" customHeight="1">
      <c r="A91" s="43"/>
      <c r="B91" s="197" t="s">
        <v>132</v>
      </c>
      <c r="C91" s="109" t="s">
        <v>14</v>
      </c>
      <c r="D91" s="61">
        <f t="shared" si="22"/>
        <v>0</v>
      </c>
      <c r="E91" s="194"/>
      <c r="F91" s="123">
        <f t="shared" si="23"/>
        <v>0</v>
      </c>
      <c r="G91" s="121"/>
    </row>
    <row r="92" spans="1:7" ht="12.75" customHeight="1">
      <c r="A92" s="43"/>
      <c r="B92" s="197" t="s">
        <v>133</v>
      </c>
      <c r="C92" s="109" t="s">
        <v>14</v>
      </c>
      <c r="D92" s="61">
        <f t="shared" si="22"/>
        <v>74</v>
      </c>
      <c r="E92" s="194"/>
      <c r="F92" s="123">
        <f t="shared" si="23"/>
        <v>0</v>
      </c>
      <c r="G92" s="121"/>
    </row>
    <row r="93" spans="1:7" ht="12.75" customHeight="1">
      <c r="A93" s="43"/>
      <c r="B93" s="197" t="s">
        <v>134</v>
      </c>
      <c r="C93" s="109" t="s">
        <v>14</v>
      </c>
      <c r="D93" s="61">
        <f t="shared" si="22"/>
        <v>0</v>
      </c>
      <c r="E93" s="194"/>
      <c r="F93" s="123">
        <f t="shared" ref="F93" si="24">D93*E93</f>
        <v>0</v>
      </c>
      <c r="G93" s="121"/>
    </row>
    <row r="94" spans="1:7" ht="12.75" customHeight="1">
      <c r="A94" s="43"/>
      <c r="B94" s="197" t="s">
        <v>135</v>
      </c>
      <c r="C94" s="109" t="s">
        <v>14</v>
      </c>
      <c r="D94" s="61">
        <f t="shared" si="22"/>
        <v>467.45</v>
      </c>
      <c r="E94" s="194"/>
      <c r="F94" s="123">
        <f t="shared" ref="F94:F95" si="25">D94*E94</f>
        <v>0</v>
      </c>
      <c r="G94" s="121"/>
    </row>
    <row r="95" spans="1:7" ht="12.75" customHeight="1">
      <c r="A95" s="43"/>
      <c r="B95" s="197" t="s">
        <v>136</v>
      </c>
      <c r="C95" s="109" t="s">
        <v>14</v>
      </c>
      <c r="D95" s="61">
        <f t="shared" si="22"/>
        <v>1.59</v>
      </c>
      <c r="E95" s="194"/>
      <c r="F95" s="123">
        <f t="shared" si="25"/>
        <v>0</v>
      </c>
      <c r="G95" s="121"/>
    </row>
    <row r="96" spans="1:7" ht="12.75" customHeight="1">
      <c r="A96" s="43"/>
      <c r="B96" s="68"/>
      <c r="C96" s="109"/>
      <c r="D96" s="131"/>
      <c r="E96" s="135"/>
      <c r="F96" s="121"/>
      <c r="G96" s="121"/>
    </row>
    <row r="97" spans="1:7" ht="51">
      <c r="A97" s="43">
        <f>+A86+1</f>
        <v>9</v>
      </c>
      <c r="B97" s="68" t="s">
        <v>42</v>
      </c>
      <c r="C97" s="71"/>
      <c r="D97" s="124"/>
      <c r="E97" s="58"/>
      <c r="F97" s="189"/>
      <c r="G97" s="189"/>
    </row>
    <row r="98" spans="1:7" ht="12.75" customHeight="1">
      <c r="A98" s="43"/>
      <c r="B98" s="59"/>
      <c r="C98" s="109"/>
      <c r="D98" s="135"/>
      <c r="E98" s="135"/>
      <c r="F98" s="121"/>
      <c r="G98" s="174"/>
    </row>
    <row r="99" spans="1:7" ht="12.75" customHeight="1">
      <c r="A99" s="43"/>
      <c r="B99" s="68" t="s">
        <v>95</v>
      </c>
      <c r="C99" s="109" t="s">
        <v>14</v>
      </c>
      <c r="D99" s="61">
        <v>0</v>
      </c>
      <c r="E99" s="194"/>
      <c r="F99" s="311">
        <f>D99*E99</f>
        <v>0</v>
      </c>
      <c r="G99" s="174"/>
    </row>
    <row r="100" spans="1:7" ht="12.75" customHeight="1">
      <c r="A100" s="43"/>
      <c r="B100" s="197" t="s">
        <v>97</v>
      </c>
      <c r="C100" s="109" t="s">
        <v>14</v>
      </c>
      <c r="D100" s="61">
        <v>0</v>
      </c>
      <c r="E100" s="194"/>
      <c r="F100" s="123">
        <f t="shared" ref="F100:F103" si="26">D100*E100</f>
        <v>0</v>
      </c>
      <c r="G100" s="174"/>
    </row>
    <row r="101" spans="1:7" ht="12.75" customHeight="1">
      <c r="A101" s="43"/>
      <c r="B101" s="197" t="s">
        <v>109</v>
      </c>
      <c r="C101" s="109" t="s">
        <v>14</v>
      </c>
      <c r="D101" s="61">
        <v>0</v>
      </c>
      <c r="E101" s="194"/>
      <c r="F101" s="123">
        <f t="shared" si="26"/>
        <v>0</v>
      </c>
      <c r="G101" s="174"/>
    </row>
    <row r="102" spans="1:7" ht="12.75" customHeight="1">
      <c r="A102" s="43"/>
      <c r="B102" s="197" t="s">
        <v>132</v>
      </c>
      <c r="C102" s="109" t="s">
        <v>14</v>
      </c>
      <c r="D102" s="61">
        <v>0</v>
      </c>
      <c r="E102" s="194"/>
      <c r="F102" s="123">
        <f t="shared" si="26"/>
        <v>0</v>
      </c>
      <c r="G102" s="174"/>
    </row>
    <row r="103" spans="1:7" ht="12.75" customHeight="1">
      <c r="A103" s="43"/>
      <c r="B103" s="197" t="s">
        <v>133</v>
      </c>
      <c r="C103" s="109" t="s">
        <v>14</v>
      </c>
      <c r="D103" s="61">
        <v>0</v>
      </c>
      <c r="E103" s="194"/>
      <c r="F103" s="123">
        <f t="shared" si="26"/>
        <v>0</v>
      </c>
      <c r="G103" s="174"/>
    </row>
    <row r="104" spans="1:7" ht="12.75" customHeight="1">
      <c r="A104" s="43"/>
      <c r="B104" s="197" t="s">
        <v>134</v>
      </c>
      <c r="C104" s="109" t="s">
        <v>14</v>
      </c>
      <c r="D104" s="61">
        <v>0</v>
      </c>
      <c r="E104" s="194"/>
      <c r="F104" s="123">
        <f t="shared" ref="F104" si="27">D104*E104</f>
        <v>0</v>
      </c>
      <c r="G104" s="174"/>
    </row>
    <row r="105" spans="1:7" ht="12.75" customHeight="1">
      <c r="A105" s="43"/>
      <c r="B105" s="197" t="s">
        <v>135</v>
      </c>
      <c r="C105" s="109" t="s">
        <v>14</v>
      </c>
      <c r="D105" s="61">
        <v>0</v>
      </c>
      <c r="E105" s="194"/>
      <c r="F105" s="123">
        <f t="shared" ref="F105:F106" si="28">D105*E105</f>
        <v>0</v>
      </c>
      <c r="G105" s="174"/>
    </row>
    <row r="106" spans="1:7" ht="12.75" customHeight="1">
      <c r="A106" s="43"/>
      <c r="B106" s="197" t="s">
        <v>136</v>
      </c>
      <c r="C106" s="109" t="s">
        <v>14</v>
      </c>
      <c r="D106" s="61">
        <v>0</v>
      </c>
      <c r="E106" s="194"/>
      <c r="F106" s="123">
        <f t="shared" si="28"/>
        <v>0</v>
      </c>
      <c r="G106" s="174"/>
    </row>
    <row r="107" spans="1:7" ht="12.75" customHeight="1">
      <c r="A107" s="43"/>
      <c r="B107" s="68"/>
      <c r="C107" s="112"/>
      <c r="D107" s="107"/>
      <c r="E107" s="134"/>
      <c r="F107" s="130"/>
      <c r="G107" s="130"/>
    </row>
    <row r="108" spans="1:7" ht="12.75" customHeight="1">
      <c r="A108" s="43"/>
      <c r="B108" s="20"/>
      <c r="C108" s="109"/>
      <c r="D108" s="135"/>
      <c r="E108" s="136"/>
      <c r="F108" s="123"/>
      <c r="G108" s="123"/>
    </row>
    <row r="109" spans="1:7" ht="12.75" customHeight="1">
      <c r="A109" s="43"/>
      <c r="B109" s="20" t="s">
        <v>54</v>
      </c>
      <c r="C109" s="109"/>
      <c r="D109" s="135"/>
      <c r="E109" s="136"/>
      <c r="F109" s="123"/>
      <c r="G109" s="126"/>
    </row>
    <row r="110" spans="1:7" ht="12.75" customHeight="1">
      <c r="A110" s="43"/>
      <c r="B110" s="225"/>
      <c r="C110" s="109"/>
      <c r="D110" s="131"/>
      <c r="E110" s="132"/>
      <c r="F110" s="133"/>
      <c r="G110" s="123"/>
    </row>
    <row r="111" spans="1:7" ht="12.75" customHeight="1">
      <c r="A111" s="43"/>
      <c r="B111" s="68" t="s">
        <v>95</v>
      </c>
      <c r="C111" s="112"/>
      <c r="D111" s="131"/>
      <c r="E111" s="129"/>
      <c r="F111" s="311">
        <f t="shared" ref="F111:F118" si="29">ROUND(+F11+F22+F33+F44+F55+F66+F77+F88+F99,0)</f>
        <v>0</v>
      </c>
      <c r="G111" s="123"/>
    </row>
    <row r="112" spans="1:7" ht="12.75" customHeight="1">
      <c r="A112" s="43"/>
      <c r="B112" s="197" t="s">
        <v>97</v>
      </c>
      <c r="C112" s="112"/>
      <c r="D112" s="131"/>
      <c r="E112" s="129"/>
      <c r="F112" s="311">
        <f t="shared" si="29"/>
        <v>0</v>
      </c>
      <c r="G112" s="123"/>
    </row>
    <row r="113" spans="1:7" ht="12.75" customHeight="1">
      <c r="A113" s="43"/>
      <c r="B113" s="197" t="s">
        <v>109</v>
      </c>
      <c r="C113" s="112"/>
      <c r="D113" s="131"/>
      <c r="E113" s="129"/>
      <c r="F113" s="311">
        <f t="shared" si="29"/>
        <v>0</v>
      </c>
      <c r="G113" s="123"/>
    </row>
    <row r="114" spans="1:7" ht="12.75" customHeight="1">
      <c r="A114" s="43"/>
      <c r="B114" s="197" t="s">
        <v>132</v>
      </c>
      <c r="C114" s="112"/>
      <c r="D114" s="131"/>
      <c r="E114" s="129"/>
      <c r="F114" s="311">
        <f t="shared" si="29"/>
        <v>0</v>
      </c>
      <c r="G114" s="123"/>
    </row>
    <row r="115" spans="1:7" ht="12.75" customHeight="1">
      <c r="A115" s="43"/>
      <c r="B115" s="197" t="s">
        <v>133</v>
      </c>
      <c r="C115" s="112"/>
      <c r="D115" s="131"/>
      <c r="E115" s="129"/>
      <c r="F115" s="311">
        <f t="shared" si="29"/>
        <v>0</v>
      </c>
      <c r="G115" s="123"/>
    </row>
    <row r="116" spans="1:7" ht="12.75" customHeight="1">
      <c r="A116" s="43"/>
      <c r="B116" s="197" t="s">
        <v>134</v>
      </c>
      <c r="C116" s="112"/>
      <c r="D116" s="131"/>
      <c r="E116" s="129"/>
      <c r="F116" s="311">
        <f t="shared" si="29"/>
        <v>0</v>
      </c>
      <c r="G116" s="123"/>
    </row>
    <row r="117" spans="1:7" ht="12.75" customHeight="1">
      <c r="A117" s="43"/>
      <c r="B117" s="197" t="s">
        <v>135</v>
      </c>
      <c r="C117" s="112"/>
      <c r="D117" s="131"/>
      <c r="E117" s="129"/>
      <c r="F117" s="311">
        <f t="shared" si="29"/>
        <v>0</v>
      </c>
      <c r="G117" s="123"/>
    </row>
    <row r="118" spans="1:7" ht="12.75" customHeight="1">
      <c r="A118" s="43"/>
      <c r="B118" s="197" t="s">
        <v>136</v>
      </c>
      <c r="C118" s="112"/>
      <c r="D118" s="131"/>
      <c r="E118" s="129"/>
      <c r="F118" s="311">
        <f t="shared" si="29"/>
        <v>0</v>
      </c>
      <c r="G118" s="123"/>
    </row>
    <row r="119" spans="1:7" ht="12.75" customHeight="1">
      <c r="A119" s="43"/>
      <c r="B119" s="68"/>
      <c r="C119" s="74"/>
      <c r="D119" s="135"/>
      <c r="E119" s="135"/>
      <c r="F119" s="121"/>
      <c r="G119" s="121"/>
    </row>
    <row r="120" spans="1:7" ht="16.5" thickBot="1">
      <c r="A120" s="22" t="s">
        <v>36</v>
      </c>
      <c r="B120" s="23" t="s">
        <v>35</v>
      </c>
      <c r="C120" s="114"/>
      <c r="D120" s="135"/>
      <c r="E120" s="102" t="s">
        <v>32</v>
      </c>
      <c r="F120" s="102">
        <f>SUM(F111:G118)</f>
        <v>0</v>
      </c>
      <c r="G120" s="200"/>
    </row>
    <row r="121" spans="1:7" ht="12.75" customHeight="1" thickTop="1">
      <c r="A121" s="43"/>
      <c r="B121" s="20"/>
      <c r="C121" s="114"/>
      <c r="D121" s="135"/>
      <c r="E121" s="135"/>
      <c r="F121" s="121"/>
      <c r="G121" s="121"/>
    </row>
    <row r="122" spans="1:7" ht="12.75" customHeight="1">
      <c r="A122" s="43"/>
      <c r="B122" s="20"/>
      <c r="C122" s="114"/>
      <c r="D122" s="135"/>
      <c r="E122" s="135"/>
      <c r="F122" s="121"/>
      <c r="G122" s="121"/>
    </row>
    <row r="123" spans="1:7" ht="12.75" customHeight="1">
      <c r="A123" s="43"/>
      <c r="B123" s="20"/>
      <c r="C123" s="109"/>
      <c r="D123" s="135"/>
      <c r="E123" s="135"/>
      <c r="F123" s="121"/>
      <c r="G123" s="121"/>
    </row>
    <row r="124" spans="1:7" ht="12.75" customHeight="1">
      <c r="A124" s="43"/>
      <c r="B124" s="53"/>
      <c r="C124" s="109"/>
      <c r="D124" s="135"/>
      <c r="E124" s="135"/>
      <c r="F124" s="121"/>
      <c r="G124" s="121"/>
    </row>
    <row r="125" spans="1:7" ht="12.75" customHeight="1">
      <c r="A125" s="43"/>
      <c r="B125" s="53"/>
      <c r="C125" s="109"/>
      <c r="D125" s="135"/>
      <c r="E125" s="135"/>
      <c r="F125" s="121"/>
      <c r="G125" s="121"/>
    </row>
    <row r="126" spans="1:7" ht="12.75" customHeight="1">
      <c r="A126" s="43"/>
      <c r="B126" s="20"/>
      <c r="C126" s="109"/>
      <c r="D126" s="131"/>
      <c r="E126" s="135"/>
      <c r="F126" s="121"/>
      <c r="G126" s="121"/>
    </row>
    <row r="127" spans="1:7" ht="15">
      <c r="A127" s="43"/>
      <c r="B127" s="20"/>
      <c r="C127" s="35"/>
      <c r="D127" s="135"/>
      <c r="E127" s="135"/>
      <c r="F127" s="121"/>
      <c r="G127" s="121"/>
    </row>
    <row r="129" spans="2:7" ht="12.75" customHeight="1">
      <c r="B129" s="76"/>
      <c r="C129" s="115"/>
      <c r="D129" s="138"/>
      <c r="E129" s="134"/>
      <c r="F129" s="130"/>
      <c r="G129" s="130"/>
    </row>
    <row r="131" spans="2:7" ht="12.75" customHeight="1">
      <c r="B131" s="62"/>
      <c r="C131" s="116"/>
      <c r="D131" s="139"/>
      <c r="E131" s="140"/>
      <c r="F131" s="123"/>
      <c r="G131" s="123"/>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37"/>
  <sheetViews>
    <sheetView showZeros="0" topLeftCell="A4" workbookViewId="0">
      <selection activeCell="G109" sqref="G109"/>
    </sheetView>
  </sheetViews>
  <sheetFormatPr defaultRowHeight="12.75"/>
  <cols>
    <col min="1" max="1" width="4.7109375" style="35" customWidth="1"/>
    <col min="2" max="2" width="1.7109375" style="35" customWidth="1"/>
    <col min="3" max="3" width="19.7109375" style="16" customWidth="1"/>
    <col min="4" max="4" width="1.7109375" style="16" customWidth="1"/>
    <col min="5" max="5" width="19.7109375" style="57" customWidth="1"/>
    <col min="6" max="6" width="1.7109375" style="57" customWidth="1"/>
    <col min="7" max="7" width="19.7109375" style="79" customWidth="1"/>
    <col min="8" max="8" width="1.7109375" style="79" customWidth="1"/>
    <col min="9" max="9" width="19.7109375" style="80" customWidth="1"/>
    <col min="10" max="10" width="1.7109375" style="80" customWidth="1"/>
    <col min="11" max="11" width="19.7109375" style="80" customWidth="1"/>
    <col min="12" max="12" width="1.7109375" style="80" customWidth="1"/>
    <col min="13" max="13" width="20.7109375" style="80" customWidth="1"/>
    <col min="14"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13">
      <c r="E1" s="90" t="str">
        <f>+FzakljD!B1</f>
        <v xml:space="preserve">IZGRADNJA KANALIZACIJSKEGA SISTEMA NA OBMOČJU </v>
      </c>
      <c r="F1" s="90"/>
    </row>
    <row r="2" spans="1:13">
      <c r="E2" s="90" t="str">
        <f>+FzakljD!B2</f>
        <v>AGLOMERACIJE HRVATINI - KANALIZACIJA KOLOMBINI</v>
      </c>
      <c r="F2" s="90"/>
    </row>
    <row r="3" spans="1:13">
      <c r="E3" s="90"/>
      <c r="F3" s="91"/>
    </row>
    <row r="4" spans="1:13">
      <c r="E4" s="90"/>
      <c r="F4" s="91"/>
    </row>
    <row r="6" spans="1:13" ht="26.25">
      <c r="E6" s="92" t="s">
        <v>37</v>
      </c>
      <c r="F6" s="92"/>
      <c r="G6" s="93"/>
      <c r="H6" s="93"/>
      <c r="M6" s="94"/>
    </row>
    <row r="7" spans="1:13">
      <c r="E7" s="82"/>
      <c r="F7" s="82"/>
    </row>
    <row r="8" spans="1:13" s="87" customFormat="1" ht="19.5">
      <c r="A8" s="84"/>
      <c r="B8" s="84"/>
      <c r="C8" s="86"/>
      <c r="D8" s="86"/>
      <c r="E8" s="207" t="s">
        <v>27</v>
      </c>
      <c r="F8" s="207"/>
      <c r="G8" s="208" t="s">
        <v>50</v>
      </c>
      <c r="H8" s="208"/>
      <c r="I8" s="207" t="s">
        <v>28</v>
      </c>
      <c r="J8" s="207"/>
      <c r="K8" s="207" t="s">
        <v>29</v>
      </c>
      <c r="L8" s="209"/>
      <c r="M8" s="207" t="s">
        <v>78</v>
      </c>
    </row>
    <row r="9" spans="1:13" s="80" customFormat="1">
      <c r="A9" s="35"/>
      <c r="B9" s="35"/>
      <c r="C9" s="78"/>
      <c r="D9" s="78"/>
      <c r="E9" s="82"/>
      <c r="F9" s="82"/>
      <c r="G9" s="79"/>
      <c r="H9" s="79"/>
    </row>
    <row r="10" spans="1:13" s="83" customFormat="1" ht="14.25">
      <c r="A10" s="265"/>
      <c r="B10" s="265"/>
      <c r="C10" s="68" t="s">
        <v>117</v>
      </c>
      <c r="D10" s="259"/>
      <c r="E10" s="154">
        <f>MprD!F78</f>
        <v>0</v>
      </c>
      <c r="F10" s="307"/>
      <c r="G10" s="303">
        <f>MzbD!F125</f>
        <v>0</v>
      </c>
      <c r="H10" s="303"/>
      <c r="I10" s="154">
        <f>Mkanal!F156</f>
        <v>0</v>
      </c>
      <c r="J10" s="154"/>
      <c r="K10" s="154">
        <f>MzakljuD!F55</f>
        <v>0</v>
      </c>
      <c r="L10" s="154"/>
      <c r="M10" s="154">
        <f>SUM(E10:K10)</f>
        <v>0</v>
      </c>
    </row>
    <row r="11" spans="1:13" s="83" customFormat="1" ht="14.25">
      <c r="A11" s="265"/>
      <c r="B11" s="265"/>
      <c r="C11" s="68" t="s">
        <v>122</v>
      </c>
      <c r="D11" s="259"/>
      <c r="E11" s="154">
        <f>MprD!F79</f>
        <v>0</v>
      </c>
      <c r="F11" s="307"/>
      <c r="G11" s="303">
        <f>MzbD!F126</f>
        <v>0</v>
      </c>
      <c r="H11" s="303"/>
      <c r="I11" s="154">
        <f>Mkanal!F157</f>
        <v>0</v>
      </c>
      <c r="J11" s="154"/>
      <c r="K11" s="154">
        <f>MzakljuD!F56</f>
        <v>0</v>
      </c>
      <c r="L11" s="154"/>
      <c r="M11" s="154">
        <f t="shared" ref="M11:M16" si="0">SUM(E11:K11)</f>
        <v>0</v>
      </c>
    </row>
    <row r="12" spans="1:13" s="83" customFormat="1" ht="14.25">
      <c r="A12" s="265"/>
      <c r="B12" s="265"/>
      <c r="C12" s="68" t="s">
        <v>140</v>
      </c>
      <c r="D12" s="259"/>
      <c r="E12" s="154">
        <f>MprD!F80</f>
        <v>0</v>
      </c>
      <c r="F12" s="307"/>
      <c r="G12" s="303">
        <f>MzbD!F127</f>
        <v>0</v>
      </c>
      <c r="H12" s="303"/>
      <c r="I12" s="154">
        <f>Mkanal!F158</f>
        <v>0</v>
      </c>
      <c r="J12" s="154"/>
      <c r="K12" s="154">
        <f>MzakljuD!F57</f>
        <v>0</v>
      </c>
      <c r="L12" s="154"/>
      <c r="M12" s="154">
        <f t="shared" si="0"/>
        <v>0</v>
      </c>
    </row>
    <row r="13" spans="1:13" s="83" customFormat="1" ht="14.25">
      <c r="A13" s="265"/>
      <c r="B13" s="265"/>
      <c r="C13" s="68" t="s">
        <v>141</v>
      </c>
      <c r="D13" s="259"/>
      <c r="E13" s="154">
        <f>MprD!F81</f>
        <v>0</v>
      </c>
      <c r="F13" s="307"/>
      <c r="G13" s="303">
        <f>MzbD!F128</f>
        <v>0</v>
      </c>
      <c r="H13" s="303"/>
      <c r="I13" s="154">
        <f>Mkanal!F159</f>
        <v>0</v>
      </c>
      <c r="J13" s="154"/>
      <c r="K13" s="154">
        <f>MzakljuD!F58</f>
        <v>0</v>
      </c>
      <c r="L13" s="154"/>
      <c r="M13" s="154">
        <f t="shared" si="0"/>
        <v>0</v>
      </c>
    </row>
    <row r="14" spans="1:13" s="83" customFormat="1" ht="14.25">
      <c r="A14" s="265"/>
      <c r="B14" s="265"/>
      <c r="C14" s="68" t="s">
        <v>142</v>
      </c>
      <c r="D14" s="259"/>
      <c r="E14" s="154">
        <f>MprD!F82</f>
        <v>0</v>
      </c>
      <c r="F14" s="307"/>
      <c r="G14" s="303">
        <f>MzbD!F129</f>
        <v>0</v>
      </c>
      <c r="H14" s="303"/>
      <c r="I14" s="154">
        <f>Mkanal!F160</f>
        <v>0</v>
      </c>
      <c r="J14" s="154"/>
      <c r="K14" s="154">
        <f>MzakljuD!F59</f>
        <v>0</v>
      </c>
      <c r="L14" s="154"/>
      <c r="M14" s="154">
        <f t="shared" si="0"/>
        <v>0</v>
      </c>
    </row>
    <row r="15" spans="1:13" s="83" customFormat="1" ht="14.25">
      <c r="A15" s="265"/>
      <c r="B15" s="265"/>
      <c r="C15" s="260"/>
      <c r="D15" s="260"/>
      <c r="E15" s="268"/>
      <c r="F15" s="268"/>
      <c r="G15" s="264"/>
      <c r="H15" s="264"/>
      <c r="I15" s="262"/>
      <c r="J15" s="262"/>
      <c r="K15" s="262"/>
      <c r="L15" s="262"/>
      <c r="M15" s="262"/>
    </row>
    <row r="16" spans="1:13" s="83" customFormat="1" ht="14.25">
      <c r="A16" s="265"/>
      <c r="B16" s="265"/>
      <c r="C16" s="256" t="s">
        <v>32</v>
      </c>
      <c r="D16" s="253"/>
      <c r="E16" s="308">
        <f>SUM(E10:E14)</f>
        <v>0</v>
      </c>
      <c r="F16" s="308"/>
      <c r="G16" s="308">
        <f>SUM(G10:G14)</f>
        <v>0</v>
      </c>
      <c r="H16" s="158"/>
      <c r="I16" s="308">
        <f>SUM(I10:I14)</f>
        <v>0</v>
      </c>
      <c r="J16" s="78"/>
      <c r="K16" s="308">
        <f>SUM(K10:K14)</f>
        <v>0</v>
      </c>
      <c r="L16" s="78"/>
      <c r="M16" s="305">
        <f t="shared" si="0"/>
        <v>0</v>
      </c>
    </row>
    <row r="17" spans="1:13" s="83" customFormat="1" ht="14.25">
      <c r="A17" s="265"/>
      <c r="B17" s="265"/>
      <c r="C17" s="259"/>
      <c r="D17" s="259"/>
      <c r="E17" s="269"/>
      <c r="F17" s="269"/>
      <c r="G17" s="79"/>
      <c r="H17" s="79"/>
      <c r="I17" s="196"/>
      <c r="J17" s="196"/>
      <c r="K17" s="196"/>
      <c r="L17" s="196"/>
      <c r="M17" s="196"/>
    </row>
    <row r="18" spans="1:13" s="87" customFormat="1" ht="14.25">
      <c r="A18" s="258"/>
      <c r="B18" s="258"/>
      <c r="C18" s="143"/>
      <c r="D18" s="143"/>
      <c r="E18" s="261"/>
      <c r="F18" s="261"/>
      <c r="G18" s="79"/>
      <c r="H18" s="79"/>
      <c r="I18" s="196"/>
      <c r="J18" s="196"/>
      <c r="K18" s="196"/>
      <c r="L18" s="196"/>
      <c r="M18" s="309"/>
    </row>
    <row r="19" spans="1:13" s="87" customFormat="1" ht="14.25">
      <c r="A19" s="258"/>
      <c r="B19" s="258"/>
      <c r="C19" s="143"/>
      <c r="D19" s="143"/>
      <c r="E19" s="261"/>
      <c r="F19" s="261"/>
      <c r="G19" s="79"/>
      <c r="H19" s="79"/>
      <c r="I19" s="196"/>
      <c r="J19" s="196"/>
      <c r="K19" s="266" t="s">
        <v>7</v>
      </c>
      <c r="L19" s="196"/>
      <c r="M19" s="310">
        <f>M16*0.22</f>
        <v>0</v>
      </c>
    </row>
    <row r="20" spans="1:13" s="87" customFormat="1" ht="14.25">
      <c r="A20" s="258"/>
      <c r="B20" s="258"/>
      <c r="C20" s="143"/>
      <c r="D20" s="143"/>
      <c r="E20" s="261"/>
      <c r="F20" s="261"/>
      <c r="G20" s="79"/>
      <c r="H20" s="79"/>
      <c r="I20" s="196"/>
      <c r="J20" s="196"/>
      <c r="K20" s="266"/>
      <c r="L20" s="196"/>
      <c r="M20" s="154"/>
    </row>
    <row r="21" spans="1:13" s="87" customFormat="1" ht="15" thickBot="1">
      <c r="A21" s="258"/>
      <c r="B21" s="258"/>
      <c r="C21" s="143"/>
      <c r="D21" s="143"/>
      <c r="E21" s="261"/>
      <c r="F21" s="261"/>
      <c r="G21" s="79"/>
      <c r="H21" s="79"/>
      <c r="I21" s="196"/>
      <c r="J21" s="196"/>
      <c r="K21" s="306" t="s">
        <v>31</v>
      </c>
      <c r="L21" s="257"/>
      <c r="M21" s="306">
        <f>M16+M19</f>
        <v>0</v>
      </c>
    </row>
    <row r="22" spans="1:13" s="87" customFormat="1" ht="15.75" thickTop="1">
      <c r="A22" s="84"/>
      <c r="B22" s="84"/>
      <c r="C22" s="86"/>
      <c r="D22" s="86"/>
      <c r="E22" s="95"/>
      <c r="F22" s="95"/>
      <c r="G22" s="89"/>
      <c r="H22" s="89"/>
      <c r="I22" s="83"/>
      <c r="J22" s="83"/>
      <c r="K22" s="83"/>
      <c r="L22" s="83"/>
      <c r="M22" s="83"/>
    </row>
    <row r="23" spans="1:13" s="24" customFormat="1" ht="15.75">
      <c r="A23" s="22"/>
      <c r="B23" s="22"/>
      <c r="C23" s="25"/>
      <c r="D23" s="25"/>
      <c r="E23" s="96"/>
      <c r="F23" s="96"/>
      <c r="G23" s="28"/>
      <c r="H23" s="28"/>
      <c r="I23" s="81"/>
      <c r="J23" s="81"/>
      <c r="K23" s="81"/>
      <c r="L23" s="81"/>
      <c r="M23" s="81"/>
    </row>
    <row r="24" spans="1:13" s="31" customFormat="1" ht="18.75">
      <c r="A24" s="38"/>
      <c r="B24" s="38"/>
      <c r="C24" s="30"/>
      <c r="D24" s="30"/>
      <c r="E24" s="97"/>
      <c r="F24" s="97"/>
      <c r="G24" s="85"/>
      <c r="H24" s="85"/>
      <c r="I24" s="98"/>
      <c r="J24" s="98"/>
      <c r="K24" s="98"/>
      <c r="L24" s="98"/>
      <c r="M24" s="98"/>
    </row>
    <row r="25" spans="1:13" s="24" customFormat="1" ht="15.75">
      <c r="A25" s="22"/>
      <c r="B25" s="22"/>
      <c r="C25" s="25"/>
      <c r="D25" s="25"/>
      <c r="E25" s="96"/>
      <c r="F25" s="96"/>
      <c r="G25" s="99"/>
      <c r="H25" s="99"/>
      <c r="I25" s="81"/>
      <c r="J25" s="81"/>
      <c r="K25" s="81"/>
      <c r="L25" s="81"/>
      <c r="M25" s="81"/>
    </row>
    <row r="30" spans="1:13">
      <c r="E30" s="100"/>
      <c r="F30" s="100"/>
    </row>
    <row r="32" spans="1:13">
      <c r="E32" s="100"/>
      <c r="F32" s="100"/>
    </row>
    <row r="33" spans="5:6">
      <c r="E33" s="100"/>
      <c r="F33" s="100"/>
    </row>
    <row r="37" spans="5:6" ht="15.75">
      <c r="E37" s="101"/>
      <c r="F37" s="101"/>
    </row>
  </sheetData>
  <pageMargins left="0.39370078740157483" right="0.39370078740157483" top="1.1811023622047245" bottom="0.98425196850393704"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90"/>
  <sheetViews>
    <sheetView showZeros="0" workbookViewId="0">
      <selection activeCell="E10" sqref="E10"/>
    </sheetView>
  </sheetViews>
  <sheetFormatPr defaultRowHeight="15"/>
  <cols>
    <col min="1" max="1" width="4.7109375" customWidth="1"/>
    <col min="2" max="2" width="30.7109375" customWidth="1"/>
    <col min="3" max="3" width="4.7109375" style="149" customWidth="1"/>
    <col min="4" max="4" width="12.7109375" style="141" customWidth="1"/>
    <col min="5" max="5" width="12.7109375" style="142" customWidth="1"/>
    <col min="6" max="6" width="12.7109375" style="143" customWidth="1"/>
    <col min="8" max="8" width="20.28515625" style="54" customWidth="1"/>
    <col min="9" max="9" width="15.5703125" style="42" customWidth="1"/>
    <col min="10" max="11" width="12.710937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1">
      <c r="B1" s="90" t="str">
        <f>+Rmet!E1</f>
        <v xml:space="preserve">IZGRADNJA KANALIZACIJSKEGA SISTEMA NA OBMOČJU </v>
      </c>
    </row>
    <row r="2" spans="1:11">
      <c r="B2" s="90" t="str">
        <f>+Rmet!E2</f>
        <v>AGLOMERACIJE HRVATINI - KANALIZACIJA KOLOMBINI</v>
      </c>
    </row>
    <row r="3" spans="1:11">
      <c r="B3" s="90"/>
    </row>
    <row r="4" spans="1:11">
      <c r="B4" s="90"/>
    </row>
    <row r="5" spans="1:11">
      <c r="B5" s="90"/>
    </row>
    <row r="6" spans="1:11" ht="15.75">
      <c r="A6" s="22" t="s">
        <v>22</v>
      </c>
      <c r="B6" s="23" t="s">
        <v>23</v>
      </c>
      <c r="C6" s="109"/>
      <c r="D6" s="135"/>
      <c r="E6" s="135"/>
      <c r="F6" s="121"/>
      <c r="H6" s="41"/>
    </row>
    <row r="7" spans="1:11" ht="12.75" customHeight="1">
      <c r="A7" s="43"/>
      <c r="B7" s="44"/>
      <c r="C7" s="109"/>
      <c r="D7" s="135"/>
      <c r="E7" s="135"/>
      <c r="F7" s="121"/>
      <c r="H7" s="45"/>
      <c r="I7" s="46"/>
      <c r="J7" s="47"/>
    </row>
    <row r="8" spans="1:11" ht="40.5" customHeight="1">
      <c r="A8" s="43">
        <v>1</v>
      </c>
      <c r="B8" s="53" t="s">
        <v>15</v>
      </c>
      <c r="C8" s="109"/>
      <c r="D8" s="135"/>
      <c r="E8" s="135"/>
      <c r="F8" s="121"/>
      <c r="H8" s="105"/>
      <c r="I8" s="213"/>
      <c r="J8" s="217"/>
      <c r="K8" s="220"/>
    </row>
    <row r="9" spans="1:11" ht="12.75" customHeight="1">
      <c r="A9" s="43"/>
      <c r="B9" s="68" t="s">
        <v>117</v>
      </c>
      <c r="C9" s="109" t="s">
        <v>16</v>
      </c>
      <c r="D9" s="135">
        <v>386.8</v>
      </c>
      <c r="E9" s="135"/>
      <c r="F9" s="121">
        <f t="shared" ref="F9:F13" si="0">+D9*E9</f>
        <v>0</v>
      </c>
      <c r="H9" s="210"/>
      <c r="I9" s="216"/>
      <c r="J9" s="218"/>
      <c r="K9" s="221"/>
    </row>
    <row r="10" spans="1:11" ht="12.75" customHeight="1">
      <c r="A10" s="43"/>
      <c r="B10" s="68" t="s">
        <v>122</v>
      </c>
      <c r="C10" s="109" t="s">
        <v>16</v>
      </c>
      <c r="D10" s="135">
        <v>40.1</v>
      </c>
      <c r="E10" s="135"/>
      <c r="F10" s="121">
        <f t="shared" si="0"/>
        <v>0</v>
      </c>
      <c r="H10" s="45"/>
      <c r="I10" s="216"/>
      <c r="J10" s="218"/>
      <c r="K10" s="221"/>
    </row>
    <row r="11" spans="1:11" ht="12.75" customHeight="1">
      <c r="A11" s="43"/>
      <c r="B11" s="68" t="s">
        <v>140</v>
      </c>
      <c r="C11" s="109" t="s">
        <v>16</v>
      </c>
      <c r="D11" s="135">
        <v>54.7</v>
      </c>
      <c r="E11" s="135"/>
      <c r="F11" s="121">
        <f t="shared" si="0"/>
        <v>0</v>
      </c>
      <c r="H11" s="45"/>
      <c r="I11" s="216"/>
      <c r="J11" s="218"/>
      <c r="K11" s="221"/>
    </row>
    <row r="12" spans="1:11" ht="12.75" customHeight="1">
      <c r="A12" s="43"/>
      <c r="B12" s="68" t="s">
        <v>141</v>
      </c>
      <c r="C12" s="109" t="s">
        <v>16</v>
      </c>
      <c r="D12" s="135">
        <v>120.9</v>
      </c>
      <c r="E12" s="135"/>
      <c r="F12" s="121">
        <f t="shared" si="0"/>
        <v>0</v>
      </c>
      <c r="H12" s="45"/>
      <c r="I12" s="216"/>
      <c r="J12" s="218"/>
      <c r="K12" s="221"/>
    </row>
    <row r="13" spans="1:11" ht="12.75" customHeight="1">
      <c r="A13" s="43"/>
      <c r="B13" s="68" t="s">
        <v>142</v>
      </c>
      <c r="C13" s="109" t="s">
        <v>16</v>
      </c>
      <c r="D13" s="135">
        <v>295</v>
      </c>
      <c r="E13" s="135"/>
      <c r="F13" s="121">
        <f t="shared" si="0"/>
        <v>0</v>
      </c>
      <c r="H13" s="318"/>
      <c r="I13" s="319"/>
      <c r="J13" s="218"/>
      <c r="K13" s="221"/>
    </row>
    <row r="14" spans="1:11" ht="12.75" customHeight="1">
      <c r="A14" s="43"/>
      <c r="B14" s="68"/>
      <c r="C14" s="109"/>
      <c r="D14" s="135"/>
      <c r="E14" s="135"/>
      <c r="F14" s="121"/>
      <c r="H14" s="318"/>
      <c r="I14" s="317"/>
      <c r="J14" s="219"/>
      <c r="K14" s="215"/>
    </row>
    <row r="15" spans="1:11" ht="52.5" customHeight="1">
      <c r="A15" s="43">
        <f>+A8+1</f>
        <v>2</v>
      </c>
      <c r="B15" s="53" t="s">
        <v>17</v>
      </c>
      <c r="C15" s="109"/>
      <c r="D15" s="135"/>
      <c r="E15" s="135"/>
      <c r="F15" s="121"/>
      <c r="H15" s="45"/>
      <c r="I15" s="223"/>
      <c r="J15" s="47"/>
    </row>
    <row r="16" spans="1:11" ht="12.75" customHeight="1">
      <c r="A16" s="43"/>
      <c r="B16" s="68" t="s">
        <v>117</v>
      </c>
      <c r="C16" s="109" t="s">
        <v>12</v>
      </c>
      <c r="D16" s="135">
        <v>0</v>
      </c>
      <c r="E16" s="135"/>
      <c r="F16" s="121">
        <f t="shared" ref="F16:F20" si="1">D16*E16</f>
        <v>0</v>
      </c>
      <c r="H16" s="210"/>
      <c r="I16" s="222"/>
      <c r="J16" s="47"/>
    </row>
    <row r="17" spans="1:10" ht="12.75" customHeight="1">
      <c r="A17" s="43"/>
      <c r="B17" s="68" t="s">
        <v>122</v>
      </c>
      <c r="C17" s="109" t="s">
        <v>12</v>
      </c>
      <c r="D17" s="135">
        <v>0</v>
      </c>
      <c r="E17" s="135"/>
      <c r="F17" s="121">
        <f t="shared" si="1"/>
        <v>0</v>
      </c>
      <c r="H17" s="45"/>
      <c r="I17" s="46"/>
      <c r="J17" s="47"/>
    </row>
    <row r="18" spans="1:10" ht="12.75" customHeight="1">
      <c r="A18" s="43"/>
      <c r="B18" s="68" t="s">
        <v>140</v>
      </c>
      <c r="C18" s="109" t="s">
        <v>12</v>
      </c>
      <c r="D18" s="135">
        <v>0</v>
      </c>
      <c r="E18" s="135"/>
      <c r="F18" s="121">
        <f t="shared" si="1"/>
        <v>0</v>
      </c>
      <c r="H18" s="45"/>
      <c r="I18" s="46"/>
      <c r="J18" s="47"/>
    </row>
    <row r="19" spans="1:10" ht="12.75" customHeight="1">
      <c r="A19" s="43"/>
      <c r="B19" s="68" t="s">
        <v>141</v>
      </c>
      <c r="C19" s="109" t="s">
        <v>12</v>
      </c>
      <c r="D19" s="135">
        <v>0</v>
      </c>
      <c r="E19" s="135"/>
      <c r="F19" s="121">
        <f t="shared" si="1"/>
        <v>0</v>
      </c>
      <c r="H19" s="45"/>
      <c r="I19" s="46"/>
      <c r="J19" s="47"/>
    </row>
    <row r="20" spans="1:10" ht="12.75" customHeight="1">
      <c r="A20" s="43"/>
      <c r="B20" s="68" t="s">
        <v>142</v>
      </c>
      <c r="C20" s="109" t="s">
        <v>12</v>
      </c>
      <c r="D20" s="135">
        <v>0</v>
      </c>
      <c r="E20" s="135"/>
      <c r="F20" s="121">
        <f t="shared" si="1"/>
        <v>0</v>
      </c>
      <c r="H20" s="45"/>
      <c r="I20" s="46"/>
      <c r="J20" s="47"/>
    </row>
    <row r="21" spans="1:10" ht="12.75" customHeight="1">
      <c r="A21" s="43"/>
      <c r="B21" s="68"/>
      <c r="C21" s="109"/>
      <c r="D21" s="135"/>
      <c r="E21" s="135"/>
      <c r="F21" s="121"/>
      <c r="H21" s="45"/>
      <c r="I21" s="46"/>
      <c r="J21" s="47"/>
    </row>
    <row r="22" spans="1:10" s="239" customFormat="1" ht="140.25" customHeight="1">
      <c r="A22" s="43">
        <f>+A15+1</f>
        <v>3</v>
      </c>
      <c r="B22" s="68" t="s">
        <v>39</v>
      </c>
      <c r="C22" s="237"/>
      <c r="D22" s="238"/>
      <c r="E22" s="238"/>
      <c r="F22" s="121"/>
      <c r="H22" s="240"/>
      <c r="I22" s="241"/>
      <c r="J22" s="242"/>
    </row>
    <row r="23" spans="1:10" ht="12.75" customHeight="1">
      <c r="A23" s="43"/>
      <c r="B23" s="68" t="s">
        <v>117</v>
      </c>
      <c r="C23" s="109" t="s">
        <v>12</v>
      </c>
      <c r="D23" s="135">
        <v>0</v>
      </c>
      <c r="E23" s="135"/>
      <c r="F23" s="121">
        <f t="shared" ref="F23:F27" si="2">D23*E23</f>
        <v>0</v>
      </c>
      <c r="H23" s="73"/>
      <c r="I23" s="73"/>
      <c r="J23" s="47"/>
    </row>
    <row r="24" spans="1:10" ht="12.75" customHeight="1">
      <c r="A24" s="43"/>
      <c r="B24" s="68" t="s">
        <v>122</v>
      </c>
      <c r="C24" s="109" t="s">
        <v>12</v>
      </c>
      <c r="D24" s="135">
        <v>0</v>
      </c>
      <c r="E24" s="135"/>
      <c r="F24" s="121">
        <f t="shared" si="2"/>
        <v>0</v>
      </c>
      <c r="H24" s="73"/>
      <c r="I24" s="73"/>
      <c r="J24" s="47"/>
    </row>
    <row r="25" spans="1:10" ht="12.75" customHeight="1">
      <c r="A25" s="43"/>
      <c r="B25" s="68" t="s">
        <v>140</v>
      </c>
      <c r="C25" s="109" t="s">
        <v>12</v>
      </c>
      <c r="D25" s="135">
        <v>0</v>
      </c>
      <c r="E25" s="135"/>
      <c r="F25" s="121">
        <f t="shared" si="2"/>
        <v>0</v>
      </c>
      <c r="H25" s="73"/>
      <c r="I25" s="73"/>
      <c r="J25" s="47"/>
    </row>
    <row r="26" spans="1:10" ht="12.75" customHeight="1">
      <c r="A26" s="43"/>
      <c r="B26" s="68" t="s">
        <v>141</v>
      </c>
      <c r="C26" s="109" t="s">
        <v>12</v>
      </c>
      <c r="D26" s="135">
        <v>0</v>
      </c>
      <c r="E26" s="135"/>
      <c r="F26" s="121">
        <f t="shared" si="2"/>
        <v>0</v>
      </c>
      <c r="H26" s="73"/>
      <c r="I26" s="73"/>
      <c r="J26" s="47"/>
    </row>
    <row r="27" spans="1:10" ht="12.75" customHeight="1">
      <c r="A27" s="43"/>
      <c r="B27" s="68" t="s">
        <v>142</v>
      </c>
      <c r="C27" s="109" t="s">
        <v>12</v>
      </c>
      <c r="D27" s="135">
        <v>0</v>
      </c>
      <c r="E27" s="135"/>
      <c r="F27" s="121">
        <f t="shared" si="2"/>
        <v>0</v>
      </c>
      <c r="H27" s="73"/>
      <c r="I27" s="73"/>
      <c r="J27" s="47"/>
    </row>
    <row r="28" spans="1:10" ht="12.75" customHeight="1">
      <c r="A28" s="43"/>
      <c r="B28" s="68"/>
      <c r="C28" s="109"/>
      <c r="D28" s="135"/>
      <c r="E28" s="135"/>
      <c r="F28" s="121"/>
      <c r="H28" s="45"/>
      <c r="I28" s="46"/>
      <c r="J28" s="47"/>
    </row>
    <row r="29" spans="1:10" ht="79.5" customHeight="1">
      <c r="A29" s="43">
        <f>+A22+1</f>
        <v>4</v>
      </c>
      <c r="B29" s="48" t="s">
        <v>11</v>
      </c>
      <c r="C29" s="111"/>
      <c r="D29" s="160"/>
      <c r="E29" s="146"/>
      <c r="F29" s="147"/>
      <c r="H29" s="205"/>
      <c r="I29" s="50"/>
    </row>
    <row r="30" spans="1:10" ht="12.75" customHeight="1">
      <c r="A30" s="43"/>
      <c r="B30" s="68" t="s">
        <v>117</v>
      </c>
      <c r="C30" s="111" t="s">
        <v>12</v>
      </c>
      <c r="D30" s="135">
        <v>3</v>
      </c>
      <c r="E30" s="146"/>
      <c r="F30" s="147">
        <f>D30*E30</f>
        <v>0</v>
      </c>
      <c r="H30" s="51"/>
    </row>
    <row r="31" spans="1:10" ht="12.75" customHeight="1">
      <c r="A31" s="43"/>
      <c r="B31" s="68" t="s">
        <v>122</v>
      </c>
      <c r="C31" s="111" t="s">
        <v>12</v>
      </c>
      <c r="D31" s="135">
        <v>2</v>
      </c>
      <c r="E31" s="146"/>
      <c r="F31" s="147">
        <f t="shared" ref="F31:F34" si="3">D31*E31</f>
        <v>0</v>
      </c>
      <c r="H31" s="51"/>
    </row>
    <row r="32" spans="1:10" ht="12.75" customHeight="1">
      <c r="A32" s="43"/>
      <c r="B32" s="68" t="s">
        <v>140</v>
      </c>
      <c r="C32" s="111" t="s">
        <v>12</v>
      </c>
      <c r="D32" s="135">
        <v>1</v>
      </c>
      <c r="E32" s="146"/>
      <c r="F32" s="147">
        <f t="shared" si="3"/>
        <v>0</v>
      </c>
      <c r="H32" s="51"/>
    </row>
    <row r="33" spans="1:9" ht="12.75" customHeight="1">
      <c r="A33" s="43"/>
      <c r="B33" s="68" t="s">
        <v>141</v>
      </c>
      <c r="C33" s="111" t="s">
        <v>12</v>
      </c>
      <c r="D33" s="135">
        <v>0</v>
      </c>
      <c r="E33" s="146"/>
      <c r="F33" s="147">
        <f t="shared" si="3"/>
        <v>0</v>
      </c>
      <c r="H33" s="51"/>
    </row>
    <row r="34" spans="1:9" ht="12.75" customHeight="1">
      <c r="A34" s="43"/>
      <c r="B34" s="68" t="s">
        <v>142</v>
      </c>
      <c r="C34" s="111" t="s">
        <v>12</v>
      </c>
      <c r="D34" s="135">
        <v>2</v>
      </c>
      <c r="E34" s="146"/>
      <c r="F34" s="147">
        <f t="shared" si="3"/>
        <v>0</v>
      </c>
      <c r="H34" s="51"/>
    </row>
    <row r="35" spans="1:9" ht="12.75" customHeight="1">
      <c r="A35" s="43"/>
      <c r="B35" s="44"/>
      <c r="C35" s="109"/>
      <c r="D35" s="135"/>
      <c r="E35" s="135"/>
      <c r="F35" s="121"/>
      <c r="H35" s="51"/>
    </row>
    <row r="36" spans="1:9" ht="104.25" customHeight="1">
      <c r="A36" s="43">
        <f>+A29+1</f>
        <v>5</v>
      </c>
      <c r="B36" s="232" t="s">
        <v>69</v>
      </c>
      <c r="C36" s="112"/>
      <c r="D36" s="148"/>
      <c r="E36" s="146"/>
      <c r="F36" s="123"/>
      <c r="H36" s="204"/>
      <c r="I36" s="52"/>
    </row>
    <row r="37" spans="1:9" ht="12.75" customHeight="1">
      <c r="A37" s="43"/>
      <c r="B37" s="68" t="s">
        <v>117</v>
      </c>
      <c r="C37" s="112" t="s">
        <v>13</v>
      </c>
      <c r="D37" s="135">
        <v>3</v>
      </c>
      <c r="E37" s="146"/>
      <c r="F37" s="123">
        <f t="shared" ref="F37:F41" si="4">D37*E37</f>
        <v>0</v>
      </c>
      <c r="I37" s="55"/>
    </row>
    <row r="38" spans="1:9" ht="12.75" customHeight="1">
      <c r="A38" s="43"/>
      <c r="B38" s="68" t="s">
        <v>122</v>
      </c>
      <c r="C38" s="112" t="s">
        <v>13</v>
      </c>
      <c r="D38" s="135">
        <v>2</v>
      </c>
      <c r="E38" s="146"/>
      <c r="F38" s="123">
        <f t="shared" si="4"/>
        <v>0</v>
      </c>
      <c r="I38" s="55"/>
    </row>
    <row r="39" spans="1:9" ht="12.75" customHeight="1">
      <c r="A39" s="43"/>
      <c r="B39" s="68" t="s">
        <v>140</v>
      </c>
      <c r="C39" s="112" t="s">
        <v>13</v>
      </c>
      <c r="D39" s="135">
        <v>1</v>
      </c>
      <c r="E39" s="146"/>
      <c r="F39" s="123">
        <f t="shared" si="4"/>
        <v>0</v>
      </c>
      <c r="I39" s="55"/>
    </row>
    <row r="40" spans="1:9" ht="12.75" customHeight="1">
      <c r="A40" s="43"/>
      <c r="B40" s="68" t="s">
        <v>141</v>
      </c>
      <c r="C40" s="112" t="s">
        <v>13</v>
      </c>
      <c r="D40" s="135">
        <v>0</v>
      </c>
      <c r="E40" s="146"/>
      <c r="F40" s="123">
        <f t="shared" si="4"/>
        <v>0</v>
      </c>
      <c r="I40" s="55"/>
    </row>
    <row r="41" spans="1:9" ht="12.75" customHeight="1">
      <c r="A41" s="43"/>
      <c r="B41" s="68" t="s">
        <v>142</v>
      </c>
      <c r="C41" s="112" t="s">
        <v>13</v>
      </c>
      <c r="D41" s="135">
        <v>2</v>
      </c>
      <c r="E41" s="146"/>
      <c r="F41" s="123">
        <f t="shared" si="4"/>
        <v>0</v>
      </c>
      <c r="I41" s="55"/>
    </row>
    <row r="42" spans="1:9" ht="12.75" customHeight="1">
      <c r="A42" s="43"/>
      <c r="B42" s="53"/>
      <c r="C42" s="112"/>
      <c r="D42" s="148"/>
      <c r="E42" s="146"/>
      <c r="F42" s="123"/>
      <c r="I42" s="55"/>
    </row>
    <row r="43" spans="1:9" ht="153">
      <c r="A43" s="43">
        <f>+A36+1</f>
        <v>6</v>
      </c>
      <c r="B43" s="233" t="s">
        <v>92</v>
      </c>
      <c r="C43" s="112"/>
      <c r="D43" s="148"/>
      <c r="E43" s="146"/>
      <c r="F43" s="123"/>
      <c r="H43" s="49"/>
      <c r="I43" s="56"/>
    </row>
    <row r="44" spans="1:9" ht="12.75" customHeight="1">
      <c r="A44" s="43"/>
      <c r="B44" s="68" t="s">
        <v>117</v>
      </c>
      <c r="C44" s="112" t="s">
        <v>14</v>
      </c>
      <c r="D44" s="135">
        <v>50</v>
      </c>
      <c r="E44" s="146"/>
      <c r="F44" s="123">
        <f t="shared" ref="F44:F48" si="5">D44*E44</f>
        <v>0</v>
      </c>
      <c r="H44" s="73"/>
    </row>
    <row r="45" spans="1:9" ht="12.75" customHeight="1">
      <c r="A45" s="43"/>
      <c r="B45" s="68" t="s">
        <v>122</v>
      </c>
      <c r="C45" s="112" t="s">
        <v>14</v>
      </c>
      <c r="D45" s="135">
        <v>0</v>
      </c>
      <c r="E45" s="146"/>
      <c r="F45" s="123">
        <f t="shared" si="5"/>
        <v>0</v>
      </c>
      <c r="H45" s="73"/>
    </row>
    <row r="46" spans="1:9" ht="12.75" customHeight="1">
      <c r="A46" s="43"/>
      <c r="B46" s="68" t="s">
        <v>140</v>
      </c>
      <c r="C46" s="112" t="s">
        <v>14</v>
      </c>
      <c r="D46" s="135">
        <v>0</v>
      </c>
      <c r="E46" s="146"/>
      <c r="F46" s="123">
        <f t="shared" si="5"/>
        <v>0</v>
      </c>
      <c r="H46" s="73"/>
    </row>
    <row r="47" spans="1:9" ht="12.75" customHeight="1">
      <c r="A47" s="43"/>
      <c r="B47" s="68" t="s">
        <v>141</v>
      </c>
      <c r="C47" s="112" t="s">
        <v>14</v>
      </c>
      <c r="D47" s="135">
        <v>0</v>
      </c>
      <c r="E47" s="146"/>
      <c r="F47" s="123">
        <f t="shared" si="5"/>
        <v>0</v>
      </c>
      <c r="H47" s="73"/>
    </row>
    <row r="48" spans="1:9" ht="12.75" customHeight="1">
      <c r="A48" s="43"/>
      <c r="B48" s="68" t="s">
        <v>142</v>
      </c>
      <c r="C48" s="112" t="s">
        <v>14</v>
      </c>
      <c r="D48" s="135">
        <v>0</v>
      </c>
      <c r="E48" s="146"/>
      <c r="F48" s="123">
        <f t="shared" si="5"/>
        <v>0</v>
      </c>
      <c r="H48" s="73"/>
    </row>
    <row r="49" spans="1:8" ht="12.75" customHeight="1">
      <c r="A49" s="43"/>
      <c r="B49" s="53"/>
      <c r="C49" s="112"/>
      <c r="D49" s="148"/>
      <c r="E49" s="146"/>
      <c r="F49" s="123"/>
    </row>
    <row r="50" spans="1:8" ht="140.25">
      <c r="A50" s="43">
        <f>+A43+1</f>
        <v>7</v>
      </c>
      <c r="B50" s="233" t="s">
        <v>94</v>
      </c>
      <c r="C50" s="112"/>
      <c r="D50" s="148"/>
      <c r="E50" s="146"/>
      <c r="F50" s="123"/>
      <c r="H50" s="206"/>
    </row>
    <row r="51" spans="1:8" ht="12.75" customHeight="1">
      <c r="A51" s="43"/>
      <c r="B51" s="68" t="s">
        <v>117</v>
      </c>
      <c r="C51" s="112" t="s">
        <v>12</v>
      </c>
      <c r="D51" s="135">
        <v>2</v>
      </c>
      <c r="E51" s="146"/>
      <c r="F51" s="123">
        <f t="shared" ref="F51:F55" si="6">D51*E51</f>
        <v>0</v>
      </c>
      <c r="H51" s="73"/>
    </row>
    <row r="52" spans="1:8" ht="12.75" customHeight="1">
      <c r="A52" s="43"/>
      <c r="B52" s="68" t="s">
        <v>122</v>
      </c>
      <c r="C52" s="112" t="s">
        <v>12</v>
      </c>
      <c r="D52" s="135">
        <v>0</v>
      </c>
      <c r="E52" s="146"/>
      <c r="F52" s="123">
        <f t="shared" si="6"/>
        <v>0</v>
      </c>
      <c r="H52" s="73"/>
    </row>
    <row r="53" spans="1:8" ht="12.75" customHeight="1">
      <c r="A53" s="43"/>
      <c r="B53" s="68" t="s">
        <v>140</v>
      </c>
      <c r="C53" s="112" t="s">
        <v>12</v>
      </c>
      <c r="D53" s="135">
        <v>0</v>
      </c>
      <c r="E53" s="146"/>
      <c r="F53" s="123">
        <f t="shared" si="6"/>
        <v>0</v>
      </c>
      <c r="H53" s="73"/>
    </row>
    <row r="54" spans="1:8" ht="12.75" customHeight="1">
      <c r="A54" s="43"/>
      <c r="B54" s="68" t="s">
        <v>141</v>
      </c>
      <c r="C54" s="112" t="s">
        <v>12</v>
      </c>
      <c r="D54" s="135">
        <v>0</v>
      </c>
      <c r="E54" s="146"/>
      <c r="F54" s="123">
        <f t="shared" si="6"/>
        <v>0</v>
      </c>
      <c r="H54" s="73"/>
    </row>
    <row r="55" spans="1:8" ht="12.75" customHeight="1">
      <c r="A55" s="43"/>
      <c r="B55" s="68" t="s">
        <v>142</v>
      </c>
      <c r="C55" s="112" t="s">
        <v>12</v>
      </c>
      <c r="D55" s="135">
        <v>0</v>
      </c>
      <c r="E55" s="146"/>
      <c r="F55" s="123">
        <f t="shared" si="6"/>
        <v>0</v>
      </c>
      <c r="H55" s="73"/>
    </row>
    <row r="56" spans="1:8" ht="12.75" customHeight="1">
      <c r="A56" s="43"/>
      <c r="B56" s="53"/>
      <c r="C56" s="112"/>
      <c r="D56" s="148"/>
      <c r="E56" s="146"/>
      <c r="F56" s="123"/>
    </row>
    <row r="57" spans="1:8" ht="165.75">
      <c r="A57" s="43">
        <f>+A50+1</f>
        <v>8</v>
      </c>
      <c r="B57" s="57" t="s">
        <v>24</v>
      </c>
      <c r="C57" s="113"/>
      <c r="D57" s="135"/>
      <c r="E57" s="136"/>
      <c r="F57" s="123"/>
      <c r="H57" s="206"/>
    </row>
    <row r="58" spans="1:8" ht="12.75" customHeight="1">
      <c r="A58" s="43"/>
      <c r="B58" s="68" t="s">
        <v>117</v>
      </c>
      <c r="C58" s="113" t="s">
        <v>13</v>
      </c>
      <c r="D58" s="135">
        <v>1.85</v>
      </c>
      <c r="E58" s="136"/>
      <c r="F58" s="123">
        <f t="shared" ref="F58:F62" si="7">D58*E58</f>
        <v>0</v>
      </c>
      <c r="H58" s="49"/>
    </row>
    <row r="59" spans="1:8" ht="12.75" customHeight="1">
      <c r="A59" s="43"/>
      <c r="B59" s="68" t="s">
        <v>122</v>
      </c>
      <c r="C59" s="113" t="s">
        <v>13</v>
      </c>
      <c r="D59" s="135">
        <v>0</v>
      </c>
      <c r="E59" s="136"/>
      <c r="F59" s="123">
        <f t="shared" si="7"/>
        <v>0</v>
      </c>
      <c r="H59" s="49"/>
    </row>
    <row r="60" spans="1:8" ht="12.75" customHeight="1">
      <c r="A60" s="43"/>
      <c r="B60" s="68" t="s">
        <v>140</v>
      </c>
      <c r="C60" s="113" t="s">
        <v>13</v>
      </c>
      <c r="D60" s="135">
        <v>0</v>
      </c>
      <c r="E60" s="136"/>
      <c r="F60" s="123">
        <f t="shared" si="7"/>
        <v>0</v>
      </c>
      <c r="H60" s="49"/>
    </row>
    <row r="61" spans="1:8" ht="12.75" customHeight="1">
      <c r="A61" s="43"/>
      <c r="B61" s="68" t="s">
        <v>141</v>
      </c>
      <c r="C61" s="113" t="s">
        <v>13</v>
      </c>
      <c r="D61" s="135">
        <v>0</v>
      </c>
      <c r="E61" s="136"/>
      <c r="F61" s="123">
        <f t="shared" si="7"/>
        <v>0</v>
      </c>
      <c r="H61" s="49"/>
    </row>
    <row r="62" spans="1:8" ht="12.75" customHeight="1">
      <c r="A62" s="43"/>
      <c r="B62" s="68" t="s">
        <v>142</v>
      </c>
      <c r="C62" s="113" t="s">
        <v>13</v>
      </c>
      <c r="D62" s="135">
        <v>0</v>
      </c>
      <c r="E62" s="136"/>
      <c r="F62" s="123">
        <f t="shared" si="7"/>
        <v>0</v>
      </c>
      <c r="H62" s="49"/>
    </row>
    <row r="63" spans="1:8" ht="12.75" customHeight="1">
      <c r="A63" s="43"/>
      <c r="B63" s="57"/>
      <c r="C63" s="113"/>
      <c r="D63" s="135"/>
      <c r="E63" s="136"/>
      <c r="F63" s="137"/>
    </row>
    <row r="64" spans="1:8" ht="204">
      <c r="A64" s="43">
        <f>+A57+1</f>
        <v>9</v>
      </c>
      <c r="B64" s="57" t="s">
        <v>25</v>
      </c>
      <c r="C64" s="109"/>
      <c r="D64" s="135"/>
      <c r="E64" s="136"/>
      <c r="F64" s="123"/>
      <c r="H64" s="206"/>
    </row>
    <row r="65" spans="1:9" ht="12.75" customHeight="1">
      <c r="A65" s="43"/>
      <c r="B65" s="68" t="s">
        <v>117</v>
      </c>
      <c r="C65" s="109" t="s">
        <v>14</v>
      </c>
      <c r="D65" s="135">
        <v>0</v>
      </c>
      <c r="E65" s="136"/>
      <c r="F65" s="123">
        <f>D65*E65</f>
        <v>0</v>
      </c>
    </row>
    <row r="66" spans="1:9" ht="12.75" customHeight="1">
      <c r="A66" s="43"/>
      <c r="B66" s="68" t="s">
        <v>122</v>
      </c>
      <c r="C66" s="109" t="s">
        <v>14</v>
      </c>
      <c r="D66" s="135">
        <v>0</v>
      </c>
      <c r="E66" s="136"/>
      <c r="F66" s="123">
        <f t="shared" ref="F66:F69" si="8">D66*E66</f>
        <v>0</v>
      </c>
    </row>
    <row r="67" spans="1:9" ht="12.75" customHeight="1">
      <c r="A67" s="43"/>
      <c r="B67" s="68" t="s">
        <v>140</v>
      </c>
      <c r="C67" s="109" t="s">
        <v>14</v>
      </c>
      <c r="D67" s="135">
        <v>0</v>
      </c>
      <c r="E67" s="136"/>
      <c r="F67" s="123">
        <f t="shared" si="8"/>
        <v>0</v>
      </c>
    </row>
    <row r="68" spans="1:9" ht="12.75" customHeight="1">
      <c r="A68" s="43"/>
      <c r="B68" s="68" t="s">
        <v>141</v>
      </c>
      <c r="C68" s="109" t="s">
        <v>14</v>
      </c>
      <c r="D68" s="135">
        <v>0</v>
      </c>
      <c r="E68" s="136"/>
      <c r="F68" s="123">
        <f t="shared" si="8"/>
        <v>0</v>
      </c>
    </row>
    <row r="69" spans="1:9" ht="12.75" customHeight="1">
      <c r="A69" s="43"/>
      <c r="B69" s="68" t="s">
        <v>142</v>
      </c>
      <c r="C69" s="109" t="s">
        <v>14</v>
      </c>
      <c r="D69" s="135">
        <v>0</v>
      </c>
      <c r="E69" s="136"/>
      <c r="F69" s="123">
        <f t="shared" si="8"/>
        <v>0</v>
      </c>
    </row>
    <row r="70" spans="1:9" ht="12.75" customHeight="1">
      <c r="A70" s="43"/>
      <c r="B70" s="20"/>
      <c r="C70" s="109"/>
      <c r="D70" s="135"/>
      <c r="E70" s="136"/>
      <c r="F70" s="123"/>
    </row>
    <row r="71" spans="1:9" ht="192.75" customHeight="1">
      <c r="A71" s="43">
        <f>+A64+1</f>
        <v>10</v>
      </c>
      <c r="B71" s="57" t="s">
        <v>26</v>
      </c>
      <c r="C71" s="109"/>
      <c r="D71" s="135"/>
      <c r="E71" s="136"/>
      <c r="F71" s="123"/>
      <c r="I71" s="201"/>
    </row>
    <row r="72" spans="1:9" ht="12.75" customHeight="1">
      <c r="A72" s="43"/>
      <c r="B72" s="68" t="s">
        <v>117</v>
      </c>
      <c r="C72" s="109" t="s">
        <v>14</v>
      </c>
      <c r="D72" s="135">
        <v>236.2</v>
      </c>
      <c r="E72" s="136"/>
      <c r="F72" s="123">
        <f t="shared" ref="F72:F76" si="9">D72*E72</f>
        <v>0</v>
      </c>
      <c r="I72" s="202"/>
    </row>
    <row r="73" spans="1:9" ht="12.75" customHeight="1">
      <c r="A73" s="43"/>
      <c r="B73" s="68" t="s">
        <v>122</v>
      </c>
      <c r="C73" s="109" t="s">
        <v>14</v>
      </c>
      <c r="D73" s="135">
        <v>48.5</v>
      </c>
      <c r="E73" s="136"/>
      <c r="F73" s="123">
        <f t="shared" si="9"/>
        <v>0</v>
      </c>
      <c r="I73" s="202"/>
    </row>
    <row r="74" spans="1:9" ht="12.75" customHeight="1">
      <c r="A74" s="43"/>
      <c r="B74" s="68" t="s">
        <v>140</v>
      </c>
      <c r="C74" s="109" t="s">
        <v>14</v>
      </c>
      <c r="D74" s="135">
        <v>69.5</v>
      </c>
      <c r="E74" s="136"/>
      <c r="F74" s="123">
        <f t="shared" si="9"/>
        <v>0</v>
      </c>
      <c r="I74" s="202"/>
    </row>
    <row r="75" spans="1:9" ht="12.75" customHeight="1">
      <c r="A75" s="43"/>
      <c r="B75" s="68" t="s">
        <v>141</v>
      </c>
      <c r="C75" s="109" t="s">
        <v>14</v>
      </c>
      <c r="D75" s="135">
        <v>0</v>
      </c>
      <c r="E75" s="136"/>
      <c r="F75" s="123">
        <f t="shared" si="9"/>
        <v>0</v>
      </c>
      <c r="I75" s="202"/>
    </row>
    <row r="76" spans="1:9" ht="12.75" customHeight="1">
      <c r="A76" s="43"/>
      <c r="B76" s="68" t="s">
        <v>142</v>
      </c>
      <c r="C76" s="109" t="s">
        <v>14</v>
      </c>
      <c r="D76" s="135">
        <v>0</v>
      </c>
      <c r="E76" s="136"/>
      <c r="F76" s="123">
        <f t="shared" si="9"/>
        <v>0</v>
      </c>
      <c r="I76" s="202"/>
    </row>
    <row r="77" spans="1:9" ht="12.75" customHeight="1">
      <c r="A77" s="43"/>
      <c r="B77" s="68"/>
      <c r="C77" s="109"/>
      <c r="D77" s="135"/>
      <c r="E77" s="136"/>
      <c r="F77" s="123"/>
    </row>
    <row r="78" spans="1:9" ht="12.75" customHeight="1">
      <c r="A78" s="43"/>
      <c r="B78" s="20"/>
      <c r="C78" s="109"/>
      <c r="D78" s="190" t="s">
        <v>117</v>
      </c>
      <c r="E78" s="161"/>
      <c r="F78" s="123">
        <f>ROUND(+F72+F65+F58+F51+F44+F37+F30+F23+F16+F9,0)</f>
        <v>0</v>
      </c>
    </row>
    <row r="79" spans="1:9" ht="12.75" customHeight="1">
      <c r="A79" s="43"/>
      <c r="B79" s="20"/>
      <c r="C79" s="109"/>
      <c r="D79" s="190" t="s">
        <v>122</v>
      </c>
      <c r="E79" s="161"/>
      <c r="F79" s="123">
        <f>ROUND(+F73+F66+F59+F52+F45+F38+F31+F24+F17+F10,0)</f>
        <v>0</v>
      </c>
    </row>
    <row r="80" spans="1:9" ht="12.75" customHeight="1">
      <c r="A80" s="43"/>
      <c r="B80" s="20"/>
      <c r="C80" s="109"/>
      <c r="D80" s="190" t="s">
        <v>140</v>
      </c>
      <c r="E80" s="161"/>
      <c r="F80" s="123">
        <f>ROUND(+F74+F67+F60+F53+F46+F39+F32+F25+F18+F11,0)</f>
        <v>0</v>
      </c>
    </row>
    <row r="81" spans="1:6" ht="12.75" customHeight="1">
      <c r="A81" s="43"/>
      <c r="B81" s="20"/>
      <c r="C81" s="109"/>
      <c r="D81" s="190" t="s">
        <v>141</v>
      </c>
      <c r="E81" s="161"/>
      <c r="F81" s="123">
        <f>ROUND(+F75+F68+F61+F54+F47+F40+F33+F26+F19+F12,0)</f>
        <v>0</v>
      </c>
    </row>
    <row r="82" spans="1:6" ht="12.75" customHeight="1">
      <c r="A82" s="43"/>
      <c r="B82" s="20"/>
      <c r="C82" s="109"/>
      <c r="D82" s="190" t="s">
        <v>142</v>
      </c>
      <c r="E82" s="161"/>
      <c r="F82" s="123">
        <f>ROUND(+F76+F69+F62+F55+F48+F41+F34+F27+F20+F13,0)</f>
        <v>0</v>
      </c>
    </row>
    <row r="83" spans="1:6" ht="12.75" customHeight="1">
      <c r="A83" s="43"/>
      <c r="B83" s="20"/>
      <c r="C83" s="114"/>
      <c r="D83" s="135"/>
      <c r="E83" s="135"/>
      <c r="F83" s="121"/>
    </row>
    <row r="84" spans="1:6" ht="16.5" thickBot="1">
      <c r="A84" s="22" t="s">
        <v>22</v>
      </c>
      <c r="B84" s="23" t="s">
        <v>23</v>
      </c>
      <c r="C84" s="114"/>
      <c r="D84" s="135"/>
      <c r="E84" s="102" t="s">
        <v>32</v>
      </c>
      <c r="F84" s="102">
        <f>SUM(F78:F83)</f>
        <v>0</v>
      </c>
    </row>
    <row r="85" spans="1:6" ht="15.75" thickTop="1">
      <c r="A85" s="43"/>
      <c r="B85" s="20"/>
      <c r="C85" s="114"/>
      <c r="D85" s="135"/>
      <c r="E85" s="135"/>
      <c r="F85" s="121"/>
    </row>
    <row r="86" spans="1:6">
      <c r="A86" s="43"/>
      <c r="B86" s="20"/>
      <c r="C86" s="114"/>
      <c r="D86" s="135"/>
      <c r="E86" s="135"/>
      <c r="F86" s="121"/>
    </row>
    <row r="87" spans="1:6">
      <c r="A87" s="43"/>
      <c r="B87" s="20"/>
      <c r="C87" s="109"/>
      <c r="D87" s="135"/>
      <c r="E87" s="135"/>
      <c r="F87" s="121"/>
    </row>
    <row r="88" spans="1:6">
      <c r="B88" s="76"/>
      <c r="C88" s="112"/>
      <c r="D88" s="138"/>
      <c r="E88" s="134"/>
      <c r="F88" s="130"/>
    </row>
    <row r="90" spans="1:6">
      <c r="B90" s="62"/>
      <c r="C90" s="116"/>
      <c r="D90" s="139"/>
      <c r="E90" s="140"/>
      <c r="F90" s="123"/>
    </row>
  </sheetData>
  <pageMargins left="0.78740157480314965" right="0.19685039370078741" top="0.59055118110236227" bottom="0.59055118110236227" header="0" footer="0.19685039370078741"/>
  <pageSetup paperSize="9" scale="95" orientation="portrait" r:id="rId1"/>
  <headerFooter>
    <oddFooter>Stran &amp;P</oddFooter>
  </headerFooter>
  <colBreaks count="1" manualBreakCount="1">
    <brk id="6" max="10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nsl</vt:lpstr>
      <vt:lpstr>skREK</vt:lpstr>
      <vt:lpstr>Rfk</vt:lpstr>
      <vt:lpstr>FpredD</vt:lpstr>
      <vt:lpstr>FzemBetD</vt:lpstr>
      <vt:lpstr>Fkan</vt:lpstr>
      <vt:lpstr>FzakljD</vt:lpstr>
      <vt:lpstr>Rmet</vt:lpstr>
      <vt:lpstr>MprD</vt:lpstr>
      <vt:lpstr>MzbD</vt:lpstr>
      <vt:lpstr>Mkanal</vt:lpstr>
      <vt:lpstr>MzakljuD</vt:lpstr>
      <vt:lpstr>fekalna osnovni podatki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2020-10-05T07:20:25Z</cp:lastPrinted>
  <dcterms:created xsi:type="dcterms:W3CDTF">2014-12-11T07:13:27Z</dcterms:created>
  <dcterms:modified xsi:type="dcterms:W3CDTF">2020-10-12T09:59:49Z</dcterms:modified>
</cp:coreProperties>
</file>