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fekalna osnovni podatki" sheetId="34" r:id="rId8"/>
    <sheet name="Rmet" sheetId="10" r:id="rId9"/>
    <sheet name="prD" sheetId="11" r:id="rId10"/>
    <sheet name="zbD" sheetId="12" r:id="rId11"/>
    <sheet name="kanal" sheetId="13" r:id="rId12"/>
    <sheet name="zakljuD" sheetId="14" r:id="rId13"/>
    <sheet name="JAREK Z VPADNIM JAŠKOM" sheetId="41" r:id="rId14"/>
  </sheets>
  <calcPr calcId="162913"/>
</workbook>
</file>

<file path=xl/calcChain.xml><?xml version="1.0" encoding="utf-8"?>
<calcChain xmlns="http://schemas.openxmlformats.org/spreadsheetml/2006/main">
  <c r="A70" i="13" l="1"/>
  <c r="F68" i="13"/>
  <c r="F66" i="13"/>
  <c r="A66" i="13"/>
  <c r="A68" i="13" s="1"/>
  <c r="A52" i="8"/>
  <c r="F50" i="8"/>
  <c r="A50" i="8"/>
  <c r="A15" i="41" l="1"/>
  <c r="D45" i="41"/>
  <c r="D47" i="41" s="1"/>
  <c r="F47" i="41" s="1"/>
  <c r="D15" i="41"/>
  <c r="D11" i="41"/>
  <c r="D9" i="41"/>
  <c r="D37" i="41"/>
  <c r="D27" i="41"/>
  <c r="D23" i="41"/>
  <c r="D25" i="41"/>
  <c r="D31" i="41"/>
  <c r="A9" i="41" l="1"/>
  <c r="A11" i="41" s="1"/>
  <c r="A13" i="41" s="1"/>
  <c r="A23" i="41" s="1"/>
  <c r="A25" i="41" s="1"/>
  <c r="A27" i="41" s="1"/>
  <c r="A29" i="41" s="1"/>
  <c r="A31" i="41" s="1"/>
  <c r="F45" i="41"/>
  <c r="D43" i="41"/>
  <c r="F43" i="41" s="1"/>
  <c r="D13" i="41"/>
  <c r="F11" i="41"/>
  <c r="D35" i="41"/>
  <c r="D17" i="41"/>
  <c r="D7" i="41"/>
  <c r="D39" i="41" s="1"/>
  <c r="A33" i="41" l="1"/>
  <c r="A35" i="41" s="1"/>
  <c r="A37" i="41" s="1"/>
  <c r="A39" i="41" s="1"/>
  <c r="A41" i="41" s="1"/>
  <c r="A43" i="41" s="1"/>
  <c r="A45" i="41" s="1"/>
  <c r="A47" i="41" s="1"/>
  <c r="A49" i="41" s="1"/>
  <c r="D21" i="41"/>
  <c r="D19" i="41"/>
  <c r="D49" i="41" s="1"/>
  <c r="D9" i="34" l="1"/>
  <c r="D12" i="5" s="1"/>
  <c r="F12" i="5" s="1"/>
  <c r="D12" i="9" l="1"/>
  <c r="D71" i="7"/>
  <c r="F55" i="13"/>
  <c r="F7" i="41" l="1"/>
  <c r="F9" i="41"/>
  <c r="F13" i="41"/>
  <c r="F19" i="41"/>
  <c r="F17" i="41"/>
  <c r="F23" i="41"/>
  <c r="F25" i="41"/>
  <c r="F29" i="41"/>
  <c r="F31" i="41"/>
  <c r="F33" i="41"/>
  <c r="F35" i="41"/>
  <c r="F39" i="41"/>
  <c r="F41" i="41"/>
  <c r="F49" i="41" l="1"/>
  <c r="F21" i="41"/>
  <c r="F27" i="41"/>
  <c r="F37" i="41" l="1"/>
  <c r="F52" i="41" s="1"/>
  <c r="C14" i="2" s="1"/>
  <c r="D9" i="14" l="1"/>
  <c r="D27" i="14"/>
  <c r="D24" i="14"/>
  <c r="D21" i="14"/>
  <c r="D12" i="14"/>
  <c r="F49" i="12" l="1"/>
  <c r="F37" i="13" l="1"/>
  <c r="F37" i="8" l="1"/>
  <c r="F32" i="8"/>
  <c r="F40" i="13" l="1"/>
  <c r="B2" i="2" l="1"/>
  <c r="B1" i="2"/>
  <c r="B5" i="7" l="1"/>
  <c r="B5" i="8" s="1"/>
  <c r="B5" i="9" s="1"/>
  <c r="D32" i="9"/>
  <c r="D17" i="9"/>
  <c r="D17" i="8"/>
  <c r="D12" i="8"/>
  <c r="D11" i="7"/>
  <c r="G11" i="7"/>
  <c r="F11" i="7"/>
  <c r="E11" i="7"/>
  <c r="B2" i="5"/>
  <c r="B1" i="5"/>
  <c r="B2" i="34"/>
  <c r="B1" i="34"/>
  <c r="D36" i="7"/>
  <c r="D31" i="7"/>
  <c r="D26" i="7"/>
  <c r="D16" i="7"/>
  <c r="D41" i="7"/>
  <c r="B4" i="7"/>
  <c r="B4" i="8" s="1"/>
  <c r="B3" i="7"/>
  <c r="B3" i="8" s="1"/>
  <c r="B2" i="7"/>
  <c r="B2" i="8" s="1"/>
  <c r="B2" i="9" s="1"/>
  <c r="E2" i="10" s="1"/>
  <c r="B1" i="7"/>
  <c r="B1" i="8" s="1"/>
  <c r="B1" i="9" s="1"/>
  <c r="E1" i="10" s="1"/>
  <c r="E2" i="3" l="1"/>
  <c r="B2" i="41"/>
  <c r="B1" i="41"/>
  <c r="F41" i="7"/>
  <c r="E1" i="3"/>
  <c r="F71" i="7"/>
  <c r="D51" i="7"/>
  <c r="F51" i="7" s="1"/>
  <c r="D56" i="7"/>
  <c r="F56" i="7" s="1"/>
  <c r="B2" i="12"/>
  <c r="B2" i="11"/>
  <c r="B2" i="14"/>
  <c r="B2" i="13"/>
  <c r="B1" i="12"/>
  <c r="B1" i="13"/>
  <c r="B1" i="11"/>
  <c r="B1" i="14"/>
  <c r="D86" i="7"/>
  <c r="F86" i="7" s="1"/>
  <c r="D37" i="9"/>
  <c r="D42" i="9" s="1"/>
  <c r="D47" i="9" s="1"/>
  <c r="F47" i="9" s="1"/>
  <c r="F52" i="9"/>
  <c r="F32" i="9"/>
  <c r="F27" i="9"/>
  <c r="F22" i="9"/>
  <c r="F17" i="9"/>
  <c r="F12" i="9"/>
  <c r="F55" i="8"/>
  <c r="F17" i="8"/>
  <c r="F12" i="8"/>
  <c r="F57" i="5"/>
  <c r="F52" i="5"/>
  <c r="F47" i="5"/>
  <c r="F37" i="5"/>
  <c r="F42" i="5"/>
  <c r="F27" i="5"/>
  <c r="F17" i="5"/>
  <c r="D61" i="7"/>
  <c r="F81" i="7"/>
  <c r="F76" i="7"/>
  <c r="F46" i="7"/>
  <c r="F36" i="7"/>
  <c r="F31" i="7"/>
  <c r="F26" i="7"/>
  <c r="F27" i="14"/>
  <c r="F24" i="14"/>
  <c r="D66" i="7" l="1"/>
  <c r="F66" i="7" s="1"/>
  <c r="F61" i="7"/>
  <c r="F37" i="9"/>
  <c r="F42" i="9"/>
  <c r="F22" i="8"/>
  <c r="F27" i="8"/>
  <c r="F32" i="5"/>
  <c r="F22" i="5"/>
  <c r="F62" i="5" l="1"/>
  <c r="E12" i="3" s="1"/>
  <c r="F58" i="9"/>
  <c r="K12" i="3" s="1"/>
  <c r="D91" i="7"/>
  <c r="F91" i="7" s="1"/>
  <c r="F52" i="13"/>
  <c r="D96" i="7" l="1"/>
  <c r="F96" i="7"/>
  <c r="K14" i="3" l="1"/>
  <c r="F60" i="9" l="1"/>
  <c r="A11" i="13"/>
  <c r="F9" i="13"/>
  <c r="F49" i="13"/>
  <c r="F18" i="14"/>
  <c r="F39" i="12"/>
  <c r="F64" i="13" l="1"/>
  <c r="F61" i="13"/>
  <c r="F58" i="13"/>
  <c r="F21" i="14"/>
  <c r="F15" i="14"/>
  <c r="F12" i="14"/>
  <c r="A11" i="14"/>
  <c r="A14" i="14" s="1"/>
  <c r="A17" i="14" s="1"/>
  <c r="A20" i="14" s="1"/>
  <c r="F9" i="14"/>
  <c r="F24" i="13"/>
  <c r="F21" i="13"/>
  <c r="F18" i="13"/>
  <c r="A14" i="13"/>
  <c r="A17" i="13" s="1"/>
  <c r="F15" i="13"/>
  <c r="F71" i="13"/>
  <c r="F46" i="13"/>
  <c r="F30" i="13"/>
  <c r="F27" i="13"/>
  <c r="F12" i="13"/>
  <c r="F24" i="12"/>
  <c r="F21" i="12"/>
  <c r="F15" i="12"/>
  <c r="F12" i="12"/>
  <c r="A11" i="12"/>
  <c r="A14" i="12" s="1"/>
  <c r="A17" i="12" s="1"/>
  <c r="F9" i="12"/>
  <c r="F33" i="11"/>
  <c r="F30" i="11"/>
  <c r="F27" i="11"/>
  <c r="F24" i="11"/>
  <c r="F21" i="11"/>
  <c r="F18" i="11"/>
  <c r="F15" i="11"/>
  <c r="F12" i="11"/>
  <c r="A11" i="11"/>
  <c r="F9" i="11"/>
  <c r="A14" i="8"/>
  <c r="A14" i="11" l="1"/>
  <c r="A17" i="11" s="1"/>
  <c r="A20" i="11" s="1"/>
  <c r="A23" i="11" s="1"/>
  <c r="A26" i="11" s="1"/>
  <c r="A29" i="11" s="1"/>
  <c r="A32" i="11" s="1"/>
  <c r="F35" i="11"/>
  <c r="E10" i="10" s="1"/>
  <c r="F29" i="14"/>
  <c r="K10" i="10" s="1"/>
  <c r="F33" i="13"/>
  <c r="F43" i="13"/>
  <c r="F73" i="13" s="1"/>
  <c r="A23" i="12"/>
  <c r="A26" i="12" s="1"/>
  <c r="A29" i="12" s="1"/>
  <c r="A32" i="12" s="1"/>
  <c r="A35" i="12" s="1"/>
  <c r="F18" i="12"/>
  <c r="A20" i="13"/>
  <c r="A23" i="13" s="1"/>
  <c r="A26" i="13" s="1"/>
  <c r="A29" i="13" s="1"/>
  <c r="A32" i="13" s="1"/>
  <c r="F27" i="12"/>
  <c r="F37" i="11" l="1"/>
  <c r="K12" i="10"/>
  <c r="F31" i="14"/>
  <c r="A42" i="13"/>
  <c r="A45" i="13" s="1"/>
  <c r="F52" i="12"/>
  <c r="A38" i="12"/>
  <c r="A41" i="12" s="1"/>
  <c r="A44" i="12" s="1"/>
  <c r="A47" i="12" s="1"/>
  <c r="A51" i="12" s="1"/>
  <c r="F75" i="13" l="1"/>
  <c r="I10" i="10"/>
  <c r="I12" i="10" s="1"/>
  <c r="A48" i="13"/>
  <c r="A51" i="13" s="1"/>
  <c r="E12" i="10"/>
  <c r="F42" i="12"/>
  <c r="F33" i="12"/>
  <c r="F36" i="12"/>
  <c r="F45" i="12"/>
  <c r="A54" i="13" l="1"/>
  <c r="A57" i="13" s="1"/>
  <c r="A60" i="13" s="1"/>
  <c r="A63" i="13" s="1"/>
  <c r="F30" i="12"/>
  <c r="F55" i="12" l="1"/>
  <c r="G10" i="10" s="1"/>
  <c r="M10" i="10" s="1"/>
  <c r="A14" i="9"/>
  <c r="A19" i="9" l="1"/>
  <c r="A24" i="9" s="1"/>
  <c r="F21" i="7"/>
  <c r="A23" i="7"/>
  <c r="A28" i="7" s="1"/>
  <c r="A33" i="7" s="1"/>
  <c r="A38" i="7" s="1"/>
  <c r="A43" i="7" s="1"/>
  <c r="A48" i="7" s="1"/>
  <c r="A14" i="5"/>
  <c r="A19" i="5" s="1"/>
  <c r="F102" i="7" l="1"/>
  <c r="G12" i="3" s="1"/>
  <c r="A39" i="9"/>
  <c r="A44" i="9" s="1"/>
  <c r="A49" i="9" s="1"/>
  <c r="A24" i="5"/>
  <c r="A53" i="7"/>
  <c r="A58" i="7" s="1"/>
  <c r="A63" i="7" s="1"/>
  <c r="A45" i="8" l="1"/>
  <c r="A68" i="7"/>
  <c r="A73" i="7" s="1"/>
  <c r="A78" i="7" s="1"/>
  <c r="A83" i="7" s="1"/>
  <c r="A88" i="7" s="1"/>
  <c r="A93" i="7" s="1"/>
  <c r="M12" i="10" l="1"/>
  <c r="C12" i="2" s="1"/>
  <c r="F57" i="12" l="1"/>
  <c r="M15" i="10"/>
  <c r="M17" i="10" s="1"/>
  <c r="G12" i="10" l="1"/>
  <c r="A29" i="5" l="1"/>
  <c r="A34" i="5" s="1"/>
  <c r="A39" i="5" s="1"/>
  <c r="A44" i="5" s="1"/>
  <c r="A49" i="5" l="1"/>
  <c r="A54" i="5" s="1"/>
  <c r="F43" i="8" l="1"/>
  <c r="F60" i="8" s="1"/>
  <c r="F48" i="8"/>
  <c r="F65" i="8" l="1"/>
  <c r="I12" i="3" l="1"/>
  <c r="M12" i="3" s="1"/>
  <c r="I14" i="3" l="1"/>
  <c r="F64" i="5"/>
  <c r="F104" i="7" l="1"/>
  <c r="E14" i="3"/>
  <c r="G14" i="3" l="1"/>
  <c r="M14" i="3" s="1"/>
  <c r="C10" i="2" s="1"/>
  <c r="C18" i="2" l="1"/>
  <c r="C20" i="2" s="1"/>
  <c r="C22" i="2" s="1"/>
  <c r="C23" i="2" s="1"/>
  <c r="C25" i="2" s="1"/>
  <c r="C16" i="2"/>
  <c r="M17" i="3"/>
  <c r="M19" i="3" s="1"/>
</calcChain>
</file>

<file path=xl/sharedStrings.xml><?xml version="1.0" encoding="utf-8"?>
<sst xmlns="http://schemas.openxmlformats.org/spreadsheetml/2006/main" count="517" uniqueCount="170">
  <si>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</si>
  <si>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</si>
  <si>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</si>
  <si>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</si>
  <si>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</si>
  <si>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</si>
  <si>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</si>
  <si>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</si>
  <si>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</si>
  <si>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</si>
  <si>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</si>
  <si>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</si>
  <si>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</si>
  <si>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</si>
  <si>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</si>
  <si>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</si>
  <si>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</si>
  <si>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</si>
  <si>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</si>
  <si>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</si>
  <si>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</si>
  <si>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</si>
  <si>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</si>
  <si>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</si>
  <si>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</si>
  <si>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</si>
  <si>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</si>
  <si>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kamnitih,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</si>
  <si>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</si>
  <si>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I.PREDDELA</t>
  </si>
  <si>
    <t>III.KANALIZACIJA</t>
  </si>
  <si>
    <t>IV.ZAKLJ. DELA</t>
  </si>
  <si>
    <t>REKAPITULACIJA - fekalna kanalizacija</t>
  </si>
  <si>
    <t>Skupaj z DDV :</t>
  </si>
  <si>
    <t>skupaj :</t>
  </si>
  <si>
    <t>II.</t>
  </si>
  <si>
    <t>III.</t>
  </si>
  <si>
    <t>ZAKLJUČNA DELA</t>
  </si>
  <si>
    <t>IV.</t>
  </si>
  <si>
    <t>REKAPITULACIJA - meteorna kanalizacija</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</si>
  <si>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</si>
  <si>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</si>
  <si>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</si>
  <si>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</si>
  <si>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</si>
  <si>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</si>
  <si>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</si>
  <si>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Dobava materiala na mesto vgradnje in izdelava izpustne glave na cevovodu premera 40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</si>
  <si>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30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</si>
  <si>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</si>
  <si>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</si>
  <si>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II.ZEM.BET.DELA</t>
  </si>
  <si>
    <t xml:space="preserve">IV. kat. </t>
  </si>
  <si>
    <t xml:space="preserve">V. kat. </t>
  </si>
  <si>
    <t>PZI</t>
  </si>
  <si>
    <t>POPIS DEL S STROŠKOVNO OCENO</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</si>
  <si>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</si>
  <si>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REKAPITULACIJA</t>
  </si>
  <si>
    <t>naročnik</t>
  </si>
  <si>
    <t>MARJETICA d.o.o.</t>
  </si>
  <si>
    <t>Ulica 15. maaj 4, Koper</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</si>
  <si>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</si>
  <si>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</si>
  <si>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</si>
  <si>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</si>
  <si>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</si>
  <si>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</si>
  <si>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</si>
  <si>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</si>
  <si>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Odvoz odvečnega izkopanega materiala na srednjo transportno razdaljo do 15 km in predaja pooblaščenemu prevzemniku. Kubatura v raščenem stanju. V ceni so upoštevani vsi stroški deponiranja materiala ter vsa dodatna in zaščitna dela.</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</si>
  <si>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</si>
  <si>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</si>
  <si>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</si>
  <si>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</si>
  <si>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na mesto vgradnje in montaža kanalskega pokrova z odprtinami in okvirja z zaklepanjem in protihrupnim vložkom LTŽ premera 600 mm, D400, SIST-EN 124-1996. Skupaj z vsemi dodatnimi in zaščitnimi deli .</t>
  </si>
  <si>
    <t>Dobava na mesto vgradnje in montaža kanalskega pokrova z odprtinami in okvirja z zaklepanjem in protihrupnim vložkom LTŽ premera 600 mm, C250, SIST-EN 124-1996. Skupaj z vsemi dodatnimi in zaščitnimi deli .</t>
  </si>
  <si>
    <t xml:space="preserve">Rekonstrukcija NNP vozišča z enakomerno zrnatim drobljencem 0 - 32 mm v plasti debeline 30 cm pri optimalni vlagi, s sprotno komprimacijo do zahtevane zbitosti. Zaključna plast mora dosegati-EV2 =100 Mpa. V ceni je zajet dovoz materiala na mesto vgradnje vsa dodatna in zaščitna dela in meritve nosilnosti z merilno krožno ploščo. </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</si>
  <si>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</si>
  <si>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Nasip iz kamnitega materila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</si>
  <si>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SKUPAJ</t>
  </si>
  <si>
    <t xml:space="preserve">Izkop kanala za položitev kan.cevi, skladno s SIST-EN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-30% celotnega izkopa.                       </t>
  </si>
  <si>
    <t xml:space="preserve">Izkop kanala za položitev kan.cevi, skladno s SIST-EN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-40% celotnega izkopa.        </t>
  </si>
  <si>
    <t>Izkop kanala za položitev kan.cevi, skladno s SIST-EN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</si>
  <si>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Dobava na mesto vgradnje in strojna izdelava nosilne plasti iz bituminiziranega drobljenca AC16 base, B 50/70 A3 v povprečni debelini 5 cm. V ceni je zajeta izdelava v projektiranih padcih in naklonih ter vsa dodatna in zaščitna dela.</t>
  </si>
  <si>
    <t>Dobava na mesto vgradnje in obbetoniranje cevovoda s cement. betonom C25/30;XC2, min. debeline 10 cm. Presek 0,23 m3/m1. V ceni je zajeto natančno podbetoniranje in obbetoniranje cevi po projektiranih karakterističnih prerezih ter vsa dodatna in zaščitna dela.</t>
  </si>
  <si>
    <t>Dobava na mesto vgradnje in izdelava betonske posteljice iz cementnega betona C20/25;XC1, min. debeline 10 cm. Presek 0,09-0,23 m3/m1. V ceni je zajeto oblikovanje ležišča cevi po projektirani niveleti in karakterističnih prerezih ter vsa dodatna in zaščitna dela.</t>
  </si>
  <si>
    <t>Dobava na mesto vgradnje in izdelava peščene posteljice min.debeline 10 cm in obsipa cevi s peskom granulacije 4-8 mm, min.debeline sloja 30 cm iznad temena cevi. Presek 0,57-1,58 m3/m1. V ceni je zajeto planiranje posteljice po projektirani niveleti, podbijanje in zasip cevi skladno s projektiranimi prerezi in navodili proizvajalca cevi ter vsa dodatna in zaščitna dela.</t>
  </si>
  <si>
    <t xml:space="preserve">Dobava na mesto vgradnje in montaža kanalskega pokrova z odprtinami in okvirja z zaklepanjem in protihrupnim vložkom LTŽ premera 600 mm, D400, SIST-EN 124-1996. V ceni so zajeta vsa dodatna in zaščitna dela. </t>
  </si>
  <si>
    <t xml:space="preserve">Dobava na mesto vgradnje in montaža kanalskega pokrova z odprtinami in okvirja z zaklepanjem in protihrupnim vložkom LTŽ premera 600 mm, C250, SIST-EN 124-1996. V ceni so zajeta vsa dodatna in zaščitna dela. </t>
  </si>
  <si>
    <t xml:space="preserve">Dobava materiala na mesto vgradnje in izdelava cestnega betonskega požiralnika s peskolovom min. globine 50 cm, skupaj z izdelavo AB temelja in obbetoniranja BC premera 50 cm z betonom  C20/25;XC1, izdelavo AB okvirja, montažo LTŽ rešetke 400/400 mm, nosilnosti 400 kN, SIST EN 124 (art.701 ali enakovredna rešetka)  in izdelavo projektiranih priključkov ter obdelavo sten in dna s FCM 1:3 in trikratnim premazom s hidrotes +. V ceni so zajeta vsa dodatna in zaščitna dela. </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</si>
  <si>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</si>
  <si>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</si>
  <si>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t xml:space="preserve">Odstranitev dreves z debli premera 15-50 cm ter vej na srednje porasli površini - strojno. V ceni je zajet in dreves deb. nad 10 cm, oklestenje in razrez debel, nalaganje na kamion, prevoz na STR 15 km, predaja pooblaščenemu prevzemniku, plačilo prevzemne takse ter vsa dodatna in zaščitna dela. Obračun po dejansko izvedenih delih. </t>
  </si>
  <si>
    <t>Območje tretje Škofije</t>
  </si>
  <si>
    <t>Območje tretja Škofija</t>
  </si>
  <si>
    <t>Območje tretje škofije</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</si>
  <si>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</si>
  <si>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</si>
  <si>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0.70 do 1.80 m.</t>
  </si>
  <si>
    <t>Dobava in izdelava jaška iz armiranega poliestra-GRP cevi DN 1200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nad 1.80 m.</t>
  </si>
  <si>
    <t>Dobava in izdelava umirjevalnega jaška iz armiranega poliestra-GRP cevi,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</si>
  <si>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ZGORNJE ŠKOFIJE - TRETJA ŠKOFIJA</t>
  </si>
  <si>
    <t>GLG projektiranje d.o.o.</t>
  </si>
  <si>
    <t>Vojkovo nabrežje 23,</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</si>
  <si>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</si>
  <si>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 xml:space="preserve">Izkop kanala za položitev kan.cevi, skladno s SIST-EN 1610, v mehki kamnini - IV.ktg.zem - odkop z bagrom s konico,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</si>
  <si>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</si>
  <si>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Ponovna vgradnja izkopanega zemeljskega materiala III. ktg in IV. ktg. Kubatura v raščenem stanju. V ceni so upoštevani vsi stroški deponiranja materiala ter vsa dodatna in zaščitna dela.</t>
  </si>
  <si>
    <t>F3</t>
  </si>
  <si>
    <t>Zakoličba trase kanalizacije, obnovitev in zavarovanje osi trase. V ceni so zajeta vsa dodatna in zaščitna dela.</t>
  </si>
  <si>
    <t xml:space="preserve">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</si>
  <si>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0.70-1.80 m.</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</si>
  <si>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od  do 0.70 m.</t>
  </si>
  <si>
    <t>Dobava materiala na mesto vgradnje in izdelava izpustne glave na cevovodu premera 50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</si>
  <si>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M3</t>
  </si>
  <si>
    <t>SKUPAJ:</t>
  </si>
  <si>
    <t>Razprostiranje in ponovna vgradnja humusa v plasti 20 cm s sprotno komprimacijo do min. 92% po Proctorju. V ceni so zajeta vsa dodatna in zaščitna dela.</t>
  </si>
  <si>
    <t>NE BRIŠI POVEZANO NA PREDRAČUN</t>
  </si>
  <si>
    <t>Nepredvidena dela 10%</t>
  </si>
  <si>
    <t>Dobava na mesto vgradnje in polaganje kanalizacijskih cevi SN 8 iz trdoslojnega PVC, EN1401-1 in PrEN 13476, DN160 notranjega premera min 150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</si>
  <si>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DN250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</si>
  <si>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DN500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</si>
  <si>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DN400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</si>
  <si>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DN300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</si>
  <si>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SN 8 iz trdoslojnega PVC, EN1401-1 in PrEN 13476, DN600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</si>
  <si>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Izvedba priključkov na jaške iz kanalizacijskih cevi SN 8 iz trdoslojnega PVC, EN1401-1 in PrEN 13476, DN300 mm, vključno s spojnimi elementi ter priključitvijo na jaške.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</si>
  <si>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in vgradnja tipskga kosa peskolova kanalete širine 39 cm z rešetko iz težke litine (DUKTIL) za visoke temenske obremenitve (min 400 kN),  kompletno z vsemi potrebnimi deli (npr. Hauraton Faserfix SUPER 300). Višino in naklon peskolova je potrebno prilagoditi prečnim in vzdolžnim naklonom tlaka.V ceni je zajeta izdelava betonske posteljice in obbetoniranje kanalete z betonom C30/37; XC3 -po detajlu, izdelava bitumizirane fuge in priključka na meteorno kanalizacijo ter vsa dodatna in zaščitna dela.</t>
  </si>
  <si>
    <t>Dobava in vgradnja tipske dežne kanalete širine 39 cm z rešetko iz težke litine (DUKTIL) za visoke temenske obremenitve (min 400 kN),  kompletno z vsemi potrebnimi deli (npr. Hauraton Faserfix SUPER 300). Višino in naklon rešetke je potrebno prilagoditi prečnim in vzdolžnim naklonom tlaka.V ceni je zajeta izdelava betonske posteljice in obbetoniranje kanalete z betonom C30/37; XC3 -po detajlu, izdelava bitumizirane fuge in priključka na meteorno kanalizacijo ter vsa dodatna in zaščitna dela.</t>
  </si>
  <si>
    <t xml:space="preserve">Dobava na mesto vgradnje in izvedba sidranja cevovoda kanaliz. na strmini z izvedbo prečnih reber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</si>
  <si>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xml:space="preserve">. V ceni je zajet ročni izkop in planiranje dna v mat. III.-IV.ktg, montaža in demontaža enostranskega opaža, vgrajevanje betona s tlačenjem pod in v temelj zidu, ročni zasip s planiranjem ter vsa dodatna in zaščitna dela. Obračun po dejansko izvršenih delih.  </t>
    </r>
  </si>
  <si>
    <t xml:space="preserve">Dobava materiala na mesto vgradnje in podbetoniranje temeljev obstoječih hiš in AB zidov s cementnim betonom C25/30;XC2. Presek 0,50 m3/m1. V ceni je zajet ročni izkop in planiranje dna v mat. III.-IV.ktg, montaža in demontaža enostranskega opaža, vgrajevanje betona s tlačenjem pod in v temelj zidu, ročni zasip s planiranjem ter vsa dodatna in zaščitna dela. Obračun po dejansko izvršenih delih.  </t>
  </si>
  <si>
    <t xml:space="preserve">Izvedba križanja kanalizacije z vodovodom po detajlu. Vodovodno cev se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</si>
  <si>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 xml:space="preserve">Izvedba križanja kanalizacije z vodovodom  po detajlu. Vodovodno cev se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</si>
  <si>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Dobava na mesto vgradnje in strojna izdelava obrabne plasti iz bitumenskega betona AC 8 surf, B 50/70 A3 v povprečni debelini 40 mm. V ceni je zajeta izdelava v projektiranih padcih in naklonih ter vsa dodatna in zaščitna dela.</t>
  </si>
  <si>
    <t>Nakladanje in odvoz odvečnega izkopanega materiala na srednjo transportno razdaljo do 15 km in predaja pooblaščenemu prevzemniku. Kubatura v raščenem stanju. V ceni so upoštevani vsi stroški deponiranja materiala ter vsa dodatna in zaščitna dela.</t>
  </si>
  <si>
    <r>
      <t>Izvedba odkopa humusa v debelini 20 cm</t>
    </r>
    <r>
      <rPr>
        <sz val="10"/>
        <rFont val="Arial CE"/>
        <family val="2"/>
        <charset val="238"/>
      </rPr>
      <t>. Obračun po raščenem stanju.</t>
    </r>
  </si>
  <si>
    <t>Izdelal:</t>
  </si>
  <si>
    <t>Odgovorni vodja projekta:</t>
  </si>
  <si>
    <t>Iztok Leben, u.d.i.g.</t>
  </si>
  <si>
    <t xml:space="preserve">Iztok Pišek, gr.teh. </t>
  </si>
  <si>
    <t>Dobava na mesto vgradnje in polaganje kanalizacijskih cevi- tlačni vod - PE 100, PN 8 bar, SIST ISO 4427, SIST EN 12201, notranjega premera 90 mm, vključno s spojnimi elementi ter priključitvijo na jaške. Cevi morajo biti položene skladno s EN1610. V ceni je zajetpregled s KTV kontrolnim sistemom, izvedba tlačnega preizkusa vodotesnosti kanalizacije in jaškov, vsa dodatna in zaščitna dela ter čiščenje in izpiranje kanala.</t>
  </si>
  <si>
    <t>FEKALNA KANALIZACIJA KANAL F3</t>
  </si>
  <si>
    <t>FEKALNA KANALIZACIJA JAVNI KANAL F3</t>
  </si>
  <si>
    <t>METEORNA KANALIZACIJA JAVNI KANAL M3</t>
  </si>
  <si>
    <t>PRESTREZNI JAREK Z VPADNIM JAŠKOM - gradbena dela</t>
  </si>
  <si>
    <t>Strojni izkop zem. mat. III.ktg (prestrezni jarek in vtočna cev) z deponijo ob strani, komplet z vsemi potrebnimi deli.</t>
  </si>
  <si>
    <t>Strojni izkop zem. mat. IV.ktg (prestrezni jarek in vtočna cev) z deponijo ob strani, komplet z vsemi potrebnimi deli.</t>
  </si>
  <si>
    <t>Izkop gradbene jame v naklonu 5:1 za vgradnjo vpadnega jaška. Struktura izkopa ocenjena. Skupna količina izkopa              (m3)</t>
  </si>
  <si>
    <t>Dobava na mesto vgradnje in izvedba  podložne plasti temelja vpadnega jaška iz betona C15/20;XC2, min. debeline sloja 10 cm. V ceni so zajeta vsa dodatna in zaščitna dela.</t>
  </si>
  <si>
    <t>Dobava na mesto vgradnje in izvedba armirano betonske temeljne plošče vpadnega jaška debeline min. 20 cm iz betona C25/30;XC2 (mrežna armatura S 500 - Q335). V ceni so zajeta vsa dodatna in zaščitna dela z opaženjem.</t>
  </si>
  <si>
    <t>Oblikovanje dna vpadnega jaška (po detajlu) z vgradnjo dodatnega betona C25/30; XD2. V ceni so zajeta vsa dodatna in zaščitna dela.</t>
  </si>
  <si>
    <t>Zasip vpadnega jaška z drobljencem 0-32 mm - vgrajevanim v plasteh po 20 cm s sprotno komprimacijo do min. 92% po Proctorju. V ceni so zajeta vsa dodatna in zaščitna dela.</t>
  </si>
  <si>
    <t>Zasip vpadnega jaška z izkopanim materialom III.ktg  - vgrajevanje v plasteh po max 30 cm s sprotno komprimacijo do min. 92% po Proctorju. V ceni je zajet strošek oblikovanja površine terena in vsa dodatna in zaščitna dela.</t>
  </si>
  <si>
    <t>Dobava na mesto vgradnje in izdelava betonske posteljice iz cementnega betona C20/25;XC1, min. debeline 20 cm. Presek 0,09-0,23 m3/m1. V ceni je zajeto oblikovanje ležišča cevi po projektirani niveleti in karakterističnih prerezih ter vsa dodatna in zaščitna dela.</t>
  </si>
  <si>
    <t>Dobava na mesto vgradnje in obbetoniranje cevovoda s cement. betonom C25/30;XC2, min. debeline 10 cm. Presek 0,32 m3/m1. V ceni je zajeto natančno podbetoniranje in obbetoniranje cevi po projektiranih karakterističnih prerezih ter vsa dodatna in zaščitna dela.</t>
  </si>
  <si>
    <t xml:space="preserve">KANALIZACIJA </t>
  </si>
  <si>
    <t>PRESTREZNI JAREK Z VPADNIM JAŠKOM</t>
  </si>
  <si>
    <t>Cevovoda F3 in M3 na parcelah 1091/3, 1091/4 in 1091/5,</t>
  </si>
  <si>
    <t>vse k.o. Škofije</t>
  </si>
  <si>
    <t>Februar 2020</t>
  </si>
  <si>
    <t>Dobava in vgradnja AB cevi premera DN150 cm za izvedbo vpadnega jaška (globina 2,0 m) z vgrajenim ravnim dnom in ražširitvenim obodom po dnu 0,2 m. V ceni je zajeta vgradnja jaška, sidranje po detajlu proizvajalca, ves material za postavitev ter vsa dodatna in zaščitna dela..</t>
  </si>
  <si>
    <t>Dobava in montaža pokrova vpadnega jaška iz AB, okrogel pokrov premera DN150 cm(za prekritje vpadnega jaška iz  AB cevi premera DN 150 cm) s čistilno odprtino premera 60 cm, min.  nosilnosti A125, EN 124. Skupaj z vsemi dodatnimi in zaščitnimi deli .</t>
  </si>
  <si>
    <t>Ročno planiranje dna gradbene jame vpadnega jaška na projektirani niveleti s točnostjo +- 1 cm. V ceni so zajeta vsa dodatna in zaščitna dela.</t>
  </si>
  <si>
    <t>Izdelava kamnite zložbe iz kamnov apnenca v betonu C15/20 (debelina sloja 10 cm) za zavarovanje struge jarka in vtoka v vpadni jašek, minimalni kamen 20 cm. Komplet z vsemi potrebnimi deli in materiali.</t>
  </si>
  <si>
    <t>Ponovna vgradnja izkopanega zemeljskega materiala III.ktg (zasip PVC cevi). Kubatura v raščenem stanju. V ceni so upoštevani vsi stroški deponiranja materiala ter vsa dodatna in zaščitna dela.</t>
  </si>
  <si>
    <t>Dobava na mesto vgradnje in montaža zapore kanalizacijskih cevi iz armiranega poliestra(GRP) DN 200 mm, skupaj z vsemi dodatnimi in zaščitnimi deli .</t>
  </si>
  <si>
    <t>Dobava na mesto vgradnje in montaža zapore kanalizacijskih cevi iz trdoslojnega PVC, EN1401-1 in PrEN 13476, DN300 mm, skupaj z vsemi dodatnimi in zaščitnimi deli .</t>
  </si>
  <si>
    <t>Dobava na mesto vgradnje in montaža zapore kanalizacijskih cevi iz trdoslojnega PVC, EN1401-1 in PrEN 13476, DN400 mm, skupaj z vsemi dodatnimi in zaščitnimi deli .</t>
  </si>
  <si>
    <t>KANALIZACIJSKI SISTEM AGLOMERACIJE  ŠKOFIJE</t>
  </si>
  <si>
    <t>SKUPAJ 1, 2 IN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</si>
</sst>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
    <numFmt numFmtId="170" formatCode="0.0000"/>
    <numFmt numFmtId="171" formatCode="_-* #,##0.00&quot; SIT&quot;_-;\-* #,##0.00&quot; SIT&quot;_-;_-* \-??&quot; SIT&quot;_-;_-@_-"/>
    <numFmt numFmtId="172" formatCode="m\o\n\th\ d\,\ yyyy"/>
    <numFmt numFmtId="173" formatCode="_-* #,##0.00\ [$€]_-;\-* #,##0.00\ [$€]_-;_-* \-??\ [$€]_-;_-@_-"/>
    <numFmt numFmtId="174" formatCode="#,#00"/>
    <numFmt numFmtId="175" formatCode="#,"/>
    <numFmt numFmtId="176" formatCode="_-* #,##0.00\ &quot;SIT&quot;_-;\-* #,##0.00\ &quot;SIT&quot;_-;_-* &quot;-&quot;??\ &quot;SIT&quot;_-;_-@_-"/>
    <numFmt numFmtId="177" formatCode="_ * #,##0.00\ &quot;SIT&quot;_ ;_ * #,##0.00\ &quot;SIT&quot;_ ;_ * &quot;-&quot;??\ &quot;SIT&quot;_ ;_ @_ "/>
    <numFmt numFmtId="178" formatCode="_ * #,##0.00\ _S_I_T_ ;_ * #,##0.00\ _S_I_T_ ;_ * &quot;-&quot;??\ _S_I_T_ ;_ @_ "/>
    <numFmt numFmtId="179" formatCode="_-* #,##0.00\ _S_I_T_-;\-* #,##0.00\ _S_I_T_-;_-* \-??\ _S_I_T_-;_-@_-"/>
  </numFmts>
  <fonts count="127">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b/>
      <sz val="12"/>
      <color theme="8" tint="-0.249977111117893"/>
      <name val="Arial"/>
      <family val="2"/>
      <charset val="238"/>
    </font>
    <font>
      <sz val="12"/>
      <name val="Arial"/>
      <family val="2"/>
      <charset val="238"/>
    </font>
    <font>
      <i/>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sz val="10"/>
      <color rgb="FFFF0000"/>
      <name val="Arial"/>
      <family val="2"/>
      <charset val="238"/>
    </font>
    <font>
      <b/>
      <u/>
      <sz val="10"/>
      <name val="Arial"/>
      <family val="2"/>
      <charset val="238"/>
    </font>
    <font>
      <b/>
      <i/>
      <u/>
      <sz val="10"/>
      <color indexed="10"/>
      <name val="Arial"/>
      <family val="2"/>
      <charset val="238"/>
    </font>
    <font>
      <b/>
      <i/>
      <u/>
      <sz val="10"/>
      <color rgb="FF0070C0"/>
      <name val="Arial"/>
      <family val="2"/>
      <charset val="238"/>
    </font>
    <font>
      <b/>
      <sz val="11"/>
      <color rgb="FF0070C0"/>
      <name val="Calibri"/>
      <family val="2"/>
      <charset val="238"/>
      <scheme val="minor"/>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1"/>
      <color rgb="FF7030A0"/>
      <name val="Calibri"/>
      <family val="2"/>
      <charset val="238"/>
      <scheme val="minor"/>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name val="Arial CE"/>
      <charset val="238"/>
    </font>
    <font>
      <sz val="10"/>
      <name val="Arial Narrow"/>
      <family val="2"/>
      <charset val="238"/>
    </font>
    <font>
      <b/>
      <sz val="10"/>
      <color rgb="FF00B050"/>
      <name val="Arial"/>
      <family val="2"/>
      <charset val="238"/>
    </font>
    <font>
      <sz val="10"/>
      <color rgb="FF7030A0"/>
      <name val="Arial"/>
      <family val="2"/>
      <charset val="238"/>
    </font>
    <font>
      <sz val="11"/>
      <color rgb="FF00B050"/>
      <name val="Calibri"/>
      <family val="2"/>
      <charset val="238"/>
      <scheme val="minor"/>
    </font>
    <font>
      <b/>
      <sz val="11"/>
      <name val="Arial"/>
      <family val="2"/>
      <charset val="238"/>
    </font>
    <font>
      <sz val="11"/>
      <name val="Calibri"/>
      <family val="2"/>
      <charset val="238"/>
      <scheme val="minor"/>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i/>
      <sz val="11"/>
      <name val="Arial"/>
      <family val="2"/>
      <charset val="238"/>
    </font>
    <font>
      <b/>
      <i/>
      <sz val="11"/>
      <color theme="8" tint="-0.249977111117893"/>
      <name val="Arial"/>
      <family val="2"/>
      <charset val="238"/>
    </font>
    <font>
      <b/>
      <u/>
      <sz val="10"/>
      <color rgb="FFC00000"/>
      <name val="Arial"/>
      <family val="2"/>
      <charset val="238"/>
    </font>
    <font>
      <b/>
      <i/>
      <u/>
      <sz val="10"/>
      <color rgb="FF00B050"/>
      <name val="Arial"/>
      <family val="2"/>
      <charset val="238"/>
    </font>
    <font>
      <b/>
      <i/>
      <u/>
      <sz val="10"/>
      <color rgb="FFC00000"/>
      <name val="Arial"/>
      <family val="2"/>
      <charset val="238"/>
    </font>
    <font>
      <sz val="11"/>
      <name val="SL Dutch"/>
      <charset val="238"/>
    </font>
    <font>
      <b/>
      <sz val="10"/>
      <name val="Arial"/>
      <family val="2"/>
    </font>
    <font>
      <b/>
      <i/>
      <u/>
      <sz val="10"/>
      <name val="Arial"/>
      <family val="2"/>
      <charset val="238"/>
    </font>
    <font>
      <sz val="11"/>
      <color rgb="FFC00000"/>
      <name val="Calibri"/>
      <family val="2"/>
      <charset val="238"/>
      <scheme val="minor"/>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u/>
      <sz val="10"/>
      <color rgb="FF336600"/>
      <name val="Arial"/>
      <family val="2"/>
      <charset val="238"/>
    </font>
    <font>
      <b/>
      <sz val="10"/>
      <color rgb="FF336600"/>
      <name val="Arial"/>
      <family val="2"/>
      <charset val="238"/>
    </font>
    <font>
      <sz val="10"/>
      <color rgb="FF336600"/>
      <name val="Arial"/>
      <family val="2"/>
      <charset val="238"/>
    </font>
    <font>
      <b/>
      <i/>
      <u/>
      <sz val="11"/>
      <color rgb="FF0070C0"/>
      <name val="Calibri"/>
      <family val="2"/>
      <charset val="238"/>
      <scheme val="minor"/>
    </font>
    <font>
      <b/>
      <sz val="11"/>
      <color theme="1"/>
      <name val="Cambria"/>
      <family val="1"/>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u/>
      <sz val="10"/>
      <name val="Arial"/>
      <family val="2"/>
      <charset val="238"/>
    </font>
    <font>
      <i/>
      <sz val="10"/>
      <name val="Arial"/>
      <family val="2"/>
      <charset val="238"/>
    </font>
    <font>
      <b/>
      <i/>
      <sz val="12"/>
      <name val="Arial"/>
      <family val="2"/>
      <charset val="238"/>
    </font>
    <font>
      <sz val="9"/>
      <name val="Arial"/>
      <family val="2"/>
    </font>
    <font>
      <b/>
      <sz val="20"/>
      <color theme="1"/>
      <name val="Calibri"/>
      <family val="2"/>
      <charset val="238"/>
      <scheme val="minor"/>
    </font>
    <font>
      <b/>
      <sz val="10"/>
      <name val="Arial Narrow"/>
      <family val="2"/>
      <charset val="238"/>
    </font>
    <font>
      <b/>
      <u/>
      <sz val="10"/>
      <name val="Arial CE"/>
      <charset val="238"/>
    </font>
    <font>
      <b/>
      <sz val="10"/>
      <name val="Arial Baltic"/>
      <family val="2"/>
      <charset val="238"/>
    </font>
    <font>
      <sz val="10"/>
      <name val="Arial Baltic"/>
      <family val="2"/>
      <charset val="238"/>
    </font>
  </fonts>
  <fills count="28">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s>
  <borders count="22">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s>
  <cellStyleXfs count="434">
    <xf numFmtId="0" fontId="0" fillId="0" borderId="0"/>
    <xf numFmtId="43" fontId="1" fillId="0" borderId="0" applyFont="0" applyFill="0" applyBorder="0" applyAlignment="0" applyProtection="0"/>
    <xf numFmtId="9" fontId="1" fillId="0" borderId="0" applyFont="0" applyFill="0" applyBorder="0" applyAlignment="0" applyProtection="0"/>
    <xf numFmtId="0" fontId="38" fillId="0" borderId="0"/>
    <xf numFmtId="0" fontId="39" fillId="0" borderId="0"/>
    <xf numFmtId="167" fontId="62" fillId="0" borderId="0"/>
    <xf numFmtId="0" fontId="63" fillId="0" borderId="0"/>
    <xf numFmtId="0" fontId="64" fillId="8"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11" borderId="0" applyNumberFormat="0" applyBorder="0" applyAlignment="0" applyProtection="0"/>
    <xf numFmtId="0" fontId="74" fillId="12" borderId="0" applyNumberFormat="0" applyBorder="0" applyAlignment="0" applyProtection="0"/>
    <xf numFmtId="0" fontId="77" fillId="13" borderId="3" applyNumberFormat="0" applyAlignment="0" applyProtection="0"/>
    <xf numFmtId="0" fontId="72" fillId="14" borderId="4" applyNumberFormat="0" applyAlignment="0" applyProtection="0"/>
    <xf numFmtId="164" fontId="63" fillId="0" borderId="0" applyFont="0" applyFill="0" applyBorder="0" applyAlignment="0" applyProtection="0"/>
    <xf numFmtId="3" fontId="63" fillId="0" borderId="0" applyFont="0" applyFill="0" applyBorder="0" applyAlignment="0" applyProtection="0"/>
    <xf numFmtId="168" fontId="63" fillId="0" borderId="0" applyFont="0" applyFill="0" applyBorder="0" applyAlignment="0" applyProtection="0"/>
    <xf numFmtId="0" fontId="63" fillId="0" borderId="0" applyFont="0" applyFill="0" applyBorder="0" applyAlignment="0" applyProtection="0"/>
    <xf numFmtId="0" fontId="70" fillId="0" borderId="0" applyNumberFormat="0" applyFill="0" applyBorder="0" applyAlignment="0" applyProtection="0"/>
    <xf numFmtId="2" fontId="63" fillId="0" borderId="0" applyFont="0" applyFill="0" applyBorder="0" applyAlignment="0" applyProtection="0"/>
    <xf numFmtId="0" fontId="78" fillId="0" borderId="5" applyNumberFormat="0" applyFill="0" applyAlignment="0" applyProtection="0"/>
    <xf numFmtId="0" fontId="79" fillId="0" borderId="6" applyNumberFormat="0" applyFill="0" applyAlignment="0" applyProtection="0"/>
    <xf numFmtId="0" fontId="80" fillId="0" borderId="7" applyNumberFormat="0" applyFill="0" applyAlignment="0" applyProtection="0"/>
    <xf numFmtId="0" fontId="80" fillId="0" borderId="0" applyNumberFormat="0" applyFill="0" applyBorder="0" applyAlignment="0" applyProtection="0"/>
    <xf numFmtId="0" fontId="75" fillId="4" borderId="3" applyNumberFormat="0" applyAlignment="0" applyProtection="0"/>
    <xf numFmtId="0" fontId="69" fillId="0" borderId="8" applyNumberFormat="0" applyFill="0" applyAlignment="0" applyProtection="0"/>
    <xf numFmtId="0" fontId="65" fillId="0" borderId="9" applyNumberFormat="0" applyFill="0" applyAlignment="0" applyProtection="0"/>
    <xf numFmtId="0" fontId="66" fillId="0" borderId="10" applyNumberFormat="0" applyFill="0" applyAlignment="0" applyProtection="0"/>
    <xf numFmtId="0" fontId="67" fillId="0" borderId="11" applyNumberFormat="0" applyFill="0" applyAlignment="0" applyProtection="0"/>
    <xf numFmtId="0" fontId="67" fillId="0" borderId="0" applyNumberFormat="0" applyFill="0" applyBorder="0" applyAlignment="0" applyProtection="0"/>
    <xf numFmtId="0" fontId="81" fillId="4" borderId="0" applyNumberFormat="0" applyBorder="0" applyAlignment="0" applyProtection="0"/>
    <xf numFmtId="0" fontId="68" fillId="4" borderId="0" applyNumberFormat="0" applyBorder="0" applyAlignment="0" applyProtection="0"/>
    <xf numFmtId="0" fontId="39" fillId="2" borderId="12" applyNumberFormat="0" applyFont="0" applyAlignment="0" applyProtection="0"/>
    <xf numFmtId="0" fontId="4" fillId="2" borderId="12" applyNumberFormat="0" applyFont="0" applyAlignment="0" applyProtection="0"/>
    <xf numFmtId="9" fontId="63" fillId="0" borderId="0" applyFont="0" applyFill="0" applyBorder="0" applyAlignment="0" applyProtection="0"/>
    <xf numFmtId="0" fontId="70" fillId="0" borderId="0" applyNumberFormat="0" applyFill="0" applyBorder="0" applyAlignment="0" applyProtection="0"/>
    <xf numFmtId="0" fontId="64" fillId="15" borderId="0" applyNumberFormat="0" applyBorder="0" applyAlignment="0" applyProtection="0"/>
    <xf numFmtId="0" fontId="64" fillId="1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6" borderId="0" applyNumberFormat="0" applyBorder="0" applyAlignment="0" applyProtection="0"/>
    <xf numFmtId="0" fontId="71" fillId="0" borderId="13" applyNumberFormat="0" applyFill="0" applyAlignment="0" applyProtection="0"/>
    <xf numFmtId="0" fontId="72" fillId="14" borderId="4" applyNumberFormat="0" applyAlignment="0" applyProtection="0"/>
    <xf numFmtId="0" fontId="73" fillId="18" borderId="3" applyNumberFormat="0" applyAlignment="0" applyProtection="0"/>
    <xf numFmtId="0" fontId="74" fillId="5" borderId="0" applyNumberFormat="0" applyBorder="0" applyAlignment="0" applyProtection="0"/>
    <xf numFmtId="0" fontId="76" fillId="0" borderId="14" applyNumberFormat="0" applyFill="0" applyAlignment="0" applyProtection="0"/>
    <xf numFmtId="0" fontId="75" fillId="3" borderId="3" applyNumberFormat="0" applyAlignment="0" applyProtection="0"/>
    <xf numFmtId="0" fontId="76"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88" fillId="0" borderId="0"/>
    <xf numFmtId="0" fontId="39" fillId="0" borderId="0"/>
    <xf numFmtId="0" fontId="89" fillId="0" borderId="0"/>
    <xf numFmtId="0" fontId="90" fillId="0" borderId="0"/>
    <xf numFmtId="0" fontId="91" fillId="19" borderId="0" applyNumberFormat="0" applyBorder="0" applyAlignment="0" applyProtection="0"/>
    <xf numFmtId="0" fontId="91" fillId="20" borderId="0" applyNumberFormat="0" applyBorder="0" applyAlignment="0" applyProtection="0"/>
    <xf numFmtId="0" fontId="91" fillId="2" borderId="0" applyNumberFormat="0" applyBorder="0" applyAlignment="0" applyProtection="0"/>
    <xf numFmtId="0" fontId="91" fillId="3" borderId="0" applyNumberFormat="0" applyBorder="0" applyAlignment="0" applyProtection="0"/>
    <xf numFmtId="0" fontId="91" fillId="21" borderId="0" applyNumberFormat="0" applyBorder="0" applyAlignment="0" applyProtection="0"/>
    <xf numFmtId="0" fontId="91" fillId="2" borderId="0" applyNumberFormat="0" applyBorder="0" applyAlignment="0" applyProtection="0"/>
    <xf numFmtId="0" fontId="91" fillId="21" borderId="0" applyNumberFormat="0" applyBorder="0" applyAlignment="0" applyProtection="0"/>
    <xf numFmtId="0" fontId="91" fillId="20"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21" borderId="0" applyNumberFormat="0" applyBorder="0" applyAlignment="0" applyProtection="0"/>
    <xf numFmtId="0" fontId="91" fillId="2" borderId="0" applyNumberFormat="0" applyBorder="0" applyAlignment="0" applyProtection="0"/>
    <xf numFmtId="0" fontId="64" fillId="21"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5" borderId="0" applyNumberFormat="0" applyBorder="0" applyAlignment="0" applyProtection="0"/>
    <xf numFmtId="0" fontId="64" fillId="21" borderId="0" applyNumberFormat="0" applyBorder="0" applyAlignment="0" applyProtection="0"/>
    <xf numFmtId="0" fontId="64" fillId="20" borderId="0" applyNumberFormat="0" applyBorder="0" applyAlignment="0" applyProtection="0"/>
    <xf numFmtId="0" fontId="64" fillId="8"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11" borderId="0" applyNumberFormat="0" applyBorder="0" applyAlignment="0" applyProtection="0"/>
    <xf numFmtId="0" fontId="74" fillId="12" borderId="0" applyNumberFormat="0" applyBorder="0" applyAlignment="0" applyProtection="0"/>
    <xf numFmtId="0" fontId="77" fillId="13" borderId="3" applyNumberFormat="0" applyAlignment="0" applyProtection="0"/>
    <xf numFmtId="0" fontId="72" fillId="14" borderId="4" applyNumberFormat="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48" fontId="16" fillId="0" borderId="0" applyFill="0" applyBorder="0" applyAlignment="0" applyProtection="0"/>
    <xf numFmtId="172" fontId="92" fillId="0" borderId="0">
      <protection locked="0"/>
    </xf>
    <xf numFmtId="172" fontId="93" fillId="0" borderId="0">
      <protection locked="0"/>
    </xf>
    <xf numFmtId="0" fontId="94" fillId="0" borderId="18" applyAlignment="0"/>
    <xf numFmtId="173" fontId="95" fillId="0" borderId="0" applyFill="0" applyBorder="0" applyAlignment="0" applyProtection="0"/>
    <xf numFmtId="0" fontId="70" fillId="0" borderId="0" applyNumberFormat="0" applyFill="0" applyBorder="0" applyAlignment="0" applyProtection="0"/>
    <xf numFmtId="174" fontId="92" fillId="0" borderId="0">
      <protection locked="0"/>
    </xf>
    <xf numFmtId="174" fontId="93" fillId="0" borderId="0">
      <protection locked="0"/>
    </xf>
    <xf numFmtId="0" fontId="96" fillId="21" borderId="0" applyNumberFormat="0" applyBorder="0" applyAlignment="0" applyProtection="0"/>
    <xf numFmtId="0" fontId="78" fillId="0" borderId="5" applyNumberFormat="0" applyFill="0" applyAlignment="0" applyProtection="0"/>
    <xf numFmtId="0" fontId="79" fillId="0" borderId="6" applyNumberFormat="0" applyFill="0" applyAlignment="0" applyProtection="0"/>
    <xf numFmtId="0" fontId="80" fillId="0" borderId="7" applyNumberFormat="0" applyFill="0" applyAlignment="0" applyProtection="0"/>
    <xf numFmtId="0" fontId="80" fillId="0" borderId="0" applyNumberFormat="0" applyFill="0" applyBorder="0" applyAlignment="0" applyProtection="0"/>
    <xf numFmtId="175" fontId="97" fillId="0" borderId="0">
      <protection locked="0"/>
    </xf>
    <xf numFmtId="175" fontId="98" fillId="0" borderId="0">
      <protection locked="0"/>
    </xf>
    <xf numFmtId="175" fontId="97" fillId="0" borderId="0">
      <protection locked="0"/>
    </xf>
    <xf numFmtId="175" fontId="98" fillId="0" borderId="0">
      <protection locked="0"/>
    </xf>
    <xf numFmtId="0" fontId="75" fillId="4" borderId="3" applyNumberFormat="0" applyAlignment="0" applyProtection="0"/>
    <xf numFmtId="4" fontId="99" fillId="0" borderId="19">
      <alignment horizontal="left" vertical="center" wrapText="1"/>
    </xf>
    <xf numFmtId="39" fontId="29" fillId="0" borderId="20">
      <alignment horizontal="right" vertical="top" wrapText="1"/>
    </xf>
    <xf numFmtId="39" fontId="29" fillId="0" borderId="20">
      <alignment horizontal="right" vertical="top" wrapText="1"/>
    </xf>
    <xf numFmtId="39" fontId="29" fillId="0" borderId="20">
      <alignment horizontal="right" vertical="top" wrapText="1"/>
    </xf>
    <xf numFmtId="39" fontId="29" fillId="0" borderId="20">
      <alignment horizontal="right" vertical="top" wrapText="1"/>
    </xf>
    <xf numFmtId="0" fontId="69" fillId="0" borderId="8" applyNumberFormat="0" applyFill="0" applyAlignment="0" applyProtection="0"/>
    <xf numFmtId="0" fontId="4" fillId="0" borderId="0"/>
    <xf numFmtId="0" fontId="4" fillId="0" borderId="0"/>
    <xf numFmtId="0" fontId="1" fillId="0" borderId="0"/>
    <xf numFmtId="0" fontId="4" fillId="0" borderId="0"/>
    <xf numFmtId="0" fontId="100" fillId="0" borderId="0"/>
    <xf numFmtId="0" fontId="100" fillId="0" borderId="0"/>
    <xf numFmtId="0" fontId="100" fillId="0" borderId="0"/>
    <xf numFmtId="0" fontId="100" fillId="0" borderId="0"/>
    <xf numFmtId="0" fontId="100" fillId="0" borderId="0"/>
    <xf numFmtId="0" fontId="4" fillId="0" borderId="0"/>
    <xf numFmtId="0" fontId="100" fillId="0" borderId="0"/>
    <xf numFmtId="0" fontId="100" fillId="0" borderId="0"/>
    <xf numFmtId="0" fontId="100" fillId="0" borderId="0"/>
    <xf numFmtId="0" fontId="27" fillId="0" borderId="0">
      <alignment vertical="top" wrapText="1"/>
    </xf>
    <xf numFmtId="0" fontId="27" fillId="0" borderId="0">
      <alignment vertical="top" wrapText="1"/>
    </xf>
    <xf numFmtId="0" fontId="27" fillId="0" borderId="0">
      <alignment vertical="top" wrapText="1"/>
    </xf>
    <xf numFmtId="0" fontId="27" fillId="0" borderId="0">
      <alignment vertical="top" wrapText="1"/>
    </xf>
    <xf numFmtId="0" fontId="101" fillId="0" borderId="0"/>
    <xf numFmtId="0" fontId="4" fillId="0" borderId="0"/>
    <xf numFmtId="0" fontId="29" fillId="0" borderId="0"/>
    <xf numFmtId="0" fontId="4" fillId="0" borderId="0"/>
    <xf numFmtId="0" fontId="4" fillId="0" borderId="0"/>
    <xf numFmtId="0" fontId="90" fillId="0" borderId="0">
      <alignment vertical="top" wrapText="1"/>
    </xf>
    <xf numFmtId="0" fontId="4" fillId="0" borderId="0"/>
    <xf numFmtId="0" fontId="39" fillId="0" borderId="0"/>
    <xf numFmtId="0" fontId="102" fillId="0" borderId="0"/>
    <xf numFmtId="0" fontId="10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103" fillId="0" borderId="0"/>
    <xf numFmtId="0" fontId="103" fillId="0" borderId="0"/>
    <xf numFmtId="0" fontId="103" fillId="0" borderId="0"/>
    <xf numFmtId="0" fontId="4" fillId="0" borderId="0"/>
    <xf numFmtId="0" fontId="103" fillId="0" borderId="0"/>
    <xf numFmtId="0" fontId="4" fillId="0" borderId="0"/>
    <xf numFmtId="0" fontId="1" fillId="0" borderId="0"/>
    <xf numFmtId="0" fontId="29" fillId="0" borderId="0"/>
    <xf numFmtId="0" fontId="104" fillId="0" borderId="0"/>
    <xf numFmtId="0" fontId="105" fillId="0" borderId="0">
      <alignment vertical="top" wrapText="1"/>
    </xf>
    <xf numFmtId="0" fontId="91" fillId="0" borderId="0"/>
    <xf numFmtId="0" fontId="1" fillId="0" borderId="0"/>
    <xf numFmtId="0" fontId="1" fillId="0" borderId="0"/>
    <xf numFmtId="0" fontId="1" fillId="0" borderId="0"/>
    <xf numFmtId="0" fontId="103" fillId="0" borderId="0"/>
    <xf numFmtId="0" fontId="103" fillId="0" borderId="0"/>
    <xf numFmtId="0" fontId="103" fillId="0" borderId="0"/>
    <xf numFmtId="0" fontId="103"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03" fillId="0" borderId="0"/>
    <xf numFmtId="0" fontId="103" fillId="0" borderId="0"/>
    <xf numFmtId="0" fontId="103" fillId="0" borderId="0"/>
    <xf numFmtId="0" fontId="103" fillId="0" borderId="0"/>
    <xf numFmtId="0" fontId="103" fillId="0" borderId="0"/>
    <xf numFmtId="0" fontId="1" fillId="0" borderId="0"/>
    <xf numFmtId="0" fontId="1" fillId="0" borderId="0"/>
    <xf numFmtId="0" fontId="91" fillId="0" borderId="0"/>
    <xf numFmtId="0" fontId="4" fillId="0" borderId="0"/>
    <xf numFmtId="0" fontId="103" fillId="0" borderId="0"/>
    <xf numFmtId="0" fontId="103" fillId="0" borderId="0"/>
    <xf numFmtId="0" fontId="103" fillId="0" borderId="0"/>
    <xf numFmtId="0" fontId="103" fillId="0" borderId="0"/>
    <xf numFmtId="0" fontId="103" fillId="0" borderId="0"/>
    <xf numFmtId="0" fontId="106" fillId="0" borderId="0"/>
    <xf numFmtId="0" fontId="103" fillId="0" borderId="0"/>
    <xf numFmtId="0" fontId="103" fillId="0" borderId="0"/>
    <xf numFmtId="0" fontId="103" fillId="0" borderId="0"/>
    <xf numFmtId="0" fontId="103" fillId="0" borderId="0"/>
    <xf numFmtId="0" fontId="10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81" fillId="4" borderId="0" applyNumberFormat="0" applyBorder="0" applyAlignment="0" applyProtection="0"/>
    <xf numFmtId="0" fontId="107" fillId="0" borderId="0">
      <alignment horizontal="left" vertical="top" wrapText="1" readingOrder="1"/>
    </xf>
    <xf numFmtId="0" fontId="95"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 fillId="0" borderId="0"/>
    <xf numFmtId="0" fontId="4" fillId="0" borderId="0"/>
    <xf numFmtId="0" fontId="4" fillId="0" borderId="0"/>
    <xf numFmtId="1" fontId="108" fillId="0" borderId="0"/>
    <xf numFmtId="0" fontId="39" fillId="2" borderId="12" applyNumberFormat="0" applyFont="0" applyAlignment="0" applyProtection="0"/>
    <xf numFmtId="9" fontId="9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09" fillId="13" borderId="21" applyNumberFormat="0" applyAlignment="0" applyProtection="0"/>
    <xf numFmtId="0" fontId="110" fillId="22" borderId="0">
      <alignment horizontal="left" vertical="top"/>
    </xf>
    <xf numFmtId="0" fontId="27" fillId="0" borderId="0"/>
    <xf numFmtId="0" fontId="27" fillId="0" borderId="0"/>
    <xf numFmtId="0" fontId="27" fillId="0" borderId="0"/>
    <xf numFmtId="0" fontId="111" fillId="0" borderId="0"/>
    <xf numFmtId="0" fontId="112" fillId="0" borderId="0"/>
    <xf numFmtId="0" fontId="29" fillId="0" borderId="16">
      <alignment horizontal="left" vertical="top" wrapText="1"/>
    </xf>
    <xf numFmtId="0" fontId="29" fillId="0" borderId="16">
      <alignment horizontal="left" vertical="top" wrapText="1"/>
    </xf>
    <xf numFmtId="0" fontId="29" fillId="0" borderId="16">
      <alignment horizontal="left" vertical="top" wrapText="1"/>
    </xf>
    <xf numFmtId="0" fontId="29" fillId="0" borderId="16">
      <alignment horizontal="left" vertical="top" wrapText="1"/>
    </xf>
    <xf numFmtId="0" fontId="29" fillId="0" borderId="17">
      <alignment horizontal="left" vertical="top" wrapText="1"/>
    </xf>
    <xf numFmtId="0" fontId="29" fillId="0" borderId="17">
      <alignment horizontal="left" vertical="top" wrapText="1"/>
    </xf>
    <xf numFmtId="0" fontId="29" fillId="0" borderId="17">
      <alignment horizontal="left" vertical="top" wrapText="1"/>
    </xf>
    <xf numFmtId="0" fontId="29" fillId="0" borderId="17">
      <alignment horizontal="left" vertical="top" wrapText="1"/>
    </xf>
    <xf numFmtId="0" fontId="113" fillId="0" borderId="0" applyNumberFormat="0" applyFill="0" applyBorder="0" applyAlignment="0" applyProtection="0"/>
    <xf numFmtId="175" fontId="92" fillId="0" borderId="2">
      <protection locked="0"/>
    </xf>
    <xf numFmtId="175" fontId="93" fillId="0" borderId="2">
      <protection locked="0"/>
    </xf>
    <xf numFmtId="0" fontId="76" fillId="0" borderId="15" applyNumberFormat="0" applyFill="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77" fontId="27" fillId="0" borderId="0" applyFont="0" applyFill="0" applyBorder="0" applyAlignment="0" applyProtection="0"/>
    <xf numFmtId="176" fontId="27" fillId="0" borderId="0" applyFont="0" applyFill="0" applyBorder="0" applyAlignment="0" applyProtection="0"/>
    <xf numFmtId="176" fontId="27" fillId="0" borderId="0" applyFont="0" applyFill="0" applyBorder="0" applyAlignment="0" applyProtection="0"/>
    <xf numFmtId="176" fontId="39" fillId="0" borderId="0" applyFont="0" applyFill="0" applyBorder="0" applyAlignment="0" applyProtection="0"/>
    <xf numFmtId="176" fontId="103" fillId="0" borderId="0" applyFont="0" applyFill="0" applyBorder="0" applyAlignment="0" applyProtection="0"/>
    <xf numFmtId="176" fontId="103" fillId="0" borderId="0" applyFont="0" applyFill="0" applyBorder="0" applyAlignment="0" applyProtection="0"/>
    <xf numFmtId="176" fontId="103" fillId="0" borderId="0" applyFont="0" applyFill="0" applyBorder="0" applyAlignment="0" applyProtection="0"/>
    <xf numFmtId="176" fontId="103" fillId="0" borderId="0" applyFont="0" applyFill="0" applyBorder="0" applyAlignment="0" applyProtection="0"/>
    <xf numFmtId="171" fontId="4" fillId="0" borderId="0" applyFill="0" applyBorder="0" applyAlignment="0" applyProtection="0"/>
    <xf numFmtId="164"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4" fillId="0" borderId="0" applyFont="0" applyFill="0" applyBorder="0" applyAlignment="0" applyProtection="0"/>
    <xf numFmtId="164" fontId="103" fillId="0" borderId="0" applyFont="0" applyFill="0" applyBorder="0" applyAlignment="0" applyProtection="0"/>
    <xf numFmtId="164" fontId="103" fillId="0" borderId="0" applyFont="0" applyFill="0" applyBorder="0" applyAlignment="0" applyProtection="0"/>
    <xf numFmtId="164" fontId="103" fillId="0" borderId="0" applyFont="0" applyFill="0" applyBorder="0" applyAlignment="0" applyProtection="0"/>
    <xf numFmtId="164" fontId="103" fillId="0" borderId="0" applyFont="0" applyFill="0" applyBorder="0" applyAlignment="0" applyProtection="0"/>
    <xf numFmtId="0" fontId="69"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88" fillId="0" borderId="0"/>
    <xf numFmtId="0" fontId="91" fillId="23" borderId="0" applyNumberFormat="0" applyBorder="0" applyAlignment="0" applyProtection="0"/>
    <xf numFmtId="0" fontId="91" fillId="5" borderId="0" applyNumberFormat="0" applyBorder="0" applyAlignment="0" applyProtection="0"/>
    <xf numFmtId="0" fontId="91" fillId="24" borderId="0" applyNumberFormat="0" applyBorder="0" applyAlignment="0" applyProtection="0"/>
    <xf numFmtId="0" fontId="91" fillId="12" borderId="0" applyNumberFormat="0" applyBorder="0" applyAlignment="0" applyProtection="0"/>
    <xf numFmtId="0" fontId="91" fillId="21" borderId="0" applyNumberFormat="0" applyBorder="0" applyAlignment="0" applyProtection="0"/>
    <xf numFmtId="0" fontId="91" fillId="3" borderId="0" applyNumberFormat="0" applyBorder="0" applyAlignment="0" applyProtection="0"/>
    <xf numFmtId="0" fontId="91" fillId="19" borderId="0" applyNumberFormat="0" applyBorder="0" applyAlignment="0" applyProtection="0"/>
    <xf numFmtId="0" fontId="91" fillId="20" borderId="0" applyNumberFormat="0" applyBorder="0" applyAlignment="0" applyProtection="0"/>
    <xf numFmtId="0" fontId="91" fillId="25" borderId="0" applyNumberFormat="0" applyBorder="0" applyAlignment="0" applyProtection="0"/>
    <xf numFmtId="0" fontId="91" fillId="12" borderId="0" applyNumberFormat="0" applyBorder="0" applyAlignment="0" applyProtection="0"/>
    <xf numFmtId="0" fontId="91" fillId="19" borderId="0" applyNumberFormat="0" applyBorder="0" applyAlignment="0" applyProtection="0"/>
    <xf numFmtId="0" fontId="91" fillId="7" borderId="0" applyNumberFormat="0" applyBorder="0" applyAlignment="0" applyProtection="0"/>
    <xf numFmtId="0" fontId="64" fillId="26" borderId="0" applyNumberFormat="0" applyBorder="0" applyAlignment="0" applyProtection="0"/>
    <xf numFmtId="0" fontId="64" fillId="20" borderId="0" applyNumberFormat="0" applyBorder="0" applyAlignment="0" applyProtection="0"/>
    <xf numFmtId="0" fontId="64" fillId="25"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27" borderId="0" applyNumberFormat="0" applyBorder="0" applyAlignment="0" applyProtection="0"/>
    <xf numFmtId="0" fontId="114" fillId="0" borderId="0"/>
    <xf numFmtId="165" fontId="114" fillId="0" borderId="0"/>
    <xf numFmtId="164" fontId="91" fillId="0" borderId="0" applyFont="0" applyFill="0" applyBorder="0" applyAlignment="0" applyProtection="0"/>
    <xf numFmtId="164" fontId="91" fillId="0" borderId="0" applyFont="0" applyFill="0" applyBorder="0" applyAlignment="0" applyProtection="0"/>
    <xf numFmtId="164" fontId="39"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91" fillId="0" borderId="0" applyFont="0" applyFill="0" applyBorder="0" applyAlignment="0" applyProtection="0"/>
    <xf numFmtId="164" fontId="4" fillId="0" borderId="0" applyFont="0" applyFill="0" applyBorder="0" applyAlignment="0" applyProtection="0"/>
    <xf numFmtId="179" fontId="27" fillId="0" borderId="0" applyFill="0" applyBorder="0" applyAlignment="0" applyProtection="0"/>
    <xf numFmtId="164" fontId="91"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96" fillId="24" borderId="0" applyNumberFormat="0" applyBorder="0" applyAlignment="0" applyProtection="0"/>
    <xf numFmtId="2" fontId="4" fillId="0" borderId="0" applyFont="0" applyFill="0" applyBorder="0" applyAlignment="0" applyProtection="0"/>
    <xf numFmtId="0" fontId="115" fillId="0" borderId="0" applyNumberFormat="0" applyFill="0" applyBorder="0" applyAlignment="0" applyProtection="0">
      <alignment vertical="top"/>
      <protection locked="0"/>
    </xf>
    <xf numFmtId="0" fontId="109" fillId="18" borderId="21" applyNumberFormat="0" applyAlignment="0" applyProtection="0"/>
    <xf numFmtId="0" fontId="65" fillId="0" borderId="9" applyNumberFormat="0" applyFill="0" applyAlignment="0" applyProtection="0"/>
    <xf numFmtId="0" fontId="66" fillId="0" borderId="10" applyNumberFormat="0" applyFill="0" applyAlignment="0" applyProtection="0"/>
    <xf numFmtId="0" fontId="67" fillId="0" borderId="11" applyNumberFormat="0" applyFill="0" applyAlignment="0" applyProtection="0"/>
    <xf numFmtId="0" fontId="67" fillId="0" borderId="0" applyNumberFormat="0" applyFill="0" applyBorder="0" applyAlignment="0" applyProtection="0"/>
    <xf numFmtId="0" fontId="116" fillId="0" borderId="0" applyNumberFormat="0" applyFill="0" applyBorder="0" applyAlignment="0" applyProtection="0"/>
    <xf numFmtId="0" fontId="68" fillId="4" borderId="0" applyNumberFormat="0" applyBorder="0" applyAlignment="0" applyProtection="0"/>
    <xf numFmtId="0" fontId="39" fillId="0" borderId="0"/>
    <xf numFmtId="0" fontId="39" fillId="0" borderId="0"/>
    <xf numFmtId="0" fontId="117" fillId="0" borderId="0"/>
    <xf numFmtId="0" fontId="4" fillId="0" borderId="0"/>
    <xf numFmtId="0" fontId="1" fillId="0" borderId="0"/>
    <xf numFmtId="0" fontId="4" fillId="0" borderId="0"/>
    <xf numFmtId="0" fontId="117" fillId="0" borderId="0"/>
    <xf numFmtId="0" fontId="4" fillId="2" borderId="12" applyNumberFormat="0" applyFont="0" applyAlignment="0" applyProtection="0"/>
    <xf numFmtId="0" fontId="69" fillId="0" borderId="0" applyNumberFormat="0" applyFill="0" applyBorder="0" applyAlignment="0" applyProtection="0"/>
    <xf numFmtId="9" fontId="91" fillId="0" borderId="0" applyFont="0" applyFill="0" applyBorder="0" applyAlignment="0" applyProtection="0"/>
    <xf numFmtId="9" fontId="39"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70" fillId="0" borderId="0" applyNumberFormat="0" applyFill="0" applyBorder="0" applyAlignment="0" applyProtection="0"/>
    <xf numFmtId="0" fontId="64" fillId="15" borderId="0" applyNumberFormat="0" applyBorder="0" applyAlignment="0" applyProtection="0"/>
    <xf numFmtId="0" fontId="64" fillId="1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0" borderId="0" applyNumberFormat="0" applyBorder="0" applyAlignment="0" applyProtection="0"/>
    <xf numFmtId="0" fontId="64" fillId="6" borderId="0" applyNumberFormat="0" applyBorder="0" applyAlignment="0" applyProtection="0"/>
    <xf numFmtId="0" fontId="71" fillId="0" borderId="13" applyNumberFormat="0" applyFill="0" applyAlignment="0" applyProtection="0"/>
    <xf numFmtId="0" fontId="72" fillId="14" borderId="4" applyNumberFormat="0" applyAlignment="0" applyProtection="0"/>
    <xf numFmtId="0" fontId="73" fillId="18" borderId="3" applyNumberFormat="0" applyAlignment="0" applyProtection="0"/>
    <xf numFmtId="0" fontId="74"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75" fillId="3" borderId="3" applyNumberFormat="0" applyAlignment="0" applyProtection="0"/>
    <xf numFmtId="0" fontId="76" fillId="0" borderId="15"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02" fillId="0" borderId="0"/>
    <xf numFmtId="0" fontId="16" fillId="0" borderId="0" applyNumberFormat="0" applyFill="0" applyBorder="0" applyAlignment="0" applyProtection="0"/>
    <xf numFmtId="0" fontId="121" fillId="0" borderId="0"/>
    <xf numFmtId="0" fontId="121" fillId="0" borderId="0"/>
  </cellStyleXfs>
  <cellXfs count="305">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6" fillId="0" borderId="0" xfId="0" applyFont="1"/>
    <xf numFmtId="0" fontId="14" fillId="0" borderId="0" xfId="0" applyFont="1" applyAlignment="1">
      <alignment horizontal="right" vertical="center"/>
    </xf>
    <xf numFmtId="0" fontId="14" fillId="0" borderId="0" xfId="0" applyFont="1" applyAlignment="1">
      <alignment vertical="top" wrapText="1"/>
    </xf>
    <xf numFmtId="0" fontId="14" fillId="0" borderId="0" xfId="0" applyFont="1" applyAlignment="1">
      <alignment horizontal="center" vertical="center" wrapText="1"/>
    </xf>
    <xf numFmtId="4" fontId="15" fillId="0" borderId="0" xfId="1" applyNumberFormat="1" applyFont="1" applyAlignment="1">
      <alignment horizontal="right" vertical="center"/>
    </xf>
    <xf numFmtId="0" fontId="17" fillId="0" borderId="0" xfId="0" applyFont="1" applyAlignment="1">
      <alignment horizontal="center" vertical="center" wrapText="1"/>
    </xf>
    <xf numFmtId="0" fontId="18" fillId="0" borderId="0" xfId="0" applyFont="1" applyAlignment="1">
      <alignment horizontal="right" vertical="center"/>
    </xf>
    <xf numFmtId="0" fontId="20" fillId="0" borderId="0" xfId="0" applyFont="1"/>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21" fillId="0" borderId="0" xfId="0" applyFont="1" applyAlignment="1">
      <alignment horizontal="left" vertical="center"/>
    </xf>
    <xf numFmtId="0" fontId="21" fillId="0" borderId="0" xfId="0" applyFont="1"/>
    <xf numFmtId="0" fontId="18" fillId="0" borderId="0" xfId="0" applyFont="1" applyAlignment="1">
      <alignment horizontal="center" vertical="center"/>
    </xf>
    <xf numFmtId="0" fontId="10" fillId="0" borderId="0" xfId="0" applyFont="1" applyAlignment="1">
      <alignment horizontal="center" wrapText="1"/>
    </xf>
    <xf numFmtId="4" fontId="4" fillId="0" borderId="0" xfId="1" applyNumberFormat="1" applyFont="1" applyAlignment="1">
      <alignment wrapText="1"/>
    </xf>
    <xf numFmtId="4" fontId="10" fillId="0" borderId="0" xfId="1" applyNumberFormat="1" applyFont="1" applyAlignment="1">
      <alignment horizontal="right" wrapText="1"/>
    </xf>
    <xf numFmtId="4" fontId="22" fillId="0" borderId="0" xfId="0" applyNumberFormat="1" applyFont="1" applyAlignment="1">
      <alignment horizontal="left"/>
    </xf>
    <xf numFmtId="0" fontId="0" fillId="0" borderId="0" xfId="0" applyAlignment="1">
      <alignment wrapText="1"/>
    </xf>
    <xf numFmtId="1" fontId="10" fillId="0" borderId="0" xfId="0" applyNumberFormat="1" applyFont="1" applyAlignment="1">
      <alignment horizontal="center" vertical="top" wrapText="1"/>
    </xf>
    <xf numFmtId="0" fontId="23" fillId="0" borderId="0" xfId="0" applyFont="1" applyAlignment="1">
      <alignment horizontal="center" vertical="top" wrapText="1"/>
    </xf>
    <xf numFmtId="4" fontId="24" fillId="0" borderId="0" xfId="0" applyNumberFormat="1" applyFont="1" applyAlignment="1">
      <alignment horizontal="center"/>
    </xf>
    <xf numFmtId="4" fontId="25" fillId="0" borderId="0" xfId="0" applyNumberFormat="1" applyFont="1" applyAlignment="1">
      <alignment horizontal="left"/>
    </xf>
    <xf numFmtId="0" fontId="26" fillId="0" borderId="0" xfId="0" applyFont="1"/>
    <xf numFmtId="4" fontId="27" fillId="0" borderId="0" xfId="0" applyNumberFormat="1" applyFont="1" applyAlignment="1">
      <alignment vertical="top" wrapText="1"/>
    </xf>
    <xf numFmtId="4" fontId="31" fillId="0" borderId="0" xfId="0" applyNumberFormat="1" applyFont="1" applyAlignment="1">
      <alignment horizontal="left"/>
    </xf>
    <xf numFmtId="4" fontId="32" fillId="0" borderId="0" xfId="0" applyNumberFormat="1" applyFont="1" applyAlignment="1">
      <alignment horizontal="center"/>
    </xf>
    <xf numFmtId="4" fontId="33" fillId="0" borderId="0" xfId="0" applyNumberFormat="1" applyFont="1" applyAlignment="1">
      <alignment horizontal="left"/>
    </xf>
    <xf numFmtId="0" fontId="32" fillId="0" borderId="0" xfId="0" applyFont="1" applyAlignment="1">
      <alignment horizontal="center" vertical="center" wrapText="1"/>
    </xf>
    <xf numFmtId="0" fontId="30" fillId="0" borderId="0" xfId="0" applyFont="1" applyAlignment="1">
      <alignment horizontal="left" vertical="top" wrapText="1"/>
    </xf>
    <xf numFmtId="4" fontId="37" fillId="0" borderId="0" xfId="0" applyNumberFormat="1" applyFont="1" applyAlignment="1">
      <alignment horizontal="center"/>
    </xf>
    <xf numFmtId="0" fontId="38" fillId="0" borderId="0" xfId="3" applyAlignment="1">
      <alignment wrapText="1"/>
    </xf>
    <xf numFmtId="0" fontId="40" fillId="0" borderId="0" xfId="4"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7" fillId="0" borderId="0" xfId="0" applyFont="1" applyAlignment="1">
      <alignment vertical="top" wrapText="1"/>
    </xf>
    <xf numFmtId="4" fontId="27" fillId="0" borderId="0" xfId="0" applyNumberFormat="1" applyFont="1" applyAlignment="1">
      <alignment horizontal="right" wrapText="1"/>
    </xf>
    <xf numFmtId="0" fontId="30" fillId="0" borderId="0" xfId="0" applyFont="1" applyAlignment="1">
      <alignment vertical="top" wrapText="1"/>
    </xf>
    <xf numFmtId="4" fontId="4" fillId="0" borderId="0" xfId="0" applyNumberFormat="1" applyFont="1" applyAlignment="1">
      <alignment horizontal="right" wrapText="1"/>
    </xf>
    <xf numFmtId="4" fontId="35" fillId="0" borderId="0" xfId="1" applyNumberFormat="1" applyFont="1" applyAlignment="1">
      <alignment horizontal="right"/>
    </xf>
    <xf numFmtId="4" fontId="30" fillId="0" borderId="0" xfId="0" applyNumberFormat="1" applyFont="1" applyAlignment="1">
      <alignment vertical="top" wrapText="1"/>
    </xf>
    <xf numFmtId="4" fontId="30" fillId="0" borderId="0" xfId="1" applyNumberFormat="1" applyFont="1" applyAlignment="1">
      <alignment horizontal="right"/>
    </xf>
    <xf numFmtId="0" fontId="27" fillId="0" borderId="0" xfId="0" applyFont="1" applyAlignment="1">
      <alignment horizontal="left" vertical="top" wrapText="1"/>
    </xf>
    <xf numFmtId="0" fontId="4" fillId="0" borderId="0" xfId="0" applyFont="1" applyAlignment="1">
      <alignment horizontal="left" vertical="top" wrapText="1"/>
    </xf>
    <xf numFmtId="4" fontId="42" fillId="0" borderId="0" xfId="0" applyNumberFormat="1" applyFont="1" applyAlignment="1">
      <alignment horizontal="center"/>
    </xf>
    <xf numFmtId="4" fontId="30" fillId="0" borderId="0" xfId="1" applyNumberFormat="1" applyFont="1"/>
    <xf numFmtId="0" fontId="10" fillId="0" borderId="0" xfId="0" applyFont="1" applyAlignment="1">
      <alignment horizontal="center"/>
    </xf>
    <xf numFmtId="4" fontId="41" fillId="0" borderId="0" xfId="1" applyNumberFormat="1" applyFont="1" applyAlignment="1">
      <alignment horizontal="right" wrapText="1"/>
    </xf>
    <xf numFmtId="4" fontId="37" fillId="0" borderId="0" xfId="0" applyNumberFormat="1" applyFont="1" applyAlignment="1">
      <alignment horizontal="left"/>
    </xf>
    <xf numFmtId="9" fontId="10" fillId="0" borderId="0" xfId="0" applyNumberFormat="1" applyFont="1" applyAlignment="1">
      <alignment horizontal="center" wrapText="1"/>
    </xf>
    <xf numFmtId="0" fontId="45" fillId="0" borderId="0" xfId="0" applyFont="1"/>
    <xf numFmtId="0" fontId="47"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6" fillId="0" borderId="0" xfId="0" applyNumberFormat="1" applyFont="1"/>
    <xf numFmtId="4" fontId="23" fillId="0" borderId="0" xfId="0" applyNumberFormat="1" applyFont="1" applyAlignment="1">
      <alignment horizontal="center" vertical="center"/>
    </xf>
    <xf numFmtId="4" fontId="48" fillId="0" borderId="0" xfId="0" applyNumberFormat="1" applyFont="1"/>
    <xf numFmtId="0" fontId="44" fillId="0" borderId="0" xfId="0" applyFont="1" applyAlignment="1">
      <alignment horizontal="center" vertical="center"/>
    </xf>
    <xf numFmtId="4" fontId="19" fillId="0" borderId="0" xfId="1" applyNumberFormat="1" applyFont="1" applyAlignment="1">
      <alignment horizontal="right" vertical="center"/>
    </xf>
    <xf numFmtId="0" fontId="44" fillId="0" borderId="0" xfId="0" applyFont="1" applyAlignment="1">
      <alignment horizontal="right" vertical="center"/>
    </xf>
    <xf numFmtId="0" fontId="48" fillId="0" borderId="0" xfId="0" applyFont="1"/>
    <xf numFmtId="0" fontId="50" fillId="0" borderId="0" xfId="0" applyFont="1" applyAlignment="1">
      <alignment horizontal="left" vertical="center"/>
    </xf>
    <xf numFmtId="4" fontId="54" fillId="0" borderId="0" xfId="1" applyNumberFormat="1" applyFont="1" applyAlignment="1">
      <alignment horizontal="right" vertical="center"/>
    </xf>
    <xf numFmtId="4" fontId="50" fillId="0" borderId="0" xfId="0" applyNumberFormat="1" applyFont="1" applyAlignment="1">
      <alignment horizontal="left" vertical="center"/>
    </xf>
    <xf numFmtId="4" fontId="51" fillId="0" borderId="0" xfId="0" applyNumberFormat="1" applyFont="1" applyAlignment="1">
      <alignment horizontal="left" vertical="center"/>
    </xf>
    <xf numFmtId="4" fontId="52"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53" fillId="0" borderId="0" xfId="0" applyNumberFormat="1" applyFont="1" applyAlignment="1">
      <alignment horizontal="center" vertical="center" wrapText="1"/>
    </xf>
    <xf numFmtId="4" fontId="16" fillId="0" borderId="0" xfId="0" applyNumberFormat="1" applyFont="1" applyAlignment="1">
      <alignment vertical="top" wrapText="1"/>
    </xf>
    <xf numFmtId="4" fontId="18" fillId="0" borderId="0" xfId="0" applyNumberFormat="1" applyFont="1" applyAlignment="1">
      <alignment horizontal="center" vertical="center" wrapText="1"/>
    </xf>
    <xf numFmtId="4" fontId="20" fillId="0" borderId="0" xfId="0" applyNumberFormat="1" applyFont="1"/>
    <xf numFmtId="4" fontId="16" fillId="0" borderId="0" xfId="1" applyNumberFormat="1" applyFont="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44" fillId="0" borderId="2" xfId="1" applyNumberFormat="1" applyFont="1" applyBorder="1" applyAlignment="1">
      <alignment horizontal="right" vertical="center" wrapText="1"/>
    </xf>
    <xf numFmtId="4" fontId="56" fillId="0" borderId="0" xfId="0" applyNumberFormat="1" applyFont="1" applyAlignment="1">
      <alignment horizontal="left"/>
    </xf>
    <xf numFmtId="166" fontId="58" fillId="0" borderId="0" xfId="0" applyNumberFormat="1" applyFont="1"/>
    <xf numFmtId="4" fontId="60" fillId="0" borderId="0" xfId="0" applyNumberFormat="1" applyFont="1" applyAlignment="1">
      <alignment horizontal="center"/>
    </xf>
    <xf numFmtId="0" fontId="14" fillId="0" borderId="0" xfId="0" applyFont="1" applyAlignment="1">
      <alignment horizontal="left" vertical="center"/>
    </xf>
    <xf numFmtId="4" fontId="27" fillId="0" borderId="0" xfId="0" applyNumberFormat="1" applyFont="1" applyAlignment="1">
      <alignment horizontal="right" vertical="center" wrapText="1"/>
    </xf>
    <xf numFmtId="0" fontId="10" fillId="0" borderId="0" xfId="0" applyFont="1" applyAlignment="1">
      <alignment horizontal="center" vertical="center" wrapText="1"/>
    </xf>
    <xf numFmtId="0" fontId="28" fillId="0" borderId="0" xfId="2" applyNumberFormat="1" applyFont="1" applyAlignment="1">
      <alignment horizontal="center" vertical="center"/>
    </xf>
    <xf numFmtId="9" fontId="28" fillId="0" borderId="0" xfId="2" applyFont="1" applyAlignment="1">
      <alignment horizontal="center" vertical="center"/>
    </xf>
    <xf numFmtId="0" fontId="35"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35" fillId="0" borderId="0" xfId="0" applyFont="1" applyAlignment="1">
      <alignment vertical="center" wrapText="1"/>
    </xf>
    <xf numFmtId="0" fontId="45"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2" fontId="27" fillId="0" borderId="0" xfId="0" applyNumberFormat="1" applyFont="1" applyAlignment="1">
      <alignment horizontal="right" vertical="center"/>
    </xf>
    <xf numFmtId="165" fontId="35" fillId="0" borderId="0" xfId="1" applyNumberFormat="1" applyFont="1" applyAlignment="1">
      <alignment horizontal="right" vertical="center"/>
    </xf>
    <xf numFmtId="4" fontId="4" fillId="0" borderId="0" xfId="0" applyNumberFormat="1" applyFont="1" applyAlignment="1">
      <alignment vertical="center" wrapText="1"/>
    </xf>
    <xf numFmtId="165" fontId="30" fillId="0" borderId="0" xfId="1" applyNumberFormat="1" applyFont="1" applyAlignment="1">
      <alignment vertical="center" wrapText="1"/>
    </xf>
    <xf numFmtId="165" fontId="35" fillId="0" borderId="0" xfId="1" applyNumberFormat="1" applyFont="1" applyAlignment="1">
      <alignment vertical="center"/>
    </xf>
    <xf numFmtId="4" fontId="27" fillId="0" borderId="0" xfId="0" applyNumberFormat="1" applyFont="1" applyAlignment="1">
      <alignment vertical="center" wrapText="1"/>
    </xf>
    <xf numFmtId="4" fontId="27" fillId="0" borderId="0" xfId="1" applyNumberFormat="1" applyFont="1" applyAlignment="1">
      <alignment vertical="center" wrapText="1"/>
    </xf>
    <xf numFmtId="4" fontId="30" fillId="0" borderId="0" xfId="1" applyNumberFormat="1" applyFont="1" applyAlignment="1">
      <alignment horizontal="right" vertical="center" wrapText="1"/>
    </xf>
    <xf numFmtId="4" fontId="35"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30"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30" fillId="0" borderId="0" xfId="0" applyNumberFormat="1" applyFont="1" applyAlignment="1">
      <alignment horizontal="right" vertical="center" wrapText="1"/>
    </xf>
    <xf numFmtId="165" fontId="30" fillId="0" borderId="0" xfId="1" applyNumberFormat="1" applyFont="1" applyAlignment="1">
      <alignment horizontal="right" vertical="center"/>
    </xf>
    <xf numFmtId="0" fontId="45" fillId="0" borderId="0" xfId="0" applyFont="1" applyAlignment="1">
      <alignment horizontal="right" vertical="center"/>
    </xf>
    <xf numFmtId="0" fontId="4" fillId="0" borderId="0" xfId="0" applyFont="1" applyAlignment="1">
      <alignment horizontal="right" vertical="center"/>
    </xf>
    <xf numFmtId="165" fontId="30" fillId="0" borderId="0" xfId="1" applyNumberFormat="1" applyFont="1" applyAlignment="1">
      <alignment horizontal="right" vertical="center" wrapText="1"/>
    </xf>
    <xf numFmtId="165" fontId="28" fillId="0" borderId="0" xfId="1" applyNumberFormat="1" applyFont="1" applyAlignment="1">
      <alignment horizontal="right" vertical="center"/>
    </xf>
    <xf numFmtId="4" fontId="27" fillId="0" borderId="0" xfId="1" applyNumberFormat="1" applyFont="1" applyAlignment="1">
      <alignment horizontal="right" vertical="center" wrapText="1"/>
    </xf>
    <xf numFmtId="0" fontId="45" fillId="0" borderId="0" xfId="0" applyFont="1" applyAlignment="1">
      <alignment horizontal="center" vertical="center"/>
    </xf>
    <xf numFmtId="0" fontId="28" fillId="0" borderId="0" xfId="0" applyFont="1" applyAlignment="1">
      <alignment horizontal="center" vertical="center"/>
    </xf>
    <xf numFmtId="0" fontId="35" fillId="0" borderId="0" xfId="0" applyFont="1" applyAlignment="1">
      <alignment horizontal="center" vertical="center"/>
    </xf>
    <xf numFmtId="4" fontId="41" fillId="0" borderId="0" xfId="1" applyNumberFormat="1" applyFont="1" applyAlignment="1">
      <alignment horizontal="right" vertical="center" wrapText="1"/>
    </xf>
    <xf numFmtId="4" fontId="27"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4" fontId="30" fillId="0" borderId="0" xfId="1" applyNumberFormat="1" applyFont="1" applyAlignment="1">
      <alignment vertical="center"/>
    </xf>
    <xf numFmtId="4" fontId="10" fillId="0" borderId="0" xfId="1" applyNumberFormat="1" applyFont="1" applyAlignment="1">
      <alignment horizontal="right" vertical="center"/>
    </xf>
    <xf numFmtId="4" fontId="44" fillId="0" borderId="2" xfId="1" applyNumberFormat="1" applyFont="1" applyBorder="1" applyAlignment="1">
      <alignment vertical="center" wrapText="1"/>
    </xf>
    <xf numFmtId="165" fontId="27" fillId="0" borderId="0" xfId="1" applyNumberFormat="1" applyFont="1" applyAlignment="1">
      <alignment horizontal="right" vertical="center"/>
    </xf>
    <xf numFmtId="0" fontId="4" fillId="0" borderId="0" xfId="0" applyFont="1" applyAlignment="1">
      <alignment horizontal="right" vertical="center" wrapText="1"/>
    </xf>
    <xf numFmtId="4" fontId="10" fillId="0" borderId="0" xfId="1" applyNumberFormat="1" applyFont="1" applyAlignment="1">
      <alignment vertical="center" wrapText="1"/>
    </xf>
    <xf numFmtId="4" fontId="27" fillId="0" borderId="0" xfId="0" applyNumberFormat="1" applyFont="1" applyAlignment="1">
      <alignment vertical="center"/>
    </xf>
    <xf numFmtId="165" fontId="30" fillId="0" borderId="0" xfId="1" applyNumberFormat="1" applyFont="1" applyAlignment="1">
      <alignment vertical="center"/>
    </xf>
    <xf numFmtId="2" fontId="4" fillId="0" borderId="0" xfId="0" applyNumberFormat="1" applyFont="1" applyAlignment="1">
      <alignment vertical="center"/>
    </xf>
    <xf numFmtId="165" fontId="10" fillId="0" borderId="0" xfId="1" applyNumberFormat="1" applyFont="1" applyAlignment="1">
      <alignment vertical="center"/>
    </xf>
    <xf numFmtId="4" fontId="30" fillId="0" borderId="0" xfId="1" applyNumberFormat="1" applyFont="1" applyAlignment="1">
      <alignment vertical="center" wrapText="1"/>
    </xf>
    <xf numFmtId="4" fontId="35" fillId="0" borderId="0" xfId="1" applyNumberFormat="1" applyFont="1" applyAlignment="1">
      <alignment vertical="center"/>
    </xf>
    <xf numFmtId="164" fontId="4" fillId="0" borderId="0" xfId="1" applyNumberFormat="1" applyFont="1" applyAlignment="1">
      <alignment vertical="center" wrapText="1"/>
    </xf>
    <xf numFmtId="0" fontId="59" fillId="0" borderId="0" xfId="0" applyFont="1" applyAlignment="1">
      <alignment horizontal="center" vertical="center"/>
    </xf>
    <xf numFmtId="49" fontId="10" fillId="0" borderId="0" xfId="0" applyNumberFormat="1" applyFont="1" applyAlignment="1">
      <alignment horizontal="center" vertical="center" wrapText="1"/>
    </xf>
    <xf numFmtId="4" fontId="28" fillId="0" borderId="0" xfId="0" applyNumberFormat="1" applyFont="1" applyAlignment="1">
      <alignment horizontal="right" vertical="center"/>
    </xf>
    <xf numFmtId="4" fontId="0" fillId="0" borderId="0" xfId="0" applyNumberFormat="1" applyAlignment="1">
      <alignment wrapText="1"/>
    </xf>
    <xf numFmtId="4" fontId="32" fillId="0" borderId="0" xfId="0" applyNumberFormat="1" applyFont="1" applyAlignment="1">
      <alignment horizontal="center" vertical="center" wrapText="1"/>
    </xf>
    <xf numFmtId="4" fontId="38" fillId="0" borderId="0" xfId="3" applyNumberFormat="1" applyAlignment="1">
      <alignment wrapText="1"/>
    </xf>
    <xf numFmtId="4" fontId="40" fillId="0" borderId="0" xfId="4" applyNumberFormat="1" applyFont="1" applyAlignment="1">
      <alignment horizontal="left" vertical="top" wrapText="1"/>
    </xf>
    <xf numFmtId="4" fontId="43" fillId="0" borderId="0" xfId="0" applyNumberFormat="1" applyFont="1" applyAlignment="1">
      <alignment wrapText="1"/>
    </xf>
    <xf numFmtId="0" fontId="43" fillId="0" borderId="0" xfId="0" applyFont="1"/>
    <xf numFmtId="0" fontId="61" fillId="0" borderId="0" xfId="0" applyFont="1"/>
    <xf numFmtId="4" fontId="31" fillId="0" borderId="0" xfId="0" applyNumberFormat="1" applyFont="1" applyAlignment="1">
      <alignment horizontal="center"/>
    </xf>
    <xf numFmtId="4" fontId="31" fillId="0" borderId="0" xfId="0" applyNumberFormat="1" applyFont="1" applyAlignment="1">
      <alignment horizontal="right" vertical="center"/>
    </xf>
    <xf numFmtId="165" fontId="36" fillId="0" borderId="0" xfId="1" applyNumberFormat="1" applyFont="1" applyAlignment="1">
      <alignment horizontal="right" vertical="center"/>
    </xf>
    <xf numFmtId="4" fontId="0" fillId="0" borderId="0" xfId="0" applyNumberFormat="1"/>
    <xf numFmtId="4" fontId="43" fillId="0" borderId="0" xfId="0" applyNumberFormat="1" applyFont="1" applyAlignment="1">
      <alignment horizontal="left" wrapText="1"/>
    </xf>
    <xf numFmtId="4" fontId="10" fillId="0" borderId="0" xfId="1" applyNumberFormat="1" applyFont="1" applyAlignment="1">
      <alignment wrapText="1"/>
    </xf>
    <xf numFmtId="4" fontId="28" fillId="0" borderId="0" xfId="0" applyNumberFormat="1" applyFont="1" applyAlignment="1">
      <alignment horizontal="right"/>
    </xf>
    <xf numFmtId="0" fontId="10" fillId="0" borderId="0" xfId="0" applyFont="1" applyAlignment="1">
      <alignment horizontal="left" vertical="top"/>
    </xf>
    <xf numFmtId="0" fontId="35" fillId="0" borderId="0" xfId="0" applyFont="1"/>
    <xf numFmtId="4" fontId="44" fillId="0" borderId="2" xfId="1" applyNumberFormat="1" applyFont="1" applyBorder="1" applyAlignment="1">
      <alignment horizontal="center" vertical="center" wrapText="1"/>
    </xf>
    <xf numFmtId="2" fontId="27" fillId="0" borderId="0" xfId="0" applyNumberFormat="1" applyFont="1"/>
    <xf numFmtId="4" fontId="4" fillId="0" borderId="0" xfId="0" applyNumberFormat="1" applyFont="1" applyAlignment="1">
      <alignment horizontal="center" vertical="center"/>
    </xf>
    <xf numFmtId="0" fontId="4" fillId="0" borderId="0" xfId="0" applyFont="1" applyAlignment="1">
      <alignment horizontal="left" vertical="center" wrapText="1"/>
    </xf>
    <xf numFmtId="4" fontId="41" fillId="0" borderId="0" xfId="1" applyNumberFormat="1" applyFont="1" applyAlignment="1">
      <alignment horizontal="right" vertical="center"/>
    </xf>
    <xf numFmtId="4" fontId="44" fillId="0" borderId="0" xfId="1" applyNumberFormat="1" applyFont="1" applyAlignment="1">
      <alignment horizontal="right" vertical="center" wrapText="1"/>
    </xf>
    <xf numFmtId="4" fontId="25" fillId="0" borderId="0" xfId="0" applyNumberFormat="1" applyFont="1" applyAlignment="1">
      <alignment horizontal="right"/>
    </xf>
    <xf numFmtId="4" fontId="46" fillId="0" borderId="0" xfId="0" applyNumberFormat="1" applyFont="1" applyAlignment="1">
      <alignment horizontal="right"/>
    </xf>
    <xf numFmtId="4" fontId="57" fillId="0" borderId="0" xfId="0" applyNumberFormat="1" applyFont="1" applyAlignment="1">
      <alignment horizontal="center" vertical="center"/>
    </xf>
    <xf numFmtId="4" fontId="57" fillId="0" borderId="0" xfId="0" applyNumberFormat="1" applyFont="1" applyAlignment="1">
      <alignment horizontal="center" vertical="center" wrapText="1"/>
    </xf>
    <xf numFmtId="4" fontId="55" fillId="0" borderId="0" xfId="0" applyNumberFormat="1" applyFont="1" applyAlignment="1">
      <alignment horizontal="left" vertical="center" wrapText="1"/>
    </xf>
    <xf numFmtId="4" fontId="44" fillId="0" borderId="1" xfId="0" applyNumberFormat="1" applyFont="1" applyBorder="1" applyAlignment="1">
      <alignment horizontal="center" vertical="center"/>
    </xf>
    <xf numFmtId="4" fontId="44" fillId="0" borderId="1" xfId="1" applyNumberFormat="1" applyFont="1" applyBorder="1" applyAlignment="1">
      <alignment horizontal="center" vertical="center"/>
    </xf>
    <xf numFmtId="4" fontId="49" fillId="0" borderId="1" xfId="0" applyNumberFormat="1" applyFont="1" applyBorder="1" applyAlignment="1">
      <alignment horizontal="center" vertical="center"/>
    </xf>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82" fillId="0" borderId="0" xfId="0" applyNumberFormat="1" applyFont="1" applyAlignment="1">
      <alignment horizontal="center" wrapText="1"/>
    </xf>
    <xf numFmtId="0" fontId="44" fillId="0" borderId="0" xfId="0" applyFont="1"/>
    <xf numFmtId="0" fontId="48" fillId="0" borderId="0" xfId="0" applyFont="1" applyAlignment="1">
      <alignment horizontal="center"/>
    </xf>
    <xf numFmtId="0" fontId="23" fillId="0" borderId="0" xfId="0" applyFont="1" applyAlignment="1">
      <alignment horizontal="center" vertical="center" wrapText="1"/>
    </xf>
    <xf numFmtId="4" fontId="84" fillId="0" borderId="0" xfId="1" applyNumberFormat="1" applyFont="1" applyAlignment="1">
      <alignment horizontal="right" vertical="center" wrapText="1"/>
    </xf>
    <xf numFmtId="4" fontId="85" fillId="0" borderId="0" xfId="0" applyNumberFormat="1" applyFont="1"/>
    <xf numFmtId="4" fontId="83" fillId="0" borderId="0" xfId="0" applyNumberFormat="1" applyFont="1" applyAlignment="1">
      <alignment horizontal="center"/>
    </xf>
    <xf numFmtId="14" fontId="85" fillId="0" borderId="0" xfId="0" applyNumberFormat="1" applyFont="1"/>
    <xf numFmtId="0" fontId="26" fillId="0" borderId="0" xfId="0" applyFont="1" applyAlignment="1">
      <alignment horizontal="center"/>
    </xf>
    <xf numFmtId="0" fontId="85" fillId="0" borderId="0" xfId="0" applyFont="1" applyAlignment="1">
      <alignment horizontal="center"/>
    </xf>
    <xf numFmtId="4" fontId="85" fillId="0" borderId="0" xfId="0" applyNumberFormat="1" applyFont="1" applyAlignment="1">
      <alignment horizontal="right"/>
    </xf>
    <xf numFmtId="4" fontId="26" fillId="0" borderId="0" xfId="0" applyNumberFormat="1" applyFont="1" applyAlignment="1">
      <alignment horizontal="right"/>
    </xf>
    <xf numFmtId="4" fontId="25" fillId="0" borderId="0" xfId="0" applyNumberFormat="1" applyFont="1" applyAlignment="1">
      <alignment horizontal="center" vertical="top"/>
    </xf>
    <xf numFmtId="0" fontId="39" fillId="0" borderId="0" xfId="0" applyFont="1" applyAlignment="1">
      <alignment vertical="top" wrapText="1"/>
    </xf>
    <xf numFmtId="169" fontId="14" fillId="0" borderId="0" xfId="0" applyNumberFormat="1" applyFont="1" applyAlignment="1">
      <alignment horizontal="center" vertical="center" wrapText="1"/>
    </xf>
    <xf numFmtId="170" fontId="0" fillId="0" borderId="0" xfId="0" applyNumberFormat="1"/>
    <xf numFmtId="0" fontId="87" fillId="0" borderId="0" xfId="0" applyFont="1" applyAlignment="1">
      <alignment vertical="top" wrapText="1"/>
    </xf>
    <xf numFmtId="9" fontId="4" fillId="0" borderId="0" xfId="2" applyFont="1" applyAlignment="1">
      <alignment horizontal="right" vertical="center" wrapText="1"/>
    </xf>
    <xf numFmtId="9" fontId="39" fillId="0" borderId="0" xfId="2" applyFont="1" applyAlignment="1">
      <alignment horizontal="right" vertical="center"/>
    </xf>
    <xf numFmtId="4" fontId="87" fillId="0" borderId="0" xfId="0" applyNumberFormat="1" applyFont="1" applyAlignment="1">
      <alignment vertical="top" wrapText="1"/>
    </xf>
    <xf numFmtId="0" fontId="87" fillId="0" borderId="0" xfId="0" applyFont="1" applyAlignment="1">
      <alignment horizontal="left" vertical="top" wrapText="1"/>
    </xf>
    <xf numFmtId="0" fontId="4" fillId="0" borderId="0" xfId="3" applyFont="1" applyAlignment="1">
      <alignment vertical="top" wrapText="1"/>
    </xf>
    <xf numFmtId="0" fontId="39" fillId="0" borderId="0" xfId="0" applyFont="1" applyAlignment="1">
      <alignment horizontal="left" vertical="top" wrapText="1"/>
    </xf>
    <xf numFmtId="9" fontId="35" fillId="0" borderId="0" xfId="0" applyNumberFormat="1" applyFont="1" applyAlignment="1">
      <alignment horizontal="center" vertical="center" wrapText="1"/>
    </xf>
    <xf numFmtId="0" fontId="10" fillId="0" borderId="2" xfId="0" applyFont="1" applyBorder="1" applyAlignment="1">
      <alignment vertical="center"/>
    </xf>
    <xf numFmtId="165" fontId="10" fillId="0" borderId="2" xfId="0" applyNumberFormat="1" applyFont="1" applyBorder="1" applyAlignment="1">
      <alignment vertical="center"/>
    </xf>
    <xf numFmtId="165" fontId="44" fillId="0" borderId="0" xfId="0" applyNumberFormat="1" applyFont="1"/>
    <xf numFmtId="0" fontId="86" fillId="0" borderId="0" xfId="0" applyFont="1" applyAlignment="1">
      <alignment horizontal="center" vertical="center" wrapText="1"/>
    </xf>
    <xf numFmtId="0" fontId="39" fillId="0" borderId="0" xfId="0" applyFont="1" applyFill="1" applyAlignment="1">
      <alignment horizontal="left" vertical="top" wrapText="1"/>
    </xf>
    <xf numFmtId="0" fontId="4" fillId="0" borderId="0" xfId="0" applyFont="1" applyFill="1" applyAlignment="1">
      <alignment horizontal="left" vertical="top" wrapText="1"/>
    </xf>
    <xf numFmtId="0" fontId="10" fillId="0" borderId="0" xfId="0" applyFont="1" applyFill="1" applyAlignment="1">
      <alignment horizontal="center" vertical="center" wrapText="1"/>
    </xf>
    <xf numFmtId="4" fontId="27" fillId="0" borderId="0" xfId="0" applyNumberFormat="1" applyFont="1" applyFill="1" applyAlignment="1">
      <alignment horizontal="right" vertical="center" wrapText="1"/>
    </xf>
    <xf numFmtId="4" fontId="4" fillId="0" borderId="0" xfId="1"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0" fontId="45" fillId="0" borderId="0" xfId="0" applyFont="1" applyFill="1"/>
    <xf numFmtId="4" fontId="10" fillId="0" borderId="0" xfId="0" applyNumberFormat="1" applyFont="1" applyAlignment="1">
      <alignment horizontal="center" vertical="center"/>
    </xf>
    <xf numFmtId="4" fontId="10" fillId="0" borderId="0" xfId="0" applyNumberFormat="1" applyFont="1" applyAlignment="1">
      <alignment horizontal="left" vertical="top" wrapText="1"/>
    </xf>
    <xf numFmtId="4" fontId="4" fillId="0" borderId="0" xfId="0" applyNumberFormat="1" applyFont="1" applyAlignment="1">
      <alignment horizontal="right"/>
    </xf>
    <xf numFmtId="4" fontId="10" fillId="0" borderId="1" xfId="0" applyNumberFormat="1" applyFont="1" applyBorder="1" applyAlignment="1">
      <alignment horizontal="right" vertical="center"/>
    </xf>
    <xf numFmtId="4" fontId="10" fillId="0" borderId="0" xfId="0" applyNumberFormat="1" applyFont="1" applyAlignment="1">
      <alignment horizontal="center" vertical="center" wrapText="1"/>
    </xf>
    <xf numFmtId="4" fontId="119" fillId="0" borderId="0" xfId="0" applyNumberFormat="1" applyFont="1" applyAlignment="1">
      <alignment horizontal="center" vertical="center"/>
    </xf>
    <xf numFmtId="4" fontId="10" fillId="0" borderId="2" xfId="0" applyNumberFormat="1" applyFont="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left" vertical="top" wrapText="1"/>
    </xf>
    <xf numFmtId="4" fontId="4" fillId="0" borderId="1" xfId="0" applyNumberFormat="1" applyFont="1" applyBorder="1" applyAlignment="1">
      <alignment horizontal="left" vertical="top"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4" fontId="4" fillId="0" borderId="1" xfId="1" applyNumberFormat="1" applyFont="1" applyBorder="1" applyAlignment="1">
      <alignment horizontal="center" vertical="center"/>
    </xf>
    <xf numFmtId="0" fontId="4" fillId="0" borderId="0" xfId="0" applyFont="1" applyBorder="1" applyAlignment="1">
      <alignment horizontal="center" vertical="center"/>
    </xf>
    <xf numFmtId="4" fontId="119" fillId="0" borderId="0" xfId="0" applyNumberFormat="1" applyFont="1" applyAlignment="1">
      <alignment horizontal="right" vertical="center"/>
    </xf>
    <xf numFmtId="4" fontId="10" fillId="0" borderId="2" xfId="0" applyNumberFormat="1" applyFont="1" applyBorder="1"/>
    <xf numFmtId="4" fontId="118" fillId="0" borderId="0" xfId="0" applyNumberFormat="1" applyFont="1" applyAlignment="1">
      <alignment horizontal="center" vertical="center"/>
    </xf>
    <xf numFmtId="4" fontId="30" fillId="0" borderId="1" xfId="0" applyNumberFormat="1" applyFont="1" applyBorder="1" applyAlignment="1">
      <alignment horizontal="center" vertical="center"/>
    </xf>
    <xf numFmtId="4" fontId="35" fillId="0" borderId="0" xfId="0" applyNumberFormat="1" applyFont="1" applyAlignment="1">
      <alignment horizontal="center" vertical="center"/>
    </xf>
    <xf numFmtId="4" fontId="10" fillId="0" borderId="0" xfId="1" applyNumberFormat="1" applyFont="1" applyAlignment="1">
      <alignment horizontal="center" vertical="center"/>
    </xf>
    <xf numFmtId="4" fontId="30" fillId="0" borderId="0" xfId="0" applyNumberFormat="1" applyFont="1" applyAlignment="1">
      <alignment horizontal="center" vertical="center"/>
    </xf>
    <xf numFmtId="0" fontId="48"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20" fillId="0" borderId="0" xfId="0" applyFont="1" applyAlignment="1">
      <alignment horizontal="center" vertical="center"/>
    </xf>
    <xf numFmtId="0" fontId="120" fillId="0" borderId="2" xfId="0" applyFont="1" applyBorder="1" applyAlignment="1">
      <alignment horizontal="center" vertical="center" wrapText="1"/>
    </xf>
    <xf numFmtId="165" fontId="10" fillId="0" borderId="0" xfId="66" applyNumberFormat="1" applyFont="1" applyAlignment="1">
      <alignment horizontal="right"/>
    </xf>
    <xf numFmtId="165" fontId="4" fillId="0" borderId="0" xfId="66" applyNumberFormat="1" applyFont="1" applyAlignment="1">
      <alignment horizontal="right" wrapText="1"/>
    </xf>
    <xf numFmtId="0" fontId="10" fillId="0" borderId="0" xfId="61" applyFont="1" applyAlignment="1">
      <alignment wrapText="1"/>
    </xf>
    <xf numFmtId="0" fontId="10" fillId="0" borderId="0" xfId="61" applyFont="1" applyAlignment="1">
      <alignment horizontal="center" vertical="top"/>
    </xf>
    <xf numFmtId="4" fontId="4" fillId="0" borderId="0" xfId="61" applyNumberFormat="1" applyFont="1" applyAlignment="1">
      <alignment horizontal="right"/>
    </xf>
    <xf numFmtId="165" fontId="4" fillId="0" borderId="0" xfId="66" applyNumberFormat="1" applyFont="1" applyAlignment="1">
      <alignment horizontal="right"/>
    </xf>
    <xf numFmtId="0" fontId="4" fillId="0" borderId="0" xfId="61" applyFont="1" applyAlignment="1">
      <alignment horizontal="left" vertical="top" wrapText="1"/>
    </xf>
    <xf numFmtId="4" fontId="4" fillId="0" borderId="0" xfId="61" applyNumberFormat="1" applyFont="1" applyAlignment="1">
      <alignment horizontal="right" wrapText="1"/>
    </xf>
    <xf numFmtId="4" fontId="4" fillId="0" borderId="0" xfId="61" applyNumberFormat="1" applyFont="1" applyAlignment="1">
      <alignment vertical="top" wrapText="1"/>
    </xf>
    <xf numFmtId="0" fontId="4" fillId="0" borderId="0" xfId="61" applyFont="1" applyAlignment="1">
      <alignment vertical="top" wrapText="1"/>
    </xf>
    <xf numFmtId="4" fontId="4" fillId="0" borderId="0" xfId="61" applyNumberFormat="1" applyFont="1" applyAlignment="1">
      <alignment wrapText="1"/>
    </xf>
    <xf numFmtId="4" fontId="14" fillId="0" borderId="2" xfId="1" applyNumberFormat="1" applyFont="1" applyBorder="1" applyAlignment="1">
      <alignment horizontal="right" vertical="center"/>
    </xf>
    <xf numFmtId="4" fontId="120" fillId="0" borderId="0" xfId="1" applyNumberFormat="1" applyFont="1" applyAlignment="1">
      <alignment horizontal="right" vertical="center"/>
    </xf>
    <xf numFmtId="4" fontId="120" fillId="0" borderId="2" xfId="1" applyNumberFormat="1" applyFont="1" applyBorder="1" applyAlignment="1">
      <alignment horizontal="right" vertical="center"/>
    </xf>
    <xf numFmtId="0" fontId="120" fillId="0" borderId="0" xfId="0" applyFont="1" applyBorder="1" applyAlignment="1">
      <alignment horizontal="center" vertical="center" wrapText="1"/>
    </xf>
    <xf numFmtId="4" fontId="120" fillId="0" borderId="0" xfId="1" applyNumberFormat="1" applyFont="1" applyBorder="1" applyAlignment="1">
      <alignment horizontal="right" vertical="center"/>
    </xf>
    <xf numFmtId="0" fontId="39" fillId="0" borderId="0" xfId="0" applyFont="1" applyFill="1" applyAlignment="1">
      <alignment vertical="top" wrapText="1"/>
    </xf>
    <xf numFmtId="0" fontId="4" fillId="0" borderId="0" xfId="0" applyFont="1" applyFill="1" applyAlignment="1">
      <alignment vertical="top" wrapText="1"/>
    </xf>
    <xf numFmtId="4" fontId="87" fillId="0" borderId="0" xfId="0" applyNumberFormat="1" applyFont="1" applyFill="1" applyAlignment="1">
      <alignment vertical="top" wrapText="1"/>
    </xf>
    <xf numFmtId="165" fontId="35" fillId="0" borderId="0" xfId="1" applyNumberFormat="1" applyFont="1"/>
    <xf numFmtId="0" fontId="123" fillId="0" borderId="0" xfId="0" applyFont="1" applyAlignment="1">
      <alignment horizontal="left" wrapText="1"/>
    </xf>
    <xf numFmtId="4" fontId="40" fillId="0" borderId="0" xfId="5" applyNumberFormat="1" applyFont="1" applyAlignment="1">
      <alignment wrapText="1"/>
    </xf>
    <xf numFmtId="4" fontId="123" fillId="0" borderId="0" xfId="5" applyNumberFormat="1" applyFont="1" applyAlignment="1">
      <alignment wrapText="1"/>
    </xf>
    <xf numFmtId="0" fontId="45" fillId="0" borderId="0" xfId="0" applyFont="1" applyAlignment="1">
      <alignment horizontal="right"/>
    </xf>
    <xf numFmtId="4" fontId="45" fillId="0" borderId="0" xfId="0" applyNumberFormat="1" applyFont="1"/>
    <xf numFmtId="165" fontId="4" fillId="0" borderId="0" xfId="1" applyNumberFormat="1" applyFont="1" applyAlignment="1">
      <alignment vertical="center"/>
    </xf>
    <xf numFmtId="4" fontId="23" fillId="0" borderId="0" xfId="0" applyNumberFormat="1" applyFont="1" applyAlignment="1">
      <alignment horizontal="right" vertical="center" wrapText="1"/>
    </xf>
    <xf numFmtId="165" fontId="124" fillId="0" borderId="0" xfId="1" applyNumberFormat="1" applyFont="1" applyAlignment="1">
      <alignment horizontal="right" vertical="center"/>
    </xf>
    <xf numFmtId="0" fontId="125" fillId="0" borderId="0" xfId="0" applyFont="1" applyAlignment="1">
      <alignment horizontal="center" wrapText="1"/>
    </xf>
    <xf numFmtId="165" fontId="125" fillId="0" borderId="0" xfId="1" applyNumberFormat="1" applyFont="1"/>
    <xf numFmtId="4" fontId="126" fillId="0" borderId="0" xfId="1" applyNumberFormat="1" applyFont="1" applyAlignment="1">
      <alignment horizontal="right" wrapText="1"/>
    </xf>
    <xf numFmtId="165" fontId="125" fillId="0" borderId="0" xfId="1" applyNumberFormat="1" applyFont="1" applyAlignment="1">
      <alignment horizontal="right"/>
    </xf>
    <xf numFmtId="4" fontId="55" fillId="0" borderId="0" xfId="0" applyNumberFormat="1" applyFont="1" applyBorder="1" applyAlignment="1">
      <alignment horizontal="center"/>
    </xf>
    <xf numFmtId="4" fontId="0" fillId="0" borderId="0" xfId="0" applyNumberFormat="1" applyBorder="1" applyAlignment="1">
      <alignment wrapText="1"/>
    </xf>
    <xf numFmtId="0" fontId="0" fillId="0" borderId="0" xfId="0" applyBorder="1"/>
    <xf numFmtId="4" fontId="82" fillId="0" borderId="0" xfId="0" applyNumberFormat="1" applyFont="1" applyBorder="1" applyAlignment="1">
      <alignment horizontal="center"/>
    </xf>
    <xf numFmtId="49" fontId="9" fillId="0" borderId="0" xfId="0" applyNumberFormat="1" applyFont="1" applyAlignment="1">
      <alignment horizontal="left" vertical="center"/>
    </xf>
    <xf numFmtId="165" fontId="35" fillId="0" borderId="0" xfId="1" applyNumberFormat="1" applyFont="1" applyAlignment="1">
      <alignment horizontal="right"/>
    </xf>
    <xf numFmtId="0" fontId="27" fillId="0" borderId="0" xfId="0" applyFont="1" applyFill="1" applyAlignment="1">
      <alignment vertical="top" wrapText="1"/>
    </xf>
    <xf numFmtId="0" fontId="4" fillId="0" borderId="0" xfId="0" applyFont="1" applyFill="1" applyAlignment="1">
      <alignment horizontal="left" vertical="center" wrapText="1"/>
    </xf>
    <xf numFmtId="0" fontId="28" fillId="0" borderId="0" xfId="2" applyNumberFormat="1" applyFont="1" applyFill="1" applyAlignment="1">
      <alignment horizontal="center"/>
    </xf>
    <xf numFmtId="4" fontId="27" fillId="0" borderId="0" xfId="0" applyNumberFormat="1" applyFont="1" applyFill="1" applyAlignment="1">
      <alignment horizontal="right" wrapText="1"/>
    </xf>
    <xf numFmtId="0" fontId="122" fillId="0" borderId="0" xfId="0" applyFont="1" applyAlignment="1"/>
    <xf numFmtId="0" fontId="14" fillId="0" borderId="0" xfId="0" applyFont="1" applyFill="1" applyAlignment="1">
      <alignment horizontal="center" vertical="center"/>
    </xf>
    <xf numFmtId="0" fontId="14" fillId="0" borderId="0" xfId="0" applyFont="1" applyFill="1" applyAlignment="1">
      <alignment horizontal="left" vertical="center"/>
    </xf>
    <xf numFmtId="4" fontId="22" fillId="0" borderId="0" xfId="0" applyNumberFormat="1" applyFont="1" applyFill="1" applyAlignment="1">
      <alignment horizontal="left"/>
    </xf>
    <xf numFmtId="0" fontId="45" fillId="0" borderId="0" xfId="0" applyFont="1" applyFill="1" applyAlignment="1">
      <alignment horizontal="right"/>
    </xf>
    <xf numFmtId="0" fontId="28" fillId="0" borderId="0" xfId="2" applyNumberFormat="1" applyFont="1" applyFill="1" applyAlignment="1">
      <alignment horizontal="center" vertical="center"/>
    </xf>
    <xf numFmtId="4" fontId="4" fillId="0" borderId="0" xfId="0" applyNumberFormat="1" applyFont="1" applyFill="1" applyAlignment="1">
      <alignment horizontal="right" vertical="center" wrapText="1"/>
    </xf>
  </cellXfs>
  <cellStyles count="434">
    <cellStyle name="20 % – Poudarek1 2" xfId="347"/>
    <cellStyle name="20 % – Poudarek2 2" xfId="348"/>
    <cellStyle name="20 % – Poudarek3 2" xfId="349"/>
    <cellStyle name="20 % – Poudarek4 2" xfId="350"/>
    <cellStyle name="20 % – Poudarek5 2" xfId="351"/>
    <cellStyle name="20 % – Poudarek6 2" xfId="352"/>
    <cellStyle name="20% - Accent1" xfId="112"/>
    <cellStyle name="20% - Accent2" xfId="113"/>
    <cellStyle name="20% - Accent3" xfId="114"/>
    <cellStyle name="20% - Accent4" xfId="115"/>
    <cellStyle name="20% - Accent5" xfId="116"/>
    <cellStyle name="20% - Accent6" xfId="117"/>
    <cellStyle name="40 % – Poudarek1 2" xfId="353"/>
    <cellStyle name="40 % – Poudarek2 2" xfId="354"/>
    <cellStyle name="40 % – Poudarek3 2" xfId="355"/>
    <cellStyle name="40 % – Poudarek4 2" xfId="356"/>
    <cellStyle name="40 % – Poudarek5 2" xfId="357"/>
    <cellStyle name="40 % – Poudarek6 2" xfId="358"/>
    <cellStyle name="40% - Accent1" xfId="118"/>
    <cellStyle name="40% - Accent2" xfId="119"/>
    <cellStyle name="40% - Accent3" xfId="120"/>
    <cellStyle name="40% - Accent4" xfId="121"/>
    <cellStyle name="40% - Accent5" xfId="122"/>
    <cellStyle name="40% - Accent6" xfId="123"/>
    <cellStyle name="60 % – Poudarek1 2" xfId="359"/>
    <cellStyle name="60 % – Poudarek2 2" xfId="360"/>
    <cellStyle name="60 % – Poudarek3 2" xfId="361"/>
    <cellStyle name="60 % – Poudarek4 2" xfId="362"/>
    <cellStyle name="60 % – Poudarek5 2" xfId="363"/>
    <cellStyle name="60 % – Poudarek6 2" xfId="364"/>
    <cellStyle name="60% - Accent1" xfId="124"/>
    <cellStyle name="60% - Accent2" xfId="125"/>
    <cellStyle name="60% - Accent3" xfId="126"/>
    <cellStyle name="60% - Accent4" xfId="127"/>
    <cellStyle name="60% - Accent5" xfId="128"/>
    <cellStyle name="60% - Accent6" xfId="129"/>
    <cellStyle name="Accent1" xfId="130"/>
    <cellStyle name="Accent1 2" xfId="7"/>
    <cellStyle name="Accent2" xfId="131"/>
    <cellStyle name="Accent2 2" xfId="8"/>
    <cellStyle name="Accent3" xfId="132"/>
    <cellStyle name="Accent3 2" xfId="9"/>
    <cellStyle name="Accent4" xfId="133"/>
    <cellStyle name="Accent4 2" xfId="10"/>
    <cellStyle name="Accent5" xfId="134"/>
    <cellStyle name="Accent5 2" xfId="11"/>
    <cellStyle name="Accent6" xfId="135"/>
    <cellStyle name="Accent6 2" xfId="12"/>
    <cellStyle name="Bad" xfId="136"/>
    <cellStyle name="Bad 2" xfId="13"/>
    <cellStyle name="Calculation" xfId="137"/>
    <cellStyle name="Calculation 2" xfId="14"/>
    <cellStyle name="cena" xfId="365"/>
    <cellStyle name="cena 2" xfId="366"/>
    <cellStyle name="Check Cell" xfId="138"/>
    <cellStyle name="Check Cell 2" xfId="15"/>
    <cellStyle name="Comma" xfId="1" builtinId="3"/>
    <cellStyle name="Comma 2" xfId="16"/>
    <cellStyle name="Comma 2 10" xfId="139"/>
    <cellStyle name="Comma 2 2" xfId="66"/>
    <cellStyle name="Comma 2 2 2" xfId="367"/>
    <cellStyle name="Comma 2 2 3" xfId="140"/>
    <cellStyle name="Comma 2 3" xfId="81"/>
    <cellStyle name="Comma 2 3 2" xfId="368"/>
    <cellStyle name="Comma 2 3 2 2" xfId="369"/>
    <cellStyle name="Comma 2 3 3" xfId="141"/>
    <cellStyle name="Comma 2 4" xfId="84"/>
    <cellStyle name="Comma 2 4 2" xfId="370"/>
    <cellStyle name="Comma 2 5" xfId="65"/>
    <cellStyle name="Comma 2 6" xfId="102"/>
    <cellStyle name="Comma 2 7" xfId="105"/>
    <cellStyle name="Comma 2 8" xfId="107"/>
    <cellStyle name="Comma 2 9" xfId="371"/>
    <cellStyle name="Comma 2_SITUACIJA-" xfId="142"/>
    <cellStyle name="Comma 3" xfId="57"/>
    <cellStyle name="Comma 3 2" xfId="372"/>
    <cellStyle name="Comma 3 2 2" xfId="373"/>
    <cellStyle name="Comma 3 3" xfId="374"/>
    <cellStyle name="Comma 4" xfId="375"/>
    <cellStyle name="Comma 4 2" xfId="376"/>
    <cellStyle name="Comma 5" xfId="377"/>
    <cellStyle name="Comma0" xfId="17"/>
    <cellStyle name="Comma0 10" xfId="378"/>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379"/>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380"/>
    <cellStyle name="Date 11" xfId="143"/>
    <cellStyle name="Date 2" xfId="52"/>
    <cellStyle name="Date 2 2" xfId="144"/>
    <cellStyle name="Date 3" xfId="69"/>
    <cellStyle name="Date 4" xfId="76"/>
    <cellStyle name="Date 5" xfId="72"/>
    <cellStyle name="Date 6" xfId="88"/>
    <cellStyle name="Date 7" xfId="95"/>
    <cellStyle name="Date 8" xfId="91"/>
    <cellStyle name="Date 9" xfId="62"/>
    <cellStyle name="Dobro 2" xfId="381"/>
    <cellStyle name="Element-delo" xfId="145"/>
    <cellStyle name="Euro" xfId="146"/>
    <cellStyle name="Excel_BuiltIn_Comma" xfId="5"/>
    <cellStyle name="Explanatory Text" xfId="147"/>
    <cellStyle name="Explanatory Text 2" xfId="20"/>
    <cellStyle name="Fixed" xfId="21"/>
    <cellStyle name="Fixed 10" xfId="382"/>
    <cellStyle name="Fixed 11" xfId="148"/>
    <cellStyle name="Fixed 2" xfId="53"/>
    <cellStyle name="Fixed 2 2" xfId="149"/>
    <cellStyle name="Fixed 3" xfId="70"/>
    <cellStyle name="Fixed 4" xfId="75"/>
    <cellStyle name="Fixed 5" xfId="73"/>
    <cellStyle name="Fixed 6" xfId="89"/>
    <cellStyle name="Fixed 7" xfId="94"/>
    <cellStyle name="Fixed 8" xfId="92"/>
    <cellStyle name="Fixed 9" xfId="103"/>
    <cellStyle name="Good" xfId="150"/>
    <cellStyle name="Heading 1" xfId="151"/>
    <cellStyle name="Heading 1 2" xfId="22"/>
    <cellStyle name="Heading 2" xfId="152"/>
    <cellStyle name="Heading 2 2" xfId="23"/>
    <cellStyle name="Heading 3" xfId="153"/>
    <cellStyle name="Heading 3 2" xfId="24"/>
    <cellStyle name="Heading 4" xfId="154"/>
    <cellStyle name="Heading 4 2" xfId="25"/>
    <cellStyle name="Heading1" xfId="155"/>
    <cellStyle name="Heading1 2" xfId="156"/>
    <cellStyle name="Heading2" xfId="157"/>
    <cellStyle name="Heading2 2" xfId="158"/>
    <cellStyle name="Hiperpovezava 2" xfId="383"/>
    <cellStyle name="Input" xfId="159"/>
    <cellStyle name="Input 2" xfId="26"/>
    <cellStyle name="Item" xfId="160"/>
    <cellStyle name="Izhod 2" xfId="384"/>
    <cellStyle name="Keš" xfId="161"/>
    <cellStyle name="Keš 2" xfId="162"/>
    <cellStyle name="Keš 3" xfId="163"/>
    <cellStyle name="Keš_SITUACIJA-" xfId="164"/>
    <cellStyle name="Linked Cell" xfId="165"/>
    <cellStyle name="Linked Cell 2" xfId="27"/>
    <cellStyle name="Naslov 1" xfId="28"/>
    <cellStyle name="Naslov 1 2" xfId="385"/>
    <cellStyle name="Naslov 2" xfId="29"/>
    <cellStyle name="Naslov 2 2" xfId="386"/>
    <cellStyle name="Naslov 3" xfId="30"/>
    <cellStyle name="Naslov 3 2" xfId="387"/>
    <cellStyle name="Naslov 4" xfId="31"/>
    <cellStyle name="Naslov 4 2" xfId="388"/>
    <cellStyle name="Naslov 5" xfId="389"/>
    <cellStyle name="Navadno 10" xfId="166"/>
    <cellStyle name="Navadno 10 2" xfId="167"/>
    <cellStyle name="Navadno 10 3" xfId="168"/>
    <cellStyle name="Navadno 10_SITUACIJA-" xfId="169"/>
    <cellStyle name="Navadno 11" xfId="170"/>
    <cellStyle name="Navadno 11 2" xfId="171"/>
    <cellStyle name="Navadno 11 2 2" xfId="172"/>
    <cellStyle name="Navadno 11 2 3" xfId="173"/>
    <cellStyle name="Navadno 11 2_SITUACIJA-" xfId="174"/>
    <cellStyle name="Navadno 12" xfId="175"/>
    <cellStyle name="Navadno 12 2" xfId="176"/>
    <cellStyle name="Navadno 12 3" xfId="177"/>
    <cellStyle name="Navadno 12_SITUACIJA-" xfId="178"/>
    <cellStyle name="Navadno 13" xfId="179"/>
    <cellStyle name="Navadno 13 2" xfId="180"/>
    <cellStyle name="Navadno 13 3" xfId="181"/>
    <cellStyle name="Navadno 13_SITUACIJA-" xfId="182"/>
    <cellStyle name="Navadno 14" xfId="183"/>
    <cellStyle name="Navadno 15" xfId="184"/>
    <cellStyle name="Navadno 16" xfId="185"/>
    <cellStyle name="Navadno 17" xfId="186"/>
    <cellStyle name="Navadno 17 2" xfId="187"/>
    <cellStyle name="Navadno 18" xfId="188"/>
    <cellStyle name="Navadno 18 2" xfId="189"/>
    <cellStyle name="Navadno 19" xfId="190"/>
    <cellStyle name="Navadno 2" xfId="58"/>
    <cellStyle name="Navadno 2 2" xfId="192"/>
    <cellStyle name="Navadno 2 2 2" xfId="193"/>
    <cellStyle name="Navadno 2 2 2 2" xfId="194"/>
    <cellStyle name="Navadno 2 2 2 3" xfId="195"/>
    <cellStyle name="Navadno 2 2 2_SITUACIJA-" xfId="196"/>
    <cellStyle name="Navadno 2 2 3" xfId="197"/>
    <cellStyle name="Navadno 2 2 3 2" xfId="198"/>
    <cellStyle name="Navadno 2 2 3 2 2" xfId="199"/>
    <cellStyle name="Navadno 2 2 3 2 3" xfId="200"/>
    <cellStyle name="Navadno 2 2 3 2_SITUACIJA-" xfId="201"/>
    <cellStyle name="Navadno 2 2 3 3" xfId="202"/>
    <cellStyle name="Navadno 2 2 3 4" xfId="203"/>
    <cellStyle name="Navadno 2 2 3 5" xfId="204"/>
    <cellStyle name="Navadno 2 2 3_SITUACIJA-" xfId="205"/>
    <cellStyle name="Navadno 2 2 4" xfId="206"/>
    <cellStyle name="Navadno 2 3" xfId="207"/>
    <cellStyle name="Navadno 2 3 2" xfId="208"/>
    <cellStyle name="Navadno 2 3 3" xfId="209"/>
    <cellStyle name="Navadno 2 3 4" xfId="210"/>
    <cellStyle name="Navadno 2 3_SITUACIJA-" xfId="211"/>
    <cellStyle name="Navadno 2 4" xfId="212"/>
    <cellStyle name="Navadno 2 48" xfId="213"/>
    <cellStyle name="Navadno 2 5" xfId="214"/>
    <cellStyle name="Navadno 2 6" xfId="109"/>
    <cellStyle name="Navadno 2 7" xfId="191"/>
    <cellStyle name="Navadno 2 8" xfId="430"/>
    <cellStyle name="Navadno 20" xfId="215"/>
    <cellStyle name="Navadno 21" xfId="216"/>
    <cellStyle name="Navadno 22" xfId="110"/>
    <cellStyle name="Navadno 23" xfId="217"/>
    <cellStyle name="Navadno 24" xfId="343"/>
    <cellStyle name="Navadno 25" xfId="427"/>
    <cellStyle name="Navadno 26" xfId="108"/>
    <cellStyle name="Navadno 27" xfId="346"/>
    <cellStyle name="Navadno 3" xfId="111"/>
    <cellStyle name="Navadno 3 10" xfId="218"/>
    <cellStyle name="Navadno 3 11" xfId="219"/>
    <cellStyle name="Navadno 3 12" xfId="220"/>
    <cellStyle name="Navadno 3 2" xfId="221"/>
    <cellStyle name="Navadno 3 2 2" xfId="222"/>
    <cellStyle name="Navadno 3 2 3" xfId="223"/>
    <cellStyle name="Navadno 3 2_SITUACIJA-" xfId="224"/>
    <cellStyle name="Navadno 3 3" xfId="225"/>
    <cellStyle name="Navadno 3 4" xfId="226"/>
    <cellStyle name="Navadno 3 5" xfId="227"/>
    <cellStyle name="Navadno 3 6" xfId="228"/>
    <cellStyle name="Navadno 3 7" xfId="229"/>
    <cellStyle name="Navadno 3 8" xfId="230"/>
    <cellStyle name="Navadno 3 9" xfId="231"/>
    <cellStyle name="Navadno 4" xfId="232"/>
    <cellStyle name="Navadno 4 2" xfId="233"/>
    <cellStyle name="Navadno 4 2 2" xfId="234"/>
    <cellStyle name="Navadno 4 2 3" xfId="235"/>
    <cellStyle name="Navadno 4 2_SITUACIJA-" xfId="236"/>
    <cellStyle name="Navadno 4 3" xfId="237"/>
    <cellStyle name="Navadno 4 3 2" xfId="238"/>
    <cellStyle name="Navadno 4 3_SITUACIJA-" xfId="239"/>
    <cellStyle name="Navadno 4 4" xfId="240"/>
    <cellStyle name="Navadno 5" xfId="241"/>
    <cellStyle name="Navadno 5 2" xfId="242"/>
    <cellStyle name="Navadno 5 2 2" xfId="243"/>
    <cellStyle name="Navadno 5 2 3" xfId="244"/>
    <cellStyle name="Navadno 5 2_SITUACIJA-" xfId="245"/>
    <cellStyle name="Navadno 5 3" xfId="246"/>
    <cellStyle name="Navadno 6" xfId="247"/>
    <cellStyle name="Navadno 6 2" xfId="248"/>
    <cellStyle name="Navadno 6 2 2" xfId="249"/>
    <cellStyle name="Navadno 6 2 3" xfId="250"/>
    <cellStyle name="Navadno 6 2_SITUACIJA-" xfId="251"/>
    <cellStyle name="Navadno 7" xfId="252"/>
    <cellStyle name="Navadno 7 2" xfId="253"/>
    <cellStyle name="Navadno 7 3" xfId="254"/>
    <cellStyle name="Navadno 7_SITUACIJA-" xfId="255"/>
    <cellStyle name="Navadno 8" xfId="256"/>
    <cellStyle name="Navadno 8 2" xfId="257"/>
    <cellStyle name="Navadno 8 2 2" xfId="258"/>
    <cellStyle name="Navadno 8 2 3" xfId="259"/>
    <cellStyle name="Navadno 8 2_SITUACIJA-" xfId="260"/>
    <cellStyle name="Navadno 8 3" xfId="261"/>
    <cellStyle name="Navadno 8 4" xfId="262"/>
    <cellStyle name="Navadno 8 5" xfId="263"/>
    <cellStyle name="Navadno 8_SITUACIJA-" xfId="264"/>
    <cellStyle name="Navadno 9" xfId="265"/>
    <cellStyle name="Navadno_List1" xfId="4"/>
    <cellStyle name="Neutral" xfId="266"/>
    <cellStyle name="Neutral 2" xfId="32"/>
    <cellStyle name="Nevtralno" xfId="33"/>
    <cellStyle name="Nevtralno 2" xfId="390"/>
    <cellStyle name="Nivo_1_GlNaslov" xfId="267"/>
    <cellStyle name="Normal" xfId="0" builtinId="0"/>
    <cellStyle name="Normal 10" xfId="268"/>
    <cellStyle name="Normal 2" xfId="6"/>
    <cellStyle name="normal 2 10" xfId="269"/>
    <cellStyle name="Normal 2 2" xfId="61"/>
    <cellStyle name="normal 2 2 2" xfId="270"/>
    <cellStyle name="Normal 2 2 3" xfId="433"/>
    <cellStyle name="Normal 2 3" xfId="79"/>
    <cellStyle name="Normal 2 3 2" xfId="391"/>
    <cellStyle name="normal 2 3 3" xfId="271"/>
    <cellStyle name="normal 2 3 4" xfId="431"/>
    <cellStyle name="Normal 2 4" xfId="63"/>
    <cellStyle name="Normal 2 4 2" xfId="392"/>
    <cellStyle name="Normal 2 5" xfId="86"/>
    <cellStyle name="Normal 2 5 2" xfId="393"/>
    <cellStyle name="Normal 2 6" xfId="99"/>
    <cellStyle name="Normal 2 7" xfId="82"/>
    <cellStyle name="Normal 2 8" xfId="98"/>
    <cellStyle name="Normal 2 9" xfId="394"/>
    <cellStyle name="normal 2_SITUACIJA-" xfId="272"/>
    <cellStyle name="Normal 3" xfId="51"/>
    <cellStyle name="normal 3 2" xfId="274"/>
    <cellStyle name="normal 3 2 2" xfId="275"/>
    <cellStyle name="normal 3 2 3" xfId="276"/>
    <cellStyle name="normal 3 2_SITUACIJA-" xfId="277"/>
    <cellStyle name="Normal 3 3" xfId="395"/>
    <cellStyle name="normal 3 4" xfId="273"/>
    <cellStyle name="Normal 4" xfId="278"/>
    <cellStyle name="Normal 5" xfId="396"/>
    <cellStyle name="Normal 5 2" xfId="397"/>
    <cellStyle name="Normal 6" xfId="279"/>
    <cellStyle name="Normal 7" xfId="280"/>
    <cellStyle name="Normal 8" xfId="432"/>
    <cellStyle name="normal1" xfId="281"/>
    <cellStyle name="Note" xfId="282"/>
    <cellStyle name="Note 2" xfId="34"/>
    <cellStyle name="Odstotek 2" xfId="283"/>
    <cellStyle name="Odstotek 3" xfId="284"/>
    <cellStyle name="Odstotek 4" xfId="285"/>
    <cellStyle name="Odstotek 5" xfId="345"/>
    <cellStyle name="Odstotek 6" xfId="429"/>
    <cellStyle name="Opomba" xfId="35"/>
    <cellStyle name="Opomba 2" xfId="398"/>
    <cellStyle name="Opozorilo 2" xfId="399"/>
    <cellStyle name="Output" xfId="286"/>
    <cellStyle name="Percent" xfId="2" builtinId="5"/>
    <cellStyle name="Percent 2" xfId="36"/>
    <cellStyle name="Percent 2 2" xfId="78"/>
    <cellStyle name="Percent 2 2 2" xfId="400"/>
    <cellStyle name="Percent 2 3" xfId="80"/>
    <cellStyle name="Percent 2 3 2" xfId="401"/>
    <cellStyle name="Percent 2 4" xfId="83"/>
    <cellStyle name="Percent 2 5" xfId="97"/>
    <cellStyle name="Percent 2 6" xfId="101"/>
    <cellStyle name="Percent 2 7" xfId="104"/>
    <cellStyle name="Percent 2 8" xfId="106"/>
    <cellStyle name="Percent 2 9" xfId="402"/>
    <cellStyle name="Percent 3" xfId="54"/>
    <cellStyle name="Percent 3 2" xfId="403"/>
    <cellStyle name="Percent 3 2 2" xfId="404"/>
    <cellStyle name="Percent 4" xfId="405"/>
    <cellStyle name="Percent 4 2" xfId="406"/>
    <cellStyle name="Percent 5" xfId="407"/>
    <cellStyle name="Pojasnjevalno besedilo" xfId="37"/>
    <cellStyle name="Pojasnjevalno besedilo 2" xfId="408"/>
    <cellStyle name="popis" xfId="3"/>
    <cellStyle name="Poudarek1" xfId="38"/>
    <cellStyle name="Poudarek1 2" xfId="409"/>
    <cellStyle name="Poudarek2" xfId="39"/>
    <cellStyle name="Poudarek2 2" xfId="410"/>
    <cellStyle name="Poudarek3" xfId="40"/>
    <cellStyle name="Poudarek3 2" xfId="411"/>
    <cellStyle name="Poudarek4" xfId="41"/>
    <cellStyle name="Poudarek4 2" xfId="412"/>
    <cellStyle name="Poudarek5" xfId="42"/>
    <cellStyle name="Poudarek5 2" xfId="413"/>
    <cellStyle name="Poudarek6" xfId="43"/>
    <cellStyle name="Poudarek6 2" xfId="414"/>
    <cellStyle name="Povezana celica" xfId="44"/>
    <cellStyle name="Povezana celica 2" xfId="415"/>
    <cellStyle name="Preveri celico" xfId="45"/>
    <cellStyle name="Preveri celico 2" xfId="416"/>
    <cellStyle name="Računanje" xfId="46"/>
    <cellStyle name="Računanje 2" xfId="417"/>
    <cellStyle name="S4" xfId="287"/>
    <cellStyle name="Slabo" xfId="47"/>
    <cellStyle name="Slabo 2" xfId="418"/>
    <cellStyle name="Slog 1" xfId="288"/>
    <cellStyle name="Slog 1 2" xfId="289"/>
    <cellStyle name="Slog 1 3" xfId="290"/>
    <cellStyle name="Slog 1 4" xfId="291"/>
    <cellStyle name="Slog 1_HIDROTEHNIK_1.ZAČ_SIT" xfId="292"/>
    <cellStyle name="tekst-levo" xfId="293"/>
    <cellStyle name="tekst-levo 2" xfId="294"/>
    <cellStyle name="tekst-levo 3" xfId="295"/>
    <cellStyle name="tekst-levo_SITUACIJA-" xfId="296"/>
    <cellStyle name="text-desno" xfId="297"/>
    <cellStyle name="text-desno 2" xfId="298"/>
    <cellStyle name="text-desno 3" xfId="299"/>
    <cellStyle name="text-desno_SITUACIJA-" xfId="300"/>
    <cellStyle name="Title" xfId="301"/>
    <cellStyle name="Total" xfId="302"/>
    <cellStyle name="Total 2" xfId="48"/>
    <cellStyle name="Total 2 2" xfId="303"/>
    <cellStyle name="Total_HIDROTEHNIK_1.ZAČ_SIT" xfId="304"/>
    <cellStyle name="Valuta 2" xfId="305"/>
    <cellStyle name="Valuta 2 2" xfId="306"/>
    <cellStyle name="Valuta 2 2 2" xfId="307"/>
    <cellStyle name="Valuta 2 2 2 2" xfId="308"/>
    <cellStyle name="Valuta 2 2 2 3" xfId="309"/>
    <cellStyle name="Valuta 2 2 3" xfId="310"/>
    <cellStyle name="Valuta 2 2 4" xfId="311"/>
    <cellStyle name="Valuta 2 2 5" xfId="312"/>
    <cellStyle name="Valuta 2 3" xfId="313"/>
    <cellStyle name="Valuta 2 3 2" xfId="314"/>
    <cellStyle name="Valuta 2 3 3" xfId="315"/>
    <cellStyle name="Valuta 2 4" xfId="316"/>
    <cellStyle name="Valuta 2 5" xfId="317"/>
    <cellStyle name="Valuta 2 6" xfId="318"/>
    <cellStyle name="Valuta 3" xfId="319"/>
    <cellStyle name="Valuta 3 2" xfId="320"/>
    <cellStyle name="Valuta 3 3" xfId="321"/>
    <cellStyle name="Valuta 4" xfId="322"/>
    <cellStyle name="Valuta 5" xfId="323"/>
    <cellStyle name="Vejica 10" xfId="428"/>
    <cellStyle name="Vejica 11" xfId="419"/>
    <cellStyle name="Vejica 12" xfId="420"/>
    <cellStyle name="Vejica 13" xfId="421"/>
    <cellStyle name="Vejica 2" xfId="324"/>
    <cellStyle name="Vejica 2 2" xfId="325"/>
    <cellStyle name="Vejica 2 2 2" xfId="326"/>
    <cellStyle name="Vejica 2 2 3" xfId="327"/>
    <cellStyle name="Vejica 2 3" xfId="328"/>
    <cellStyle name="Vejica 2 4" xfId="329"/>
    <cellStyle name="Vejica 3" xfId="330"/>
    <cellStyle name="Vejica 3 2" xfId="331"/>
    <cellStyle name="Vejica 3 2 2" xfId="332"/>
    <cellStyle name="Vejica 3 2 3" xfId="333"/>
    <cellStyle name="Vejica 3 3" xfId="334"/>
    <cellStyle name="Vejica 3 4" xfId="335"/>
    <cellStyle name="Vejica 3 5" xfId="336"/>
    <cellStyle name="Vejica 4" xfId="337"/>
    <cellStyle name="Vejica 5" xfId="338"/>
    <cellStyle name="Vejica 5 2" xfId="339"/>
    <cellStyle name="Vejica 5 2 2" xfId="340"/>
    <cellStyle name="Vejica 5 2 3" xfId="341"/>
    <cellStyle name="Vejica 6" xfId="344"/>
    <cellStyle name="Vejica 7" xfId="422"/>
    <cellStyle name="Vejica 8" xfId="423"/>
    <cellStyle name="Vejica 9" xfId="424"/>
    <cellStyle name="Vnos" xfId="49"/>
    <cellStyle name="Vnos 2" xfId="425"/>
    <cellStyle name="Vsota" xfId="50"/>
    <cellStyle name="Vsota 2" xfId="426"/>
    <cellStyle name="Warning Text" xfId="342"/>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9"/>
  <sheetViews>
    <sheetView zoomScaleNormal="100" workbookViewId="0">
      <selection activeCell="J28" sqref="J28"/>
    </sheetView>
  </sheetViews>
  <sheetFormatPr defaultRowHeight="15.75"/>
  <cols>
    <col min="1" max="1" width="8.7109375" style="1" customWidth="1"/>
    <col min="2" max="2" width="14.7109375" style="1" customWidth="1"/>
    <col min="3" max="3" width="4.8554687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11">
      <c r="B2" s="2" t="s">
        <v>102</v>
      </c>
      <c r="C2" s="3"/>
      <c r="D2" s="3"/>
      <c r="E2" s="3"/>
    </row>
    <row r="3" spans="2:11">
      <c r="B3" s="2" t="s">
        <v>103</v>
      </c>
      <c r="C3" s="3"/>
      <c r="D3" s="3"/>
      <c r="E3" s="3"/>
    </row>
    <row r="4" spans="2:11">
      <c r="B4" s="2" t="s">
        <v>0</v>
      </c>
      <c r="C4" s="3"/>
      <c r="D4" s="3"/>
      <c r="E4" s="3"/>
    </row>
    <row r="9" spans="2:11" ht="18">
      <c r="B9" s="3" t="s">
        <v>1</v>
      </c>
      <c r="D9" s="5" t="s">
        <v>22</v>
      </c>
    </row>
    <row r="10" spans="2:11" ht="18">
      <c r="D10" s="6" t="s">
        <v>23</v>
      </c>
    </row>
    <row r="11" spans="2:11" ht="18">
      <c r="D11" s="7" t="s">
        <v>0</v>
      </c>
    </row>
    <row r="13" spans="2:11" ht="18">
      <c r="B13" s="1" t="s">
        <v>58</v>
      </c>
      <c r="D13" s="6" t="s">
        <v>59</v>
      </c>
      <c r="K13" s="221"/>
    </row>
    <row r="14" spans="2:11" ht="18">
      <c r="D14" s="6" t="s">
        <v>60</v>
      </c>
    </row>
    <row r="16" spans="2:11" ht="18">
      <c r="B16" s="3" t="s">
        <v>2</v>
      </c>
      <c r="D16" s="6" t="s">
        <v>168</v>
      </c>
      <c r="E16" s="3"/>
      <c r="F16" s="3"/>
      <c r="G16" s="3"/>
      <c r="H16" s="3"/>
    </row>
    <row r="17" spans="2:8" ht="18">
      <c r="D17" s="6" t="s">
        <v>101</v>
      </c>
      <c r="E17" s="6"/>
      <c r="F17" s="74"/>
      <c r="G17" s="3"/>
      <c r="H17" s="3"/>
    </row>
    <row r="18" spans="2:8" ht="18">
      <c r="D18" s="6"/>
      <c r="E18" s="5"/>
      <c r="F18" s="3"/>
      <c r="G18" s="3"/>
      <c r="H18" s="3"/>
    </row>
    <row r="19" spans="2:8" ht="18">
      <c r="D19" s="6" t="s">
        <v>157</v>
      </c>
      <c r="E19" s="8"/>
    </row>
    <row r="20" spans="2:8" ht="18">
      <c r="D20" s="6" t="s">
        <v>158</v>
      </c>
    </row>
    <row r="21" spans="2:8" ht="18">
      <c r="D21" s="8"/>
    </row>
    <row r="22" spans="2:8" ht="20.25">
      <c r="B22" s="3" t="s">
        <v>3</v>
      </c>
      <c r="D22" s="9" t="s">
        <v>55</v>
      </c>
      <c r="E22" s="3"/>
      <c r="F22" s="3"/>
      <c r="G22" s="3"/>
    </row>
    <row r="23" spans="2:8" ht="20.25">
      <c r="D23" s="9"/>
      <c r="E23" s="3"/>
      <c r="F23" s="3"/>
      <c r="G23" s="3"/>
    </row>
    <row r="24" spans="2:8" ht="20.25">
      <c r="D24" s="10"/>
    </row>
    <row r="27" spans="2:8" ht="20.25">
      <c r="B27" s="3" t="s">
        <v>4</v>
      </c>
      <c r="D27" s="9" t="s">
        <v>54</v>
      </c>
    </row>
    <row r="28" spans="2:8">
      <c r="D28" s="11"/>
    </row>
    <row r="32" spans="2:8" ht="20.25">
      <c r="B32" s="3" t="s">
        <v>5</v>
      </c>
      <c r="C32" s="12"/>
      <c r="D32" s="292" t="s">
        <v>159</v>
      </c>
      <c r="E32" s="13"/>
    </row>
    <row r="33" spans="2:9" ht="20.25">
      <c r="C33" s="12"/>
      <c r="D33" s="14"/>
      <c r="E33" s="13"/>
    </row>
    <row r="34" spans="2:9" ht="20.25">
      <c r="C34" s="12"/>
      <c r="D34" s="14"/>
      <c r="E34" s="13"/>
    </row>
    <row r="36" spans="2:9">
      <c r="B36" s="3" t="s">
        <v>136</v>
      </c>
      <c r="E36" s="3" t="s">
        <v>137</v>
      </c>
      <c r="G36" s="3"/>
    </row>
    <row r="38" spans="2:9">
      <c r="B38" s="3" t="s">
        <v>139</v>
      </c>
      <c r="E38" s="3" t="s">
        <v>138</v>
      </c>
      <c r="G38" s="3"/>
      <c r="H38" s="3"/>
      <c r="I38" s="3"/>
    </row>
    <row r="39" spans="2:9">
      <c r="B39" s="3"/>
      <c r="G39" s="3"/>
      <c r="H39" s="3"/>
      <c r="I39"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43"/>
  <sheetViews>
    <sheetView showZeros="0" topLeftCell="A31" zoomScaleNormal="100" workbookViewId="0">
      <selection activeCell="E8" sqref="E8"/>
    </sheetView>
  </sheetViews>
  <sheetFormatPr defaultRowHeight="15"/>
  <cols>
    <col min="1" max="1" width="4.7109375" style="73" customWidth="1"/>
    <col min="2" max="2" width="30.7109375" style="73" customWidth="1"/>
    <col min="3" max="3" width="4.7109375" style="139" customWidth="1"/>
    <col min="4" max="5" width="12.7109375" style="134" customWidth="1"/>
    <col min="6" max="6" width="12.7109375" style="135" customWidth="1"/>
    <col min="8" max="8" width="20.28515625" style="53" customWidth="1"/>
    <col min="9" max="9" width="15.5703125" style="41" customWidth="1"/>
    <col min="10" max="11" width="12.7109375"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11">
      <c r="B1" s="87" t="str">
        <f>+Rmet!E1</f>
        <v>KANALIZACIJSKI SISTEM AGLOMERACIJE  ŠKOFIJE</v>
      </c>
    </row>
    <row r="2" spans="1:11">
      <c r="B2" s="87" t="str">
        <f>+Rmet!E2</f>
        <v>ZGORNJE ŠKOFIJE - TRETJA ŠKOFIJA</v>
      </c>
    </row>
    <row r="3" spans="1:11">
      <c r="B3" s="87"/>
    </row>
    <row r="4" spans="1:11">
      <c r="B4" s="87"/>
    </row>
    <row r="5" spans="1:11">
      <c r="B5" s="87"/>
    </row>
    <row r="6" spans="1:11" ht="15.75">
      <c r="A6" s="21" t="s">
        <v>24</v>
      </c>
      <c r="B6" s="22" t="s">
        <v>25</v>
      </c>
      <c r="C6" s="105"/>
      <c r="D6" s="129"/>
      <c r="E6" s="129"/>
      <c r="F6" s="115"/>
      <c r="H6" s="40"/>
    </row>
    <row r="7" spans="1:11" ht="12.75" customHeight="1">
      <c r="A7" s="42"/>
      <c r="B7" s="43"/>
      <c r="C7" s="105"/>
      <c r="D7" s="129"/>
      <c r="E7" s="129"/>
      <c r="F7" s="115"/>
      <c r="H7" s="44"/>
      <c r="I7" s="45"/>
      <c r="J7" s="46"/>
    </row>
    <row r="8" spans="1:11" ht="40.5" customHeight="1">
      <c r="A8" s="42">
        <v>1</v>
      </c>
      <c r="B8" s="52" t="s">
        <v>15</v>
      </c>
      <c r="C8" s="105"/>
      <c r="D8" s="129"/>
      <c r="E8" s="129"/>
      <c r="F8" s="115"/>
      <c r="H8" s="102"/>
      <c r="I8" s="194"/>
      <c r="J8" s="201"/>
      <c r="K8" s="204"/>
    </row>
    <row r="9" spans="1:11" ht="12.75" customHeight="1">
      <c r="A9" s="42"/>
      <c r="B9" s="66" t="s">
        <v>114</v>
      </c>
      <c r="C9" s="105" t="s">
        <v>16</v>
      </c>
      <c r="D9" s="129">
        <v>70.3</v>
      </c>
      <c r="E9" s="129"/>
      <c r="F9" s="115">
        <f t="shared" ref="F9" si="0">+D9*E9</f>
        <v>0</v>
      </c>
      <c r="H9" s="44"/>
      <c r="I9" s="200"/>
      <c r="J9" s="202"/>
      <c r="K9" s="205"/>
    </row>
    <row r="10" spans="1:11" ht="12.75" customHeight="1">
      <c r="A10" s="42"/>
      <c r="B10" s="66"/>
      <c r="C10" s="105"/>
      <c r="D10" s="129"/>
      <c r="E10" s="129"/>
      <c r="F10" s="115"/>
      <c r="H10" s="44"/>
      <c r="I10" s="291"/>
      <c r="J10" s="203"/>
      <c r="K10" s="199"/>
    </row>
    <row r="11" spans="1:11" ht="52.5" customHeight="1">
      <c r="A11" s="42">
        <f>+A8+1</f>
        <v>2</v>
      </c>
      <c r="B11" s="52" t="s">
        <v>17</v>
      </c>
      <c r="C11" s="105"/>
      <c r="D11" s="129"/>
      <c r="E11" s="129"/>
      <c r="F11" s="115"/>
      <c r="H11" s="44"/>
      <c r="I11" s="206"/>
      <c r="J11" s="46"/>
    </row>
    <row r="12" spans="1:11" ht="12.75" customHeight="1">
      <c r="A12" s="42"/>
      <c r="B12" s="66" t="s">
        <v>114</v>
      </c>
      <c r="C12" s="105" t="s">
        <v>12</v>
      </c>
      <c r="D12" s="129">
        <v>0</v>
      </c>
      <c r="E12" s="129"/>
      <c r="F12" s="115">
        <f t="shared" ref="F12" si="1">D12*E12</f>
        <v>0</v>
      </c>
      <c r="H12" s="44"/>
      <c r="I12" s="45"/>
      <c r="J12" s="46"/>
    </row>
    <row r="13" spans="1:11" ht="12.75" customHeight="1">
      <c r="A13" s="42"/>
      <c r="B13" s="66"/>
      <c r="C13" s="105"/>
      <c r="D13" s="129"/>
      <c r="E13" s="129"/>
      <c r="F13" s="115"/>
      <c r="H13" s="44"/>
      <c r="I13" s="45"/>
      <c r="J13" s="46"/>
    </row>
    <row r="14" spans="1:11" ht="79.5" customHeight="1">
      <c r="A14" s="42">
        <f>+A11+1</f>
        <v>3</v>
      </c>
      <c r="B14" s="47" t="s">
        <v>11</v>
      </c>
      <c r="C14" s="107"/>
      <c r="D14" s="149"/>
      <c r="E14" s="136"/>
      <c r="F14" s="137"/>
      <c r="H14" s="187"/>
      <c r="I14" s="49"/>
    </row>
    <row r="15" spans="1:11" ht="12.75" customHeight="1">
      <c r="A15" s="42"/>
      <c r="B15" s="66" t="s">
        <v>114</v>
      </c>
      <c r="C15" s="107" t="s">
        <v>12</v>
      </c>
      <c r="D15" s="129">
        <v>1</v>
      </c>
      <c r="E15" s="136"/>
      <c r="F15" s="137">
        <f t="shared" ref="F15" si="2">D15*E15</f>
        <v>0</v>
      </c>
      <c r="H15" s="50"/>
    </row>
    <row r="16" spans="1:11" ht="12.75" customHeight="1">
      <c r="A16" s="42"/>
      <c r="B16" s="43"/>
      <c r="C16" s="105"/>
      <c r="D16" s="129"/>
      <c r="E16" s="129"/>
      <c r="F16" s="115"/>
      <c r="H16" s="50"/>
    </row>
    <row r="17" spans="1:9" ht="104.25" customHeight="1">
      <c r="A17" s="42">
        <f>+A14+1</f>
        <v>4</v>
      </c>
      <c r="B17" s="214" t="s">
        <v>71</v>
      </c>
      <c r="C17" s="108"/>
      <c r="D17" s="138"/>
      <c r="E17" s="136"/>
      <c r="F17" s="117"/>
      <c r="H17" s="186"/>
      <c r="I17" s="51"/>
    </row>
    <row r="18" spans="1:9" ht="12.75" customHeight="1">
      <c r="A18" s="42"/>
      <c r="B18" s="66" t="s">
        <v>114</v>
      </c>
      <c r="C18" s="108" t="s">
        <v>13</v>
      </c>
      <c r="D18" s="129">
        <v>0</v>
      </c>
      <c r="E18" s="136"/>
      <c r="F18" s="117">
        <f t="shared" ref="F18" si="3">D18*E18</f>
        <v>0</v>
      </c>
      <c r="I18" s="54"/>
    </row>
    <row r="19" spans="1:9" ht="12.75" customHeight="1">
      <c r="A19" s="42"/>
      <c r="B19" s="52"/>
      <c r="C19" s="108"/>
      <c r="D19" s="138"/>
      <c r="E19" s="136"/>
      <c r="F19" s="117"/>
      <c r="I19" s="54"/>
    </row>
    <row r="20" spans="1:9" ht="153">
      <c r="A20" s="42">
        <f>+A17+1</f>
        <v>5</v>
      </c>
      <c r="B20" s="215" t="s">
        <v>90</v>
      </c>
      <c r="C20" s="108"/>
      <c r="D20" s="138"/>
      <c r="E20" s="136"/>
      <c r="F20" s="117"/>
      <c r="H20" s="48"/>
      <c r="I20" s="55"/>
    </row>
    <row r="21" spans="1:9" ht="12.75" customHeight="1">
      <c r="A21" s="42"/>
      <c r="B21" s="66" t="s">
        <v>114</v>
      </c>
      <c r="C21" s="108" t="s">
        <v>14</v>
      </c>
      <c r="D21" s="129">
        <v>20</v>
      </c>
      <c r="E21" s="136"/>
      <c r="F21" s="117">
        <f t="shared" ref="F21" si="4">D21*E21</f>
        <v>0</v>
      </c>
      <c r="H21" s="71"/>
    </row>
    <row r="22" spans="1:9" ht="12.75" customHeight="1">
      <c r="A22" s="42"/>
      <c r="B22" s="52"/>
      <c r="C22" s="108"/>
      <c r="D22" s="138"/>
      <c r="E22" s="136"/>
      <c r="F22" s="117"/>
    </row>
    <row r="23" spans="1:9" ht="140.25">
      <c r="A23" s="42">
        <f>+A20+1</f>
        <v>6</v>
      </c>
      <c r="B23" s="215" t="s">
        <v>92</v>
      </c>
      <c r="C23" s="108"/>
      <c r="D23" s="138"/>
      <c r="E23" s="136"/>
      <c r="F23" s="117"/>
      <c r="H23" s="188"/>
    </row>
    <row r="24" spans="1:9" ht="12.75" customHeight="1">
      <c r="A24" s="42"/>
      <c r="B24" s="66" t="s">
        <v>114</v>
      </c>
      <c r="C24" s="108" t="s">
        <v>12</v>
      </c>
      <c r="D24" s="129">
        <v>3</v>
      </c>
      <c r="E24" s="136"/>
      <c r="F24" s="117">
        <f t="shared" ref="F24" si="5">D24*E24</f>
        <v>0</v>
      </c>
      <c r="H24" s="71"/>
    </row>
    <row r="25" spans="1:9" ht="12.75" customHeight="1">
      <c r="A25" s="42"/>
      <c r="B25" s="52"/>
      <c r="C25" s="108"/>
      <c r="D25" s="138"/>
      <c r="E25" s="136"/>
      <c r="F25" s="117"/>
    </row>
    <row r="26" spans="1:9" ht="165.75">
      <c r="A26" s="42">
        <f>+A23+1</f>
        <v>7</v>
      </c>
      <c r="B26" s="56" t="s">
        <v>26</v>
      </c>
      <c r="C26" s="109"/>
      <c r="D26" s="129"/>
      <c r="E26" s="130"/>
      <c r="F26" s="117"/>
      <c r="H26" s="188"/>
    </row>
    <row r="27" spans="1:9" ht="12.75" customHeight="1">
      <c r="A27" s="42"/>
      <c r="B27" s="66" t="s">
        <v>114</v>
      </c>
      <c r="C27" s="109" t="s">
        <v>13</v>
      </c>
      <c r="D27" s="129">
        <v>5</v>
      </c>
      <c r="E27" s="130"/>
      <c r="F27" s="117">
        <f t="shared" ref="F27" si="6">D27*E27</f>
        <v>0</v>
      </c>
      <c r="H27" s="48"/>
    </row>
    <row r="28" spans="1:9" ht="12.75" customHeight="1">
      <c r="A28" s="42"/>
      <c r="B28" s="56"/>
      <c r="C28" s="109"/>
      <c r="D28" s="129"/>
      <c r="E28" s="130"/>
      <c r="F28" s="131"/>
    </row>
    <row r="29" spans="1:9" ht="204">
      <c r="A29" s="42">
        <f>+A26+1</f>
        <v>8</v>
      </c>
      <c r="B29" s="56" t="s">
        <v>27</v>
      </c>
      <c r="C29" s="105"/>
      <c r="D29" s="129"/>
      <c r="E29" s="130"/>
      <c r="F29" s="117"/>
      <c r="H29" s="188"/>
    </row>
    <row r="30" spans="1:9" ht="12.75" customHeight="1">
      <c r="A30" s="42"/>
      <c r="B30" s="66" t="s">
        <v>114</v>
      </c>
      <c r="C30" s="105" t="s">
        <v>14</v>
      </c>
      <c r="D30" s="129">
        <v>0</v>
      </c>
      <c r="E30" s="130"/>
      <c r="F30" s="117">
        <f t="shared" ref="F30" si="7">D30*E30</f>
        <v>0</v>
      </c>
    </row>
    <row r="31" spans="1:9" ht="12.75" customHeight="1">
      <c r="A31" s="42"/>
      <c r="B31" s="19"/>
      <c r="C31" s="105"/>
      <c r="D31" s="129"/>
      <c r="E31" s="130"/>
      <c r="F31" s="117"/>
    </row>
    <row r="32" spans="1:9" ht="192.75" customHeight="1">
      <c r="A32" s="42">
        <f>+A29+1</f>
        <v>9</v>
      </c>
      <c r="B32" s="56" t="s">
        <v>28</v>
      </c>
      <c r="C32" s="105"/>
      <c r="D32" s="129"/>
      <c r="E32" s="130"/>
      <c r="F32" s="117"/>
      <c r="I32" s="184"/>
    </row>
    <row r="33" spans="1:9" ht="12.75" customHeight="1">
      <c r="A33" s="42"/>
      <c r="B33" s="66" t="s">
        <v>114</v>
      </c>
      <c r="C33" s="105" t="s">
        <v>14</v>
      </c>
      <c r="D33" s="129">
        <v>0</v>
      </c>
      <c r="E33" s="130"/>
      <c r="F33" s="117">
        <f t="shared" ref="F33" si="8">D33*E33</f>
        <v>0</v>
      </c>
      <c r="I33" s="185"/>
    </row>
    <row r="34" spans="1:9" ht="12.75" customHeight="1">
      <c r="A34" s="42"/>
      <c r="B34" s="66"/>
      <c r="C34" s="105"/>
      <c r="D34" s="129"/>
      <c r="E34" s="130"/>
      <c r="F34" s="117"/>
    </row>
    <row r="35" spans="1:9" ht="12.75" customHeight="1">
      <c r="A35" s="42"/>
      <c r="B35" s="19"/>
      <c r="C35" s="105"/>
      <c r="D35" s="176" t="s">
        <v>114</v>
      </c>
      <c r="E35" s="150"/>
      <c r="F35" s="117">
        <f>ROUND(+F33+F30+F27+F24+F21+F18+F15+F12+F9,0)</f>
        <v>0</v>
      </c>
    </row>
    <row r="36" spans="1:9" ht="12.75" customHeight="1">
      <c r="A36" s="42"/>
      <c r="B36" s="19"/>
      <c r="C36" s="110"/>
      <c r="D36" s="129"/>
      <c r="E36" s="129"/>
      <c r="F36" s="115"/>
    </row>
    <row r="37" spans="1:9" ht="16.5" thickBot="1">
      <c r="A37" s="21" t="s">
        <v>24</v>
      </c>
      <c r="B37" s="22" t="s">
        <v>25</v>
      </c>
      <c r="C37" s="110"/>
      <c r="D37" s="129"/>
      <c r="E37" s="99" t="s">
        <v>34</v>
      </c>
      <c r="F37" s="99">
        <f>SUM(F35:F36)</f>
        <v>0</v>
      </c>
    </row>
    <row r="38" spans="1:9" ht="15.75" thickTop="1">
      <c r="A38" s="42"/>
      <c r="B38" s="19"/>
      <c r="C38" s="110"/>
      <c r="D38" s="129"/>
      <c r="E38" s="129"/>
      <c r="F38" s="115"/>
    </row>
    <row r="39" spans="1:9">
      <c r="A39" s="42"/>
      <c r="B39" s="19"/>
      <c r="C39" s="110"/>
      <c r="D39" s="129"/>
      <c r="E39" s="129"/>
      <c r="F39" s="115"/>
    </row>
    <row r="40" spans="1:9">
      <c r="A40" s="42"/>
      <c r="B40" s="19"/>
      <c r="C40" s="105"/>
      <c r="D40" s="129"/>
      <c r="E40" s="129"/>
      <c r="F40" s="115"/>
    </row>
    <row r="41" spans="1:9">
      <c r="B41" s="63"/>
      <c r="C41" s="108"/>
      <c r="D41" s="104"/>
      <c r="E41" s="128"/>
      <c r="F41" s="124"/>
    </row>
    <row r="43" spans="1:9">
      <c r="B43" s="60"/>
      <c r="C43" s="111"/>
      <c r="D43" s="132"/>
      <c r="E43" s="133"/>
      <c r="F43" s="117"/>
    </row>
  </sheetData>
  <pageMargins left="0.78740157480314965" right="0.19685039370078741" top="0.59055118110236227" bottom="0.59055118110236227" header="0" footer="0.19685039370078741"/>
  <pageSetup paperSize="9" scale="95" orientation="portrait" r:id="rId1"/>
  <headerFooter>
    <oddFooter>Stran &amp;P</oddFooter>
  </headerFooter>
  <colBreaks count="1" manualBreakCount="1">
    <brk id="6" max="10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66"/>
  <sheetViews>
    <sheetView showZeros="0" topLeftCell="A3" zoomScaleNormal="100" workbookViewId="0">
      <selection activeCell="E8" sqref="E8"/>
    </sheetView>
  </sheetViews>
  <sheetFormatPr defaultRowHeight="12.75" customHeight="1"/>
  <cols>
    <col min="1" max="1" width="4.7109375" style="73" customWidth="1"/>
    <col min="2" max="2" width="30.7109375" style="73" customWidth="1"/>
    <col min="3" max="3" width="4.7109375" style="139" customWidth="1"/>
    <col min="4" max="5" width="12.7109375" style="134" customWidth="1"/>
    <col min="6" max="6" width="12.7109375" style="135" customWidth="1"/>
    <col min="242" max="242" width="4.7109375" customWidth="1"/>
    <col min="243" max="243" width="30.7109375" customWidth="1"/>
    <col min="244" max="244" width="4.7109375" customWidth="1"/>
    <col min="245" max="245" width="13.7109375" customWidth="1"/>
    <col min="246" max="248" width="12.7109375" customWidth="1"/>
    <col min="250" max="250" width="21" customWidth="1"/>
    <col min="251" max="251" width="36.5703125" customWidth="1"/>
    <col min="498" max="498" width="4.7109375" customWidth="1"/>
    <col min="499" max="499" width="30.7109375" customWidth="1"/>
    <col min="500" max="500" width="4.7109375" customWidth="1"/>
    <col min="501" max="501" width="13.7109375" customWidth="1"/>
    <col min="502" max="504" width="12.7109375" customWidth="1"/>
    <col min="506" max="506" width="21" customWidth="1"/>
    <col min="507" max="507" width="36.5703125" customWidth="1"/>
    <col min="754" max="754" width="4.7109375" customWidth="1"/>
    <col min="755" max="755" width="30.7109375" customWidth="1"/>
    <col min="756" max="756" width="4.7109375" customWidth="1"/>
    <col min="757" max="757" width="13.7109375" customWidth="1"/>
    <col min="758" max="760" width="12.7109375" customWidth="1"/>
    <col min="762" max="762" width="21" customWidth="1"/>
    <col min="763" max="763" width="36.5703125" customWidth="1"/>
    <col min="1010" max="1010" width="4.7109375" customWidth="1"/>
    <col min="1011" max="1011" width="30.7109375" customWidth="1"/>
    <col min="1012" max="1012" width="4.7109375" customWidth="1"/>
    <col min="1013" max="1013" width="13.7109375" customWidth="1"/>
    <col min="1014" max="1016" width="12.7109375" customWidth="1"/>
    <col min="1018" max="1018" width="21" customWidth="1"/>
    <col min="1019" max="1019" width="36.5703125" customWidth="1"/>
    <col min="1266" max="1266" width="4.7109375" customWidth="1"/>
    <col min="1267" max="1267" width="30.7109375" customWidth="1"/>
    <col min="1268" max="1268" width="4.7109375" customWidth="1"/>
    <col min="1269" max="1269" width="13.7109375" customWidth="1"/>
    <col min="1270" max="1272" width="12.7109375" customWidth="1"/>
    <col min="1274" max="1274" width="21" customWidth="1"/>
    <col min="1275" max="1275" width="36.5703125" customWidth="1"/>
    <col min="1522" max="1522" width="4.7109375" customWidth="1"/>
    <col min="1523" max="1523" width="30.7109375" customWidth="1"/>
    <col min="1524" max="1524" width="4.7109375" customWidth="1"/>
    <col min="1525" max="1525" width="13.7109375" customWidth="1"/>
    <col min="1526" max="1528" width="12.7109375" customWidth="1"/>
    <col min="1530" max="1530" width="21" customWidth="1"/>
    <col min="1531" max="1531" width="36.5703125" customWidth="1"/>
    <col min="1778" max="1778" width="4.7109375" customWidth="1"/>
    <col min="1779" max="1779" width="30.7109375" customWidth="1"/>
    <col min="1780" max="1780" width="4.7109375" customWidth="1"/>
    <col min="1781" max="1781" width="13.7109375" customWidth="1"/>
    <col min="1782" max="1784" width="12.7109375" customWidth="1"/>
    <col min="1786" max="1786" width="21" customWidth="1"/>
    <col min="1787" max="1787" width="36.5703125" customWidth="1"/>
    <col min="2034" max="2034" width="4.7109375" customWidth="1"/>
    <col min="2035" max="2035" width="30.7109375" customWidth="1"/>
    <col min="2036" max="2036" width="4.7109375" customWidth="1"/>
    <col min="2037" max="2037" width="13.7109375" customWidth="1"/>
    <col min="2038" max="2040" width="12.7109375" customWidth="1"/>
    <col min="2042" max="2042" width="21" customWidth="1"/>
    <col min="2043" max="2043" width="36.5703125" customWidth="1"/>
    <col min="2290" max="2290" width="4.7109375" customWidth="1"/>
    <col min="2291" max="2291" width="30.7109375" customWidth="1"/>
    <col min="2292" max="2292" width="4.7109375" customWidth="1"/>
    <col min="2293" max="2293" width="13.7109375" customWidth="1"/>
    <col min="2294" max="2296" width="12.7109375" customWidth="1"/>
    <col min="2298" max="2298" width="21" customWidth="1"/>
    <col min="2299" max="2299" width="36.5703125" customWidth="1"/>
    <col min="2546" max="2546" width="4.7109375" customWidth="1"/>
    <col min="2547" max="2547" width="30.7109375" customWidth="1"/>
    <col min="2548" max="2548" width="4.7109375" customWidth="1"/>
    <col min="2549" max="2549" width="13.7109375" customWidth="1"/>
    <col min="2550" max="2552" width="12.7109375" customWidth="1"/>
    <col min="2554" max="2554" width="21" customWidth="1"/>
    <col min="2555" max="2555" width="36.5703125" customWidth="1"/>
    <col min="2802" max="2802" width="4.7109375" customWidth="1"/>
    <col min="2803" max="2803" width="30.7109375" customWidth="1"/>
    <col min="2804" max="2804" width="4.7109375" customWidth="1"/>
    <col min="2805" max="2805" width="13.7109375" customWidth="1"/>
    <col min="2806" max="2808" width="12.7109375" customWidth="1"/>
    <col min="2810" max="2810" width="21" customWidth="1"/>
    <col min="2811" max="2811" width="36.5703125" customWidth="1"/>
    <col min="3058" max="3058" width="4.7109375" customWidth="1"/>
    <col min="3059" max="3059" width="30.7109375" customWidth="1"/>
    <col min="3060" max="3060" width="4.7109375" customWidth="1"/>
    <col min="3061" max="3061" width="13.7109375" customWidth="1"/>
    <col min="3062" max="3064" width="12.7109375" customWidth="1"/>
    <col min="3066" max="3066" width="21" customWidth="1"/>
    <col min="3067" max="3067" width="36.5703125" customWidth="1"/>
    <col min="3314" max="3314" width="4.7109375" customWidth="1"/>
    <col min="3315" max="3315" width="30.7109375" customWidth="1"/>
    <col min="3316" max="3316" width="4.7109375" customWidth="1"/>
    <col min="3317" max="3317" width="13.7109375" customWidth="1"/>
    <col min="3318" max="3320" width="12.7109375" customWidth="1"/>
    <col min="3322" max="3322" width="21" customWidth="1"/>
    <col min="3323" max="3323" width="36.5703125" customWidth="1"/>
    <col min="3570" max="3570" width="4.7109375" customWidth="1"/>
    <col min="3571" max="3571" width="30.7109375" customWidth="1"/>
    <col min="3572" max="3572" width="4.7109375" customWidth="1"/>
    <col min="3573" max="3573" width="13.7109375" customWidth="1"/>
    <col min="3574" max="3576" width="12.7109375" customWidth="1"/>
    <col min="3578" max="3578" width="21" customWidth="1"/>
    <col min="3579" max="3579" width="36.5703125" customWidth="1"/>
    <col min="3826" max="3826" width="4.7109375" customWidth="1"/>
    <col min="3827" max="3827" width="30.7109375" customWidth="1"/>
    <col min="3828" max="3828" width="4.7109375" customWidth="1"/>
    <col min="3829" max="3829" width="13.7109375" customWidth="1"/>
    <col min="3830" max="3832" width="12.7109375" customWidth="1"/>
    <col min="3834" max="3834" width="21" customWidth="1"/>
    <col min="3835" max="3835" width="36.5703125" customWidth="1"/>
    <col min="4082" max="4082" width="4.7109375" customWidth="1"/>
    <col min="4083" max="4083" width="30.7109375" customWidth="1"/>
    <col min="4084" max="4084" width="4.7109375" customWidth="1"/>
    <col min="4085" max="4085" width="13.7109375" customWidth="1"/>
    <col min="4086" max="4088" width="12.7109375" customWidth="1"/>
    <col min="4090" max="4090" width="21" customWidth="1"/>
    <col min="4091" max="4091" width="36.5703125" customWidth="1"/>
    <col min="4338" max="4338" width="4.7109375" customWidth="1"/>
    <col min="4339" max="4339" width="30.7109375" customWidth="1"/>
    <col min="4340" max="4340" width="4.7109375" customWidth="1"/>
    <col min="4341" max="4341" width="13.7109375" customWidth="1"/>
    <col min="4342" max="4344" width="12.7109375" customWidth="1"/>
    <col min="4346" max="4346" width="21" customWidth="1"/>
    <col min="4347" max="4347" width="36.5703125" customWidth="1"/>
    <col min="4594" max="4594" width="4.7109375" customWidth="1"/>
    <col min="4595" max="4595" width="30.7109375" customWidth="1"/>
    <col min="4596" max="4596" width="4.7109375" customWidth="1"/>
    <col min="4597" max="4597" width="13.7109375" customWidth="1"/>
    <col min="4598" max="4600" width="12.7109375" customWidth="1"/>
    <col min="4602" max="4602" width="21" customWidth="1"/>
    <col min="4603" max="4603" width="36.5703125" customWidth="1"/>
    <col min="4850" max="4850" width="4.7109375" customWidth="1"/>
    <col min="4851" max="4851" width="30.7109375" customWidth="1"/>
    <col min="4852" max="4852" width="4.7109375" customWidth="1"/>
    <col min="4853" max="4853" width="13.7109375" customWidth="1"/>
    <col min="4854" max="4856" width="12.7109375" customWidth="1"/>
    <col min="4858" max="4858" width="21" customWidth="1"/>
    <col min="4859" max="4859" width="36.5703125" customWidth="1"/>
    <col min="5106" max="5106" width="4.7109375" customWidth="1"/>
    <col min="5107" max="5107" width="30.7109375" customWidth="1"/>
    <col min="5108" max="5108" width="4.7109375" customWidth="1"/>
    <col min="5109" max="5109" width="13.7109375" customWidth="1"/>
    <col min="5110" max="5112" width="12.7109375" customWidth="1"/>
    <col min="5114" max="5114" width="21" customWidth="1"/>
    <col min="5115" max="5115" width="36.5703125" customWidth="1"/>
    <col min="5362" max="5362" width="4.7109375" customWidth="1"/>
    <col min="5363" max="5363" width="30.7109375" customWidth="1"/>
    <col min="5364" max="5364" width="4.7109375" customWidth="1"/>
    <col min="5365" max="5365" width="13.7109375" customWidth="1"/>
    <col min="5366" max="5368" width="12.7109375" customWidth="1"/>
    <col min="5370" max="5370" width="21" customWidth="1"/>
    <col min="5371" max="5371" width="36.5703125" customWidth="1"/>
    <col min="5618" max="5618" width="4.7109375" customWidth="1"/>
    <col min="5619" max="5619" width="30.7109375" customWidth="1"/>
    <col min="5620" max="5620" width="4.7109375" customWidth="1"/>
    <col min="5621" max="5621" width="13.7109375" customWidth="1"/>
    <col min="5622" max="5624" width="12.7109375" customWidth="1"/>
    <col min="5626" max="5626" width="21" customWidth="1"/>
    <col min="5627" max="5627" width="36.5703125" customWidth="1"/>
    <col min="5874" max="5874" width="4.7109375" customWidth="1"/>
    <col min="5875" max="5875" width="30.7109375" customWidth="1"/>
    <col min="5876" max="5876" width="4.7109375" customWidth="1"/>
    <col min="5877" max="5877" width="13.7109375" customWidth="1"/>
    <col min="5878" max="5880" width="12.7109375" customWidth="1"/>
    <col min="5882" max="5882" width="21" customWidth="1"/>
    <col min="5883" max="5883" width="36.5703125" customWidth="1"/>
    <col min="6130" max="6130" width="4.7109375" customWidth="1"/>
    <col min="6131" max="6131" width="30.7109375" customWidth="1"/>
    <col min="6132" max="6132" width="4.7109375" customWidth="1"/>
    <col min="6133" max="6133" width="13.7109375" customWidth="1"/>
    <col min="6134" max="6136" width="12.7109375" customWidth="1"/>
    <col min="6138" max="6138" width="21" customWidth="1"/>
    <col min="6139" max="6139" width="36.5703125" customWidth="1"/>
    <col min="6386" max="6386" width="4.7109375" customWidth="1"/>
    <col min="6387" max="6387" width="30.7109375" customWidth="1"/>
    <col min="6388" max="6388" width="4.7109375" customWidth="1"/>
    <col min="6389" max="6389" width="13.7109375" customWidth="1"/>
    <col min="6390" max="6392" width="12.7109375" customWidth="1"/>
    <col min="6394" max="6394" width="21" customWidth="1"/>
    <col min="6395" max="6395" width="36.5703125" customWidth="1"/>
    <col min="6642" max="6642" width="4.7109375" customWidth="1"/>
    <col min="6643" max="6643" width="30.7109375" customWidth="1"/>
    <col min="6644" max="6644" width="4.7109375" customWidth="1"/>
    <col min="6645" max="6645" width="13.7109375" customWidth="1"/>
    <col min="6646" max="6648" width="12.7109375" customWidth="1"/>
    <col min="6650" max="6650" width="21" customWidth="1"/>
    <col min="6651" max="6651" width="36.5703125" customWidth="1"/>
    <col min="6898" max="6898" width="4.7109375" customWidth="1"/>
    <col min="6899" max="6899" width="30.7109375" customWidth="1"/>
    <col min="6900" max="6900" width="4.7109375" customWidth="1"/>
    <col min="6901" max="6901" width="13.7109375" customWidth="1"/>
    <col min="6902" max="6904" width="12.7109375" customWidth="1"/>
    <col min="6906" max="6906" width="21" customWidth="1"/>
    <col min="6907" max="6907" width="36.5703125" customWidth="1"/>
    <col min="7154" max="7154" width="4.7109375" customWidth="1"/>
    <col min="7155" max="7155" width="30.7109375" customWidth="1"/>
    <col min="7156" max="7156" width="4.7109375" customWidth="1"/>
    <col min="7157" max="7157" width="13.7109375" customWidth="1"/>
    <col min="7158" max="7160" width="12.7109375" customWidth="1"/>
    <col min="7162" max="7162" width="21" customWidth="1"/>
    <col min="7163" max="7163" width="36.5703125" customWidth="1"/>
    <col min="7410" max="7410" width="4.7109375" customWidth="1"/>
    <col min="7411" max="7411" width="30.7109375" customWidth="1"/>
    <col min="7412" max="7412" width="4.7109375" customWidth="1"/>
    <col min="7413" max="7413" width="13.7109375" customWidth="1"/>
    <col min="7414" max="7416" width="12.7109375" customWidth="1"/>
    <col min="7418" max="7418" width="21" customWidth="1"/>
    <col min="7419" max="7419" width="36.5703125" customWidth="1"/>
    <col min="7666" max="7666" width="4.7109375" customWidth="1"/>
    <col min="7667" max="7667" width="30.7109375" customWidth="1"/>
    <col min="7668" max="7668" width="4.7109375" customWidth="1"/>
    <col min="7669" max="7669" width="13.7109375" customWidth="1"/>
    <col min="7670" max="7672" width="12.7109375" customWidth="1"/>
    <col min="7674" max="7674" width="21" customWidth="1"/>
    <col min="7675" max="7675" width="36.5703125" customWidth="1"/>
    <col min="7922" max="7922" width="4.7109375" customWidth="1"/>
    <col min="7923" max="7923" width="30.7109375" customWidth="1"/>
    <col min="7924" max="7924" width="4.7109375" customWidth="1"/>
    <col min="7925" max="7925" width="13.7109375" customWidth="1"/>
    <col min="7926" max="7928" width="12.7109375" customWidth="1"/>
    <col min="7930" max="7930" width="21" customWidth="1"/>
    <col min="7931" max="7931" width="36.5703125" customWidth="1"/>
    <col min="8178" max="8178" width="4.7109375" customWidth="1"/>
    <col min="8179" max="8179" width="30.7109375" customWidth="1"/>
    <col min="8180" max="8180" width="4.7109375" customWidth="1"/>
    <col min="8181" max="8181" width="13.7109375" customWidth="1"/>
    <col min="8182" max="8184" width="12.7109375" customWidth="1"/>
    <col min="8186" max="8186" width="21" customWidth="1"/>
    <col min="8187" max="8187" width="36.5703125" customWidth="1"/>
    <col min="8434" max="8434" width="4.7109375" customWidth="1"/>
    <col min="8435" max="8435" width="30.7109375" customWidth="1"/>
    <col min="8436" max="8436" width="4.7109375" customWidth="1"/>
    <col min="8437" max="8437" width="13.7109375" customWidth="1"/>
    <col min="8438" max="8440" width="12.7109375" customWidth="1"/>
    <col min="8442" max="8442" width="21" customWidth="1"/>
    <col min="8443" max="8443" width="36.5703125" customWidth="1"/>
    <col min="8690" max="8690" width="4.7109375" customWidth="1"/>
    <col min="8691" max="8691" width="30.7109375" customWidth="1"/>
    <col min="8692" max="8692" width="4.7109375" customWidth="1"/>
    <col min="8693" max="8693" width="13.7109375" customWidth="1"/>
    <col min="8694" max="8696" width="12.7109375" customWidth="1"/>
    <col min="8698" max="8698" width="21" customWidth="1"/>
    <col min="8699" max="8699" width="36.5703125" customWidth="1"/>
    <col min="8946" max="8946" width="4.7109375" customWidth="1"/>
    <col min="8947" max="8947" width="30.7109375" customWidth="1"/>
    <col min="8948" max="8948" width="4.7109375" customWidth="1"/>
    <col min="8949" max="8949" width="13.7109375" customWidth="1"/>
    <col min="8950" max="8952" width="12.7109375" customWidth="1"/>
    <col min="8954" max="8954" width="21" customWidth="1"/>
    <col min="8955" max="8955" width="36.5703125" customWidth="1"/>
    <col min="9202" max="9202" width="4.7109375" customWidth="1"/>
    <col min="9203" max="9203" width="30.7109375" customWidth="1"/>
    <col min="9204" max="9204" width="4.7109375" customWidth="1"/>
    <col min="9205" max="9205" width="13.7109375" customWidth="1"/>
    <col min="9206" max="9208" width="12.7109375" customWidth="1"/>
    <col min="9210" max="9210" width="21" customWidth="1"/>
    <col min="9211" max="9211" width="36.5703125" customWidth="1"/>
    <col min="9458" max="9458" width="4.7109375" customWidth="1"/>
    <col min="9459" max="9459" width="30.7109375" customWidth="1"/>
    <col min="9460" max="9460" width="4.7109375" customWidth="1"/>
    <col min="9461" max="9461" width="13.7109375" customWidth="1"/>
    <col min="9462" max="9464" width="12.7109375" customWidth="1"/>
    <col min="9466" max="9466" width="21" customWidth="1"/>
    <col min="9467" max="9467" width="36.5703125" customWidth="1"/>
    <col min="9714" max="9714" width="4.7109375" customWidth="1"/>
    <col min="9715" max="9715" width="30.7109375" customWidth="1"/>
    <col min="9716" max="9716" width="4.7109375" customWidth="1"/>
    <col min="9717" max="9717" width="13.7109375" customWidth="1"/>
    <col min="9718" max="9720" width="12.7109375" customWidth="1"/>
    <col min="9722" max="9722" width="21" customWidth="1"/>
    <col min="9723" max="9723" width="36.5703125" customWidth="1"/>
    <col min="9970" max="9970" width="4.7109375" customWidth="1"/>
    <col min="9971" max="9971" width="30.7109375" customWidth="1"/>
    <col min="9972" max="9972" width="4.7109375" customWidth="1"/>
    <col min="9973" max="9973" width="13.7109375" customWidth="1"/>
    <col min="9974" max="9976" width="12.7109375" customWidth="1"/>
    <col min="9978" max="9978" width="21" customWidth="1"/>
    <col min="9979" max="9979" width="36.5703125" customWidth="1"/>
    <col min="10226" max="10226" width="4.7109375" customWidth="1"/>
    <col min="10227" max="10227" width="30.7109375" customWidth="1"/>
    <col min="10228" max="10228" width="4.7109375" customWidth="1"/>
    <col min="10229" max="10229" width="13.7109375" customWidth="1"/>
    <col min="10230" max="10232" width="12.7109375" customWidth="1"/>
    <col min="10234" max="10234" width="21" customWidth="1"/>
    <col min="10235" max="10235" width="36.5703125" customWidth="1"/>
    <col min="10482" max="10482" width="4.7109375" customWidth="1"/>
    <col min="10483" max="10483" width="30.7109375" customWidth="1"/>
    <col min="10484" max="10484" width="4.7109375" customWidth="1"/>
    <col min="10485" max="10485" width="13.7109375" customWidth="1"/>
    <col min="10486" max="10488" width="12.7109375" customWidth="1"/>
    <col min="10490" max="10490" width="21" customWidth="1"/>
    <col min="10491" max="10491" width="36.5703125" customWidth="1"/>
    <col min="10738" max="10738" width="4.7109375" customWidth="1"/>
    <col min="10739" max="10739" width="30.7109375" customWidth="1"/>
    <col min="10740" max="10740" width="4.7109375" customWidth="1"/>
    <col min="10741" max="10741" width="13.7109375" customWidth="1"/>
    <col min="10742" max="10744" width="12.7109375" customWidth="1"/>
    <col min="10746" max="10746" width="21" customWidth="1"/>
    <col min="10747" max="10747" width="36.5703125" customWidth="1"/>
    <col min="10994" max="10994" width="4.7109375" customWidth="1"/>
    <col min="10995" max="10995" width="30.7109375" customWidth="1"/>
    <col min="10996" max="10996" width="4.7109375" customWidth="1"/>
    <col min="10997" max="10997" width="13.7109375" customWidth="1"/>
    <col min="10998" max="11000" width="12.7109375" customWidth="1"/>
    <col min="11002" max="11002" width="21" customWidth="1"/>
    <col min="11003" max="11003" width="36.5703125" customWidth="1"/>
    <col min="11250" max="11250" width="4.7109375" customWidth="1"/>
    <col min="11251" max="11251" width="30.7109375" customWidth="1"/>
    <col min="11252" max="11252" width="4.7109375" customWidth="1"/>
    <col min="11253" max="11253" width="13.7109375" customWidth="1"/>
    <col min="11254" max="11256" width="12.7109375" customWidth="1"/>
    <col min="11258" max="11258" width="21" customWidth="1"/>
    <col min="11259" max="11259" width="36.5703125" customWidth="1"/>
    <col min="11506" max="11506" width="4.7109375" customWidth="1"/>
    <col min="11507" max="11507" width="30.7109375" customWidth="1"/>
    <col min="11508" max="11508" width="4.7109375" customWidth="1"/>
    <col min="11509" max="11509" width="13.7109375" customWidth="1"/>
    <col min="11510" max="11512" width="12.7109375" customWidth="1"/>
    <col min="11514" max="11514" width="21" customWidth="1"/>
    <col min="11515" max="11515" width="36.5703125" customWidth="1"/>
    <col min="11762" max="11762" width="4.7109375" customWidth="1"/>
    <col min="11763" max="11763" width="30.7109375" customWidth="1"/>
    <col min="11764" max="11764" width="4.7109375" customWidth="1"/>
    <col min="11765" max="11765" width="13.7109375" customWidth="1"/>
    <col min="11766" max="11768" width="12.7109375" customWidth="1"/>
    <col min="11770" max="11770" width="21" customWidth="1"/>
    <col min="11771" max="11771" width="36.5703125" customWidth="1"/>
    <col min="12018" max="12018" width="4.7109375" customWidth="1"/>
    <col min="12019" max="12019" width="30.7109375" customWidth="1"/>
    <col min="12020" max="12020" width="4.7109375" customWidth="1"/>
    <col min="12021" max="12021" width="13.7109375" customWidth="1"/>
    <col min="12022" max="12024" width="12.7109375" customWidth="1"/>
    <col min="12026" max="12026" width="21" customWidth="1"/>
    <col min="12027" max="12027" width="36.5703125" customWidth="1"/>
    <col min="12274" max="12274" width="4.7109375" customWidth="1"/>
    <col min="12275" max="12275" width="30.7109375" customWidth="1"/>
    <col min="12276" max="12276" width="4.7109375" customWidth="1"/>
    <col min="12277" max="12277" width="13.7109375" customWidth="1"/>
    <col min="12278" max="12280" width="12.7109375" customWidth="1"/>
    <col min="12282" max="12282" width="21" customWidth="1"/>
    <col min="12283" max="12283" width="36.5703125" customWidth="1"/>
    <col min="12530" max="12530" width="4.7109375" customWidth="1"/>
    <col min="12531" max="12531" width="30.7109375" customWidth="1"/>
    <col min="12532" max="12532" width="4.7109375" customWidth="1"/>
    <col min="12533" max="12533" width="13.7109375" customWidth="1"/>
    <col min="12534" max="12536" width="12.7109375" customWidth="1"/>
    <col min="12538" max="12538" width="21" customWidth="1"/>
    <col min="12539" max="12539" width="36.5703125" customWidth="1"/>
    <col min="12786" max="12786" width="4.7109375" customWidth="1"/>
    <col min="12787" max="12787" width="30.7109375" customWidth="1"/>
    <col min="12788" max="12788" width="4.7109375" customWidth="1"/>
    <col min="12789" max="12789" width="13.7109375" customWidth="1"/>
    <col min="12790" max="12792" width="12.7109375" customWidth="1"/>
    <col min="12794" max="12794" width="21" customWidth="1"/>
    <col min="12795" max="12795" width="36.5703125" customWidth="1"/>
    <col min="13042" max="13042" width="4.7109375" customWidth="1"/>
    <col min="13043" max="13043" width="30.7109375" customWidth="1"/>
    <col min="13044" max="13044" width="4.7109375" customWidth="1"/>
    <col min="13045" max="13045" width="13.7109375" customWidth="1"/>
    <col min="13046" max="13048" width="12.7109375" customWidth="1"/>
    <col min="13050" max="13050" width="21" customWidth="1"/>
    <col min="13051" max="13051" width="36.5703125" customWidth="1"/>
    <col min="13298" max="13298" width="4.7109375" customWidth="1"/>
    <col min="13299" max="13299" width="30.7109375" customWidth="1"/>
    <col min="13300" max="13300" width="4.7109375" customWidth="1"/>
    <col min="13301" max="13301" width="13.7109375" customWidth="1"/>
    <col min="13302" max="13304" width="12.7109375" customWidth="1"/>
    <col min="13306" max="13306" width="21" customWidth="1"/>
    <col min="13307" max="13307" width="36.5703125" customWidth="1"/>
    <col min="13554" max="13554" width="4.7109375" customWidth="1"/>
    <col min="13555" max="13555" width="30.7109375" customWidth="1"/>
    <col min="13556" max="13556" width="4.7109375" customWidth="1"/>
    <col min="13557" max="13557" width="13.7109375" customWidth="1"/>
    <col min="13558" max="13560" width="12.7109375" customWidth="1"/>
    <col min="13562" max="13562" width="21" customWidth="1"/>
    <col min="13563" max="13563" width="36.5703125" customWidth="1"/>
    <col min="13810" max="13810" width="4.7109375" customWidth="1"/>
    <col min="13811" max="13811" width="30.7109375" customWidth="1"/>
    <col min="13812" max="13812" width="4.7109375" customWidth="1"/>
    <col min="13813" max="13813" width="13.7109375" customWidth="1"/>
    <col min="13814" max="13816" width="12.7109375" customWidth="1"/>
    <col min="13818" max="13818" width="21" customWidth="1"/>
    <col min="13819" max="13819" width="36.5703125" customWidth="1"/>
    <col min="14066" max="14066" width="4.7109375" customWidth="1"/>
    <col min="14067" max="14067" width="30.7109375" customWidth="1"/>
    <col min="14068" max="14068" width="4.7109375" customWidth="1"/>
    <col min="14069" max="14069" width="13.7109375" customWidth="1"/>
    <col min="14070" max="14072" width="12.7109375" customWidth="1"/>
    <col min="14074" max="14074" width="21" customWidth="1"/>
    <col min="14075" max="14075" width="36.5703125" customWidth="1"/>
    <col min="14322" max="14322" width="4.7109375" customWidth="1"/>
    <col min="14323" max="14323" width="30.7109375" customWidth="1"/>
    <col min="14324" max="14324" width="4.7109375" customWidth="1"/>
    <col min="14325" max="14325" width="13.7109375" customWidth="1"/>
    <col min="14326" max="14328" width="12.7109375" customWidth="1"/>
    <col min="14330" max="14330" width="21" customWidth="1"/>
    <col min="14331" max="14331" width="36.5703125" customWidth="1"/>
    <col min="14578" max="14578" width="4.7109375" customWidth="1"/>
    <col min="14579" max="14579" width="30.7109375" customWidth="1"/>
    <col min="14580" max="14580" width="4.7109375" customWidth="1"/>
    <col min="14581" max="14581" width="13.7109375" customWidth="1"/>
    <col min="14582" max="14584" width="12.7109375" customWidth="1"/>
    <col min="14586" max="14586" width="21" customWidth="1"/>
    <col min="14587" max="14587" width="36.5703125" customWidth="1"/>
    <col min="14834" max="14834" width="4.7109375" customWidth="1"/>
    <col min="14835" max="14835" width="30.7109375" customWidth="1"/>
    <col min="14836" max="14836" width="4.7109375" customWidth="1"/>
    <col min="14837" max="14837" width="13.7109375" customWidth="1"/>
    <col min="14838" max="14840" width="12.7109375" customWidth="1"/>
    <col min="14842" max="14842" width="21" customWidth="1"/>
    <col min="14843" max="14843" width="36.5703125" customWidth="1"/>
    <col min="15090" max="15090" width="4.7109375" customWidth="1"/>
    <col min="15091" max="15091" width="30.7109375" customWidth="1"/>
    <col min="15092" max="15092" width="4.7109375" customWidth="1"/>
    <col min="15093" max="15093" width="13.7109375" customWidth="1"/>
    <col min="15094" max="15096" width="12.7109375" customWidth="1"/>
    <col min="15098" max="15098" width="21" customWidth="1"/>
    <col min="15099" max="15099" width="36.5703125" customWidth="1"/>
    <col min="15346" max="15346" width="4.7109375" customWidth="1"/>
    <col min="15347" max="15347" width="30.7109375" customWidth="1"/>
    <col min="15348" max="15348" width="4.7109375" customWidth="1"/>
    <col min="15349" max="15349" width="13.7109375" customWidth="1"/>
    <col min="15350" max="15352" width="12.7109375" customWidth="1"/>
    <col min="15354" max="15354" width="21" customWidth="1"/>
    <col min="15355" max="15355" width="36.5703125" customWidth="1"/>
    <col min="15602" max="15602" width="4.7109375" customWidth="1"/>
    <col min="15603" max="15603" width="30.7109375" customWidth="1"/>
    <col min="15604" max="15604" width="4.7109375" customWidth="1"/>
    <col min="15605" max="15605" width="13.7109375" customWidth="1"/>
    <col min="15606" max="15608" width="12.7109375" customWidth="1"/>
    <col min="15610" max="15610" width="21" customWidth="1"/>
    <col min="15611" max="15611" width="36.5703125" customWidth="1"/>
    <col min="15858" max="15858" width="4.7109375" customWidth="1"/>
    <col min="15859" max="15859" width="30.7109375" customWidth="1"/>
    <col min="15860" max="15860" width="4.7109375" customWidth="1"/>
    <col min="15861" max="15861" width="13.7109375" customWidth="1"/>
    <col min="15862" max="15864" width="12.7109375" customWidth="1"/>
    <col min="15866" max="15866" width="21" customWidth="1"/>
    <col min="15867" max="15867" width="36.5703125" customWidth="1"/>
    <col min="16114" max="16114" width="4.7109375" customWidth="1"/>
    <col min="16115" max="16115" width="30.7109375" customWidth="1"/>
    <col min="16116" max="16116" width="4.7109375" customWidth="1"/>
    <col min="16117" max="16117" width="13.7109375" customWidth="1"/>
    <col min="16118" max="16120" width="12.7109375" customWidth="1"/>
    <col min="16122" max="16122" width="21" customWidth="1"/>
    <col min="16123" max="16123" width="36.5703125" customWidth="1"/>
  </cols>
  <sheetData>
    <row r="1" spans="1:6" ht="12.75" customHeight="1">
      <c r="B1" s="87" t="str">
        <f>+Rmet!E1</f>
        <v>KANALIZACIJSKI SISTEM AGLOMERACIJE  ŠKOFIJE</v>
      </c>
    </row>
    <row r="2" spans="1:6" ht="12.75" customHeight="1">
      <c r="B2" s="87" t="str">
        <f>+Rmet!E2</f>
        <v>ZGORNJE ŠKOFIJE - TRETJA ŠKOFIJA</v>
      </c>
    </row>
    <row r="3" spans="1:6" ht="12.75" customHeight="1">
      <c r="B3" s="87"/>
    </row>
    <row r="4" spans="1:6" ht="12.75" customHeight="1">
      <c r="B4" s="87"/>
    </row>
    <row r="5" spans="1:6" ht="12.75" customHeight="1">
      <c r="B5" s="87"/>
    </row>
    <row r="6" spans="1:6" ht="15.75">
      <c r="A6" s="21" t="s">
        <v>35</v>
      </c>
      <c r="B6" s="103" t="s">
        <v>44</v>
      </c>
      <c r="C6" s="105"/>
      <c r="D6" s="129"/>
      <c r="E6" s="129"/>
      <c r="F6" s="115"/>
    </row>
    <row r="7" spans="1:6" ht="12.75" customHeight="1">
      <c r="A7" s="42"/>
      <c r="B7" s="43"/>
      <c r="C7" s="105"/>
      <c r="D7" s="129"/>
      <c r="E7" s="129"/>
      <c r="F7" s="115"/>
    </row>
    <row r="8" spans="1:6" ht="165.75">
      <c r="A8" s="42">
        <v>1</v>
      </c>
      <c r="B8" s="207" t="s">
        <v>110</v>
      </c>
      <c r="C8" s="105"/>
      <c r="D8" s="129"/>
      <c r="E8" s="129"/>
      <c r="F8" s="115"/>
    </row>
    <row r="9" spans="1:6" ht="12.75" customHeight="1">
      <c r="A9" s="42"/>
      <c r="B9" s="66" t="s">
        <v>114</v>
      </c>
      <c r="C9" s="106" t="s">
        <v>13</v>
      </c>
      <c r="D9" s="104">
        <v>19.399999999999999</v>
      </c>
      <c r="E9" s="116"/>
      <c r="F9" s="117">
        <f t="shared" ref="F9" si="0">D9*E9</f>
        <v>0</v>
      </c>
    </row>
    <row r="10" spans="1:6" ht="12.75" customHeight="1">
      <c r="A10" s="42"/>
      <c r="B10" s="66"/>
      <c r="C10" s="105"/>
      <c r="D10" s="129"/>
      <c r="E10" s="129"/>
      <c r="F10" s="115"/>
    </row>
    <row r="11" spans="1:6" ht="255">
      <c r="A11" s="42">
        <f>+A8+1</f>
        <v>2</v>
      </c>
      <c r="B11" s="210" t="s">
        <v>80</v>
      </c>
      <c r="C11" s="105"/>
      <c r="D11" s="282"/>
      <c r="E11" s="129"/>
      <c r="F11" s="115"/>
    </row>
    <row r="12" spans="1:6" ht="12.75" customHeight="1">
      <c r="A12" s="42"/>
      <c r="B12" s="66" t="s">
        <v>114</v>
      </c>
      <c r="C12" s="105" t="s">
        <v>13</v>
      </c>
      <c r="D12" s="104">
        <v>37.299999999999997</v>
      </c>
      <c r="E12" s="129"/>
      <c r="F12" s="117">
        <f t="shared" ref="F12" si="1">D12*E12</f>
        <v>0</v>
      </c>
    </row>
    <row r="13" spans="1:6" ht="12.75" customHeight="1">
      <c r="A13" s="42"/>
      <c r="B13" s="66"/>
      <c r="C13" s="105"/>
      <c r="D13" s="129"/>
      <c r="E13" s="129"/>
      <c r="F13" s="115"/>
    </row>
    <row r="14" spans="1:6" ht="255">
      <c r="A14" s="42">
        <f>+A11+1</f>
        <v>3</v>
      </c>
      <c r="B14" s="210" t="s">
        <v>81</v>
      </c>
      <c r="C14" s="107"/>
      <c r="D14" s="283"/>
      <c r="E14" s="136"/>
      <c r="F14" s="137"/>
    </row>
    <row r="15" spans="1:6" ht="12.75" customHeight="1">
      <c r="A15" s="42"/>
      <c r="B15" s="66" t="s">
        <v>114</v>
      </c>
      <c r="C15" s="105" t="s">
        <v>13</v>
      </c>
      <c r="D15" s="104">
        <v>49.7</v>
      </c>
      <c r="E15" s="129"/>
      <c r="F15" s="117">
        <f t="shared" ref="F15" si="2">D15*E15</f>
        <v>0</v>
      </c>
    </row>
    <row r="16" spans="1:6" ht="12.75" customHeight="1">
      <c r="A16" s="42"/>
      <c r="B16" s="43"/>
      <c r="C16" s="105"/>
      <c r="D16" s="129"/>
      <c r="E16" s="129"/>
      <c r="F16" s="115"/>
    </row>
    <row r="17" spans="1:6" ht="267.75">
      <c r="A17" s="42">
        <f>+A14+1</f>
        <v>4</v>
      </c>
      <c r="B17" s="210" t="s">
        <v>82</v>
      </c>
      <c r="C17" s="108"/>
      <c r="D17" s="283"/>
      <c r="E17" s="136"/>
      <c r="F17" s="117"/>
    </row>
    <row r="18" spans="1:6" ht="12.75" customHeight="1">
      <c r="A18" s="42"/>
      <c r="B18" s="66" t="s">
        <v>114</v>
      </c>
      <c r="C18" s="105" t="s">
        <v>13</v>
      </c>
      <c r="D18" s="104">
        <v>24.9</v>
      </c>
      <c r="E18" s="129"/>
      <c r="F18" s="117">
        <f t="shared" ref="F18" si="3">D18*E18</f>
        <v>0</v>
      </c>
    </row>
    <row r="19" spans="1:6" ht="12.75" customHeight="1">
      <c r="A19" s="42"/>
      <c r="B19" s="52"/>
      <c r="C19" s="108"/>
      <c r="D19" s="138"/>
      <c r="E19" s="136"/>
      <c r="F19" s="117"/>
    </row>
    <row r="20" spans="1:6" ht="140.25">
      <c r="A20" s="42">
        <v>5</v>
      </c>
      <c r="B20" s="19" t="s">
        <v>131</v>
      </c>
      <c r="C20" s="108"/>
      <c r="D20" s="123"/>
      <c r="E20" s="123"/>
      <c r="F20" s="124"/>
    </row>
    <row r="21" spans="1:6" ht="12.75" customHeight="1">
      <c r="A21" s="42"/>
      <c r="B21" s="66" t="s">
        <v>114</v>
      </c>
      <c r="C21" s="108" t="s">
        <v>12</v>
      </c>
      <c r="D21" s="104">
        <v>0</v>
      </c>
      <c r="E21" s="123"/>
      <c r="F21" s="124">
        <f t="shared" ref="F21" si="4">D21*E21</f>
        <v>0</v>
      </c>
    </row>
    <row r="22" spans="1:6" ht="12.75" customHeight="1">
      <c r="A22" s="42"/>
      <c r="B22" s="52"/>
      <c r="C22" s="108"/>
      <c r="D22" s="138"/>
      <c r="E22" s="136"/>
      <c r="F22" s="117"/>
    </row>
    <row r="23" spans="1:6" ht="165.75">
      <c r="A23" s="42">
        <f>+A20+1</f>
        <v>6</v>
      </c>
      <c r="B23" s="210" t="s">
        <v>65</v>
      </c>
      <c r="C23" s="108"/>
      <c r="D23" s="123"/>
      <c r="E23" s="123"/>
      <c r="F23" s="124"/>
    </row>
    <row r="24" spans="1:6" ht="12.75" customHeight="1">
      <c r="A24" s="42"/>
      <c r="B24" s="66" t="s">
        <v>114</v>
      </c>
      <c r="C24" s="108" t="s">
        <v>12</v>
      </c>
      <c r="D24" s="104">
        <v>3</v>
      </c>
      <c r="E24" s="123"/>
      <c r="F24" s="124">
        <f t="shared" ref="F24" si="5">D24*E24</f>
        <v>0</v>
      </c>
    </row>
    <row r="25" spans="1:6" ht="12.75" customHeight="1">
      <c r="A25" s="42"/>
      <c r="B25" s="52"/>
      <c r="C25" s="108"/>
      <c r="D25" s="104"/>
      <c r="E25" s="123"/>
      <c r="F25" s="124"/>
    </row>
    <row r="26" spans="1:6" ht="51">
      <c r="A26" s="42">
        <f>+A23+1</f>
        <v>7</v>
      </c>
      <c r="B26" s="60" t="s">
        <v>19</v>
      </c>
      <c r="C26" s="105"/>
      <c r="D26" s="125"/>
      <c r="E26" s="129"/>
      <c r="F26" s="115"/>
    </row>
    <row r="27" spans="1:6" ht="12.75" customHeight="1">
      <c r="A27" s="42"/>
      <c r="B27" s="66" t="s">
        <v>114</v>
      </c>
      <c r="C27" s="105" t="s">
        <v>14</v>
      </c>
      <c r="D27" s="104">
        <v>49.3</v>
      </c>
      <c r="E27" s="129"/>
      <c r="F27" s="115">
        <f t="shared" ref="F27" si="6">+D27*E27</f>
        <v>0</v>
      </c>
    </row>
    <row r="28" spans="1:6" ht="12.75" customHeight="1">
      <c r="A28" s="42"/>
      <c r="B28" s="66"/>
      <c r="C28" s="105"/>
      <c r="D28" s="125"/>
      <c r="E28" s="129"/>
      <c r="F28" s="115"/>
    </row>
    <row r="29" spans="1:6" ht="142.5" customHeight="1">
      <c r="A29" s="42">
        <f>+A26+1</f>
        <v>8</v>
      </c>
      <c r="B29" s="56" t="s">
        <v>86</v>
      </c>
      <c r="C29" s="105"/>
      <c r="D29" s="125"/>
      <c r="E29" s="126"/>
      <c r="F29" s="127"/>
    </row>
    <row r="30" spans="1:6" ht="12.75" customHeight="1">
      <c r="A30" s="42"/>
      <c r="B30" s="66" t="s">
        <v>114</v>
      </c>
      <c r="C30" s="105" t="s">
        <v>13</v>
      </c>
      <c r="D30" s="104">
        <v>12.3</v>
      </c>
      <c r="E30" s="126"/>
      <c r="F30" s="127">
        <f t="shared" ref="F30" si="7">D30*E30</f>
        <v>0</v>
      </c>
    </row>
    <row r="31" spans="1:6" ht="12.75" customHeight="1">
      <c r="A31" s="42"/>
      <c r="B31" s="66"/>
      <c r="C31" s="105"/>
      <c r="D31" s="125"/>
      <c r="E31" s="129"/>
      <c r="F31" s="115"/>
    </row>
    <row r="32" spans="1:6" ht="114.75">
      <c r="A32" s="42">
        <f>+A29+1</f>
        <v>9</v>
      </c>
      <c r="B32" s="213" t="s">
        <v>85</v>
      </c>
      <c r="C32" s="108"/>
      <c r="D32" s="104"/>
      <c r="E32" s="128"/>
      <c r="F32" s="124"/>
    </row>
    <row r="33" spans="1:9" ht="15">
      <c r="A33" s="42"/>
      <c r="B33" s="66" t="s">
        <v>114</v>
      </c>
      <c r="C33" s="108" t="s">
        <v>13</v>
      </c>
      <c r="D33" s="104">
        <v>0</v>
      </c>
      <c r="E33" s="64"/>
      <c r="F33" s="62">
        <f t="shared" ref="F33" si="8">D33*E33</f>
        <v>0</v>
      </c>
    </row>
    <row r="34" spans="1:9" ht="12.75" customHeight="1">
      <c r="A34" s="42"/>
      <c r="B34" s="66"/>
      <c r="C34" s="108"/>
      <c r="D34" s="104"/>
      <c r="E34" s="128"/>
      <c r="F34" s="124"/>
    </row>
    <row r="35" spans="1:9" ht="103.5" customHeight="1">
      <c r="A35" s="42">
        <f>+A32+1</f>
        <v>10</v>
      </c>
      <c r="B35" s="213" t="s">
        <v>84</v>
      </c>
      <c r="C35" s="108"/>
      <c r="D35" s="104"/>
      <c r="E35" s="128"/>
      <c r="F35" s="124"/>
    </row>
    <row r="36" spans="1:9" ht="15">
      <c r="A36" s="42"/>
      <c r="B36" s="66" t="s">
        <v>114</v>
      </c>
      <c r="C36" s="108" t="s">
        <v>13</v>
      </c>
      <c r="D36" s="104">
        <v>0</v>
      </c>
      <c r="E36" s="64"/>
      <c r="F36" s="62">
        <f t="shared" ref="F36" si="9">D36*E36</f>
        <v>0</v>
      </c>
    </row>
    <row r="37" spans="1:9" ht="12.75" customHeight="1">
      <c r="A37" s="42"/>
      <c r="B37" s="66"/>
      <c r="C37" s="108"/>
      <c r="D37" s="104"/>
      <c r="E37" s="128"/>
      <c r="F37" s="124"/>
    </row>
    <row r="38" spans="1:9" ht="191.25">
      <c r="A38" s="42">
        <f>+A35+1</f>
        <v>11</v>
      </c>
      <c r="B38" s="223" t="s">
        <v>46</v>
      </c>
      <c r="C38" s="108"/>
      <c r="D38" s="104"/>
      <c r="E38" s="128"/>
      <c r="F38" s="124"/>
    </row>
    <row r="39" spans="1:9" ht="12.75" customHeight="1">
      <c r="A39" s="42"/>
      <c r="B39" s="66" t="s">
        <v>114</v>
      </c>
      <c r="C39" s="108" t="s">
        <v>14</v>
      </c>
      <c r="D39" s="104">
        <v>0</v>
      </c>
      <c r="E39" s="128"/>
      <c r="F39" s="124">
        <f t="shared" ref="F39" si="10">D39*E39</f>
        <v>0</v>
      </c>
    </row>
    <row r="40" spans="1:9" ht="12.75" customHeight="1">
      <c r="A40" s="42"/>
      <c r="B40" s="66"/>
      <c r="C40" s="108"/>
      <c r="D40" s="104"/>
      <c r="E40" s="128"/>
      <c r="F40" s="124"/>
    </row>
    <row r="41" spans="1:9" ht="165.75">
      <c r="A41" s="42">
        <f>+A38+1</f>
        <v>12</v>
      </c>
      <c r="B41" s="274" t="s">
        <v>130</v>
      </c>
      <c r="C41" s="108"/>
      <c r="D41" s="104"/>
      <c r="E41" s="128"/>
      <c r="F41" s="124"/>
    </row>
    <row r="42" spans="1:9" ht="12.75" customHeight="1">
      <c r="A42" s="42"/>
      <c r="B42" s="66" t="s">
        <v>114</v>
      </c>
      <c r="C42" s="108" t="s">
        <v>13</v>
      </c>
      <c r="D42" s="104">
        <v>0</v>
      </c>
      <c r="E42" s="128"/>
      <c r="F42" s="124">
        <f t="shared" ref="F42" si="11">D42*E42</f>
        <v>0</v>
      </c>
    </row>
    <row r="43" spans="1:9" ht="12.75" customHeight="1">
      <c r="A43" s="42"/>
      <c r="B43" s="56"/>
      <c r="C43" s="109"/>
      <c r="D43" s="129"/>
      <c r="E43" s="130"/>
      <c r="F43" s="131"/>
    </row>
    <row r="44" spans="1:9" ht="140.25">
      <c r="A44" s="42">
        <f>+A41+1</f>
        <v>13</v>
      </c>
      <c r="B44" s="19" t="s">
        <v>70</v>
      </c>
      <c r="C44" s="108"/>
      <c r="D44" s="129"/>
      <c r="E44" s="128"/>
      <c r="F44" s="124"/>
    </row>
    <row r="45" spans="1:9" ht="12.75" customHeight="1">
      <c r="A45" s="42"/>
      <c r="B45" s="66" t="s">
        <v>114</v>
      </c>
      <c r="C45" s="108" t="s">
        <v>13</v>
      </c>
      <c r="D45" s="104">
        <v>0</v>
      </c>
      <c r="E45" s="128"/>
      <c r="F45" s="124">
        <f t="shared" ref="F45" si="12">D45*E45</f>
        <v>0</v>
      </c>
    </row>
    <row r="46" spans="1:9" ht="12.75" customHeight="1">
      <c r="A46" s="42"/>
      <c r="B46" s="66"/>
      <c r="C46" s="108"/>
      <c r="D46" s="129"/>
      <c r="E46" s="128"/>
      <c r="F46" s="124"/>
    </row>
    <row r="47" spans="1:9" ht="76.5">
      <c r="A47" s="42">
        <f>+A44+1</f>
        <v>14</v>
      </c>
      <c r="B47" s="19" t="s">
        <v>107</v>
      </c>
      <c r="C47" s="105"/>
      <c r="D47" s="125"/>
      <c r="E47" s="129"/>
      <c r="F47" s="115"/>
      <c r="H47" s="53"/>
      <c r="I47" s="162"/>
    </row>
    <row r="48" spans="1:9" ht="12.75" customHeight="1">
      <c r="A48" s="42"/>
      <c r="B48" s="56"/>
      <c r="C48" s="105"/>
      <c r="D48" s="125"/>
      <c r="E48" s="126"/>
      <c r="F48" s="127"/>
    </row>
    <row r="49" spans="1:7" ht="12.75" customHeight="1">
      <c r="A49" s="42"/>
      <c r="B49" s="181" t="s">
        <v>114</v>
      </c>
      <c r="C49" s="108" t="s">
        <v>13</v>
      </c>
      <c r="D49" s="125">
        <v>88</v>
      </c>
      <c r="E49" s="123"/>
      <c r="F49" s="117">
        <f t="shared" ref="F49" si="13">D49*E49</f>
        <v>0</v>
      </c>
    </row>
    <row r="50" spans="1:7" ht="12.75" customHeight="1">
      <c r="A50" s="42"/>
      <c r="B50" s="181"/>
      <c r="C50" s="108"/>
      <c r="D50" s="125"/>
      <c r="E50" s="123"/>
      <c r="F50" s="117"/>
    </row>
    <row r="51" spans="1:7" ht="102">
      <c r="A51" s="42">
        <f>+A47+1</f>
        <v>15</v>
      </c>
      <c r="B51" s="19" t="s">
        <v>69</v>
      </c>
      <c r="C51" s="105"/>
      <c r="D51" s="125"/>
      <c r="E51" s="129"/>
      <c r="F51" s="115"/>
    </row>
    <row r="52" spans="1:7" ht="12.75" customHeight="1">
      <c r="A52" s="42"/>
      <c r="B52" s="223" t="s">
        <v>114</v>
      </c>
      <c r="C52" s="224" t="s">
        <v>13</v>
      </c>
      <c r="D52" s="225">
        <v>21</v>
      </c>
      <c r="E52" s="226"/>
      <c r="F52" s="227">
        <f t="shared" ref="F52" si="14">+D52*E52</f>
        <v>0</v>
      </c>
      <c r="G52" s="228"/>
    </row>
    <row r="53" spans="1:7" ht="12.75" customHeight="1">
      <c r="A53" s="42"/>
      <c r="B53" s="223"/>
      <c r="C53" s="224"/>
      <c r="D53" s="225"/>
      <c r="E53" s="226"/>
      <c r="F53" s="227"/>
      <c r="G53" s="228"/>
    </row>
    <row r="54" spans="1:7" ht="12.75" customHeight="1">
      <c r="A54" s="42"/>
      <c r="B54" s="19"/>
      <c r="C54" s="105"/>
      <c r="D54" s="129"/>
      <c r="E54" s="130"/>
      <c r="F54" s="117"/>
    </row>
    <row r="55" spans="1:7" ht="12.75" customHeight="1">
      <c r="A55" s="42"/>
      <c r="B55" s="19"/>
      <c r="C55" s="105"/>
      <c r="D55" s="176" t="s">
        <v>114</v>
      </c>
      <c r="E55" s="135"/>
      <c r="F55" s="117">
        <f>ROUND(F52+F49+F45+F42+F39+F36+F33+F30+F27+F24+F21+F15+F12+F9,0)</f>
        <v>0</v>
      </c>
    </row>
    <row r="56" spans="1:7" ht="12.75" customHeight="1">
      <c r="A56" s="42"/>
      <c r="B56" s="19"/>
      <c r="C56" s="105"/>
      <c r="D56" s="129"/>
      <c r="E56" s="130"/>
      <c r="F56" s="117"/>
    </row>
    <row r="57" spans="1:7" ht="16.5" thickBot="1">
      <c r="A57" s="21" t="s">
        <v>35</v>
      </c>
      <c r="B57" s="103" t="s">
        <v>44</v>
      </c>
      <c r="C57" s="110"/>
      <c r="D57" s="129"/>
      <c r="E57" s="99" t="s">
        <v>34</v>
      </c>
      <c r="F57" s="99">
        <f>SUM(F55:F56)</f>
        <v>0</v>
      </c>
    </row>
    <row r="58" spans="1:7" ht="12.75" customHeight="1" thickTop="1">
      <c r="B58" s="19"/>
      <c r="C58" s="110"/>
      <c r="D58" s="129"/>
      <c r="E58" s="129"/>
      <c r="F58" s="115"/>
    </row>
    <row r="59" spans="1:7" ht="12.75" customHeight="1">
      <c r="A59" s="42"/>
      <c r="B59" s="19"/>
      <c r="C59" s="110"/>
      <c r="D59" s="129"/>
      <c r="E59" s="129"/>
      <c r="F59" s="115"/>
    </row>
    <row r="60" spans="1:7" ht="12.75" customHeight="1">
      <c r="A60" s="42"/>
      <c r="B60" s="19"/>
      <c r="C60" s="105"/>
      <c r="D60" s="129"/>
      <c r="E60" s="129"/>
      <c r="F60" s="115"/>
    </row>
    <row r="61" spans="1:7" ht="12.75" customHeight="1">
      <c r="A61" s="42"/>
      <c r="B61" s="52"/>
      <c r="C61" s="105"/>
      <c r="D61" s="129"/>
      <c r="E61" s="129"/>
      <c r="F61" s="115"/>
    </row>
    <row r="62" spans="1:7" ht="12.75" customHeight="1">
      <c r="A62" s="42"/>
      <c r="B62" s="52"/>
      <c r="C62" s="105"/>
      <c r="D62" s="129"/>
      <c r="E62" s="129"/>
      <c r="F62" s="115"/>
    </row>
    <row r="63" spans="1:7" ht="12.75" customHeight="1">
      <c r="A63" s="42"/>
    </row>
    <row r="64" spans="1:7" ht="12.75" customHeight="1">
      <c r="B64" s="63"/>
      <c r="C64" s="108"/>
      <c r="D64" s="104"/>
      <c r="E64" s="128"/>
      <c r="F64" s="124"/>
    </row>
    <row r="66" spans="2:6" ht="12.75" customHeight="1">
      <c r="B66" s="60"/>
      <c r="C66" s="111"/>
      <c r="D66" s="132"/>
      <c r="E66" s="133"/>
      <c r="F66" s="117"/>
    </row>
  </sheetData>
  <pageMargins left="0.78740157480314965" right="0.19685039370078741" top="0.39370078740157483" bottom="0.59055118110236227" header="0" footer="0.19685039370078741"/>
  <pageSetup paperSize="9" orientation="portrait" r:id="rId1"/>
  <headerFooter>
    <oddFoote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00"/>
  <sheetViews>
    <sheetView showZeros="0" topLeftCell="A64" zoomScaleNormal="100" workbookViewId="0">
      <selection activeCell="F72" sqref="F72"/>
    </sheetView>
  </sheetViews>
  <sheetFormatPr defaultRowHeight="12.75" customHeight="1"/>
  <cols>
    <col min="1" max="1" width="4.7109375" style="73" customWidth="1"/>
    <col min="2" max="2" width="30.7109375" style="73" customWidth="1"/>
    <col min="3" max="3" width="4.7109375" style="139" customWidth="1"/>
    <col min="4" max="4" width="12.7109375" style="112" customWidth="1"/>
    <col min="5" max="5" width="11.7109375" style="112" customWidth="1"/>
    <col min="6" max="6" width="12.7109375" style="113"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ht="12.75" customHeight="1">
      <c r="B1" s="87" t="str">
        <f>+Rmet!E1</f>
        <v>KANALIZACIJSKI SISTEM AGLOMERACIJE  ŠKOFIJE</v>
      </c>
    </row>
    <row r="2" spans="1:6" ht="12.75" customHeight="1">
      <c r="B2" s="87" t="str">
        <f>+Rmet!E2</f>
        <v>ZGORNJE ŠKOFIJE - TRETJA ŠKOFIJA</v>
      </c>
    </row>
    <row r="3" spans="1:6" ht="12.75" customHeight="1">
      <c r="B3" s="87"/>
    </row>
    <row r="4" spans="1:6" ht="12.75" customHeight="1">
      <c r="B4" s="87"/>
    </row>
    <row r="5" spans="1:6" ht="12.75" customHeight="1">
      <c r="B5" s="87"/>
    </row>
    <row r="6" spans="1:6" ht="15.75">
      <c r="A6" s="21" t="s">
        <v>36</v>
      </c>
      <c r="B6" s="22" t="s">
        <v>10</v>
      </c>
      <c r="C6" s="105"/>
      <c r="D6" s="114"/>
      <c r="E6" s="114"/>
      <c r="F6" s="151"/>
    </row>
    <row r="7" spans="1:6" ht="12.75" customHeight="1">
      <c r="A7" s="21"/>
      <c r="B7" s="22"/>
      <c r="C7" s="105"/>
      <c r="D7" s="114"/>
      <c r="E7" s="114"/>
      <c r="F7" s="151"/>
    </row>
    <row r="8" spans="1:6" ht="204">
      <c r="A8" s="42">
        <v>1</v>
      </c>
      <c r="B8" s="19" t="s">
        <v>119</v>
      </c>
      <c r="C8" s="105"/>
      <c r="D8" s="114"/>
      <c r="E8" s="114"/>
      <c r="F8" s="151"/>
    </row>
    <row r="9" spans="1:6" ht="12.75" customHeight="1">
      <c r="A9" s="21"/>
      <c r="B9" s="66" t="s">
        <v>114</v>
      </c>
      <c r="C9" s="105" t="s">
        <v>16</v>
      </c>
      <c r="D9" s="114">
        <v>0</v>
      </c>
      <c r="E9" s="114"/>
      <c r="F9" s="151">
        <f t="shared" ref="F9" si="0">D9*E9</f>
        <v>0</v>
      </c>
    </row>
    <row r="10" spans="1:6" ht="12.75" customHeight="1">
      <c r="A10" s="42"/>
      <c r="B10" s="43"/>
      <c r="C10" s="105"/>
      <c r="D10" s="114"/>
      <c r="E10" s="114"/>
      <c r="F10" s="151"/>
    </row>
    <row r="11" spans="1:6" ht="191.25">
      <c r="A11" s="42">
        <f>+A8+1</f>
        <v>2</v>
      </c>
      <c r="B11" s="19" t="s">
        <v>120</v>
      </c>
      <c r="C11" s="105"/>
      <c r="D11" s="114"/>
      <c r="E11" s="114"/>
      <c r="F11" s="151"/>
    </row>
    <row r="12" spans="1:6" ht="12.75" customHeight="1">
      <c r="A12" s="42"/>
      <c r="B12" s="66" t="s">
        <v>114</v>
      </c>
      <c r="C12" s="105" t="s">
        <v>16</v>
      </c>
      <c r="D12" s="114">
        <v>0</v>
      </c>
      <c r="E12" s="114"/>
      <c r="F12" s="151">
        <f t="shared" ref="F12" si="1">D12*E12</f>
        <v>0</v>
      </c>
    </row>
    <row r="13" spans="1:6" ht="12.75" customHeight="1">
      <c r="A13" s="42"/>
      <c r="B13" s="66"/>
      <c r="C13" s="105"/>
      <c r="D13" s="114"/>
      <c r="E13" s="114"/>
      <c r="F13" s="151"/>
    </row>
    <row r="14" spans="1:6" ht="191.25">
      <c r="A14" s="42">
        <f>+A11+1</f>
        <v>3</v>
      </c>
      <c r="B14" s="19" t="s">
        <v>123</v>
      </c>
      <c r="C14" s="105"/>
      <c r="D14" s="114"/>
      <c r="E14" s="114"/>
      <c r="F14" s="151"/>
    </row>
    <row r="15" spans="1:6" ht="12.75" customHeight="1">
      <c r="A15" s="42"/>
      <c r="B15" s="66" t="s">
        <v>114</v>
      </c>
      <c r="C15" s="105" t="s">
        <v>16</v>
      </c>
      <c r="D15" s="114">
        <v>65.3</v>
      </c>
      <c r="E15" s="114"/>
      <c r="F15" s="151">
        <f t="shared" ref="F15" si="2">D15*E15</f>
        <v>0</v>
      </c>
    </row>
    <row r="16" spans="1:6" ht="12.75" customHeight="1">
      <c r="A16" s="42"/>
      <c r="B16" s="66"/>
      <c r="C16" s="105"/>
      <c r="D16" s="114"/>
      <c r="E16" s="114"/>
      <c r="F16" s="151"/>
    </row>
    <row r="17" spans="1:6" ht="191.25">
      <c r="A17" s="42">
        <f>+A14+1</f>
        <v>4</v>
      </c>
      <c r="B17" s="19" t="s">
        <v>122</v>
      </c>
      <c r="C17" s="108"/>
      <c r="D17" s="152"/>
      <c r="E17" s="146"/>
      <c r="F17" s="157"/>
    </row>
    <row r="18" spans="1:6" ht="15">
      <c r="A18" s="42"/>
      <c r="B18" s="66" t="s">
        <v>114</v>
      </c>
      <c r="C18" s="108" t="s">
        <v>16</v>
      </c>
      <c r="D18" s="114">
        <v>5</v>
      </c>
      <c r="E18" s="146"/>
      <c r="F18" s="157">
        <f t="shared" ref="F18" si="3">D18*E18</f>
        <v>0</v>
      </c>
    </row>
    <row r="19" spans="1:6" ht="15">
      <c r="A19" s="42"/>
      <c r="B19" s="66"/>
      <c r="C19" s="108"/>
      <c r="D19" s="114"/>
      <c r="E19" s="146"/>
      <c r="F19" s="157"/>
    </row>
    <row r="20" spans="1:6" ht="191.25">
      <c r="A20" s="42">
        <f>+A17+1</f>
        <v>5</v>
      </c>
      <c r="B20" s="19" t="s">
        <v>121</v>
      </c>
      <c r="C20" s="108"/>
      <c r="D20" s="152"/>
      <c r="E20" s="146"/>
      <c r="F20" s="157"/>
    </row>
    <row r="21" spans="1:6" ht="12.75" customHeight="1">
      <c r="A21" s="42"/>
      <c r="B21" s="66" t="s">
        <v>114</v>
      </c>
      <c r="C21" s="108" t="s">
        <v>12</v>
      </c>
      <c r="D21" s="114">
        <v>0</v>
      </c>
      <c r="E21" s="146"/>
      <c r="F21" s="157">
        <f t="shared" ref="F21" si="4">D21*E21</f>
        <v>0</v>
      </c>
    </row>
    <row r="22" spans="1:6" ht="12.75" customHeight="1">
      <c r="A22" s="42"/>
      <c r="B22" s="66"/>
      <c r="C22" s="108"/>
      <c r="D22" s="114"/>
      <c r="E22" s="146"/>
      <c r="F22" s="157"/>
    </row>
    <row r="23" spans="1:6" ht="191.25">
      <c r="A23" s="42">
        <f>+A20+1</f>
        <v>6</v>
      </c>
      <c r="B23" s="19" t="s">
        <v>124</v>
      </c>
      <c r="C23" s="108"/>
      <c r="D23" s="152"/>
      <c r="E23" s="146"/>
      <c r="F23" s="157"/>
    </row>
    <row r="24" spans="1:6" ht="12.75" customHeight="1">
      <c r="A24" s="42"/>
      <c r="B24" s="66" t="s">
        <v>114</v>
      </c>
      <c r="C24" s="108" t="s">
        <v>16</v>
      </c>
      <c r="D24" s="114">
        <v>0</v>
      </c>
      <c r="E24" s="146"/>
      <c r="F24" s="157">
        <f t="shared" ref="F24" si="5">D24*E24</f>
        <v>0</v>
      </c>
    </row>
    <row r="25" spans="1:6" ht="12.75" customHeight="1">
      <c r="A25" s="42"/>
      <c r="B25" s="66"/>
      <c r="C25" s="108"/>
      <c r="D25" s="152"/>
      <c r="E25" s="146"/>
      <c r="F25" s="157"/>
    </row>
    <row r="26" spans="1:6" ht="267.75">
      <c r="A26" s="42">
        <f>+A23+1</f>
        <v>7</v>
      </c>
      <c r="B26" s="216" t="s">
        <v>112</v>
      </c>
      <c r="C26" s="108"/>
      <c r="D26" s="152"/>
      <c r="E26" s="153"/>
      <c r="F26" s="120"/>
    </row>
    <row r="27" spans="1:6" ht="12.75" customHeight="1">
      <c r="A27" s="42"/>
      <c r="B27" s="66" t="s">
        <v>114</v>
      </c>
      <c r="C27" s="108" t="s">
        <v>12</v>
      </c>
      <c r="D27" s="114">
        <v>0</v>
      </c>
      <c r="E27" s="153"/>
      <c r="F27" s="120">
        <f t="shared" ref="F27" si="6">D27*E27</f>
        <v>0</v>
      </c>
    </row>
    <row r="28" spans="1:6" ht="12.75" customHeight="1">
      <c r="A28" s="42"/>
      <c r="B28" s="43"/>
      <c r="C28" s="105"/>
      <c r="D28" s="114"/>
      <c r="E28" s="114"/>
      <c r="F28" s="151"/>
    </row>
    <row r="29" spans="1:6" ht="267.75">
      <c r="A29" s="42">
        <f>+A26+1</f>
        <v>8</v>
      </c>
      <c r="B29" s="216" t="s">
        <v>111</v>
      </c>
      <c r="C29" s="105"/>
      <c r="D29" s="154"/>
      <c r="E29" s="281"/>
      <c r="F29" s="155"/>
    </row>
    <row r="30" spans="1:6" ht="12.75" customHeight="1">
      <c r="A30" s="42"/>
      <c r="B30" s="66" t="s">
        <v>114</v>
      </c>
      <c r="C30" s="108" t="s">
        <v>12</v>
      </c>
      <c r="D30" s="114">
        <v>4</v>
      </c>
      <c r="E30" s="156"/>
      <c r="F30" s="157">
        <f t="shared" ref="F30" si="7">D30*E30</f>
        <v>0</v>
      </c>
    </row>
    <row r="31" spans="1:6" ht="12.75" customHeight="1">
      <c r="A31" s="42"/>
      <c r="B31" s="52"/>
      <c r="C31" s="108"/>
      <c r="D31" s="122"/>
      <c r="E31" s="119"/>
      <c r="F31" s="120"/>
    </row>
    <row r="32" spans="1:6" ht="257.25" customHeight="1">
      <c r="A32" s="42">
        <f>+A29+1</f>
        <v>9</v>
      </c>
      <c r="B32" s="216" t="s">
        <v>73</v>
      </c>
      <c r="C32" s="105"/>
      <c r="D32" s="154"/>
      <c r="E32" s="281"/>
      <c r="F32" s="155"/>
    </row>
    <row r="33" spans="1:6" ht="12.75" customHeight="1">
      <c r="A33" s="42"/>
      <c r="B33" s="66" t="s">
        <v>114</v>
      </c>
      <c r="C33" s="108" t="s">
        <v>12</v>
      </c>
      <c r="D33" s="114">
        <v>2</v>
      </c>
      <c r="E33" s="156"/>
      <c r="F33" s="157">
        <f t="shared" ref="F33" si="8">D33*E33</f>
        <v>0</v>
      </c>
    </row>
    <row r="34" spans="1:6" ht="12.75" customHeight="1">
      <c r="A34" s="42"/>
      <c r="B34" s="66"/>
      <c r="C34" s="108"/>
      <c r="D34" s="114"/>
      <c r="E34" s="156"/>
      <c r="F34" s="157"/>
    </row>
    <row r="35" spans="1:6" ht="256.5" customHeight="1">
      <c r="A35" s="42">
        <v>10</v>
      </c>
      <c r="B35" s="216" t="s">
        <v>100</v>
      </c>
      <c r="C35" s="105"/>
      <c r="D35" s="154"/>
      <c r="E35" s="281"/>
      <c r="F35" s="155"/>
    </row>
    <row r="36" spans="1:6" ht="12.75" customHeight="1">
      <c r="A36" s="42"/>
      <c r="B36" s="58"/>
      <c r="C36" s="105"/>
      <c r="D36" s="129"/>
      <c r="E36" s="129"/>
      <c r="F36" s="115"/>
    </row>
    <row r="37" spans="1:6" ht="12.75" customHeight="1">
      <c r="A37" s="42"/>
      <c r="B37" s="181" t="s">
        <v>114</v>
      </c>
      <c r="C37" s="105" t="s">
        <v>12</v>
      </c>
      <c r="D37" s="59">
        <v>0</v>
      </c>
      <c r="E37" s="179"/>
      <c r="F37" s="117">
        <f t="shared" ref="F37" si="9">D37*E37</f>
        <v>0</v>
      </c>
    </row>
    <row r="38" spans="1:6" ht="12.75" customHeight="1">
      <c r="A38" s="42"/>
      <c r="B38" s="181"/>
      <c r="C38" s="106"/>
      <c r="D38" s="125"/>
      <c r="E38" s="179"/>
      <c r="F38" s="117"/>
    </row>
    <row r="39" spans="1:6" ht="191.25">
      <c r="A39" s="42">
        <v>11</v>
      </c>
      <c r="B39" s="222" t="s">
        <v>125</v>
      </c>
      <c r="C39" s="140"/>
      <c r="D39" s="152"/>
      <c r="E39" s="146"/>
      <c r="F39" s="157"/>
    </row>
    <row r="40" spans="1:6" ht="12.75" customHeight="1">
      <c r="A40" s="42"/>
      <c r="B40" s="66" t="s">
        <v>114</v>
      </c>
      <c r="C40" s="140" t="s">
        <v>16</v>
      </c>
      <c r="D40" s="114">
        <v>0</v>
      </c>
      <c r="E40" s="146"/>
      <c r="F40" s="157">
        <f t="shared" ref="F40" si="10">D40*E40</f>
        <v>0</v>
      </c>
    </row>
    <row r="41" spans="1:6" ht="12.75" customHeight="1">
      <c r="A41" s="42"/>
      <c r="B41" s="52"/>
      <c r="C41" s="108"/>
      <c r="D41" s="122"/>
      <c r="E41" s="119"/>
      <c r="F41" s="120"/>
    </row>
    <row r="42" spans="1:6" ht="89.25">
      <c r="A42" s="42">
        <f>+A39+1</f>
        <v>12</v>
      </c>
      <c r="B42" s="214" t="s">
        <v>87</v>
      </c>
      <c r="C42" s="140"/>
      <c r="D42" s="152"/>
      <c r="E42" s="146"/>
      <c r="F42" s="157"/>
    </row>
    <row r="43" spans="1:6" ht="12.75" customHeight="1">
      <c r="A43" s="42"/>
      <c r="B43" s="66" t="s">
        <v>114</v>
      </c>
      <c r="C43" s="140" t="s">
        <v>12</v>
      </c>
      <c r="D43" s="114">
        <v>4</v>
      </c>
      <c r="E43" s="146"/>
      <c r="F43" s="157">
        <f t="shared" ref="F43" si="11">D43*E43</f>
        <v>0</v>
      </c>
    </row>
    <row r="44" spans="1:6" ht="12.75" customHeight="1">
      <c r="A44" s="42"/>
      <c r="B44" s="66"/>
      <c r="C44" s="105"/>
      <c r="D44" s="118"/>
      <c r="E44" s="114"/>
      <c r="F44" s="151"/>
    </row>
    <row r="45" spans="1:6" ht="89.25">
      <c r="A45" s="42">
        <f>+A42+1</f>
        <v>13</v>
      </c>
      <c r="B45" s="66" t="s">
        <v>88</v>
      </c>
      <c r="C45" s="140"/>
      <c r="D45" s="152"/>
      <c r="E45" s="146"/>
      <c r="F45" s="157"/>
    </row>
    <row r="46" spans="1:6" ht="12.75" customHeight="1">
      <c r="A46" s="42"/>
      <c r="B46" s="66" t="s">
        <v>114</v>
      </c>
      <c r="C46" s="140" t="s">
        <v>12</v>
      </c>
      <c r="D46" s="114">
        <v>2</v>
      </c>
      <c r="E46" s="146"/>
      <c r="F46" s="157">
        <f t="shared" ref="F46" si="12">D46*E46</f>
        <v>0</v>
      </c>
    </row>
    <row r="47" spans="1:6" ht="12.75" customHeight="1">
      <c r="A47" s="42"/>
      <c r="B47" s="66"/>
      <c r="C47" s="140"/>
      <c r="D47" s="114"/>
      <c r="E47" s="146"/>
      <c r="F47" s="157"/>
    </row>
    <row r="48" spans="1:6" ht="180" customHeight="1">
      <c r="A48" s="42">
        <f>+A45+1</f>
        <v>14</v>
      </c>
      <c r="B48" s="273" t="s">
        <v>89</v>
      </c>
      <c r="C48" s="69"/>
      <c r="D48" s="57"/>
      <c r="E48" s="57"/>
      <c r="F48" s="39"/>
    </row>
    <row r="49" spans="1:6" ht="12.75" customHeight="1">
      <c r="A49" s="42"/>
      <c r="B49" s="66" t="s">
        <v>114</v>
      </c>
      <c r="C49" s="33" t="s">
        <v>12</v>
      </c>
      <c r="D49" s="114">
        <v>0</v>
      </c>
      <c r="E49" s="114"/>
      <c r="F49" s="151">
        <f t="shared" ref="F49" si="13">D49*E49</f>
        <v>0</v>
      </c>
    </row>
    <row r="50" spans="1:6" ht="12.75" customHeight="1">
      <c r="A50" s="42"/>
      <c r="B50" s="66"/>
      <c r="C50" s="140"/>
      <c r="D50" s="152"/>
      <c r="E50" s="146"/>
      <c r="F50" s="157"/>
    </row>
    <row r="51" spans="1:6" ht="205.5" customHeight="1">
      <c r="A51" s="42">
        <f>+A48+1</f>
        <v>15</v>
      </c>
      <c r="B51" s="272" t="s">
        <v>127</v>
      </c>
      <c r="C51" s="140"/>
      <c r="D51" s="152"/>
      <c r="E51" s="146"/>
      <c r="F51" s="157"/>
    </row>
    <row r="52" spans="1:6" ht="12.75" customHeight="1">
      <c r="A52" s="42"/>
      <c r="B52" s="66" t="s">
        <v>114</v>
      </c>
      <c r="C52" s="140" t="s">
        <v>16</v>
      </c>
      <c r="D52" s="114">
        <v>0</v>
      </c>
      <c r="E52" s="146"/>
      <c r="F52" s="151">
        <f t="shared" ref="F52" si="14">D52*E52</f>
        <v>0</v>
      </c>
    </row>
    <row r="53" spans="1:6" ht="12.75" customHeight="1">
      <c r="A53" s="42"/>
      <c r="B53" s="66"/>
      <c r="C53" s="140"/>
      <c r="D53" s="114"/>
      <c r="E53" s="146"/>
      <c r="F53" s="151"/>
    </row>
    <row r="54" spans="1:6" ht="204">
      <c r="A54" s="42">
        <f>+A51+1</f>
        <v>16</v>
      </c>
      <c r="B54" s="272" t="s">
        <v>126</v>
      </c>
      <c r="C54" s="140"/>
      <c r="D54" s="152"/>
      <c r="E54" s="146"/>
      <c r="F54" s="157"/>
    </row>
    <row r="55" spans="1:6" ht="12.75" customHeight="1">
      <c r="A55" s="42"/>
      <c r="B55" s="66" t="s">
        <v>114</v>
      </c>
      <c r="C55" s="140" t="s">
        <v>12</v>
      </c>
      <c r="D55" s="114">
        <v>0</v>
      </c>
      <c r="E55" s="68"/>
      <c r="F55" s="151">
        <f t="shared" ref="F55" si="15">D55*E55</f>
        <v>0</v>
      </c>
    </row>
    <row r="56" spans="1:6" ht="12.75" customHeight="1">
      <c r="A56" s="42"/>
      <c r="B56" s="66"/>
      <c r="C56" s="140"/>
      <c r="D56" s="152"/>
      <c r="E56" s="146"/>
      <c r="F56" s="157"/>
    </row>
    <row r="57" spans="1:6" ht="153.75" customHeight="1">
      <c r="A57" s="42">
        <f>+A54+1</f>
        <v>17</v>
      </c>
      <c r="B57" s="65" t="s">
        <v>113</v>
      </c>
      <c r="C57" s="140"/>
      <c r="D57" s="152"/>
      <c r="E57" s="146"/>
      <c r="F57" s="157"/>
    </row>
    <row r="58" spans="1:6" ht="12.75" customHeight="1">
      <c r="A58" s="42"/>
      <c r="B58" s="66" t="s">
        <v>114</v>
      </c>
      <c r="C58" s="140" t="s">
        <v>12</v>
      </c>
      <c r="D58" s="114">
        <v>0</v>
      </c>
      <c r="E58" s="146"/>
      <c r="F58" s="157">
        <f t="shared" ref="F58" si="16">D58*E58</f>
        <v>0</v>
      </c>
    </row>
    <row r="59" spans="1:6" ht="12.75" customHeight="1">
      <c r="A59" s="42"/>
      <c r="B59" s="66"/>
      <c r="C59" s="140"/>
      <c r="D59" s="152"/>
      <c r="E59" s="146"/>
      <c r="F59" s="157"/>
    </row>
    <row r="60" spans="1:6" ht="151.5" customHeight="1">
      <c r="A60" s="42">
        <f>+A57+1</f>
        <v>18</v>
      </c>
      <c r="B60" s="65" t="s">
        <v>47</v>
      </c>
      <c r="C60" s="177"/>
      <c r="D60" s="68"/>
      <c r="E60" s="64"/>
      <c r="F60" s="62"/>
    </row>
    <row r="61" spans="1:6" ht="12.75" customHeight="1">
      <c r="A61" s="42"/>
      <c r="B61" s="66" t="s">
        <v>114</v>
      </c>
      <c r="C61" s="140" t="s">
        <v>12</v>
      </c>
      <c r="D61" s="114">
        <v>0</v>
      </c>
      <c r="E61" s="146"/>
      <c r="F61" s="157">
        <f t="shared" ref="F61" si="17">D61*E61</f>
        <v>0</v>
      </c>
    </row>
    <row r="62" spans="1:6" ht="12.75" customHeight="1">
      <c r="A62" s="42"/>
      <c r="B62" s="66"/>
      <c r="C62" s="140"/>
      <c r="D62" s="152"/>
      <c r="E62" s="146"/>
      <c r="F62" s="157"/>
    </row>
    <row r="63" spans="1:6" ht="153" customHeight="1">
      <c r="A63" s="42">
        <f>+A60+1</f>
        <v>19</v>
      </c>
      <c r="B63" s="65" t="s">
        <v>48</v>
      </c>
      <c r="C63" s="140"/>
      <c r="D63" s="152"/>
      <c r="E63" s="146"/>
      <c r="F63" s="157"/>
    </row>
    <row r="64" spans="1:6" ht="12.75" customHeight="1">
      <c r="A64" s="42"/>
      <c r="B64" s="66" t="s">
        <v>114</v>
      </c>
      <c r="C64" s="140" t="s">
        <v>12</v>
      </c>
      <c r="D64" s="114">
        <v>0</v>
      </c>
      <c r="E64" s="146"/>
      <c r="F64" s="157">
        <f t="shared" ref="F64" si="18">D64*E64</f>
        <v>0</v>
      </c>
    </row>
    <row r="65" spans="1:6" ht="12.75" customHeight="1">
      <c r="A65" s="42"/>
      <c r="B65" s="66"/>
      <c r="C65" s="140"/>
      <c r="D65" s="114"/>
      <c r="E65" s="146"/>
      <c r="F65" s="157"/>
    </row>
    <row r="66" spans="1:6" ht="76.5">
      <c r="A66" s="42">
        <f>+A63+1</f>
        <v>20</v>
      </c>
      <c r="B66" s="66" t="s">
        <v>166</v>
      </c>
      <c r="C66" s="37" t="s">
        <v>12</v>
      </c>
      <c r="D66" s="59">
        <v>2</v>
      </c>
      <c r="E66" s="179"/>
      <c r="F66" s="293">
        <f t="shared" ref="F66" si="19">D66*E66</f>
        <v>0</v>
      </c>
    </row>
    <row r="67" spans="1:6" ht="12.75" customHeight="1">
      <c r="A67" s="42"/>
      <c r="B67" s="66"/>
      <c r="C67" s="140"/>
      <c r="D67" s="114"/>
      <c r="E67" s="146"/>
      <c r="F67" s="157"/>
    </row>
    <row r="68" spans="1:6" ht="76.5">
      <c r="A68" s="42">
        <f>+A66+1</f>
        <v>21</v>
      </c>
      <c r="B68" s="66" t="s">
        <v>167</v>
      </c>
      <c r="C68" s="37" t="s">
        <v>12</v>
      </c>
      <c r="D68" s="59">
        <v>1</v>
      </c>
      <c r="E68" s="179"/>
      <c r="F68" s="293">
        <f t="shared" ref="F68" si="20">D68*E68</f>
        <v>0</v>
      </c>
    </row>
    <row r="69" spans="1:6" ht="12.75" customHeight="1">
      <c r="A69" s="42"/>
      <c r="B69" s="66"/>
      <c r="C69" s="140"/>
      <c r="D69" s="152"/>
      <c r="E69" s="146"/>
      <c r="F69" s="157"/>
    </row>
    <row r="70" spans="1:6" ht="42" customHeight="1">
      <c r="A70" s="42">
        <f>+A68+1</f>
        <v>22</v>
      </c>
      <c r="B70" s="60" t="s">
        <v>20</v>
      </c>
      <c r="C70" s="141"/>
      <c r="D70" s="146"/>
      <c r="E70" s="146"/>
      <c r="F70" s="157"/>
    </row>
    <row r="71" spans="1:6" ht="12.75" customHeight="1">
      <c r="A71" s="42"/>
      <c r="B71" s="66" t="s">
        <v>114</v>
      </c>
      <c r="C71" s="141" t="s">
        <v>12</v>
      </c>
      <c r="D71" s="114">
        <v>0</v>
      </c>
      <c r="E71" s="146"/>
      <c r="F71" s="157">
        <f t="shared" ref="F71" si="21">D71*E71</f>
        <v>0</v>
      </c>
    </row>
    <row r="72" spans="1:6" ht="12.75" customHeight="1">
      <c r="A72" s="42"/>
      <c r="B72" s="19"/>
      <c r="C72" s="105"/>
      <c r="D72" s="114"/>
      <c r="E72" s="158"/>
      <c r="F72" s="120"/>
    </row>
    <row r="73" spans="1:6" ht="12.75" customHeight="1">
      <c r="A73" s="42"/>
      <c r="B73" s="19"/>
      <c r="C73" s="105"/>
      <c r="D73" s="176" t="s">
        <v>114</v>
      </c>
      <c r="E73" s="113"/>
      <c r="F73" s="120">
        <f>ROUND(F71+F68+F66+F64+F61+F58+F55+F52+F49+F46+F43+F33+F30+F27+F24+F21+F18+F15+F12+F9+F40+F37,0)</f>
        <v>0</v>
      </c>
    </row>
    <row r="74" spans="1:6" ht="12.75" customHeight="1">
      <c r="A74" s="42"/>
      <c r="B74" s="19"/>
      <c r="C74" s="105"/>
      <c r="D74" s="114"/>
      <c r="E74" s="158"/>
      <c r="F74" s="120"/>
    </row>
    <row r="75" spans="1:6" ht="16.5" thickBot="1">
      <c r="A75" s="21" t="s">
        <v>36</v>
      </c>
      <c r="B75" s="22" t="s">
        <v>10</v>
      </c>
      <c r="C75" s="110"/>
      <c r="D75" s="114"/>
      <c r="E75" s="148" t="s">
        <v>34</v>
      </c>
      <c r="F75" s="148">
        <f>SUM(F73:F74)</f>
        <v>0</v>
      </c>
    </row>
    <row r="76" spans="1:6" ht="12.75" customHeight="1" thickTop="1">
      <c r="A76" s="42"/>
      <c r="B76" s="19"/>
      <c r="C76" s="110"/>
      <c r="D76" s="114"/>
      <c r="E76" s="114"/>
      <c r="F76" s="151"/>
    </row>
    <row r="77" spans="1:6" ht="12.75" customHeight="1">
      <c r="A77" s="42"/>
      <c r="B77" s="19"/>
      <c r="C77" s="110"/>
      <c r="D77" s="114"/>
      <c r="E77" s="114"/>
      <c r="F77" s="151"/>
    </row>
    <row r="78" spans="1:6" ht="12.75" customHeight="1">
      <c r="A78" s="42"/>
      <c r="B78" s="19"/>
      <c r="C78" s="110"/>
      <c r="D78" s="114"/>
      <c r="E78" s="114"/>
      <c r="F78" s="151"/>
    </row>
    <row r="79" spans="1:6" ht="12.75" customHeight="1">
      <c r="A79" s="42"/>
      <c r="B79" s="19"/>
      <c r="C79" s="110"/>
      <c r="D79" s="114"/>
      <c r="E79" s="114"/>
      <c r="F79" s="151"/>
    </row>
    <row r="80" spans="1:6" ht="12.75" customHeight="1">
      <c r="A80" s="42"/>
      <c r="B80" s="19"/>
      <c r="C80" s="110"/>
      <c r="D80" s="114"/>
      <c r="E80" s="114"/>
      <c r="F80" s="151"/>
    </row>
    <row r="81" spans="1:6" ht="12.75" customHeight="1">
      <c r="A81" s="42"/>
      <c r="B81" s="19"/>
      <c r="C81" s="110"/>
      <c r="D81" s="114"/>
      <c r="E81" s="114"/>
      <c r="F81" s="151"/>
    </row>
    <row r="82" spans="1:6" ht="12.75" customHeight="1">
      <c r="A82" s="42"/>
      <c r="B82" s="19"/>
      <c r="C82" s="110"/>
      <c r="D82" s="114"/>
      <c r="E82" s="114"/>
      <c r="F82" s="151"/>
    </row>
    <row r="83" spans="1:6" ht="12.75" customHeight="1">
      <c r="A83" s="42"/>
      <c r="B83" s="19"/>
      <c r="C83" s="110"/>
      <c r="D83" s="114"/>
      <c r="E83" s="114"/>
      <c r="F83" s="151"/>
    </row>
    <row r="84" spans="1:6" ht="12.75" customHeight="1">
      <c r="A84" s="42"/>
      <c r="B84" s="19"/>
      <c r="C84" s="110"/>
      <c r="D84" s="114"/>
      <c r="E84" s="114"/>
      <c r="F84" s="151"/>
    </row>
    <row r="85" spans="1:6" ht="12.75" customHeight="1">
      <c r="A85" s="42"/>
      <c r="B85" s="19"/>
      <c r="C85" s="110"/>
      <c r="D85" s="114"/>
      <c r="E85" s="114"/>
      <c r="F85" s="151"/>
    </row>
    <row r="86" spans="1:6" ht="12.75" customHeight="1">
      <c r="A86" s="42"/>
      <c r="B86" s="19"/>
      <c r="C86" s="110"/>
      <c r="D86" s="114"/>
      <c r="E86" s="114"/>
      <c r="F86" s="151"/>
    </row>
    <row r="87" spans="1:6" ht="12.75" customHeight="1">
      <c r="A87" s="42"/>
      <c r="B87" s="19"/>
      <c r="C87" s="110"/>
      <c r="D87" s="114"/>
      <c r="E87" s="114"/>
      <c r="F87" s="151"/>
    </row>
    <row r="88" spans="1:6" ht="12.75" customHeight="1">
      <c r="A88" s="42"/>
      <c r="B88" s="19"/>
      <c r="C88" s="110"/>
      <c r="D88" s="114"/>
      <c r="E88" s="114"/>
      <c r="F88" s="151"/>
    </row>
    <row r="89" spans="1:6" ht="12.75" customHeight="1">
      <c r="A89" s="42"/>
      <c r="B89" s="19"/>
      <c r="C89" s="110"/>
      <c r="D89" s="114"/>
      <c r="E89" s="114"/>
      <c r="F89" s="151"/>
    </row>
    <row r="90" spans="1:6" ht="12.75" customHeight="1">
      <c r="A90" s="42"/>
      <c r="B90" s="19"/>
      <c r="C90" s="110"/>
      <c r="D90" s="114"/>
      <c r="E90" s="114"/>
      <c r="F90" s="151"/>
    </row>
    <row r="91" spans="1:6" ht="12.75" customHeight="1">
      <c r="A91" s="42"/>
      <c r="B91" s="19"/>
      <c r="C91" s="110"/>
      <c r="D91" s="114"/>
      <c r="E91" s="114"/>
      <c r="F91" s="151"/>
    </row>
    <row r="92" spans="1:6" ht="12.75" customHeight="1">
      <c r="A92" s="42"/>
      <c r="B92" s="19"/>
      <c r="C92" s="110"/>
      <c r="D92" s="114"/>
      <c r="E92" s="114"/>
      <c r="F92" s="151"/>
    </row>
    <row r="93" spans="1:6" ht="12.75" customHeight="1">
      <c r="A93" s="42"/>
      <c r="B93" s="19"/>
      <c r="C93" s="110"/>
      <c r="D93" s="114"/>
      <c r="E93" s="114"/>
      <c r="F93" s="151"/>
    </row>
    <row r="94" spans="1:6" ht="12.75" customHeight="1">
      <c r="A94" s="42"/>
      <c r="B94" s="19"/>
      <c r="C94" s="110"/>
      <c r="D94" s="114"/>
      <c r="E94" s="114"/>
      <c r="F94" s="151"/>
    </row>
    <row r="95" spans="1:6" ht="12.75" customHeight="1">
      <c r="A95" s="42"/>
      <c r="B95" s="19"/>
      <c r="C95" s="110"/>
      <c r="D95" s="114"/>
      <c r="E95" s="114"/>
      <c r="F95" s="151"/>
    </row>
    <row r="96" spans="1:6" ht="12.75" customHeight="1">
      <c r="A96" s="42"/>
      <c r="B96" s="19"/>
      <c r="C96" s="110"/>
      <c r="D96" s="114"/>
      <c r="E96" s="114"/>
      <c r="F96" s="151"/>
    </row>
    <row r="97" spans="1:6" ht="12.75" customHeight="1">
      <c r="A97" s="42"/>
      <c r="B97" s="19"/>
      <c r="C97" s="110"/>
      <c r="D97" s="114"/>
      <c r="E97" s="114"/>
      <c r="F97" s="151"/>
    </row>
    <row r="98" spans="1:6" ht="12.75" customHeight="1">
      <c r="A98" s="42"/>
      <c r="B98" s="19"/>
      <c r="C98" s="110"/>
      <c r="D98" s="114"/>
      <c r="E98" s="114"/>
      <c r="F98" s="151"/>
    </row>
    <row r="99" spans="1:6" ht="12.75" customHeight="1">
      <c r="A99" s="42"/>
      <c r="B99" s="19"/>
      <c r="C99" s="110"/>
      <c r="D99" s="114"/>
      <c r="E99" s="114"/>
      <c r="F99" s="151"/>
    </row>
    <row r="100" spans="1:6" ht="12.75" customHeight="1">
      <c r="A100" s="42"/>
      <c r="B100" s="19"/>
      <c r="C100" s="105"/>
      <c r="D100" s="114"/>
      <c r="E100" s="114"/>
      <c r="F100" s="151"/>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42"/>
  <sheetViews>
    <sheetView showZeros="0" workbookViewId="0">
      <selection activeCell="E8" sqref="E8"/>
    </sheetView>
  </sheetViews>
  <sheetFormatPr defaultRowHeight="12.75" customHeight="1"/>
  <cols>
    <col min="1" max="1" width="4.7109375" style="73" customWidth="1"/>
    <col min="2" max="2" width="30.7109375" style="73" customWidth="1"/>
    <col min="3" max="3" width="4.7109375" style="139" customWidth="1"/>
    <col min="4" max="5" width="12.7109375" style="134" customWidth="1"/>
    <col min="6" max="6" width="12.7109375" style="135" customWidth="1"/>
    <col min="246" max="246" width="4.7109375" customWidth="1"/>
    <col min="247" max="247" width="30.7109375" customWidth="1"/>
    <col min="248" max="248" width="4.7109375" customWidth="1"/>
    <col min="249" max="249" width="13.7109375" customWidth="1"/>
    <col min="250" max="252" width="12.7109375" customWidth="1"/>
    <col min="254" max="254" width="21" customWidth="1"/>
    <col min="255" max="255" width="36.5703125" customWidth="1"/>
    <col min="502" max="502" width="4.7109375" customWidth="1"/>
    <col min="503" max="503" width="30.7109375" customWidth="1"/>
    <col min="504" max="504" width="4.7109375" customWidth="1"/>
    <col min="505" max="505" width="13.7109375" customWidth="1"/>
    <col min="506" max="508" width="12.7109375" customWidth="1"/>
    <col min="510" max="510" width="21" customWidth="1"/>
    <col min="511" max="511" width="36.5703125" customWidth="1"/>
    <col min="758" max="758" width="4.7109375" customWidth="1"/>
    <col min="759" max="759" width="30.7109375" customWidth="1"/>
    <col min="760" max="760" width="4.7109375" customWidth="1"/>
    <col min="761" max="761" width="13.7109375" customWidth="1"/>
    <col min="762" max="764" width="12.7109375" customWidth="1"/>
    <col min="766" max="766" width="21" customWidth="1"/>
    <col min="767" max="767" width="36.5703125" customWidth="1"/>
    <col min="1014" max="1014" width="4.7109375" customWidth="1"/>
    <col min="1015" max="1015" width="30.7109375" customWidth="1"/>
    <col min="1016" max="1016" width="4.7109375" customWidth="1"/>
    <col min="1017" max="1017" width="13.7109375" customWidth="1"/>
    <col min="1018" max="1020" width="12.7109375" customWidth="1"/>
    <col min="1022" max="1022" width="21" customWidth="1"/>
    <col min="1023" max="1023" width="36.5703125" customWidth="1"/>
    <col min="1270" max="1270" width="4.7109375" customWidth="1"/>
    <col min="1271" max="1271" width="30.7109375" customWidth="1"/>
    <col min="1272" max="1272" width="4.7109375" customWidth="1"/>
    <col min="1273" max="1273" width="13.7109375" customWidth="1"/>
    <col min="1274" max="1276" width="12.7109375" customWidth="1"/>
    <col min="1278" max="1278" width="21" customWidth="1"/>
    <col min="1279" max="1279" width="36.5703125" customWidth="1"/>
    <col min="1526" max="1526" width="4.7109375" customWidth="1"/>
    <col min="1527" max="1527" width="30.7109375" customWidth="1"/>
    <col min="1528" max="1528" width="4.7109375" customWidth="1"/>
    <col min="1529" max="1529" width="13.7109375" customWidth="1"/>
    <col min="1530" max="1532" width="12.7109375" customWidth="1"/>
    <col min="1534" max="1534" width="21" customWidth="1"/>
    <col min="1535" max="1535" width="36.5703125" customWidth="1"/>
    <col min="1782" max="1782" width="4.7109375" customWidth="1"/>
    <col min="1783" max="1783" width="30.7109375" customWidth="1"/>
    <col min="1784" max="1784" width="4.7109375" customWidth="1"/>
    <col min="1785" max="1785" width="13.7109375" customWidth="1"/>
    <col min="1786" max="1788" width="12.7109375" customWidth="1"/>
    <col min="1790" max="1790" width="21" customWidth="1"/>
    <col min="1791" max="1791" width="36.5703125" customWidth="1"/>
    <col min="2038" max="2038" width="4.7109375" customWidth="1"/>
    <col min="2039" max="2039" width="30.7109375" customWidth="1"/>
    <col min="2040" max="2040" width="4.7109375" customWidth="1"/>
    <col min="2041" max="2041" width="13.7109375" customWidth="1"/>
    <col min="2042" max="2044" width="12.7109375" customWidth="1"/>
    <col min="2046" max="2046" width="21" customWidth="1"/>
    <col min="2047" max="2047" width="36.5703125" customWidth="1"/>
    <col min="2294" max="2294" width="4.7109375" customWidth="1"/>
    <col min="2295" max="2295" width="30.7109375" customWidth="1"/>
    <col min="2296" max="2296" width="4.7109375" customWidth="1"/>
    <col min="2297" max="2297" width="13.7109375" customWidth="1"/>
    <col min="2298" max="2300" width="12.7109375" customWidth="1"/>
    <col min="2302" max="2302" width="21" customWidth="1"/>
    <col min="2303" max="2303" width="36.5703125" customWidth="1"/>
    <col min="2550" max="2550" width="4.7109375" customWidth="1"/>
    <col min="2551" max="2551" width="30.7109375" customWidth="1"/>
    <col min="2552" max="2552" width="4.7109375" customWidth="1"/>
    <col min="2553" max="2553" width="13.7109375" customWidth="1"/>
    <col min="2554" max="2556" width="12.7109375" customWidth="1"/>
    <col min="2558" max="2558" width="21" customWidth="1"/>
    <col min="2559" max="2559" width="36.5703125" customWidth="1"/>
    <col min="2806" max="2806" width="4.7109375" customWidth="1"/>
    <col min="2807" max="2807" width="30.7109375" customWidth="1"/>
    <col min="2808" max="2808" width="4.7109375" customWidth="1"/>
    <col min="2809" max="2809" width="13.7109375" customWidth="1"/>
    <col min="2810" max="2812" width="12.7109375" customWidth="1"/>
    <col min="2814" max="2814" width="21" customWidth="1"/>
    <col min="2815" max="2815" width="36.5703125" customWidth="1"/>
    <col min="3062" max="3062" width="4.7109375" customWidth="1"/>
    <col min="3063" max="3063" width="30.7109375" customWidth="1"/>
    <col min="3064" max="3064" width="4.7109375" customWidth="1"/>
    <col min="3065" max="3065" width="13.7109375" customWidth="1"/>
    <col min="3066" max="3068" width="12.7109375" customWidth="1"/>
    <col min="3070" max="3070" width="21" customWidth="1"/>
    <col min="3071" max="3071" width="36.5703125" customWidth="1"/>
    <col min="3318" max="3318" width="4.7109375" customWidth="1"/>
    <col min="3319" max="3319" width="30.7109375" customWidth="1"/>
    <col min="3320" max="3320" width="4.7109375" customWidth="1"/>
    <col min="3321" max="3321" width="13.7109375" customWidth="1"/>
    <col min="3322" max="3324" width="12.7109375" customWidth="1"/>
    <col min="3326" max="3326" width="21" customWidth="1"/>
    <col min="3327" max="3327" width="36.5703125" customWidth="1"/>
    <col min="3574" max="3574" width="4.7109375" customWidth="1"/>
    <col min="3575" max="3575" width="30.7109375" customWidth="1"/>
    <col min="3576" max="3576" width="4.7109375" customWidth="1"/>
    <col min="3577" max="3577" width="13.7109375" customWidth="1"/>
    <col min="3578" max="3580" width="12.7109375" customWidth="1"/>
    <col min="3582" max="3582" width="21" customWidth="1"/>
    <col min="3583" max="3583" width="36.5703125" customWidth="1"/>
    <col min="3830" max="3830" width="4.7109375" customWidth="1"/>
    <col min="3831" max="3831" width="30.7109375" customWidth="1"/>
    <col min="3832" max="3832" width="4.7109375" customWidth="1"/>
    <col min="3833" max="3833" width="13.7109375" customWidth="1"/>
    <col min="3834" max="3836" width="12.7109375" customWidth="1"/>
    <col min="3838" max="3838" width="21" customWidth="1"/>
    <col min="3839" max="3839" width="36.5703125" customWidth="1"/>
    <col min="4086" max="4086" width="4.7109375" customWidth="1"/>
    <col min="4087" max="4087" width="30.7109375" customWidth="1"/>
    <col min="4088" max="4088" width="4.7109375" customWidth="1"/>
    <col min="4089" max="4089" width="13.7109375" customWidth="1"/>
    <col min="4090" max="4092" width="12.7109375" customWidth="1"/>
    <col min="4094" max="4094" width="21" customWidth="1"/>
    <col min="4095" max="4095" width="36.5703125" customWidth="1"/>
    <col min="4342" max="4342" width="4.7109375" customWidth="1"/>
    <col min="4343" max="4343" width="30.7109375" customWidth="1"/>
    <col min="4344" max="4344" width="4.7109375" customWidth="1"/>
    <col min="4345" max="4345" width="13.7109375" customWidth="1"/>
    <col min="4346" max="4348" width="12.7109375" customWidth="1"/>
    <col min="4350" max="4350" width="21" customWidth="1"/>
    <col min="4351" max="4351" width="36.5703125" customWidth="1"/>
    <col min="4598" max="4598" width="4.7109375" customWidth="1"/>
    <col min="4599" max="4599" width="30.7109375" customWidth="1"/>
    <col min="4600" max="4600" width="4.7109375" customWidth="1"/>
    <col min="4601" max="4601" width="13.7109375" customWidth="1"/>
    <col min="4602" max="4604" width="12.7109375" customWidth="1"/>
    <col min="4606" max="4606" width="21" customWidth="1"/>
    <col min="4607" max="4607" width="36.5703125" customWidth="1"/>
    <col min="4854" max="4854" width="4.7109375" customWidth="1"/>
    <col min="4855" max="4855" width="30.7109375" customWidth="1"/>
    <col min="4856" max="4856" width="4.7109375" customWidth="1"/>
    <col min="4857" max="4857" width="13.7109375" customWidth="1"/>
    <col min="4858" max="4860" width="12.7109375" customWidth="1"/>
    <col min="4862" max="4862" width="21" customWidth="1"/>
    <col min="4863" max="4863" width="36.5703125" customWidth="1"/>
    <col min="5110" max="5110" width="4.7109375" customWidth="1"/>
    <col min="5111" max="5111" width="30.7109375" customWidth="1"/>
    <col min="5112" max="5112" width="4.7109375" customWidth="1"/>
    <col min="5113" max="5113" width="13.7109375" customWidth="1"/>
    <col min="5114" max="5116" width="12.7109375" customWidth="1"/>
    <col min="5118" max="5118" width="21" customWidth="1"/>
    <col min="5119" max="5119" width="36.5703125" customWidth="1"/>
    <col min="5366" max="5366" width="4.7109375" customWidth="1"/>
    <col min="5367" max="5367" width="30.7109375" customWidth="1"/>
    <col min="5368" max="5368" width="4.7109375" customWidth="1"/>
    <col min="5369" max="5369" width="13.7109375" customWidth="1"/>
    <col min="5370" max="5372" width="12.7109375" customWidth="1"/>
    <col min="5374" max="5374" width="21" customWidth="1"/>
    <col min="5375" max="5375" width="36.5703125" customWidth="1"/>
    <col min="5622" max="5622" width="4.7109375" customWidth="1"/>
    <col min="5623" max="5623" width="30.7109375" customWidth="1"/>
    <col min="5624" max="5624" width="4.7109375" customWidth="1"/>
    <col min="5625" max="5625" width="13.7109375" customWidth="1"/>
    <col min="5626" max="5628" width="12.7109375" customWidth="1"/>
    <col min="5630" max="5630" width="21" customWidth="1"/>
    <col min="5631" max="5631" width="36.5703125" customWidth="1"/>
    <col min="5878" max="5878" width="4.7109375" customWidth="1"/>
    <col min="5879" max="5879" width="30.7109375" customWidth="1"/>
    <col min="5880" max="5880" width="4.7109375" customWidth="1"/>
    <col min="5881" max="5881" width="13.7109375" customWidth="1"/>
    <col min="5882" max="5884" width="12.7109375" customWidth="1"/>
    <col min="5886" max="5886" width="21" customWidth="1"/>
    <col min="5887" max="5887" width="36.5703125" customWidth="1"/>
    <col min="6134" max="6134" width="4.7109375" customWidth="1"/>
    <col min="6135" max="6135" width="30.7109375" customWidth="1"/>
    <col min="6136" max="6136" width="4.7109375" customWidth="1"/>
    <col min="6137" max="6137" width="13.7109375" customWidth="1"/>
    <col min="6138" max="6140" width="12.7109375" customWidth="1"/>
    <col min="6142" max="6142" width="21" customWidth="1"/>
    <col min="6143" max="6143" width="36.5703125" customWidth="1"/>
    <col min="6390" max="6390" width="4.7109375" customWidth="1"/>
    <col min="6391" max="6391" width="30.7109375" customWidth="1"/>
    <col min="6392" max="6392" width="4.7109375" customWidth="1"/>
    <col min="6393" max="6393" width="13.7109375" customWidth="1"/>
    <col min="6394" max="6396" width="12.7109375" customWidth="1"/>
    <col min="6398" max="6398" width="21" customWidth="1"/>
    <col min="6399" max="6399" width="36.5703125" customWidth="1"/>
    <col min="6646" max="6646" width="4.7109375" customWidth="1"/>
    <col min="6647" max="6647" width="30.7109375" customWidth="1"/>
    <col min="6648" max="6648" width="4.7109375" customWidth="1"/>
    <col min="6649" max="6649" width="13.7109375" customWidth="1"/>
    <col min="6650" max="6652" width="12.7109375" customWidth="1"/>
    <col min="6654" max="6654" width="21" customWidth="1"/>
    <col min="6655" max="6655" width="36.5703125" customWidth="1"/>
    <col min="6902" max="6902" width="4.7109375" customWidth="1"/>
    <col min="6903" max="6903" width="30.7109375" customWidth="1"/>
    <col min="6904" max="6904" width="4.7109375" customWidth="1"/>
    <col min="6905" max="6905" width="13.7109375" customWidth="1"/>
    <col min="6906" max="6908" width="12.7109375" customWidth="1"/>
    <col min="6910" max="6910" width="21" customWidth="1"/>
    <col min="6911" max="6911" width="36.5703125" customWidth="1"/>
    <col min="7158" max="7158" width="4.7109375" customWidth="1"/>
    <col min="7159" max="7159" width="30.7109375" customWidth="1"/>
    <col min="7160" max="7160" width="4.7109375" customWidth="1"/>
    <col min="7161" max="7161" width="13.7109375" customWidth="1"/>
    <col min="7162" max="7164" width="12.7109375" customWidth="1"/>
    <col min="7166" max="7166" width="21" customWidth="1"/>
    <col min="7167" max="7167" width="36.5703125" customWidth="1"/>
    <col min="7414" max="7414" width="4.7109375" customWidth="1"/>
    <col min="7415" max="7415" width="30.7109375" customWidth="1"/>
    <col min="7416" max="7416" width="4.7109375" customWidth="1"/>
    <col min="7417" max="7417" width="13.7109375" customWidth="1"/>
    <col min="7418" max="7420" width="12.7109375" customWidth="1"/>
    <col min="7422" max="7422" width="21" customWidth="1"/>
    <col min="7423" max="7423" width="36.5703125" customWidth="1"/>
    <col min="7670" max="7670" width="4.7109375" customWidth="1"/>
    <col min="7671" max="7671" width="30.7109375" customWidth="1"/>
    <col min="7672" max="7672" width="4.7109375" customWidth="1"/>
    <col min="7673" max="7673" width="13.7109375" customWidth="1"/>
    <col min="7674" max="7676" width="12.7109375" customWidth="1"/>
    <col min="7678" max="7678" width="21" customWidth="1"/>
    <col min="7679" max="7679" width="36.5703125" customWidth="1"/>
    <col min="7926" max="7926" width="4.7109375" customWidth="1"/>
    <col min="7927" max="7927" width="30.7109375" customWidth="1"/>
    <col min="7928" max="7928" width="4.7109375" customWidth="1"/>
    <col min="7929" max="7929" width="13.7109375" customWidth="1"/>
    <col min="7930" max="7932" width="12.7109375" customWidth="1"/>
    <col min="7934" max="7934" width="21" customWidth="1"/>
    <col min="7935" max="7935" width="36.5703125" customWidth="1"/>
    <col min="8182" max="8182" width="4.7109375" customWidth="1"/>
    <col min="8183" max="8183" width="30.7109375" customWidth="1"/>
    <col min="8184" max="8184" width="4.7109375" customWidth="1"/>
    <col min="8185" max="8185" width="13.7109375" customWidth="1"/>
    <col min="8186" max="8188" width="12.7109375" customWidth="1"/>
    <col min="8190" max="8190" width="21" customWidth="1"/>
    <col min="8191" max="8191" width="36.5703125" customWidth="1"/>
    <col min="8438" max="8438" width="4.7109375" customWidth="1"/>
    <col min="8439" max="8439" width="30.7109375" customWidth="1"/>
    <col min="8440" max="8440" width="4.7109375" customWidth="1"/>
    <col min="8441" max="8441" width="13.7109375" customWidth="1"/>
    <col min="8442" max="8444" width="12.7109375" customWidth="1"/>
    <col min="8446" max="8446" width="21" customWidth="1"/>
    <col min="8447" max="8447" width="36.5703125" customWidth="1"/>
    <col min="8694" max="8694" width="4.7109375" customWidth="1"/>
    <col min="8695" max="8695" width="30.7109375" customWidth="1"/>
    <col min="8696" max="8696" width="4.7109375" customWidth="1"/>
    <col min="8697" max="8697" width="13.7109375" customWidth="1"/>
    <col min="8698" max="8700" width="12.7109375" customWidth="1"/>
    <col min="8702" max="8702" width="21" customWidth="1"/>
    <col min="8703" max="8703" width="36.5703125" customWidth="1"/>
    <col min="8950" max="8950" width="4.7109375" customWidth="1"/>
    <col min="8951" max="8951" width="30.7109375" customWidth="1"/>
    <col min="8952" max="8952" width="4.7109375" customWidth="1"/>
    <col min="8953" max="8953" width="13.7109375" customWidth="1"/>
    <col min="8954" max="8956" width="12.7109375" customWidth="1"/>
    <col min="8958" max="8958" width="21" customWidth="1"/>
    <col min="8959" max="8959" width="36.5703125" customWidth="1"/>
    <col min="9206" max="9206" width="4.7109375" customWidth="1"/>
    <col min="9207" max="9207" width="30.7109375" customWidth="1"/>
    <col min="9208" max="9208" width="4.7109375" customWidth="1"/>
    <col min="9209" max="9209" width="13.7109375" customWidth="1"/>
    <col min="9210" max="9212" width="12.7109375" customWidth="1"/>
    <col min="9214" max="9214" width="21" customWidth="1"/>
    <col min="9215" max="9215" width="36.5703125" customWidth="1"/>
    <col min="9462" max="9462" width="4.7109375" customWidth="1"/>
    <col min="9463" max="9463" width="30.7109375" customWidth="1"/>
    <col min="9464" max="9464" width="4.7109375" customWidth="1"/>
    <col min="9465" max="9465" width="13.7109375" customWidth="1"/>
    <col min="9466" max="9468" width="12.7109375" customWidth="1"/>
    <col min="9470" max="9470" width="21" customWidth="1"/>
    <col min="9471" max="9471" width="36.5703125" customWidth="1"/>
    <col min="9718" max="9718" width="4.7109375" customWidth="1"/>
    <col min="9719" max="9719" width="30.7109375" customWidth="1"/>
    <col min="9720" max="9720" width="4.7109375" customWidth="1"/>
    <col min="9721" max="9721" width="13.7109375" customWidth="1"/>
    <col min="9722" max="9724" width="12.7109375" customWidth="1"/>
    <col min="9726" max="9726" width="21" customWidth="1"/>
    <col min="9727" max="9727" width="36.5703125" customWidth="1"/>
    <col min="9974" max="9974" width="4.7109375" customWidth="1"/>
    <col min="9975" max="9975" width="30.7109375" customWidth="1"/>
    <col min="9976" max="9976" width="4.7109375" customWidth="1"/>
    <col min="9977" max="9977" width="13.7109375" customWidth="1"/>
    <col min="9978" max="9980" width="12.7109375" customWidth="1"/>
    <col min="9982" max="9982" width="21" customWidth="1"/>
    <col min="9983" max="9983" width="36.5703125" customWidth="1"/>
    <col min="10230" max="10230" width="4.7109375" customWidth="1"/>
    <col min="10231" max="10231" width="30.7109375" customWidth="1"/>
    <col min="10232" max="10232" width="4.7109375" customWidth="1"/>
    <col min="10233" max="10233" width="13.7109375" customWidth="1"/>
    <col min="10234" max="10236" width="12.7109375" customWidth="1"/>
    <col min="10238" max="10238" width="21" customWidth="1"/>
    <col min="10239" max="10239" width="36.5703125" customWidth="1"/>
    <col min="10486" max="10486" width="4.7109375" customWidth="1"/>
    <col min="10487" max="10487" width="30.7109375" customWidth="1"/>
    <col min="10488" max="10488" width="4.7109375" customWidth="1"/>
    <col min="10489" max="10489" width="13.7109375" customWidth="1"/>
    <col min="10490" max="10492" width="12.7109375" customWidth="1"/>
    <col min="10494" max="10494" width="21" customWidth="1"/>
    <col min="10495" max="10495" width="36.5703125" customWidth="1"/>
    <col min="10742" max="10742" width="4.7109375" customWidth="1"/>
    <col min="10743" max="10743" width="30.7109375" customWidth="1"/>
    <col min="10744" max="10744" width="4.7109375" customWidth="1"/>
    <col min="10745" max="10745" width="13.7109375" customWidth="1"/>
    <col min="10746" max="10748" width="12.7109375" customWidth="1"/>
    <col min="10750" max="10750" width="21" customWidth="1"/>
    <col min="10751" max="10751" width="36.5703125" customWidth="1"/>
    <col min="10998" max="10998" width="4.7109375" customWidth="1"/>
    <col min="10999" max="10999" width="30.7109375" customWidth="1"/>
    <col min="11000" max="11000" width="4.7109375" customWidth="1"/>
    <col min="11001" max="11001" width="13.7109375" customWidth="1"/>
    <col min="11002" max="11004" width="12.7109375" customWidth="1"/>
    <col min="11006" max="11006" width="21" customWidth="1"/>
    <col min="11007" max="11007" width="36.5703125" customWidth="1"/>
    <col min="11254" max="11254" width="4.7109375" customWidth="1"/>
    <col min="11255" max="11255" width="30.7109375" customWidth="1"/>
    <col min="11256" max="11256" width="4.7109375" customWidth="1"/>
    <col min="11257" max="11257" width="13.7109375" customWidth="1"/>
    <col min="11258" max="11260" width="12.7109375" customWidth="1"/>
    <col min="11262" max="11262" width="21" customWidth="1"/>
    <col min="11263" max="11263" width="36.5703125" customWidth="1"/>
    <col min="11510" max="11510" width="4.7109375" customWidth="1"/>
    <col min="11511" max="11511" width="30.7109375" customWidth="1"/>
    <col min="11512" max="11512" width="4.7109375" customWidth="1"/>
    <col min="11513" max="11513" width="13.7109375" customWidth="1"/>
    <col min="11514" max="11516" width="12.7109375" customWidth="1"/>
    <col min="11518" max="11518" width="21" customWidth="1"/>
    <col min="11519" max="11519" width="36.5703125" customWidth="1"/>
    <col min="11766" max="11766" width="4.7109375" customWidth="1"/>
    <col min="11767" max="11767" width="30.7109375" customWidth="1"/>
    <col min="11768" max="11768" width="4.7109375" customWidth="1"/>
    <col min="11769" max="11769" width="13.7109375" customWidth="1"/>
    <col min="11770" max="11772" width="12.7109375" customWidth="1"/>
    <col min="11774" max="11774" width="21" customWidth="1"/>
    <col min="11775" max="11775" width="36.5703125" customWidth="1"/>
    <col min="12022" max="12022" width="4.7109375" customWidth="1"/>
    <col min="12023" max="12023" width="30.7109375" customWidth="1"/>
    <col min="12024" max="12024" width="4.7109375" customWidth="1"/>
    <col min="12025" max="12025" width="13.7109375" customWidth="1"/>
    <col min="12026" max="12028" width="12.7109375" customWidth="1"/>
    <col min="12030" max="12030" width="21" customWidth="1"/>
    <col min="12031" max="12031" width="36.5703125" customWidth="1"/>
    <col min="12278" max="12278" width="4.7109375" customWidth="1"/>
    <col min="12279" max="12279" width="30.7109375" customWidth="1"/>
    <col min="12280" max="12280" width="4.7109375" customWidth="1"/>
    <col min="12281" max="12281" width="13.7109375" customWidth="1"/>
    <col min="12282" max="12284" width="12.7109375" customWidth="1"/>
    <col min="12286" max="12286" width="21" customWidth="1"/>
    <col min="12287" max="12287" width="36.5703125" customWidth="1"/>
    <col min="12534" max="12534" width="4.7109375" customWidth="1"/>
    <col min="12535" max="12535" width="30.7109375" customWidth="1"/>
    <col min="12536" max="12536" width="4.7109375" customWidth="1"/>
    <col min="12537" max="12537" width="13.7109375" customWidth="1"/>
    <col min="12538" max="12540" width="12.7109375" customWidth="1"/>
    <col min="12542" max="12542" width="21" customWidth="1"/>
    <col min="12543" max="12543" width="36.5703125" customWidth="1"/>
    <col min="12790" max="12790" width="4.7109375" customWidth="1"/>
    <col min="12791" max="12791" width="30.7109375" customWidth="1"/>
    <col min="12792" max="12792" width="4.7109375" customWidth="1"/>
    <col min="12793" max="12793" width="13.7109375" customWidth="1"/>
    <col min="12794" max="12796" width="12.7109375" customWidth="1"/>
    <col min="12798" max="12798" width="21" customWidth="1"/>
    <col min="12799" max="12799" width="36.5703125" customWidth="1"/>
    <col min="13046" max="13046" width="4.7109375" customWidth="1"/>
    <col min="13047" max="13047" width="30.7109375" customWidth="1"/>
    <col min="13048" max="13048" width="4.7109375" customWidth="1"/>
    <col min="13049" max="13049" width="13.7109375" customWidth="1"/>
    <col min="13050" max="13052" width="12.7109375" customWidth="1"/>
    <col min="13054" max="13054" width="21" customWidth="1"/>
    <col min="13055" max="13055" width="36.5703125" customWidth="1"/>
    <col min="13302" max="13302" width="4.7109375" customWidth="1"/>
    <col min="13303" max="13303" width="30.7109375" customWidth="1"/>
    <col min="13304" max="13304" width="4.7109375" customWidth="1"/>
    <col min="13305" max="13305" width="13.7109375" customWidth="1"/>
    <col min="13306" max="13308" width="12.7109375" customWidth="1"/>
    <col min="13310" max="13310" width="21" customWidth="1"/>
    <col min="13311" max="13311" width="36.5703125" customWidth="1"/>
    <col min="13558" max="13558" width="4.7109375" customWidth="1"/>
    <col min="13559" max="13559" width="30.7109375" customWidth="1"/>
    <col min="13560" max="13560" width="4.7109375" customWidth="1"/>
    <col min="13561" max="13561" width="13.7109375" customWidth="1"/>
    <col min="13562" max="13564" width="12.7109375" customWidth="1"/>
    <col min="13566" max="13566" width="21" customWidth="1"/>
    <col min="13567" max="13567" width="36.5703125" customWidth="1"/>
    <col min="13814" max="13814" width="4.7109375" customWidth="1"/>
    <col min="13815" max="13815" width="30.7109375" customWidth="1"/>
    <col min="13816" max="13816" width="4.7109375" customWidth="1"/>
    <col min="13817" max="13817" width="13.7109375" customWidth="1"/>
    <col min="13818" max="13820" width="12.7109375" customWidth="1"/>
    <col min="13822" max="13822" width="21" customWidth="1"/>
    <col min="13823" max="13823" width="36.5703125" customWidth="1"/>
    <col min="14070" max="14070" width="4.7109375" customWidth="1"/>
    <col min="14071" max="14071" width="30.7109375" customWidth="1"/>
    <col min="14072" max="14072" width="4.7109375" customWidth="1"/>
    <col min="14073" max="14073" width="13.7109375" customWidth="1"/>
    <col min="14074" max="14076" width="12.7109375" customWidth="1"/>
    <col min="14078" max="14078" width="21" customWidth="1"/>
    <col min="14079" max="14079" width="36.5703125" customWidth="1"/>
    <col min="14326" max="14326" width="4.7109375" customWidth="1"/>
    <col min="14327" max="14327" width="30.7109375" customWidth="1"/>
    <col min="14328" max="14328" width="4.7109375" customWidth="1"/>
    <col min="14329" max="14329" width="13.7109375" customWidth="1"/>
    <col min="14330" max="14332" width="12.7109375" customWidth="1"/>
    <col min="14334" max="14334" width="21" customWidth="1"/>
    <col min="14335" max="14335" width="36.5703125" customWidth="1"/>
    <col min="14582" max="14582" width="4.7109375" customWidth="1"/>
    <col min="14583" max="14583" width="30.7109375" customWidth="1"/>
    <col min="14584" max="14584" width="4.7109375" customWidth="1"/>
    <col min="14585" max="14585" width="13.7109375" customWidth="1"/>
    <col min="14586" max="14588" width="12.7109375" customWidth="1"/>
    <col min="14590" max="14590" width="21" customWidth="1"/>
    <col min="14591" max="14591" width="36.5703125" customWidth="1"/>
    <col min="14838" max="14838" width="4.7109375" customWidth="1"/>
    <col min="14839" max="14839" width="30.7109375" customWidth="1"/>
    <col min="14840" max="14840" width="4.7109375" customWidth="1"/>
    <col min="14841" max="14841" width="13.7109375" customWidth="1"/>
    <col min="14842" max="14844" width="12.7109375" customWidth="1"/>
    <col min="14846" max="14846" width="21" customWidth="1"/>
    <col min="14847" max="14847" width="36.5703125" customWidth="1"/>
    <col min="15094" max="15094" width="4.7109375" customWidth="1"/>
    <col min="15095" max="15095" width="30.7109375" customWidth="1"/>
    <col min="15096" max="15096" width="4.7109375" customWidth="1"/>
    <col min="15097" max="15097" width="13.7109375" customWidth="1"/>
    <col min="15098" max="15100" width="12.7109375" customWidth="1"/>
    <col min="15102" max="15102" width="21" customWidth="1"/>
    <col min="15103" max="15103" width="36.5703125" customWidth="1"/>
    <col min="15350" max="15350" width="4.7109375" customWidth="1"/>
    <col min="15351" max="15351" width="30.7109375" customWidth="1"/>
    <col min="15352" max="15352" width="4.7109375" customWidth="1"/>
    <col min="15353" max="15353" width="13.7109375" customWidth="1"/>
    <col min="15354" max="15356" width="12.7109375" customWidth="1"/>
    <col min="15358" max="15358" width="21" customWidth="1"/>
    <col min="15359" max="15359" width="36.5703125" customWidth="1"/>
    <col min="15606" max="15606" width="4.7109375" customWidth="1"/>
    <col min="15607" max="15607" width="30.7109375" customWidth="1"/>
    <col min="15608" max="15608" width="4.7109375" customWidth="1"/>
    <col min="15609" max="15609" width="13.7109375" customWidth="1"/>
    <col min="15610" max="15612" width="12.7109375" customWidth="1"/>
    <col min="15614" max="15614" width="21" customWidth="1"/>
    <col min="15615" max="15615" width="36.5703125" customWidth="1"/>
    <col min="15862" max="15862" width="4.7109375" customWidth="1"/>
    <col min="15863" max="15863" width="30.7109375" customWidth="1"/>
    <col min="15864" max="15864" width="4.7109375" customWidth="1"/>
    <col min="15865" max="15865" width="13.7109375" customWidth="1"/>
    <col min="15866" max="15868" width="12.7109375" customWidth="1"/>
    <col min="15870" max="15870" width="21" customWidth="1"/>
    <col min="15871" max="15871" width="36.5703125" customWidth="1"/>
    <col min="16118" max="16118" width="4.7109375" customWidth="1"/>
    <col min="16119" max="16119" width="30.7109375" customWidth="1"/>
    <col min="16120" max="16120" width="4.7109375" customWidth="1"/>
    <col min="16121" max="16121" width="13.7109375" customWidth="1"/>
    <col min="16122" max="16124" width="12.7109375" customWidth="1"/>
    <col min="16126" max="16126" width="21" customWidth="1"/>
    <col min="16127" max="16127" width="36.5703125" customWidth="1"/>
  </cols>
  <sheetData>
    <row r="1" spans="1:6" ht="12.75" customHeight="1">
      <c r="B1" s="87" t="str">
        <f>+Rmet!E1</f>
        <v>KANALIZACIJSKI SISTEM AGLOMERACIJE  ŠKOFIJE</v>
      </c>
    </row>
    <row r="2" spans="1:6" ht="12.75" customHeight="1">
      <c r="B2" s="87" t="str">
        <f>+Rmet!E2</f>
        <v>ZGORNJE ŠKOFIJE - TRETJA ŠKOFIJA</v>
      </c>
    </row>
    <row r="3" spans="1:6" ht="12.75" customHeight="1">
      <c r="B3" s="87"/>
    </row>
    <row r="4" spans="1:6" ht="12.75" customHeight="1">
      <c r="B4" s="87"/>
    </row>
    <row r="5" spans="1:6" ht="12.75" customHeight="1">
      <c r="B5" s="87"/>
    </row>
    <row r="6" spans="1:6" ht="15.75">
      <c r="A6" s="21" t="s">
        <v>38</v>
      </c>
      <c r="B6" s="22" t="s">
        <v>37</v>
      </c>
      <c r="C6" s="105"/>
      <c r="D6" s="129"/>
      <c r="E6" s="129"/>
      <c r="F6" s="115"/>
    </row>
    <row r="7" spans="1:6" ht="12.75" customHeight="1">
      <c r="A7" s="42"/>
      <c r="B7" s="43"/>
      <c r="C7" s="105"/>
      <c r="D7" s="129"/>
      <c r="E7" s="129"/>
      <c r="F7" s="115"/>
    </row>
    <row r="8" spans="1:6" ht="128.25" customHeight="1">
      <c r="A8" s="42">
        <v>1</v>
      </c>
      <c r="B8" s="19" t="s">
        <v>76</v>
      </c>
      <c r="C8" s="33"/>
      <c r="D8" s="85"/>
      <c r="E8" s="129"/>
      <c r="F8" s="115"/>
    </row>
    <row r="9" spans="1:6" ht="15">
      <c r="A9" s="42"/>
      <c r="B9" s="66" t="s">
        <v>114</v>
      </c>
      <c r="C9" s="33" t="s">
        <v>13</v>
      </c>
      <c r="D9" s="57">
        <f>prD!D33*0.3</f>
        <v>0</v>
      </c>
      <c r="E9" s="57"/>
      <c r="F9" s="39">
        <f t="shared" ref="F9" si="0">D9*E9</f>
        <v>0</v>
      </c>
    </row>
    <row r="10" spans="1:6" ht="12.75" customHeight="1">
      <c r="A10" s="42"/>
      <c r="B10" s="66"/>
      <c r="C10" s="105"/>
      <c r="D10" s="129"/>
      <c r="E10" s="129"/>
      <c r="F10" s="115"/>
    </row>
    <row r="11" spans="1:6" ht="126.75" customHeight="1">
      <c r="A11" s="42">
        <f>+A8+1</f>
        <v>2</v>
      </c>
      <c r="B11" s="66" t="s">
        <v>40</v>
      </c>
      <c r="C11" s="105"/>
      <c r="D11" s="129"/>
      <c r="E11" s="125"/>
      <c r="F11" s="147"/>
    </row>
    <row r="12" spans="1:6" ht="12.75" customHeight="1">
      <c r="A12" s="42"/>
      <c r="B12" s="66" t="s">
        <v>114</v>
      </c>
      <c r="C12" s="105" t="s">
        <v>14</v>
      </c>
      <c r="D12" s="129">
        <f>prD!D30</f>
        <v>0</v>
      </c>
      <c r="E12" s="125"/>
      <c r="F12" s="147">
        <f t="shared" ref="F12" si="1">D12*E12</f>
        <v>0</v>
      </c>
    </row>
    <row r="13" spans="1:6" ht="12.75" customHeight="1">
      <c r="A13" s="42"/>
      <c r="B13" s="19"/>
      <c r="C13" s="105"/>
      <c r="D13" s="129"/>
      <c r="E13" s="129"/>
      <c r="F13" s="115"/>
    </row>
    <row r="14" spans="1:6" ht="153" customHeight="1">
      <c r="A14" s="42">
        <f>+A11+1</f>
        <v>3</v>
      </c>
      <c r="B14" s="65" t="s">
        <v>41</v>
      </c>
      <c r="C14" s="108"/>
      <c r="D14" s="143"/>
      <c r="E14" s="133"/>
      <c r="F14" s="117"/>
    </row>
    <row r="15" spans="1:6" ht="12.75" customHeight="1">
      <c r="A15" s="42"/>
      <c r="B15" s="66" t="s">
        <v>114</v>
      </c>
      <c r="C15" s="108" t="s">
        <v>13</v>
      </c>
      <c r="D15" s="129">
        <v>0</v>
      </c>
      <c r="E15" s="133"/>
      <c r="F15" s="117">
        <f t="shared" ref="F15" si="2">D15*E15</f>
        <v>0</v>
      </c>
    </row>
    <row r="16" spans="1:6" ht="12.75" customHeight="1">
      <c r="A16" s="42"/>
      <c r="B16" s="43"/>
      <c r="C16" s="105"/>
      <c r="D16" s="129"/>
      <c r="E16" s="129"/>
      <c r="F16" s="115"/>
    </row>
    <row r="17" spans="1:6" ht="165" customHeight="1">
      <c r="A17" s="42">
        <f>+A14+1</f>
        <v>4</v>
      </c>
      <c r="B17" s="216" t="s">
        <v>77</v>
      </c>
      <c r="C17" s="105"/>
      <c r="D17" s="145"/>
      <c r="E17" s="126"/>
      <c r="F17" s="127"/>
    </row>
    <row r="18" spans="1:6" ht="12.75" customHeight="1">
      <c r="A18" s="42"/>
      <c r="B18" s="66" t="s">
        <v>114</v>
      </c>
      <c r="C18" s="105" t="s">
        <v>16</v>
      </c>
      <c r="D18" s="129">
        <v>0</v>
      </c>
      <c r="E18" s="129"/>
      <c r="F18" s="117">
        <f t="shared" ref="F18" si="3">D18*E18</f>
        <v>0</v>
      </c>
    </row>
    <row r="19" spans="1:6" ht="12.75" customHeight="1">
      <c r="A19" s="42"/>
      <c r="B19" s="66"/>
      <c r="C19" s="105"/>
      <c r="D19" s="129"/>
      <c r="E19" s="129"/>
      <c r="F19" s="117"/>
    </row>
    <row r="20" spans="1:6" ht="102">
      <c r="A20" s="42">
        <f>+A17+1</f>
        <v>5</v>
      </c>
      <c r="B20" s="66" t="s">
        <v>83</v>
      </c>
      <c r="C20" s="105"/>
      <c r="D20" s="129"/>
      <c r="E20" s="125"/>
      <c r="F20" s="115"/>
    </row>
    <row r="21" spans="1:6" ht="12.75" customHeight="1">
      <c r="A21" s="42"/>
      <c r="B21" s="66" t="s">
        <v>114</v>
      </c>
      <c r="C21" s="105" t="s">
        <v>14</v>
      </c>
      <c r="D21" s="104">
        <f>prD!D33</f>
        <v>0</v>
      </c>
      <c r="E21" s="125"/>
      <c r="F21" s="115">
        <f t="shared" ref="F21" si="4">D21*E21</f>
        <v>0</v>
      </c>
    </row>
    <row r="22" spans="1:6" ht="12.75" customHeight="1">
      <c r="A22" s="42"/>
      <c r="B22" s="52"/>
      <c r="C22" s="108"/>
      <c r="D22" s="138"/>
      <c r="E22" s="136"/>
      <c r="F22" s="117"/>
    </row>
    <row r="23" spans="1:6" ht="51">
      <c r="A23" s="42">
        <v>6</v>
      </c>
      <c r="B23" s="52" t="s">
        <v>42</v>
      </c>
      <c r="C23" s="108"/>
      <c r="D23" s="138"/>
      <c r="E23" s="136"/>
      <c r="F23" s="117"/>
    </row>
    <row r="24" spans="1:6" ht="12.75" customHeight="1">
      <c r="A24" s="42"/>
      <c r="B24" s="66" t="s">
        <v>114</v>
      </c>
      <c r="C24" s="105" t="s">
        <v>14</v>
      </c>
      <c r="D24" s="129">
        <f>prD!D33</f>
        <v>0</v>
      </c>
      <c r="E24" s="136"/>
      <c r="F24" s="117">
        <f t="shared" ref="F24" si="5">D24*E24</f>
        <v>0</v>
      </c>
    </row>
    <row r="25" spans="1:6" ht="12.75" customHeight="1">
      <c r="A25" s="42"/>
      <c r="B25" s="52"/>
      <c r="C25" s="108"/>
      <c r="D25" s="138"/>
      <c r="E25" s="136"/>
      <c r="F25" s="117"/>
    </row>
    <row r="26" spans="1:6" ht="89.25">
      <c r="A26" s="42">
        <v>7</v>
      </c>
      <c r="B26" s="66" t="s">
        <v>133</v>
      </c>
      <c r="C26" s="108"/>
      <c r="D26" s="138"/>
      <c r="E26" s="136"/>
      <c r="F26" s="117"/>
    </row>
    <row r="27" spans="1:6" ht="12.75" customHeight="1">
      <c r="A27" s="42"/>
      <c r="B27" s="66" t="s">
        <v>114</v>
      </c>
      <c r="C27" s="105" t="s">
        <v>14</v>
      </c>
      <c r="D27" s="129">
        <f>prD!D33</f>
        <v>0</v>
      </c>
      <c r="E27" s="136"/>
      <c r="F27" s="117">
        <f t="shared" ref="F27" si="6">D27*E27</f>
        <v>0</v>
      </c>
    </row>
    <row r="28" spans="1:6" ht="12.75" customHeight="1">
      <c r="A28" s="42"/>
      <c r="B28" s="66"/>
      <c r="C28" s="108"/>
      <c r="D28" s="104"/>
      <c r="E28" s="128"/>
      <c r="F28" s="124"/>
    </row>
    <row r="29" spans="1:6" ht="12.75" customHeight="1">
      <c r="A29" s="42"/>
      <c r="B29" s="19"/>
      <c r="C29" s="105"/>
      <c r="D29" s="176" t="s">
        <v>114</v>
      </c>
      <c r="E29" s="135"/>
      <c r="F29" s="120">
        <f>ROUND(F21+F18+F15+F12+F9+F24+F27,0)</f>
        <v>0</v>
      </c>
    </row>
    <row r="30" spans="1:6" ht="12.75" customHeight="1">
      <c r="A30" s="42"/>
      <c r="B30" s="19"/>
      <c r="C30" s="110"/>
      <c r="D30" s="129"/>
      <c r="E30" s="129"/>
      <c r="F30" s="115"/>
    </row>
    <row r="31" spans="1:6" ht="16.5" thickBot="1">
      <c r="A31" s="21" t="s">
        <v>38</v>
      </c>
      <c r="B31" s="22" t="s">
        <v>37</v>
      </c>
      <c r="C31" s="110"/>
      <c r="D31" s="129"/>
      <c r="E31" s="99" t="s">
        <v>34</v>
      </c>
      <c r="F31" s="99">
        <f>SUM(F29:F30)</f>
        <v>0</v>
      </c>
    </row>
    <row r="32" spans="1:6" ht="12.75" customHeight="1" thickTop="1">
      <c r="A32" s="42"/>
      <c r="B32" s="19"/>
      <c r="C32" s="110"/>
      <c r="D32" s="129"/>
      <c r="E32" s="129"/>
      <c r="F32" s="115"/>
    </row>
    <row r="33" spans="1:6" ht="12.75" customHeight="1">
      <c r="A33" s="42"/>
      <c r="B33" s="19"/>
      <c r="C33" s="110"/>
      <c r="D33" s="129"/>
      <c r="E33" s="129"/>
      <c r="F33" s="115"/>
    </row>
    <row r="34" spans="1:6" ht="12.75" customHeight="1">
      <c r="A34" s="42"/>
      <c r="B34" s="19"/>
      <c r="C34" s="105"/>
      <c r="D34" s="129"/>
      <c r="E34" s="129"/>
      <c r="F34" s="115"/>
    </row>
    <row r="35" spans="1:6" ht="12.75" customHeight="1">
      <c r="A35" s="42"/>
      <c r="B35" s="52"/>
      <c r="C35" s="105"/>
      <c r="D35" s="129"/>
      <c r="E35" s="129"/>
      <c r="F35" s="115"/>
    </row>
    <row r="36" spans="1:6" ht="12.75" customHeight="1">
      <c r="A36" s="42"/>
      <c r="B36" s="52"/>
      <c r="C36" s="105"/>
      <c r="D36" s="129"/>
      <c r="E36" s="129"/>
      <c r="F36" s="115"/>
    </row>
    <row r="37" spans="1:6" ht="12.75" customHeight="1">
      <c r="A37" s="42"/>
      <c r="B37" s="19"/>
      <c r="C37" s="105"/>
      <c r="D37" s="125"/>
      <c r="E37" s="129"/>
      <c r="F37" s="115"/>
    </row>
    <row r="38" spans="1:6" ht="12.75" customHeight="1">
      <c r="A38" s="42"/>
      <c r="B38" s="19"/>
      <c r="C38" s="33"/>
      <c r="D38" s="129"/>
      <c r="E38" s="129"/>
      <c r="F38" s="115"/>
    </row>
    <row r="40" spans="1:6" ht="12.75" customHeight="1">
      <c r="B40" s="63"/>
      <c r="C40" s="108"/>
      <c r="D40" s="104"/>
      <c r="E40" s="128"/>
      <c r="F40" s="124"/>
    </row>
    <row r="42" spans="1:6" ht="12.75" customHeight="1">
      <c r="B42" s="60"/>
      <c r="C42" s="111"/>
      <c r="D42" s="132"/>
      <c r="E42" s="133"/>
      <c r="F42" s="117"/>
    </row>
  </sheetData>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J75"/>
  <sheetViews>
    <sheetView showZeros="0" zoomScaleNormal="100" workbookViewId="0">
      <selection activeCell="E7" sqref="E7:E49"/>
    </sheetView>
  </sheetViews>
  <sheetFormatPr defaultRowHeight="14.25"/>
  <cols>
    <col min="1" max="1" width="4.42578125" style="84" bestFit="1" customWidth="1"/>
    <col min="2" max="2" width="30.7109375" style="84" customWidth="1"/>
    <col min="3" max="3" width="4.7109375" style="84" customWidth="1"/>
    <col min="4" max="5" width="11.7109375" style="84" customWidth="1"/>
    <col min="6" max="6" width="12.7109375" style="84" customWidth="1"/>
    <col min="7" max="7" width="4.7109375" style="4" customWidth="1"/>
    <col min="8" max="9" width="12.7109375" style="4" customWidth="1"/>
    <col min="10" max="10" width="9.140625" style="4"/>
    <col min="11" max="16384" width="9.140625" style="84"/>
  </cols>
  <sheetData>
    <row r="1" spans="1:8">
      <c r="A1" s="87"/>
      <c r="B1" s="87" t="str">
        <f>+Rmet!E1</f>
        <v>KANALIZACIJSKI SISTEM AGLOMERACIJE  ŠKOFIJE</v>
      </c>
    </row>
    <row r="2" spans="1:8">
      <c r="A2" s="87"/>
      <c r="B2" s="87" t="str">
        <f>+Rmet!E2</f>
        <v>ZGORNJE ŠKOFIJE - TRETJA ŠKOFIJA</v>
      </c>
    </row>
    <row r="3" spans="1:8">
      <c r="A3" s="87"/>
      <c r="B3" s="87"/>
    </row>
    <row r="4" spans="1:8" ht="15.75">
      <c r="A4" s="208">
        <v>3</v>
      </c>
      <c r="B4" s="103" t="s">
        <v>144</v>
      </c>
      <c r="C4" s="37"/>
      <c r="D4" s="38"/>
      <c r="E4" s="38"/>
      <c r="F4" s="39"/>
    </row>
    <row r="5" spans="1:8" ht="12.75" customHeight="1">
      <c r="A5" s="42"/>
      <c r="B5" s="43"/>
      <c r="C5" s="37"/>
      <c r="D5" s="38"/>
      <c r="E5" s="38"/>
      <c r="F5" s="39"/>
    </row>
    <row r="6" spans="1:8">
      <c r="A6" s="42"/>
      <c r="B6" s="58"/>
      <c r="C6" s="105"/>
      <c r="D6" s="129"/>
      <c r="E6" s="129"/>
      <c r="F6" s="115"/>
    </row>
    <row r="7" spans="1:8" ht="38.25">
      <c r="A7" s="42">
        <v>1</v>
      </c>
      <c r="B7" s="207" t="s">
        <v>135</v>
      </c>
      <c r="C7" s="37" t="s">
        <v>13</v>
      </c>
      <c r="D7" s="263">
        <f>30*0.2</f>
        <v>6</v>
      </c>
      <c r="E7" s="57"/>
      <c r="F7" s="39">
        <f>+D7*E7</f>
        <v>0</v>
      </c>
    </row>
    <row r="8" spans="1:8">
      <c r="A8" s="42"/>
      <c r="B8" s="207"/>
      <c r="C8" s="37"/>
      <c r="D8" s="263"/>
      <c r="E8" s="57"/>
      <c r="F8" s="39"/>
    </row>
    <row r="9" spans="1:8" ht="51">
      <c r="A9" s="42">
        <f>A7+1</f>
        <v>2</v>
      </c>
      <c r="B9" s="19" t="s">
        <v>145</v>
      </c>
      <c r="C9" s="284" t="s">
        <v>13</v>
      </c>
      <c r="D9" s="57">
        <f>((1.1*1.6*5)+(1.2*0.8*8))*0.8</f>
        <v>13.184000000000001</v>
      </c>
      <c r="E9" s="57"/>
      <c r="F9" s="285">
        <f>D9*E9</f>
        <v>0</v>
      </c>
    </row>
    <row r="10" spans="1:8">
      <c r="A10" s="42"/>
      <c r="B10" s="19"/>
      <c r="C10" s="284"/>
      <c r="D10" s="57"/>
      <c r="E10" s="57"/>
      <c r="F10" s="285"/>
    </row>
    <row r="11" spans="1:8" ht="51">
      <c r="A11" s="42">
        <f>A9+1</f>
        <v>3</v>
      </c>
      <c r="B11" s="19" t="s">
        <v>146</v>
      </c>
      <c r="C11" s="284" t="s">
        <v>13</v>
      </c>
      <c r="D11" s="57">
        <f>((1.1*1.6*5)+(1.2*0.8*8))*0.2</f>
        <v>3.2960000000000003</v>
      </c>
      <c r="E11" s="57"/>
      <c r="F11" s="285">
        <f>D11*E11</f>
        <v>0</v>
      </c>
    </row>
    <row r="12" spans="1:8">
      <c r="A12" s="42"/>
      <c r="B12" s="19"/>
      <c r="C12" s="284"/>
      <c r="D12" s="57"/>
      <c r="E12" s="57"/>
      <c r="F12" s="285"/>
    </row>
    <row r="13" spans="1:8" ht="76.5">
      <c r="A13" s="42">
        <f>A11+1</f>
        <v>4</v>
      </c>
      <c r="B13" s="181" t="s">
        <v>163</v>
      </c>
      <c r="C13" s="284" t="s">
        <v>13</v>
      </c>
      <c r="D13" s="61">
        <f>7*0.9*0.3</f>
        <v>1.89</v>
      </c>
      <c r="E13" s="286"/>
      <c r="F13" s="287">
        <f>D13*E13</f>
        <v>0</v>
      </c>
    </row>
    <row r="14" spans="1:8" ht="15" customHeight="1">
      <c r="A14" s="42"/>
      <c r="B14" s="43"/>
      <c r="C14" s="37"/>
      <c r="D14" s="38"/>
      <c r="E14" s="38"/>
      <c r="F14" s="39"/>
    </row>
    <row r="15" spans="1:8" ht="51">
      <c r="A15" s="42">
        <f>A13+1</f>
        <v>5</v>
      </c>
      <c r="B15" s="265" t="s">
        <v>147</v>
      </c>
      <c r="C15" s="258" t="s">
        <v>13</v>
      </c>
      <c r="D15" s="263">
        <f>((4.6+7.52)/2)*2</f>
        <v>12.12</v>
      </c>
      <c r="E15" s="257"/>
      <c r="F15" s="263"/>
      <c r="H15" s="263"/>
    </row>
    <row r="16" spans="1:8" ht="12.75" customHeight="1">
      <c r="A16" s="259"/>
      <c r="B16" s="265" t="s">
        <v>18</v>
      </c>
      <c r="C16" s="258"/>
      <c r="D16" s="266"/>
      <c r="E16" s="261"/>
      <c r="F16" s="256"/>
    </row>
    <row r="17" spans="1:6" ht="12.75" customHeight="1">
      <c r="A17" s="259"/>
      <c r="B17" s="265" t="s">
        <v>13</v>
      </c>
      <c r="C17" s="258"/>
      <c r="D17" s="263">
        <f>D15*0.7</f>
        <v>8.4839999999999982</v>
      </c>
      <c r="E17" s="261"/>
      <c r="F17" s="256">
        <f>D17*E17</f>
        <v>0</v>
      </c>
    </row>
    <row r="18" spans="1:6" ht="12.75" customHeight="1">
      <c r="A18" s="196"/>
      <c r="B18" s="265" t="s">
        <v>52</v>
      </c>
      <c r="F18" s="256"/>
    </row>
    <row r="19" spans="1:6" ht="12.75" customHeight="1">
      <c r="A19" s="196"/>
      <c r="B19" s="265" t="s">
        <v>13</v>
      </c>
      <c r="D19" s="263">
        <f>D15*0.15</f>
        <v>1.8179999999999998</v>
      </c>
      <c r="E19" s="261"/>
      <c r="F19" s="256">
        <f>D19*E19</f>
        <v>0</v>
      </c>
    </row>
    <row r="20" spans="1:6" ht="12.75" customHeight="1">
      <c r="A20" s="196"/>
      <c r="B20" s="265" t="s">
        <v>53</v>
      </c>
      <c r="F20" s="256"/>
    </row>
    <row r="21" spans="1:6" ht="12.75" customHeight="1">
      <c r="A21" s="196"/>
      <c r="B21" s="265" t="s">
        <v>13</v>
      </c>
      <c r="D21" s="263">
        <f>D15*0.15</f>
        <v>1.8179999999999998</v>
      </c>
      <c r="E21" s="261"/>
      <c r="F21" s="256">
        <f>D21*E21</f>
        <v>0</v>
      </c>
    </row>
    <row r="22" spans="1:6" ht="12.75" customHeight="1">
      <c r="A22" s="196"/>
    </row>
    <row r="23" spans="1:6" ht="63.75">
      <c r="A23" s="42">
        <f>A15+1</f>
        <v>6</v>
      </c>
      <c r="B23" s="265" t="s">
        <v>162</v>
      </c>
      <c r="C23" s="258" t="s">
        <v>14</v>
      </c>
      <c r="D23" s="263">
        <f>4.62</f>
        <v>4.62</v>
      </c>
      <c r="E23" s="261"/>
      <c r="F23" s="256">
        <f>D23*E23</f>
        <v>0</v>
      </c>
    </row>
    <row r="24" spans="1:6" ht="12.75" customHeight="1">
      <c r="A24" s="196"/>
    </row>
    <row r="25" spans="1:6" ht="76.5">
      <c r="A25" s="42">
        <f>A23+1</f>
        <v>7</v>
      </c>
      <c r="B25" s="264" t="s">
        <v>148</v>
      </c>
      <c r="C25" s="258" t="s">
        <v>13</v>
      </c>
      <c r="D25" s="263">
        <f>5.6*0.1</f>
        <v>0.55999999999999994</v>
      </c>
      <c r="E25" s="261"/>
      <c r="F25" s="256">
        <f>D25*E25</f>
        <v>0</v>
      </c>
    </row>
    <row r="26" spans="1:6" ht="12.75" customHeight="1">
      <c r="A26" s="196"/>
    </row>
    <row r="27" spans="1:6" ht="102">
      <c r="A27" s="42">
        <f>A25+1</f>
        <v>8</v>
      </c>
      <c r="B27" s="264" t="s">
        <v>149</v>
      </c>
      <c r="C27" s="258" t="s">
        <v>13</v>
      </c>
      <c r="D27" s="263">
        <f>4.9*0.3</f>
        <v>1.47</v>
      </c>
      <c r="E27" s="261"/>
      <c r="F27" s="256">
        <f>D27*E27</f>
        <v>0</v>
      </c>
    </row>
    <row r="28" spans="1:6" ht="12.75" customHeight="1">
      <c r="A28" s="196"/>
    </row>
    <row r="29" spans="1:6" ht="114.75">
      <c r="A29" s="42">
        <f>A27+1</f>
        <v>9</v>
      </c>
      <c r="B29" s="264" t="s">
        <v>160</v>
      </c>
      <c r="C29" s="258" t="s">
        <v>12</v>
      </c>
      <c r="D29" s="261">
        <v>2</v>
      </c>
      <c r="E29" s="261"/>
      <c r="F29" s="256">
        <f>D29*E29</f>
        <v>0</v>
      </c>
    </row>
    <row r="30" spans="1:6" ht="12.75" customHeight="1">
      <c r="A30" s="259"/>
    </row>
    <row r="31" spans="1:6" ht="63.75">
      <c r="A31" s="42">
        <f>A29+1</f>
        <v>10</v>
      </c>
      <c r="B31" s="264" t="s">
        <v>150</v>
      </c>
      <c r="C31" s="258" t="s">
        <v>13</v>
      </c>
      <c r="D31" s="263">
        <f>0.2*((3.14*1.5*1.5)/4)</f>
        <v>0.35325000000000001</v>
      </c>
      <c r="E31" s="261"/>
      <c r="F31" s="256">
        <f>D31*E31</f>
        <v>0</v>
      </c>
    </row>
    <row r="32" spans="1:6" s="4" customFormat="1" ht="12.75" customHeight="1">
      <c r="A32" s="196"/>
      <c r="B32" s="84"/>
      <c r="C32" s="84"/>
      <c r="D32" s="84"/>
      <c r="E32" s="84"/>
      <c r="F32" s="84"/>
    </row>
    <row r="33" spans="1:6" s="4" customFormat="1" ht="102">
      <c r="A33" s="42">
        <f>A31+1</f>
        <v>11</v>
      </c>
      <c r="B33" s="262" t="s">
        <v>161</v>
      </c>
      <c r="C33" s="258" t="s">
        <v>12</v>
      </c>
      <c r="D33" s="260">
        <v>1</v>
      </c>
      <c r="E33" s="261"/>
      <c r="F33" s="256">
        <f>D33*E33</f>
        <v>0</v>
      </c>
    </row>
    <row r="34" spans="1:6" s="4" customFormat="1" ht="12.75" customHeight="1">
      <c r="A34" s="196"/>
      <c r="B34" s="84"/>
      <c r="C34" s="84"/>
      <c r="D34" s="84"/>
      <c r="E34" s="84"/>
      <c r="F34" s="84"/>
    </row>
    <row r="35" spans="1:6" s="4" customFormat="1" ht="66" customHeight="1">
      <c r="A35" s="42">
        <f>A33+1</f>
        <v>12</v>
      </c>
      <c r="B35" s="264" t="s">
        <v>151</v>
      </c>
      <c r="C35" s="258" t="s">
        <v>13</v>
      </c>
      <c r="D35" s="257">
        <f>(D9+D11+D13)-(((3.14*2.1*2.1)/4)*1.5)</f>
        <v>13.177225</v>
      </c>
      <c r="E35" s="257"/>
      <c r="F35" s="256">
        <f>D35*E35</f>
        <v>0</v>
      </c>
    </row>
    <row r="36" spans="1:6" s="4" customFormat="1" ht="12.75" customHeight="1">
      <c r="A36" s="259"/>
      <c r="B36" s="264"/>
      <c r="C36" s="258"/>
      <c r="D36" s="257"/>
      <c r="E36" s="257"/>
      <c r="F36" s="256"/>
    </row>
    <row r="37" spans="1:6" s="4" customFormat="1" ht="89.25">
      <c r="A37" s="42">
        <f>A35+1</f>
        <v>13</v>
      </c>
      <c r="B37" s="264" t="s">
        <v>152</v>
      </c>
      <c r="C37" s="258" t="s">
        <v>13</v>
      </c>
      <c r="D37" s="257">
        <f>(((3.14*2.7*2.7)/4)*0.5)</f>
        <v>2.8613250000000008</v>
      </c>
      <c r="E37" s="257"/>
      <c r="F37" s="256">
        <f>D37*E37</f>
        <v>0</v>
      </c>
    </row>
    <row r="38" spans="1:6" s="4" customFormat="1" ht="12.75">
      <c r="A38" s="259"/>
      <c r="B38" s="264"/>
      <c r="C38" s="258"/>
      <c r="D38" s="257"/>
      <c r="E38" s="257"/>
      <c r="F38" s="256"/>
    </row>
    <row r="39" spans="1:6" s="4" customFormat="1" ht="63.75">
      <c r="A39" s="42">
        <f>A37+1</f>
        <v>14</v>
      </c>
      <c r="B39" s="264" t="s">
        <v>116</v>
      </c>
      <c r="C39" s="258" t="s">
        <v>13</v>
      </c>
      <c r="D39" s="257">
        <f>D7</f>
        <v>6</v>
      </c>
      <c r="E39" s="257"/>
      <c r="F39" s="256">
        <f>D39*E39</f>
        <v>0</v>
      </c>
    </row>
    <row r="40" spans="1:6" s="4" customFormat="1" ht="12.75" customHeight="1">
      <c r="A40" s="196"/>
      <c r="B40" s="84"/>
      <c r="C40" s="84"/>
      <c r="D40" s="84"/>
      <c r="E40" s="84"/>
      <c r="F40" s="84"/>
    </row>
    <row r="41" spans="1:6" s="4" customFormat="1" ht="191.25">
      <c r="A41" s="42">
        <f>A39+1</f>
        <v>15</v>
      </c>
      <c r="B41" s="19" t="s">
        <v>121</v>
      </c>
      <c r="C41" s="258" t="s">
        <v>16</v>
      </c>
      <c r="D41" s="260">
        <v>4</v>
      </c>
      <c r="E41" s="261"/>
      <c r="F41" s="256">
        <f>D41*E41</f>
        <v>0</v>
      </c>
    </row>
    <row r="42" spans="1:6" s="4" customFormat="1" ht="12.75">
      <c r="A42" s="259"/>
      <c r="B42" s="19"/>
      <c r="C42" s="258"/>
      <c r="D42" s="260"/>
      <c r="E42" s="261"/>
      <c r="F42" s="256"/>
    </row>
    <row r="43" spans="1:6" s="4" customFormat="1" ht="114.75">
      <c r="A43" s="42">
        <f>A41+1</f>
        <v>16</v>
      </c>
      <c r="B43" s="213" t="s">
        <v>153</v>
      </c>
      <c r="C43" s="258" t="s">
        <v>13</v>
      </c>
      <c r="D43" s="260">
        <f>4*0.8*0.2</f>
        <v>0.64000000000000012</v>
      </c>
      <c r="E43" s="261"/>
      <c r="F43" s="256">
        <f t="shared" ref="F43" si="0">D43*E43</f>
        <v>0</v>
      </c>
    </row>
    <row r="44" spans="1:6" s="4" customFormat="1" ht="12.75">
      <c r="A44" s="259"/>
      <c r="B44" s="19"/>
      <c r="C44" s="258"/>
      <c r="D44" s="260"/>
      <c r="E44" s="261"/>
      <c r="F44" s="256"/>
    </row>
    <row r="45" spans="1:6" s="4" customFormat="1" ht="114.75">
      <c r="A45" s="42">
        <f>A43+1</f>
        <v>17</v>
      </c>
      <c r="B45" s="213" t="s">
        <v>154</v>
      </c>
      <c r="C45" s="258" t="s">
        <v>13</v>
      </c>
      <c r="D45" s="260">
        <f>5*0.32</f>
        <v>1.6</v>
      </c>
      <c r="E45" s="261"/>
      <c r="F45" s="256">
        <f t="shared" ref="F45" si="1">D45*E45</f>
        <v>0</v>
      </c>
    </row>
    <row r="46" spans="1:6" s="4" customFormat="1" ht="12.75">
      <c r="A46" s="42"/>
      <c r="B46" s="213"/>
      <c r="C46" s="258"/>
      <c r="D46" s="260"/>
      <c r="E46" s="261"/>
      <c r="F46" s="256"/>
    </row>
    <row r="47" spans="1:6" s="4" customFormat="1" ht="89.25">
      <c r="A47" s="42">
        <f>A45+1</f>
        <v>18</v>
      </c>
      <c r="B47" s="19" t="s">
        <v>164</v>
      </c>
      <c r="C47" s="258" t="s">
        <v>13</v>
      </c>
      <c r="D47" s="57">
        <f>(1.1*1.6*4)-D45-(3.14*0.55*0.55/4)</f>
        <v>5.2025375000000009</v>
      </c>
      <c r="E47" s="261"/>
      <c r="F47" s="256">
        <f t="shared" ref="F47" si="2">D47*E47</f>
        <v>0</v>
      </c>
    </row>
    <row r="48" spans="1:6" s="4" customFormat="1" ht="12.75">
      <c r="A48" s="259"/>
      <c r="B48" s="262"/>
      <c r="C48" s="258"/>
      <c r="D48" s="260"/>
      <c r="E48" s="261"/>
      <c r="F48" s="256"/>
    </row>
    <row r="49" spans="1:6" s="4" customFormat="1" ht="102">
      <c r="A49" s="42">
        <f>A47+1</f>
        <v>19</v>
      </c>
      <c r="B49" s="264" t="s">
        <v>134</v>
      </c>
      <c r="C49" s="258" t="s">
        <v>13</v>
      </c>
      <c r="D49" s="257">
        <f>D9+D11+D13+D17+D19+D21-D37-D47</f>
        <v>22.426137499999999</v>
      </c>
      <c r="E49" s="257"/>
      <c r="F49" s="256">
        <f>D49*E49</f>
        <v>0</v>
      </c>
    </row>
    <row r="50" spans="1:6" s="4" customFormat="1" ht="12.75" customHeight="1">
      <c r="A50" s="196"/>
      <c r="B50" s="84"/>
      <c r="C50" s="84"/>
      <c r="D50" s="84"/>
      <c r="E50" s="84"/>
      <c r="F50" s="84"/>
    </row>
    <row r="51" spans="1:6" s="4" customFormat="1" ht="12.75" customHeight="1">
      <c r="A51" s="84"/>
      <c r="B51" s="84"/>
      <c r="C51" s="84"/>
      <c r="D51" s="84"/>
      <c r="E51" s="84"/>
      <c r="F51" s="84"/>
    </row>
    <row r="52" spans="1:6" s="4" customFormat="1" ht="12.75" customHeight="1" thickBot="1">
      <c r="A52" s="42"/>
      <c r="B52" s="197"/>
      <c r="C52" s="195"/>
      <c r="D52" s="195"/>
      <c r="E52" s="218" t="s">
        <v>34</v>
      </c>
      <c r="F52" s="219">
        <f>ROUND(SUM(F7:F50),0)</f>
        <v>0</v>
      </c>
    </row>
    <row r="53" spans="1:6" s="4" customFormat="1" ht="12.75" customHeight="1" thickTop="1">
      <c r="A53" s="84"/>
      <c r="B53" s="84"/>
      <c r="C53" s="84"/>
      <c r="D53" s="84"/>
      <c r="E53" s="84"/>
      <c r="F53" s="84"/>
    </row>
    <row r="54" spans="1:6" s="4" customFormat="1" ht="15">
      <c r="D54" s="38"/>
      <c r="E54" s="84"/>
      <c r="F54" s="220"/>
    </row>
    <row r="55" spans="1:6" s="4" customFormat="1" ht="12.75" customHeight="1">
      <c r="A55" s="84"/>
      <c r="B55" s="84"/>
      <c r="C55" s="84"/>
      <c r="D55" s="84"/>
      <c r="E55" s="84"/>
      <c r="F55" s="84"/>
    </row>
    <row r="56" spans="1:6" s="4" customFormat="1" ht="12.75" customHeight="1">
      <c r="A56" s="84"/>
      <c r="B56" s="84"/>
      <c r="C56" s="84"/>
      <c r="D56" s="84"/>
      <c r="E56" s="84"/>
      <c r="F56" s="84"/>
    </row>
    <row r="57" spans="1:6" s="4" customFormat="1" ht="12.75" customHeight="1">
      <c r="A57" s="84"/>
      <c r="B57" s="84"/>
      <c r="C57" s="84"/>
      <c r="D57" s="84"/>
      <c r="E57" s="84"/>
      <c r="F57" s="84"/>
    </row>
    <row r="58" spans="1:6" s="4" customFormat="1" ht="12.75" customHeight="1">
      <c r="A58" s="84"/>
      <c r="B58" s="84"/>
      <c r="C58" s="84"/>
      <c r="D58" s="84"/>
      <c r="E58" s="84"/>
      <c r="F58" s="84"/>
    </row>
    <row r="59" spans="1:6" s="4" customFormat="1" ht="12.75" customHeight="1">
      <c r="A59" s="84"/>
      <c r="B59" s="84"/>
      <c r="C59" s="84"/>
      <c r="D59" s="84"/>
      <c r="E59" s="84"/>
      <c r="F59" s="84"/>
    </row>
    <row r="60" spans="1:6" s="4" customFormat="1" ht="12.75" customHeight="1">
      <c r="A60" s="84"/>
      <c r="B60" s="84"/>
      <c r="C60" s="84"/>
      <c r="D60" s="84"/>
      <c r="E60" s="84"/>
      <c r="F60" s="84"/>
    </row>
    <row r="61" spans="1:6" s="4" customFormat="1" ht="12.75" customHeight="1">
      <c r="A61" s="84"/>
      <c r="B61" s="84"/>
      <c r="C61" s="84"/>
      <c r="D61" s="84"/>
      <c r="E61" s="84"/>
      <c r="F61" s="84"/>
    </row>
    <row r="62" spans="1:6" s="4" customFormat="1" ht="12.75" customHeight="1">
      <c r="A62" s="84"/>
      <c r="B62" s="84"/>
      <c r="C62" s="84"/>
      <c r="D62" s="84"/>
      <c r="E62" s="84"/>
      <c r="F62" s="84"/>
    </row>
    <row r="63" spans="1:6" s="4" customFormat="1" ht="12.75" customHeight="1">
      <c r="A63" s="84"/>
      <c r="B63" s="84"/>
      <c r="C63" s="84"/>
      <c r="D63" s="84"/>
      <c r="E63" s="84"/>
      <c r="F63" s="84"/>
    </row>
    <row r="64" spans="1:6" s="4" customFormat="1" ht="12.75" customHeight="1">
      <c r="A64" s="84"/>
      <c r="B64" s="84"/>
      <c r="C64" s="84"/>
      <c r="D64" s="84"/>
      <c r="E64" s="84"/>
      <c r="F64" s="84"/>
    </row>
    <row r="65" spans="1:6" s="4" customFormat="1" ht="12.75" customHeight="1">
      <c r="A65" s="84"/>
      <c r="B65" s="84"/>
      <c r="C65" s="84"/>
      <c r="D65" s="84"/>
      <c r="E65" s="84"/>
      <c r="F65" s="84"/>
    </row>
    <row r="66" spans="1:6" s="4" customFormat="1" ht="12.75" customHeight="1">
      <c r="A66" s="84"/>
      <c r="B66" s="84"/>
      <c r="C66" s="84"/>
      <c r="D66" s="84"/>
      <c r="E66" s="84"/>
      <c r="F66" s="84"/>
    </row>
    <row r="67" spans="1:6" s="4" customFormat="1" ht="12.75" customHeight="1">
      <c r="A67" s="84"/>
      <c r="B67" s="84"/>
      <c r="C67" s="84"/>
      <c r="D67" s="84"/>
      <c r="E67" s="84"/>
      <c r="F67" s="84"/>
    </row>
    <row r="68" spans="1:6" ht="12.75" customHeight="1"/>
    <row r="69" spans="1:6" ht="12.75" customHeight="1"/>
    <row r="70" spans="1:6" ht="12.75" customHeight="1"/>
    <row r="71" spans="1:6" ht="12.75" customHeight="1"/>
    <row r="72" spans="1:6" ht="12.75" customHeight="1"/>
    <row r="73" spans="1:6" ht="12.75" customHeight="1"/>
    <row r="74" spans="1:6" ht="12.75" customHeight="1"/>
    <row r="75" spans="1:6" ht="12.75" customHeight="1"/>
  </sheetData>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Zeros="0" tabSelected="1" zoomScaleNormal="100" workbookViewId="0">
      <selection activeCell="B17" sqref="B17"/>
    </sheetView>
  </sheetViews>
  <sheetFormatPr defaultRowHeight="12.75"/>
  <cols>
    <col min="1" max="1" width="4.7109375" style="33" customWidth="1"/>
    <col min="2" max="2" width="58.7109375" style="19" customWidth="1"/>
    <col min="3" max="3" width="20.7109375" style="17" customWidth="1"/>
    <col min="4" max="252" width="9.140625" style="4"/>
    <col min="253" max="253" width="17.5703125" style="4" customWidth="1"/>
    <col min="254" max="254" width="42.42578125" style="4" customWidth="1"/>
    <col min="255" max="255" width="9.140625" style="4"/>
    <col min="256" max="256" width="20.7109375" style="4" customWidth="1"/>
    <col min="257" max="508" width="9.140625" style="4"/>
    <col min="509" max="509" width="17.5703125" style="4" customWidth="1"/>
    <col min="510" max="510" width="42.42578125" style="4" customWidth="1"/>
    <col min="511" max="511" width="9.140625" style="4"/>
    <col min="512" max="512" width="20.7109375" style="4" customWidth="1"/>
    <col min="513" max="764" width="9.140625" style="4"/>
    <col min="765" max="765" width="17.5703125" style="4" customWidth="1"/>
    <col min="766" max="766" width="42.42578125" style="4" customWidth="1"/>
    <col min="767" max="767" width="9.140625" style="4"/>
    <col min="768" max="768" width="20.7109375" style="4" customWidth="1"/>
    <col min="769" max="1020" width="9.140625" style="4"/>
    <col min="1021" max="1021" width="17.5703125" style="4" customWidth="1"/>
    <col min="1022" max="1022" width="42.42578125" style="4" customWidth="1"/>
    <col min="1023" max="1023" width="9.140625" style="4"/>
    <col min="1024" max="1024" width="20.7109375" style="4" customWidth="1"/>
    <col min="1025" max="1276" width="9.140625" style="4"/>
    <col min="1277" max="1277" width="17.5703125" style="4" customWidth="1"/>
    <col min="1278" max="1278" width="42.42578125" style="4" customWidth="1"/>
    <col min="1279" max="1279" width="9.140625" style="4"/>
    <col min="1280" max="1280" width="20.7109375" style="4" customWidth="1"/>
    <col min="1281" max="1532" width="9.140625" style="4"/>
    <col min="1533" max="1533" width="17.5703125" style="4" customWidth="1"/>
    <col min="1534" max="1534" width="42.42578125" style="4" customWidth="1"/>
    <col min="1535" max="1535" width="9.140625" style="4"/>
    <col min="1536" max="1536" width="20.7109375" style="4" customWidth="1"/>
    <col min="1537" max="1788" width="9.140625" style="4"/>
    <col min="1789" max="1789" width="17.5703125" style="4" customWidth="1"/>
    <col min="1790" max="1790" width="42.42578125" style="4" customWidth="1"/>
    <col min="1791" max="1791" width="9.140625" style="4"/>
    <col min="1792" max="1792" width="20.7109375" style="4" customWidth="1"/>
    <col min="1793" max="2044" width="9.140625" style="4"/>
    <col min="2045" max="2045" width="17.5703125" style="4" customWidth="1"/>
    <col min="2046" max="2046" width="42.42578125" style="4" customWidth="1"/>
    <col min="2047" max="2047" width="9.140625" style="4"/>
    <col min="2048" max="2048" width="20.7109375" style="4" customWidth="1"/>
    <col min="2049" max="2300" width="9.140625" style="4"/>
    <col min="2301" max="2301" width="17.5703125" style="4" customWidth="1"/>
    <col min="2302" max="2302" width="42.42578125" style="4" customWidth="1"/>
    <col min="2303" max="2303" width="9.140625" style="4"/>
    <col min="2304" max="2304" width="20.7109375" style="4" customWidth="1"/>
    <col min="2305" max="2556" width="9.140625" style="4"/>
    <col min="2557" max="2557" width="17.5703125" style="4" customWidth="1"/>
    <col min="2558" max="2558" width="42.42578125" style="4" customWidth="1"/>
    <col min="2559" max="2559" width="9.140625" style="4"/>
    <col min="2560" max="2560" width="20.7109375" style="4" customWidth="1"/>
    <col min="2561" max="2812" width="9.140625" style="4"/>
    <col min="2813" max="2813" width="17.5703125" style="4" customWidth="1"/>
    <col min="2814" max="2814" width="42.42578125" style="4" customWidth="1"/>
    <col min="2815" max="2815" width="9.140625" style="4"/>
    <col min="2816" max="2816" width="20.7109375" style="4" customWidth="1"/>
    <col min="2817" max="3068" width="9.140625" style="4"/>
    <col min="3069" max="3069" width="17.5703125" style="4" customWidth="1"/>
    <col min="3070" max="3070" width="42.42578125" style="4" customWidth="1"/>
    <col min="3071" max="3071" width="9.140625" style="4"/>
    <col min="3072" max="3072" width="20.7109375" style="4" customWidth="1"/>
    <col min="3073" max="3324" width="9.140625" style="4"/>
    <col min="3325" max="3325" width="17.5703125" style="4" customWidth="1"/>
    <col min="3326" max="3326" width="42.42578125" style="4" customWidth="1"/>
    <col min="3327" max="3327" width="9.140625" style="4"/>
    <col min="3328" max="3328" width="20.7109375" style="4" customWidth="1"/>
    <col min="3329" max="3580" width="9.140625" style="4"/>
    <col min="3581" max="3581" width="17.5703125" style="4" customWidth="1"/>
    <col min="3582" max="3582" width="42.42578125" style="4" customWidth="1"/>
    <col min="3583" max="3583" width="9.140625" style="4"/>
    <col min="3584" max="3584" width="20.7109375" style="4" customWidth="1"/>
    <col min="3585" max="3836" width="9.140625" style="4"/>
    <col min="3837" max="3837" width="17.5703125" style="4" customWidth="1"/>
    <col min="3838" max="3838" width="42.42578125" style="4" customWidth="1"/>
    <col min="3839" max="3839" width="9.140625" style="4"/>
    <col min="3840" max="3840" width="20.7109375" style="4" customWidth="1"/>
    <col min="3841" max="4092" width="9.140625" style="4"/>
    <col min="4093" max="4093" width="17.5703125" style="4" customWidth="1"/>
    <col min="4094" max="4094" width="42.42578125" style="4" customWidth="1"/>
    <col min="4095" max="4095" width="9.140625" style="4"/>
    <col min="4096" max="4096" width="20.7109375" style="4" customWidth="1"/>
    <col min="4097" max="4348" width="9.140625" style="4"/>
    <col min="4349" max="4349" width="17.5703125" style="4" customWidth="1"/>
    <col min="4350" max="4350" width="42.42578125" style="4" customWidth="1"/>
    <col min="4351" max="4351" width="9.140625" style="4"/>
    <col min="4352" max="4352" width="20.7109375" style="4" customWidth="1"/>
    <col min="4353" max="4604" width="9.140625" style="4"/>
    <col min="4605" max="4605" width="17.5703125" style="4" customWidth="1"/>
    <col min="4606" max="4606" width="42.42578125" style="4" customWidth="1"/>
    <col min="4607" max="4607" width="9.140625" style="4"/>
    <col min="4608" max="4608" width="20.7109375" style="4" customWidth="1"/>
    <col min="4609" max="4860" width="9.140625" style="4"/>
    <col min="4861" max="4861" width="17.5703125" style="4" customWidth="1"/>
    <col min="4862" max="4862" width="42.42578125" style="4" customWidth="1"/>
    <col min="4863" max="4863" width="9.140625" style="4"/>
    <col min="4864" max="4864" width="20.7109375" style="4" customWidth="1"/>
    <col min="4865" max="5116" width="9.140625" style="4"/>
    <col min="5117" max="5117" width="17.5703125" style="4" customWidth="1"/>
    <col min="5118" max="5118" width="42.42578125" style="4" customWidth="1"/>
    <col min="5119" max="5119" width="9.140625" style="4"/>
    <col min="5120" max="5120" width="20.7109375" style="4" customWidth="1"/>
    <col min="5121" max="5372" width="9.140625" style="4"/>
    <col min="5373" max="5373" width="17.5703125" style="4" customWidth="1"/>
    <col min="5374" max="5374" width="42.42578125" style="4" customWidth="1"/>
    <col min="5375" max="5375" width="9.140625" style="4"/>
    <col min="5376" max="5376" width="20.7109375" style="4" customWidth="1"/>
    <col min="5377" max="5628" width="9.140625" style="4"/>
    <col min="5629" max="5629" width="17.5703125" style="4" customWidth="1"/>
    <col min="5630" max="5630" width="42.42578125" style="4" customWidth="1"/>
    <col min="5631" max="5631" width="9.140625" style="4"/>
    <col min="5632" max="5632" width="20.7109375" style="4" customWidth="1"/>
    <col min="5633" max="5884" width="9.140625" style="4"/>
    <col min="5885" max="5885" width="17.5703125" style="4" customWidth="1"/>
    <col min="5886" max="5886" width="42.42578125" style="4" customWidth="1"/>
    <col min="5887" max="5887" width="9.140625" style="4"/>
    <col min="5888" max="5888" width="20.7109375" style="4" customWidth="1"/>
    <col min="5889" max="6140" width="9.140625" style="4"/>
    <col min="6141" max="6141" width="17.5703125" style="4" customWidth="1"/>
    <col min="6142" max="6142" width="42.42578125" style="4" customWidth="1"/>
    <col min="6143" max="6143" width="9.140625" style="4"/>
    <col min="6144" max="6144" width="20.7109375" style="4" customWidth="1"/>
    <col min="6145" max="6396" width="9.140625" style="4"/>
    <col min="6397" max="6397" width="17.5703125" style="4" customWidth="1"/>
    <col min="6398" max="6398" width="42.42578125" style="4" customWidth="1"/>
    <col min="6399" max="6399" width="9.140625" style="4"/>
    <col min="6400" max="6400" width="20.7109375" style="4" customWidth="1"/>
    <col min="6401" max="6652" width="9.140625" style="4"/>
    <col min="6653" max="6653" width="17.5703125" style="4" customWidth="1"/>
    <col min="6654" max="6654" width="42.42578125" style="4" customWidth="1"/>
    <col min="6655" max="6655" width="9.140625" style="4"/>
    <col min="6656" max="6656" width="20.7109375" style="4" customWidth="1"/>
    <col min="6657" max="6908" width="9.140625" style="4"/>
    <col min="6909" max="6909" width="17.5703125" style="4" customWidth="1"/>
    <col min="6910" max="6910" width="42.42578125" style="4" customWidth="1"/>
    <col min="6911" max="6911" width="9.140625" style="4"/>
    <col min="6912" max="6912" width="20.7109375" style="4" customWidth="1"/>
    <col min="6913" max="7164" width="9.140625" style="4"/>
    <col min="7165" max="7165" width="17.5703125" style="4" customWidth="1"/>
    <col min="7166" max="7166" width="42.42578125" style="4" customWidth="1"/>
    <col min="7167" max="7167" width="9.140625" style="4"/>
    <col min="7168" max="7168" width="20.7109375" style="4" customWidth="1"/>
    <col min="7169" max="7420" width="9.140625" style="4"/>
    <col min="7421" max="7421" width="17.5703125" style="4" customWidth="1"/>
    <col min="7422" max="7422" width="42.42578125" style="4" customWidth="1"/>
    <col min="7423" max="7423" width="9.140625" style="4"/>
    <col min="7424" max="7424" width="20.7109375" style="4" customWidth="1"/>
    <col min="7425" max="7676" width="9.140625" style="4"/>
    <col min="7677" max="7677" width="17.5703125" style="4" customWidth="1"/>
    <col min="7678" max="7678" width="42.42578125" style="4" customWidth="1"/>
    <col min="7679" max="7679" width="9.140625" style="4"/>
    <col min="7680" max="7680" width="20.7109375" style="4" customWidth="1"/>
    <col min="7681" max="7932" width="9.140625" style="4"/>
    <col min="7933" max="7933" width="17.5703125" style="4" customWidth="1"/>
    <col min="7934" max="7934" width="42.42578125" style="4" customWidth="1"/>
    <col min="7935" max="7935" width="9.140625" style="4"/>
    <col min="7936" max="7936" width="20.7109375" style="4" customWidth="1"/>
    <col min="7937" max="8188" width="9.140625" style="4"/>
    <col min="8189" max="8189" width="17.5703125" style="4" customWidth="1"/>
    <col min="8190" max="8190" width="42.42578125" style="4" customWidth="1"/>
    <col min="8191" max="8191" width="9.140625" style="4"/>
    <col min="8192" max="8192" width="20.7109375" style="4" customWidth="1"/>
    <col min="8193" max="8444" width="9.140625" style="4"/>
    <col min="8445" max="8445" width="17.5703125" style="4" customWidth="1"/>
    <col min="8446" max="8446" width="42.42578125" style="4" customWidth="1"/>
    <col min="8447" max="8447" width="9.140625" style="4"/>
    <col min="8448" max="8448" width="20.7109375" style="4" customWidth="1"/>
    <col min="8449" max="8700" width="9.140625" style="4"/>
    <col min="8701" max="8701" width="17.5703125" style="4" customWidth="1"/>
    <col min="8702" max="8702" width="42.42578125" style="4" customWidth="1"/>
    <col min="8703" max="8703" width="9.140625" style="4"/>
    <col min="8704" max="8704" width="20.7109375" style="4" customWidth="1"/>
    <col min="8705" max="8956" width="9.140625" style="4"/>
    <col min="8957" max="8957" width="17.5703125" style="4" customWidth="1"/>
    <col min="8958" max="8958" width="42.42578125" style="4" customWidth="1"/>
    <col min="8959" max="8959" width="9.140625" style="4"/>
    <col min="8960" max="8960" width="20.7109375" style="4" customWidth="1"/>
    <col min="8961" max="9212" width="9.140625" style="4"/>
    <col min="9213" max="9213" width="17.5703125" style="4" customWidth="1"/>
    <col min="9214" max="9214" width="42.42578125" style="4" customWidth="1"/>
    <col min="9215" max="9215" width="9.140625" style="4"/>
    <col min="9216" max="9216" width="20.7109375" style="4" customWidth="1"/>
    <col min="9217" max="9468" width="9.140625" style="4"/>
    <col min="9469" max="9469" width="17.5703125" style="4" customWidth="1"/>
    <col min="9470" max="9470" width="42.42578125" style="4" customWidth="1"/>
    <col min="9471" max="9471" width="9.140625" style="4"/>
    <col min="9472" max="9472" width="20.7109375" style="4" customWidth="1"/>
    <col min="9473" max="9724" width="9.140625" style="4"/>
    <col min="9725" max="9725" width="17.5703125" style="4" customWidth="1"/>
    <col min="9726" max="9726" width="42.42578125" style="4" customWidth="1"/>
    <col min="9727" max="9727" width="9.140625" style="4"/>
    <col min="9728" max="9728" width="20.7109375" style="4" customWidth="1"/>
    <col min="9729" max="9980" width="9.140625" style="4"/>
    <col min="9981" max="9981" width="17.5703125" style="4" customWidth="1"/>
    <col min="9982" max="9982" width="42.42578125" style="4" customWidth="1"/>
    <col min="9983" max="9983" width="9.140625" style="4"/>
    <col min="9984" max="9984" width="20.7109375" style="4" customWidth="1"/>
    <col min="9985" max="10236" width="9.140625" style="4"/>
    <col min="10237" max="10237" width="17.5703125" style="4" customWidth="1"/>
    <col min="10238" max="10238" width="42.42578125" style="4" customWidth="1"/>
    <col min="10239" max="10239" width="9.140625" style="4"/>
    <col min="10240" max="10240" width="20.7109375" style="4" customWidth="1"/>
    <col min="10241" max="10492" width="9.140625" style="4"/>
    <col min="10493" max="10493" width="17.5703125" style="4" customWidth="1"/>
    <col min="10494" max="10494" width="42.42578125" style="4" customWidth="1"/>
    <col min="10495" max="10495" width="9.140625" style="4"/>
    <col min="10496" max="10496" width="20.7109375" style="4" customWidth="1"/>
    <col min="10497" max="10748" width="9.140625" style="4"/>
    <col min="10749" max="10749" width="17.5703125" style="4" customWidth="1"/>
    <col min="10750" max="10750" width="42.42578125" style="4" customWidth="1"/>
    <col min="10751" max="10751" width="9.140625" style="4"/>
    <col min="10752" max="10752" width="20.7109375" style="4" customWidth="1"/>
    <col min="10753" max="11004" width="9.140625" style="4"/>
    <col min="11005" max="11005" width="17.5703125" style="4" customWidth="1"/>
    <col min="11006" max="11006" width="42.42578125" style="4" customWidth="1"/>
    <col min="11007" max="11007" width="9.140625" style="4"/>
    <col min="11008" max="11008" width="20.7109375" style="4" customWidth="1"/>
    <col min="11009" max="11260" width="9.140625" style="4"/>
    <col min="11261" max="11261" width="17.5703125" style="4" customWidth="1"/>
    <col min="11262" max="11262" width="42.42578125" style="4" customWidth="1"/>
    <col min="11263" max="11263" width="9.140625" style="4"/>
    <col min="11264" max="11264" width="20.7109375" style="4" customWidth="1"/>
    <col min="11265" max="11516" width="9.140625" style="4"/>
    <col min="11517" max="11517" width="17.5703125" style="4" customWidth="1"/>
    <col min="11518" max="11518" width="42.42578125" style="4" customWidth="1"/>
    <col min="11519" max="11519" width="9.140625" style="4"/>
    <col min="11520" max="11520" width="20.7109375" style="4" customWidth="1"/>
    <col min="11521" max="11772" width="9.140625" style="4"/>
    <col min="11773" max="11773" width="17.5703125" style="4" customWidth="1"/>
    <col min="11774" max="11774" width="42.42578125" style="4" customWidth="1"/>
    <col min="11775" max="11775" width="9.140625" style="4"/>
    <col min="11776" max="11776" width="20.7109375" style="4" customWidth="1"/>
    <col min="11777" max="12028" width="9.140625" style="4"/>
    <col min="12029" max="12029" width="17.5703125" style="4" customWidth="1"/>
    <col min="12030" max="12030" width="42.42578125" style="4" customWidth="1"/>
    <col min="12031" max="12031" width="9.140625" style="4"/>
    <col min="12032" max="12032" width="20.7109375" style="4" customWidth="1"/>
    <col min="12033" max="12284" width="9.140625" style="4"/>
    <col min="12285" max="12285" width="17.5703125" style="4" customWidth="1"/>
    <col min="12286" max="12286" width="42.42578125" style="4" customWidth="1"/>
    <col min="12287" max="12287" width="9.140625" style="4"/>
    <col min="12288" max="12288" width="20.7109375" style="4" customWidth="1"/>
    <col min="12289" max="12540" width="9.140625" style="4"/>
    <col min="12541" max="12541" width="17.5703125" style="4" customWidth="1"/>
    <col min="12542" max="12542" width="42.42578125" style="4" customWidth="1"/>
    <col min="12543" max="12543" width="9.140625" style="4"/>
    <col min="12544" max="12544" width="20.7109375" style="4" customWidth="1"/>
    <col min="12545" max="12796" width="9.140625" style="4"/>
    <col min="12797" max="12797" width="17.5703125" style="4" customWidth="1"/>
    <col min="12798" max="12798" width="42.42578125" style="4" customWidth="1"/>
    <col min="12799" max="12799" width="9.140625" style="4"/>
    <col min="12800" max="12800" width="20.7109375" style="4" customWidth="1"/>
    <col min="12801" max="13052" width="9.140625" style="4"/>
    <col min="13053" max="13053" width="17.5703125" style="4" customWidth="1"/>
    <col min="13054" max="13054" width="42.42578125" style="4" customWidth="1"/>
    <col min="13055" max="13055" width="9.140625" style="4"/>
    <col min="13056" max="13056" width="20.7109375" style="4" customWidth="1"/>
    <col min="13057" max="13308" width="9.140625" style="4"/>
    <col min="13309" max="13309" width="17.5703125" style="4" customWidth="1"/>
    <col min="13310" max="13310" width="42.42578125" style="4" customWidth="1"/>
    <col min="13311" max="13311" width="9.140625" style="4"/>
    <col min="13312" max="13312" width="20.7109375" style="4" customWidth="1"/>
    <col min="13313" max="13564" width="9.140625" style="4"/>
    <col min="13565" max="13565" width="17.5703125" style="4" customWidth="1"/>
    <col min="13566" max="13566" width="42.42578125" style="4" customWidth="1"/>
    <col min="13567" max="13567" width="9.140625" style="4"/>
    <col min="13568" max="13568" width="20.7109375" style="4" customWidth="1"/>
    <col min="13569" max="13820" width="9.140625" style="4"/>
    <col min="13821" max="13821" width="17.5703125" style="4" customWidth="1"/>
    <col min="13822" max="13822" width="42.42578125" style="4" customWidth="1"/>
    <col min="13823" max="13823" width="9.140625" style="4"/>
    <col min="13824" max="13824" width="20.7109375" style="4" customWidth="1"/>
    <col min="13825" max="14076" width="9.140625" style="4"/>
    <col min="14077" max="14077" width="17.5703125" style="4" customWidth="1"/>
    <col min="14078" max="14078" width="42.42578125" style="4" customWidth="1"/>
    <col min="14079" max="14079" width="9.140625" style="4"/>
    <col min="14080" max="14080" width="20.7109375" style="4" customWidth="1"/>
    <col min="14081" max="14332" width="9.140625" style="4"/>
    <col min="14333" max="14333" width="17.5703125" style="4" customWidth="1"/>
    <col min="14334" max="14334" width="42.42578125" style="4" customWidth="1"/>
    <col min="14335" max="14335" width="9.140625" style="4"/>
    <col min="14336" max="14336" width="20.7109375" style="4" customWidth="1"/>
    <col min="14337" max="14588" width="9.140625" style="4"/>
    <col min="14589" max="14589" width="17.5703125" style="4" customWidth="1"/>
    <col min="14590" max="14590" width="42.42578125" style="4" customWidth="1"/>
    <col min="14591" max="14591" width="9.140625" style="4"/>
    <col min="14592" max="14592" width="20.7109375" style="4" customWidth="1"/>
    <col min="14593" max="14844" width="9.140625" style="4"/>
    <col min="14845" max="14845" width="17.5703125" style="4" customWidth="1"/>
    <col min="14846" max="14846" width="42.42578125" style="4" customWidth="1"/>
    <col min="14847" max="14847" width="9.140625" style="4"/>
    <col min="14848" max="14848" width="20.7109375" style="4" customWidth="1"/>
    <col min="14849" max="15100" width="9.140625" style="4"/>
    <col min="15101" max="15101" width="17.5703125" style="4" customWidth="1"/>
    <col min="15102" max="15102" width="42.42578125" style="4" customWidth="1"/>
    <col min="15103" max="15103" width="9.140625" style="4"/>
    <col min="15104" max="15104" width="20.7109375" style="4" customWidth="1"/>
    <col min="15105" max="15356" width="9.140625" style="4"/>
    <col min="15357" max="15357" width="17.5703125" style="4" customWidth="1"/>
    <col min="15358" max="15358" width="42.42578125" style="4" customWidth="1"/>
    <col min="15359" max="15359" width="9.140625" style="4"/>
    <col min="15360" max="15360" width="20.7109375" style="4" customWidth="1"/>
    <col min="15361" max="15612" width="9.140625" style="4"/>
    <col min="15613" max="15613" width="17.5703125" style="4" customWidth="1"/>
    <col min="15614" max="15614" width="42.42578125" style="4" customWidth="1"/>
    <col min="15615" max="15615" width="9.140625" style="4"/>
    <col min="15616" max="15616" width="20.7109375" style="4" customWidth="1"/>
    <col min="15617" max="15868" width="9.140625" style="4"/>
    <col min="15869" max="15869" width="17.5703125" style="4" customWidth="1"/>
    <col min="15870" max="15870" width="42.42578125" style="4" customWidth="1"/>
    <col min="15871" max="15871" width="9.140625" style="4"/>
    <col min="15872" max="15872" width="20.7109375" style="4" customWidth="1"/>
    <col min="15873" max="16124" width="9.140625" style="4"/>
    <col min="16125" max="16125" width="17.5703125" style="4" customWidth="1"/>
    <col min="16126" max="16126" width="42.42578125" style="4" customWidth="1"/>
    <col min="16127" max="16127" width="9.140625" style="4"/>
    <col min="16128" max="16128" width="20.7109375" style="4" customWidth="1"/>
    <col min="16129" max="16384" width="9.140625" style="4"/>
  </cols>
  <sheetData>
    <row r="1" spans="1:4" ht="15.75">
      <c r="B1" s="85" t="str">
        <f>+nsl!D16</f>
        <v>KANALIZACIJSKI SISTEM AGLOMERACIJE  ŠKOFIJE</v>
      </c>
      <c r="C1" s="34"/>
      <c r="D1" s="35"/>
    </row>
    <row r="2" spans="1:4" ht="15.75">
      <c r="B2" s="85" t="str">
        <f>+nsl!D17</f>
        <v>ZGORNJE ŠKOFIJE - TRETJA ŠKOFIJA</v>
      </c>
      <c r="C2" s="16"/>
      <c r="D2" s="35"/>
    </row>
    <row r="3" spans="1:4" ht="15.75">
      <c r="B3" s="85"/>
      <c r="C3" s="18"/>
      <c r="D3" s="35"/>
    </row>
    <row r="4" spans="1:4">
      <c r="B4" s="85"/>
    </row>
    <row r="5" spans="1:4">
      <c r="B5" s="85" t="s">
        <v>155</v>
      </c>
    </row>
    <row r="6" spans="1:4" ht="26.25" customHeight="1">
      <c r="B6" s="85"/>
    </row>
    <row r="7" spans="1:4" ht="26.25">
      <c r="B7" s="20" t="s">
        <v>9</v>
      </c>
    </row>
    <row r="8" spans="1:4" ht="26.25">
      <c r="B8" s="20"/>
    </row>
    <row r="9" spans="1:4" ht="15.75">
      <c r="B9" s="22"/>
    </row>
    <row r="10" spans="1:4" s="23" customFormat="1" ht="15.75">
      <c r="A10" s="21">
        <v>1</v>
      </c>
      <c r="B10" s="22" t="s">
        <v>142</v>
      </c>
      <c r="C10" s="192">
        <f>Rfk!M14</f>
        <v>0</v>
      </c>
    </row>
    <row r="11" spans="1:4" s="23" customFormat="1" ht="15.75">
      <c r="A11" s="21"/>
      <c r="B11" s="22"/>
      <c r="C11" s="192"/>
    </row>
    <row r="12" spans="1:4" s="23" customFormat="1" ht="15.75">
      <c r="A12" s="21">
        <v>2</v>
      </c>
      <c r="B12" s="22" t="s">
        <v>143</v>
      </c>
      <c r="C12" s="192">
        <f>Rmet!M12</f>
        <v>0</v>
      </c>
    </row>
    <row r="13" spans="1:4" s="23" customFormat="1" ht="15.75">
      <c r="A13" s="21"/>
      <c r="B13" s="22"/>
      <c r="C13" s="192"/>
    </row>
    <row r="14" spans="1:4" s="23" customFormat="1" ht="15.75">
      <c r="A14" s="21">
        <v>3</v>
      </c>
      <c r="B14" s="22" t="s">
        <v>156</v>
      </c>
      <c r="C14" s="192">
        <f>'JAREK Z VPADNIM JAŠKOM'!F52</f>
        <v>0</v>
      </c>
    </row>
    <row r="15" spans="1:4" s="23" customFormat="1" ht="15.75">
      <c r="A15" s="21"/>
      <c r="B15" s="22"/>
      <c r="C15" s="192"/>
    </row>
    <row r="16" spans="1:4" s="23" customFormat="1" ht="15.75">
      <c r="A16" s="21"/>
      <c r="B16" s="22" t="s">
        <v>169</v>
      </c>
      <c r="C16" s="192">
        <f>C10+C12+C14</f>
        <v>0</v>
      </c>
    </row>
    <row r="17" spans="1:3" s="23" customFormat="1" ht="15.75">
      <c r="A17" s="21"/>
      <c r="B17" s="22"/>
      <c r="C17" s="192"/>
    </row>
    <row r="18" spans="1:3" s="23" customFormat="1" ht="15.75">
      <c r="A18" s="21">
        <v>4</v>
      </c>
      <c r="B18" s="22" t="s">
        <v>118</v>
      </c>
      <c r="C18" s="192">
        <f>(C14+C12+C10)*0.1</f>
        <v>0</v>
      </c>
    </row>
    <row r="19" spans="1:3" s="23" customFormat="1" ht="15.75">
      <c r="A19" s="252"/>
      <c r="B19" s="253"/>
      <c r="C19" s="193"/>
    </row>
    <row r="20" spans="1:3" s="23" customFormat="1" ht="15.75">
      <c r="A20" s="21"/>
      <c r="B20" s="26" t="s">
        <v>34</v>
      </c>
      <c r="C20" s="192">
        <f>C18+C14+C12+C10</f>
        <v>0</v>
      </c>
    </row>
    <row r="21" spans="1:3" s="23" customFormat="1" ht="15.75">
      <c r="A21" s="21"/>
      <c r="B21" s="25"/>
      <c r="C21" s="192"/>
    </row>
    <row r="22" spans="1:3" s="23" customFormat="1" ht="16.5" thickBot="1">
      <c r="A22" s="21"/>
      <c r="B22" s="26" t="s">
        <v>6</v>
      </c>
      <c r="C22" s="267">
        <f>C20</f>
        <v>0</v>
      </c>
    </row>
    <row r="23" spans="1:3" s="23" customFormat="1" ht="16.5" thickTop="1">
      <c r="A23" s="21"/>
      <c r="B23" s="28" t="s">
        <v>7</v>
      </c>
      <c r="C23" s="268">
        <f>C22*0.22</f>
        <v>0</v>
      </c>
    </row>
    <row r="24" spans="1:3" s="23" customFormat="1" ht="15.75">
      <c r="A24" s="21"/>
      <c r="B24" s="28"/>
      <c r="C24" s="268"/>
    </row>
    <row r="25" spans="1:3" s="23" customFormat="1" ht="15.75" thickBot="1">
      <c r="A25" s="254"/>
      <c r="B25" s="255" t="s">
        <v>8</v>
      </c>
      <c r="C25" s="269">
        <f>+C22+C23</f>
        <v>0</v>
      </c>
    </row>
    <row r="26" spans="1:3" s="23" customFormat="1" ht="15.75" thickTop="1">
      <c r="A26" s="254"/>
      <c r="B26" s="270"/>
      <c r="C26" s="271"/>
    </row>
    <row r="27" spans="1:3" s="23" customFormat="1" ht="15">
      <c r="A27" s="254"/>
      <c r="B27" s="270"/>
      <c r="C27" s="271"/>
    </row>
    <row r="28" spans="1:3" s="23" customFormat="1" ht="15">
      <c r="A28" s="254"/>
      <c r="B28" s="270"/>
      <c r="C28" s="271"/>
    </row>
    <row r="30" spans="1:3">
      <c r="B30" s="31"/>
    </row>
    <row r="31" spans="1:3">
      <c r="B31" s="31"/>
    </row>
    <row r="39" spans="2:2" ht="15.75">
      <c r="B39" s="32"/>
    </row>
  </sheetData>
  <pageMargins left="1.1811023622047245" right="0.39370078740157483" top="0.59055118110236227"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24"/>
  <sheetViews>
    <sheetView showZeros="0" zoomScaleNormal="100" workbookViewId="0">
      <selection activeCell="E21" sqref="E21"/>
    </sheetView>
  </sheetViews>
  <sheetFormatPr defaultRowHeight="12.75"/>
  <cols>
    <col min="1" max="1" width="4.7109375" style="33" customWidth="1"/>
    <col min="2" max="2" width="1.7109375" style="33" customWidth="1"/>
    <col min="3" max="3" width="19.7109375" style="15" customWidth="1"/>
    <col min="4" max="4" width="1.7109375" style="15" customWidth="1"/>
    <col min="5" max="5" width="19.7109375" style="56" customWidth="1"/>
    <col min="6" max="6" width="1.7109375" style="56" customWidth="1"/>
    <col min="7" max="7" width="19.7109375" style="76" customWidth="1"/>
    <col min="8" max="8" width="2.7109375" style="76" customWidth="1"/>
    <col min="9" max="9" width="19.7109375" style="77" customWidth="1"/>
    <col min="10" max="10" width="1.7109375" style="77" customWidth="1"/>
    <col min="11" max="11" width="19.7109375" style="77" customWidth="1"/>
    <col min="12" max="12" width="1.7109375" style="77" customWidth="1"/>
    <col min="13" max="13" width="20.7109375" style="77"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87" t="str">
        <f>+'fekalna osnovni podatki'!B1</f>
        <v>KANALIZACIJSKI SISTEM AGLOMERACIJE  ŠKOFIJE</v>
      </c>
      <c r="F1" s="87"/>
    </row>
    <row r="2" spans="1:13">
      <c r="E2" s="87" t="str">
        <f>+'fekalna osnovni podatki'!B2</f>
        <v>ZGORNJE ŠKOFIJE - TRETJA ŠKOFIJA</v>
      </c>
      <c r="F2" s="87"/>
    </row>
    <row r="3" spans="1:13">
      <c r="E3" s="87"/>
      <c r="F3" s="88"/>
    </row>
    <row r="4" spans="1:13" ht="15" customHeight="1">
      <c r="E4" s="87"/>
    </row>
    <row r="5" spans="1:13" ht="15" customHeight="1">
      <c r="E5" s="87"/>
    </row>
    <row r="6" spans="1:13" ht="26.25">
      <c r="E6" s="89" t="s">
        <v>32</v>
      </c>
      <c r="F6" s="89"/>
      <c r="G6" s="90"/>
      <c r="H6" s="90"/>
      <c r="M6" s="91"/>
    </row>
    <row r="7" spans="1:13" ht="15" customHeight="1">
      <c r="E7" s="79"/>
      <c r="F7" s="79"/>
    </row>
    <row r="8" spans="1:13" s="84" customFormat="1" ht="15">
      <c r="A8" s="81"/>
      <c r="B8" s="81"/>
      <c r="C8" s="83"/>
      <c r="D8" s="83"/>
      <c r="E8" s="189" t="s">
        <v>29</v>
      </c>
      <c r="F8" s="189"/>
      <c r="G8" s="190" t="s">
        <v>45</v>
      </c>
      <c r="H8" s="190"/>
      <c r="I8" s="189" t="s">
        <v>30</v>
      </c>
      <c r="J8" s="189"/>
      <c r="K8" s="189" t="s">
        <v>31</v>
      </c>
      <c r="L8" s="189"/>
      <c r="M8" s="189" t="s">
        <v>115</v>
      </c>
    </row>
    <row r="9" spans="1:13" s="77" customFormat="1" ht="15" customHeight="1">
      <c r="A9" s="33"/>
      <c r="B9" s="33"/>
      <c r="C9" s="75"/>
      <c r="D9" s="75"/>
      <c r="E9" s="79"/>
      <c r="F9" s="79"/>
      <c r="G9" s="76"/>
      <c r="H9" s="76"/>
    </row>
    <row r="10" spans="1:13" s="77" customFormat="1" ht="15" customHeight="1">
      <c r="A10" s="33"/>
      <c r="B10" s="33"/>
      <c r="C10" s="66"/>
      <c r="D10" s="75"/>
      <c r="E10" s="79"/>
      <c r="F10" s="79"/>
      <c r="G10" s="76"/>
      <c r="H10" s="76"/>
    </row>
    <row r="11" spans="1:13" s="77" customFormat="1">
      <c r="A11" s="33"/>
      <c r="B11" s="33"/>
      <c r="C11" s="58" t="s">
        <v>94</v>
      </c>
      <c r="D11" s="75"/>
      <c r="E11" s="180"/>
      <c r="F11" s="79"/>
      <c r="G11" s="76"/>
      <c r="H11" s="76"/>
    </row>
    <row r="12" spans="1:13" s="77" customFormat="1">
      <c r="A12" s="33"/>
      <c r="B12" s="33"/>
      <c r="C12" s="181" t="s">
        <v>108</v>
      </c>
      <c r="D12" s="75"/>
      <c r="E12" s="180">
        <f>+predD!F62</f>
        <v>0</v>
      </c>
      <c r="F12" s="79"/>
      <c r="G12" s="76">
        <f>+zemBetD!F102</f>
        <v>0</v>
      </c>
      <c r="H12" s="76"/>
      <c r="I12" s="180">
        <f>+kan!F60</f>
        <v>0</v>
      </c>
      <c r="J12" s="180"/>
      <c r="K12" s="180">
        <f>+zakljD!F58</f>
        <v>0</v>
      </c>
      <c r="L12" s="180"/>
      <c r="M12" s="180">
        <f t="shared" ref="M12" si="0">SUM(E12:K12)</f>
        <v>0</v>
      </c>
    </row>
    <row r="13" spans="1:13" s="77" customFormat="1">
      <c r="A13" s="33"/>
      <c r="B13" s="33"/>
      <c r="C13" s="232"/>
      <c r="D13" s="232"/>
      <c r="E13" s="240"/>
      <c r="F13" s="241"/>
      <c r="G13" s="242"/>
      <c r="H13" s="242"/>
      <c r="I13" s="240"/>
      <c r="J13" s="240"/>
      <c r="K13" s="240"/>
      <c r="L13" s="240"/>
      <c r="M13" s="240"/>
    </row>
    <row r="14" spans="1:13" s="77" customFormat="1" ht="15" customHeight="1">
      <c r="A14" s="33"/>
      <c r="B14" s="33"/>
      <c r="C14" s="75" t="s">
        <v>21</v>
      </c>
      <c r="D14" s="75"/>
      <c r="E14" s="229">
        <f>SUM(E11:E12)</f>
        <v>0</v>
      </c>
      <c r="F14" s="229"/>
      <c r="G14" s="229">
        <f>SUM(G11:G12)</f>
        <v>0</v>
      </c>
      <c r="H14" s="229"/>
      <c r="I14" s="229">
        <f>SUM(I11:I12)</f>
        <v>0</v>
      </c>
      <c r="J14" s="229"/>
      <c r="K14" s="229">
        <f>SUM(K11:K12)</f>
        <v>0</v>
      </c>
      <c r="L14" s="229"/>
      <c r="M14" s="229">
        <f>SUM(E14:K14)</f>
        <v>0</v>
      </c>
    </row>
    <row r="15" spans="1:13" s="77" customFormat="1" ht="15" customHeight="1">
      <c r="A15" s="33"/>
      <c r="B15" s="33"/>
      <c r="C15" s="75"/>
      <c r="D15" s="75"/>
      <c r="E15" s="79"/>
      <c r="F15" s="79"/>
      <c r="G15" s="76"/>
      <c r="H15" s="76"/>
    </row>
    <row r="16" spans="1:13">
      <c r="K16" s="231"/>
      <c r="M16" s="144"/>
    </row>
    <row r="17" spans="5:13">
      <c r="E17" s="97"/>
      <c r="F17" s="97"/>
      <c r="K17" s="234" t="s">
        <v>7</v>
      </c>
      <c r="M17" s="244">
        <f>+M14*0.22</f>
        <v>0</v>
      </c>
    </row>
    <row r="18" spans="5:13">
      <c r="K18" s="234"/>
      <c r="M18" s="144"/>
    </row>
    <row r="19" spans="5:13" ht="13.5" thickBot="1">
      <c r="E19" s="97"/>
      <c r="F19" s="97"/>
      <c r="K19" s="235" t="s">
        <v>33</v>
      </c>
      <c r="L19" s="245"/>
      <c r="M19" s="245">
        <f>+M17+M14</f>
        <v>0</v>
      </c>
    </row>
    <row r="20" spans="5:13" ht="13.5" thickTop="1">
      <c r="E20" s="97"/>
      <c r="F20" s="97"/>
    </row>
    <row r="24" spans="5:13" ht="15.75">
      <c r="E24" s="98"/>
      <c r="F24" s="98"/>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70"/>
  <sheetViews>
    <sheetView showZeros="0" topLeftCell="A58" zoomScaleNormal="100" workbookViewId="0">
      <selection activeCell="D42" sqref="D42"/>
    </sheetView>
  </sheetViews>
  <sheetFormatPr defaultRowHeight="15"/>
  <cols>
    <col min="1" max="1" width="6.140625" style="73" bestFit="1" customWidth="1"/>
    <col min="2" max="2" width="30.7109375" style="73" customWidth="1"/>
    <col min="3" max="3" width="4.7109375" style="139" customWidth="1"/>
    <col min="4" max="4" width="11.7109375" style="134" customWidth="1"/>
    <col min="5" max="5" width="12.7109375" style="134" customWidth="1"/>
    <col min="6" max="6" width="12.7109375" style="135" customWidth="1"/>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85" t="str">
        <f>+nsl!D16</f>
        <v>KANALIZACIJSKI SISTEM AGLOMERACIJE  ŠKOFIJE</v>
      </c>
    </row>
    <row r="2" spans="1:6">
      <c r="B2" s="85" t="str">
        <f>+nsl!D17</f>
        <v>ZGORNJE ŠKOFIJE - TRETJA ŠKOFIJA</v>
      </c>
    </row>
    <row r="3" spans="1:6">
      <c r="B3" s="85"/>
    </row>
    <row r="4" spans="1:6">
      <c r="B4" s="85"/>
    </row>
    <row r="5" spans="1:6">
      <c r="B5" s="85" t="s">
        <v>141</v>
      </c>
    </row>
    <row r="6" spans="1:6">
      <c r="B6" s="85"/>
    </row>
    <row r="7" spans="1:6" ht="15.75">
      <c r="A7" s="21" t="s">
        <v>24</v>
      </c>
      <c r="B7" s="22" t="s">
        <v>25</v>
      </c>
      <c r="C7" s="105"/>
      <c r="D7" s="129"/>
      <c r="E7" s="129"/>
      <c r="F7" s="115"/>
    </row>
    <row r="8" spans="1:6" ht="15.75">
      <c r="A8" s="21"/>
      <c r="B8" s="22"/>
      <c r="C8" s="105"/>
      <c r="D8" s="129"/>
      <c r="E8" s="129"/>
      <c r="F8" s="115"/>
    </row>
    <row r="9" spans="1:6" ht="41.25" customHeight="1">
      <c r="A9" s="42">
        <v>1</v>
      </c>
      <c r="B9" s="52" t="s">
        <v>109</v>
      </c>
      <c r="C9" s="105"/>
      <c r="D9" s="129"/>
      <c r="E9" s="129"/>
      <c r="F9" s="115"/>
    </row>
    <row r="10" spans="1:6" ht="12.75" customHeight="1">
      <c r="A10" s="42"/>
      <c r="B10" s="58"/>
      <c r="C10" s="105"/>
      <c r="D10" s="129"/>
      <c r="E10" s="129"/>
      <c r="F10" s="115"/>
    </row>
    <row r="11" spans="1:6" ht="12.75" customHeight="1">
      <c r="A11" s="42"/>
      <c r="B11" s="58" t="s">
        <v>93</v>
      </c>
      <c r="C11" s="105"/>
      <c r="E11" s="129"/>
      <c r="F11" s="115"/>
    </row>
    <row r="12" spans="1:6" ht="12.75" customHeight="1">
      <c r="A12" s="42"/>
      <c r="B12" s="181" t="s">
        <v>108</v>
      </c>
      <c r="C12" s="106" t="s">
        <v>16</v>
      </c>
      <c r="D12" s="59">
        <f>+'fekalna osnovni podatki'!D9</f>
        <v>73.650000000000006</v>
      </c>
      <c r="E12" s="179"/>
      <c r="F12" s="117">
        <f t="shared" ref="F12" si="0">D12*E12</f>
        <v>0</v>
      </c>
    </row>
    <row r="13" spans="1:6" ht="12.75" customHeight="1">
      <c r="A13" s="42"/>
      <c r="B13" s="66"/>
      <c r="C13" s="105"/>
      <c r="D13" s="129"/>
      <c r="E13" s="129"/>
      <c r="F13" s="115"/>
    </row>
    <row r="14" spans="1:6" ht="49.5" customHeight="1">
      <c r="A14" s="42">
        <f>+A9+1</f>
        <v>2</v>
      </c>
      <c r="B14" s="52" t="s">
        <v>17</v>
      </c>
      <c r="C14" s="105"/>
      <c r="D14" s="129"/>
      <c r="E14" s="129"/>
      <c r="F14" s="115"/>
    </row>
    <row r="15" spans="1:6" ht="12.75" customHeight="1">
      <c r="A15" s="42"/>
      <c r="B15" s="58"/>
      <c r="C15" s="105"/>
      <c r="D15" s="129"/>
      <c r="E15" s="129"/>
      <c r="F15" s="115"/>
    </row>
    <row r="16" spans="1:6" ht="12.75" customHeight="1">
      <c r="A16" s="42"/>
      <c r="B16" s="58" t="s">
        <v>93</v>
      </c>
      <c r="C16" s="105"/>
      <c r="E16" s="129"/>
      <c r="F16" s="115"/>
    </row>
    <row r="17" spans="1:6" ht="12.75" customHeight="1">
      <c r="A17" s="42"/>
      <c r="B17" s="181" t="s">
        <v>108</v>
      </c>
      <c r="C17" s="105" t="s">
        <v>12</v>
      </c>
      <c r="D17" s="59">
        <v>0</v>
      </c>
      <c r="E17" s="179"/>
      <c r="F17" s="117">
        <f t="shared" ref="F17" si="1">D17*E17</f>
        <v>0</v>
      </c>
    </row>
    <row r="18" spans="1:6" ht="12.75" customHeight="1">
      <c r="A18" s="42"/>
      <c r="B18" s="66"/>
      <c r="C18" s="105"/>
      <c r="D18" s="129"/>
      <c r="E18" s="129"/>
      <c r="F18" s="115"/>
    </row>
    <row r="19" spans="1:6" ht="81.75" customHeight="1">
      <c r="A19" s="42">
        <f>A14+1</f>
        <v>3</v>
      </c>
      <c r="B19" s="47" t="s">
        <v>11</v>
      </c>
      <c r="C19" s="107"/>
      <c r="D19" s="149"/>
      <c r="E19" s="136"/>
      <c r="F19" s="137"/>
    </row>
    <row r="20" spans="1:6" ht="12.75" customHeight="1">
      <c r="A20" s="42"/>
      <c r="B20" s="58"/>
      <c r="C20" s="105"/>
      <c r="D20" s="129"/>
      <c r="E20" s="129"/>
      <c r="F20" s="115"/>
    </row>
    <row r="21" spans="1:6" ht="12.75" customHeight="1">
      <c r="A21" s="42"/>
      <c r="B21" s="58" t="s">
        <v>93</v>
      </c>
      <c r="C21" s="105"/>
      <c r="E21" s="129"/>
      <c r="F21" s="115"/>
    </row>
    <row r="22" spans="1:6" ht="12.75" customHeight="1">
      <c r="A22" s="42"/>
      <c r="B22" s="181" t="s">
        <v>108</v>
      </c>
      <c r="C22" s="105" t="s">
        <v>12</v>
      </c>
      <c r="D22" s="59">
        <v>0</v>
      </c>
      <c r="E22" s="179"/>
      <c r="F22" s="117">
        <f t="shared" ref="F22" si="2">D22*E22</f>
        <v>0</v>
      </c>
    </row>
    <row r="23" spans="1:6" ht="12.75" customHeight="1">
      <c r="A23" s="42"/>
      <c r="B23" s="181"/>
      <c r="C23" s="105"/>
      <c r="D23" s="59"/>
      <c r="E23" s="179"/>
      <c r="F23" s="117"/>
    </row>
    <row r="24" spans="1:6" ht="106.5" customHeight="1">
      <c r="A24" s="42">
        <f>+A19+1</f>
        <v>4</v>
      </c>
      <c r="B24" s="214" t="s">
        <v>71</v>
      </c>
      <c r="C24" s="108"/>
      <c r="D24" s="138"/>
      <c r="E24" s="136"/>
      <c r="F24" s="117"/>
    </row>
    <row r="25" spans="1:6" ht="12.75" customHeight="1">
      <c r="A25" s="42"/>
      <c r="B25" s="58"/>
      <c r="C25" s="108"/>
      <c r="D25" s="138"/>
      <c r="E25" s="136"/>
      <c r="F25" s="117"/>
    </row>
    <row r="26" spans="1:6" ht="12.75" customHeight="1">
      <c r="A26" s="42"/>
      <c r="B26" s="58" t="s">
        <v>93</v>
      </c>
      <c r="C26" s="108"/>
      <c r="D26" s="59"/>
      <c r="E26" s="179"/>
      <c r="F26" s="275"/>
    </row>
    <row r="27" spans="1:6" ht="12.75" customHeight="1">
      <c r="A27" s="42"/>
      <c r="B27" s="181" t="s">
        <v>108</v>
      </c>
      <c r="C27" s="108" t="s">
        <v>13</v>
      </c>
      <c r="D27" s="59">
        <v>0</v>
      </c>
      <c r="E27" s="179"/>
      <c r="F27" s="117">
        <f t="shared" ref="F27" si="3">D27*E27</f>
        <v>0</v>
      </c>
    </row>
    <row r="28" spans="1:6" ht="12.75" customHeight="1">
      <c r="A28" s="42"/>
      <c r="B28" s="52"/>
      <c r="C28" s="108"/>
      <c r="D28" s="138"/>
      <c r="E28" s="136"/>
      <c r="F28" s="117"/>
    </row>
    <row r="29" spans="1:6" ht="153">
      <c r="A29" s="42">
        <f>+A24+1</f>
        <v>5</v>
      </c>
      <c r="B29" s="215" t="s">
        <v>90</v>
      </c>
      <c r="C29" s="108"/>
      <c r="D29" s="138"/>
      <c r="E29" s="136"/>
      <c r="F29" s="117"/>
    </row>
    <row r="30" spans="1:6" ht="12.75" customHeight="1">
      <c r="A30" s="42"/>
      <c r="B30" s="58"/>
      <c r="C30" s="108"/>
      <c r="D30" s="138"/>
      <c r="E30" s="136"/>
      <c r="F30" s="117"/>
    </row>
    <row r="31" spans="1:6">
      <c r="A31" s="42"/>
      <c r="B31" s="58" t="s">
        <v>93</v>
      </c>
      <c r="C31" s="108"/>
      <c r="D31" s="59"/>
      <c r="E31" s="179"/>
      <c r="F31" s="275"/>
    </row>
    <row r="32" spans="1:6" ht="12.75" customHeight="1">
      <c r="A32" s="42"/>
      <c r="B32" s="181" t="s">
        <v>108</v>
      </c>
      <c r="C32" s="108" t="s">
        <v>14</v>
      </c>
      <c r="D32" s="59">
        <v>10</v>
      </c>
      <c r="E32" s="179"/>
      <c r="F32" s="117">
        <f t="shared" ref="F32" si="4">D32*E32</f>
        <v>0</v>
      </c>
    </row>
    <row r="33" spans="1:6" ht="12.75" customHeight="1">
      <c r="A33" s="42"/>
      <c r="B33" s="52"/>
      <c r="C33" s="108"/>
      <c r="D33" s="138"/>
      <c r="E33" s="136"/>
      <c r="F33" s="117"/>
    </row>
    <row r="34" spans="1:6" ht="131.25" customHeight="1">
      <c r="A34" s="42">
        <f>+A29+1</f>
        <v>6</v>
      </c>
      <c r="B34" s="215" t="s">
        <v>91</v>
      </c>
      <c r="C34" s="108"/>
      <c r="D34" s="138"/>
      <c r="E34" s="136"/>
      <c r="F34" s="117"/>
    </row>
    <row r="35" spans="1:6" ht="12.75" customHeight="1">
      <c r="A35" s="42"/>
      <c r="B35" s="58"/>
      <c r="C35" s="108"/>
      <c r="D35" s="138"/>
      <c r="E35" s="136"/>
      <c r="F35" s="117"/>
    </row>
    <row r="36" spans="1:6" ht="12.75" customHeight="1">
      <c r="A36" s="42"/>
      <c r="B36" s="58" t="s">
        <v>93</v>
      </c>
      <c r="C36" s="108"/>
      <c r="D36" s="59"/>
      <c r="E36" s="179"/>
      <c r="F36" s="275"/>
    </row>
    <row r="37" spans="1:6" ht="12.75" customHeight="1">
      <c r="A37" s="42"/>
      <c r="B37" s="181" t="s">
        <v>108</v>
      </c>
      <c r="C37" s="108" t="s">
        <v>12</v>
      </c>
      <c r="D37" s="59">
        <v>2</v>
      </c>
      <c r="E37" s="179"/>
      <c r="F37" s="117">
        <f t="shared" ref="F37" si="5">D37*E37</f>
        <v>0</v>
      </c>
    </row>
    <row r="38" spans="1:6" ht="12.75" customHeight="1">
      <c r="A38" s="42"/>
      <c r="B38" s="52"/>
      <c r="C38" s="108"/>
      <c r="D38" s="138"/>
      <c r="E38" s="136"/>
      <c r="F38" s="117"/>
    </row>
    <row r="39" spans="1:6" ht="165.75">
      <c r="A39" s="42">
        <f>+A34+1</f>
        <v>7</v>
      </c>
      <c r="B39" s="56" t="s">
        <v>26</v>
      </c>
      <c r="C39" s="109"/>
      <c r="D39" s="129"/>
      <c r="E39" s="130"/>
      <c r="F39" s="117"/>
    </row>
    <row r="40" spans="1:6">
      <c r="A40" s="42"/>
      <c r="B40" s="58"/>
      <c r="C40" s="108"/>
      <c r="D40" s="138"/>
      <c r="E40" s="136"/>
      <c r="F40" s="117"/>
    </row>
    <row r="41" spans="1:6" ht="12.75" customHeight="1">
      <c r="A41" s="42"/>
      <c r="B41" s="58" t="s">
        <v>93</v>
      </c>
      <c r="C41" s="108"/>
      <c r="D41" s="59"/>
      <c r="E41" s="179"/>
      <c r="F41" s="275"/>
    </row>
    <row r="42" spans="1:6" ht="12.75" customHeight="1">
      <c r="A42" s="42"/>
      <c r="B42" s="181" t="s">
        <v>108</v>
      </c>
      <c r="C42" s="109" t="s">
        <v>13</v>
      </c>
      <c r="D42" s="59">
        <v>4</v>
      </c>
      <c r="E42" s="179"/>
      <c r="F42" s="117">
        <f t="shared" ref="F42" si="6">D42*E42</f>
        <v>0</v>
      </c>
    </row>
    <row r="43" spans="1:6" ht="12.75" customHeight="1">
      <c r="A43" s="42"/>
      <c r="B43" s="56"/>
      <c r="C43" s="109"/>
      <c r="D43" s="129"/>
      <c r="E43" s="130"/>
      <c r="F43" s="131"/>
    </row>
    <row r="44" spans="1:6" ht="204">
      <c r="A44" s="42">
        <f>+A39+1</f>
        <v>8</v>
      </c>
      <c r="B44" s="56" t="s">
        <v>49</v>
      </c>
      <c r="C44" s="105"/>
      <c r="D44" s="129"/>
      <c r="E44" s="130"/>
      <c r="F44" s="117"/>
    </row>
    <row r="45" spans="1:6" ht="12.75" customHeight="1">
      <c r="A45" s="42"/>
      <c r="B45" s="58"/>
      <c r="C45" s="108"/>
      <c r="D45" s="138"/>
      <c r="E45" s="136"/>
      <c r="F45" s="117"/>
    </row>
    <row r="46" spans="1:6" ht="12.75" customHeight="1">
      <c r="A46" s="42"/>
      <c r="B46" s="58" t="s">
        <v>93</v>
      </c>
      <c r="C46" s="108"/>
      <c r="D46" s="59"/>
      <c r="E46" s="179"/>
      <c r="F46" s="275"/>
    </row>
    <row r="47" spans="1:6" ht="12.75" customHeight="1">
      <c r="A47" s="42"/>
      <c r="B47" s="181" t="s">
        <v>108</v>
      </c>
      <c r="C47" s="105" t="s">
        <v>14</v>
      </c>
      <c r="D47" s="59">
        <v>0</v>
      </c>
      <c r="E47" s="179"/>
      <c r="F47" s="117">
        <f t="shared" ref="F47" si="7">D47*E47</f>
        <v>0</v>
      </c>
    </row>
    <row r="48" spans="1:6" ht="12.75" customHeight="1">
      <c r="A48" s="42"/>
      <c r="B48" s="19"/>
      <c r="C48" s="105"/>
      <c r="D48" s="129"/>
      <c r="E48" s="130"/>
      <c r="F48" s="117"/>
    </row>
    <row r="49" spans="1:6" ht="193.5" customHeight="1">
      <c r="A49" s="42">
        <f>+A44+1</f>
        <v>9</v>
      </c>
      <c r="B49" s="56" t="s">
        <v>28</v>
      </c>
      <c r="C49" s="105"/>
      <c r="D49" s="129"/>
      <c r="E49" s="130"/>
      <c r="F49" s="117"/>
    </row>
    <row r="50" spans="1:6">
      <c r="A50" s="42"/>
      <c r="B50" s="58"/>
      <c r="C50" s="108"/>
      <c r="D50" s="138"/>
      <c r="E50" s="136"/>
      <c r="F50" s="117"/>
    </row>
    <row r="51" spans="1:6" ht="12.75" customHeight="1">
      <c r="A51" s="42"/>
      <c r="B51" s="58" t="s">
        <v>93</v>
      </c>
      <c r="C51" s="108"/>
      <c r="D51" s="59"/>
      <c r="E51" s="179"/>
      <c r="F51" s="275"/>
    </row>
    <row r="52" spans="1:6" ht="12.75" customHeight="1">
      <c r="A52" s="42"/>
      <c r="B52" s="181" t="s">
        <v>108</v>
      </c>
      <c r="C52" s="105" t="s">
        <v>14</v>
      </c>
      <c r="D52" s="59">
        <v>0</v>
      </c>
      <c r="E52" s="179"/>
      <c r="F52" s="117">
        <f t="shared" ref="F52" si="8">D52*E52</f>
        <v>0</v>
      </c>
    </row>
    <row r="53" spans="1:6" ht="12.75" customHeight="1">
      <c r="A53" s="42"/>
      <c r="B53" s="66"/>
      <c r="C53" s="105"/>
      <c r="D53" s="129"/>
      <c r="E53" s="130"/>
      <c r="F53" s="117"/>
    </row>
    <row r="54" spans="1:6" ht="153">
      <c r="A54" s="42">
        <f>+A49+1</f>
        <v>10</v>
      </c>
      <c r="B54" s="66" t="s">
        <v>56</v>
      </c>
      <c r="C54" s="276"/>
      <c r="D54" s="277"/>
      <c r="E54" s="278"/>
      <c r="F54" s="117"/>
    </row>
    <row r="55" spans="1:6">
      <c r="A55" s="42"/>
      <c r="B55" s="66"/>
      <c r="C55" s="276"/>
      <c r="D55" s="277"/>
      <c r="E55" s="278"/>
      <c r="F55" s="117"/>
    </row>
    <row r="56" spans="1:6" ht="12.75" customHeight="1">
      <c r="A56" s="42"/>
      <c r="B56" s="58" t="s">
        <v>94</v>
      </c>
      <c r="C56" s="108"/>
      <c r="D56" s="59"/>
      <c r="E56" s="179"/>
      <c r="F56" s="275"/>
    </row>
    <row r="57" spans="1:6" ht="12.75" customHeight="1">
      <c r="A57" s="42"/>
      <c r="B57" s="181" t="s">
        <v>108</v>
      </c>
      <c r="C57" s="105" t="s">
        <v>16</v>
      </c>
      <c r="D57" s="59">
        <v>0</v>
      </c>
      <c r="E57" s="179"/>
      <c r="F57" s="117">
        <f t="shared" ref="F57" si="9">D57*E57</f>
        <v>0</v>
      </c>
    </row>
    <row r="58" spans="1:6" ht="12.75" customHeight="1">
      <c r="A58" s="42"/>
      <c r="B58" s="66"/>
      <c r="C58" s="105"/>
      <c r="D58" s="129"/>
      <c r="E58" s="130"/>
      <c r="F58" s="117"/>
    </row>
    <row r="59" spans="1:6" ht="12.75" customHeight="1">
      <c r="A59" s="42"/>
      <c r="B59" s="66" t="s">
        <v>57</v>
      </c>
      <c r="C59" s="105"/>
      <c r="D59" s="129"/>
      <c r="E59" s="130"/>
      <c r="F59" s="117"/>
    </row>
    <row r="60" spans="1:6" ht="12.75" customHeight="1">
      <c r="A60" s="42"/>
      <c r="B60" s="66"/>
      <c r="C60" s="105"/>
      <c r="D60" s="129"/>
      <c r="E60" s="130"/>
      <c r="F60" s="117"/>
    </row>
    <row r="61" spans="1:6" ht="12.75" customHeight="1">
      <c r="A61" s="42"/>
      <c r="B61" s="58" t="s">
        <v>94</v>
      </c>
      <c r="C61" s="108"/>
      <c r="D61" s="59"/>
      <c r="E61" s="179"/>
      <c r="F61" s="275"/>
    </row>
    <row r="62" spans="1:6" ht="12.75" customHeight="1">
      <c r="A62" s="42"/>
      <c r="B62" s="181" t="s">
        <v>108</v>
      </c>
      <c r="C62" s="105"/>
      <c r="D62" s="59"/>
      <c r="E62" s="179"/>
      <c r="F62" s="117">
        <f>ROUND(+F12+F17+F22+F27+F32+F37+F42+F47+F52+F57,0)</f>
        <v>0</v>
      </c>
    </row>
    <row r="63" spans="1:6" ht="12.75" customHeight="1">
      <c r="A63" s="42"/>
      <c r="B63" s="66"/>
      <c r="C63" s="105"/>
      <c r="D63" s="129"/>
      <c r="E63" s="130"/>
      <c r="F63" s="117"/>
    </row>
    <row r="64" spans="1:6" ht="16.5" thickBot="1">
      <c r="A64" s="21" t="s">
        <v>24</v>
      </c>
      <c r="B64" s="22" t="s">
        <v>25</v>
      </c>
      <c r="C64" s="110"/>
      <c r="D64" s="129"/>
      <c r="E64" s="99" t="s">
        <v>34</v>
      </c>
      <c r="F64" s="99">
        <f>SUM(F62:F62)</f>
        <v>0</v>
      </c>
    </row>
    <row r="65" spans="1:6" ht="12.75" customHeight="1" thickTop="1">
      <c r="A65" s="42"/>
      <c r="B65" s="19"/>
      <c r="C65" s="110"/>
      <c r="D65" s="129"/>
      <c r="E65" s="129"/>
      <c r="F65" s="115"/>
    </row>
    <row r="66" spans="1:6" ht="12.75" customHeight="1">
      <c r="A66" s="42"/>
      <c r="B66" s="19"/>
      <c r="C66" s="110"/>
      <c r="D66" s="129"/>
      <c r="E66" s="129"/>
      <c r="F66" s="115"/>
    </row>
    <row r="67" spans="1:6" ht="12.75" customHeight="1">
      <c r="A67" s="42"/>
      <c r="B67" s="19"/>
      <c r="C67" s="105"/>
      <c r="D67" s="129"/>
      <c r="E67" s="129"/>
      <c r="F67" s="115"/>
    </row>
    <row r="68" spans="1:6">
      <c r="B68" s="63"/>
      <c r="C68" s="108"/>
      <c r="D68" s="104"/>
      <c r="E68" s="128"/>
      <c r="F68" s="124"/>
    </row>
    <row r="70" spans="1:6">
      <c r="B70" s="60"/>
      <c r="C70" s="111"/>
      <c r="D70" s="132"/>
      <c r="E70" s="133"/>
      <c r="F70" s="117"/>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113"/>
  <sheetViews>
    <sheetView showZeros="0" zoomScaleNormal="100" workbookViewId="0">
      <selection activeCell="D18" sqref="D18"/>
    </sheetView>
  </sheetViews>
  <sheetFormatPr defaultRowHeight="12.75" customHeight="1"/>
  <cols>
    <col min="1" max="1" width="4.7109375" style="73" customWidth="1"/>
    <col min="2" max="2" width="30.7109375" style="73" customWidth="1"/>
    <col min="3" max="3" width="4.7109375" style="139" customWidth="1"/>
    <col min="4" max="4" width="12.7109375" style="134" customWidth="1"/>
    <col min="5" max="5" width="11.7109375" style="134" customWidth="1"/>
    <col min="6" max="6" width="12.7109375" style="135" customWidth="1"/>
    <col min="7" max="7" width="13" style="73" customWidth="1"/>
    <col min="8" max="8" width="21" style="53" customWidth="1"/>
    <col min="9" max="9" width="15.5703125" style="162" customWidth="1"/>
    <col min="10" max="10" width="12.28515625" customWidth="1"/>
    <col min="13" max="13" width="10.5703125" bestFit="1" customWidth="1"/>
    <col min="256" max="256" width="4.7109375" customWidth="1"/>
    <col min="257" max="257" width="30.7109375" customWidth="1"/>
    <col min="258" max="258" width="4.7109375" customWidth="1"/>
    <col min="259" max="259" width="13.7109375" customWidth="1"/>
    <col min="260" max="262" width="12.7109375" customWidth="1"/>
    <col min="264" max="264" width="21" customWidth="1"/>
    <col min="265" max="265" width="36.5703125" customWidth="1"/>
    <col min="512" max="512" width="4.7109375" customWidth="1"/>
    <col min="513" max="513" width="30.7109375" customWidth="1"/>
    <col min="514" max="514" width="4.7109375" customWidth="1"/>
    <col min="515" max="515" width="13.7109375" customWidth="1"/>
    <col min="516" max="518" width="12.7109375" customWidth="1"/>
    <col min="520" max="520" width="21" customWidth="1"/>
    <col min="521" max="521" width="36.5703125" customWidth="1"/>
    <col min="768" max="768" width="4.7109375" customWidth="1"/>
    <col min="769" max="769" width="30.7109375" customWidth="1"/>
    <col min="770" max="770" width="4.7109375" customWidth="1"/>
    <col min="771" max="771" width="13.7109375" customWidth="1"/>
    <col min="772" max="774" width="12.7109375" customWidth="1"/>
    <col min="776" max="776" width="21" customWidth="1"/>
    <col min="777" max="777" width="36.5703125" customWidth="1"/>
    <col min="1024" max="1024" width="4.7109375" customWidth="1"/>
    <col min="1025" max="1025" width="30.7109375" customWidth="1"/>
    <col min="1026" max="1026" width="4.7109375" customWidth="1"/>
    <col min="1027" max="1027" width="13.7109375" customWidth="1"/>
    <col min="1028" max="1030" width="12.7109375" customWidth="1"/>
    <col min="1032" max="1032" width="21" customWidth="1"/>
    <col min="1033" max="1033" width="36.5703125" customWidth="1"/>
    <col min="1280" max="1280" width="4.7109375" customWidth="1"/>
    <col min="1281" max="1281" width="30.7109375" customWidth="1"/>
    <col min="1282" max="1282" width="4.7109375" customWidth="1"/>
    <col min="1283" max="1283" width="13.7109375" customWidth="1"/>
    <col min="1284" max="1286" width="12.7109375" customWidth="1"/>
    <col min="1288" max="1288" width="21" customWidth="1"/>
    <col min="1289" max="1289" width="36.5703125" customWidth="1"/>
    <col min="1536" max="1536" width="4.7109375" customWidth="1"/>
    <col min="1537" max="1537" width="30.7109375" customWidth="1"/>
    <col min="1538" max="1538" width="4.7109375" customWidth="1"/>
    <col min="1539" max="1539" width="13.7109375" customWidth="1"/>
    <col min="1540" max="1542" width="12.7109375" customWidth="1"/>
    <col min="1544" max="1544" width="21" customWidth="1"/>
    <col min="1545" max="1545" width="36.5703125" customWidth="1"/>
    <col min="1792" max="1792" width="4.7109375" customWidth="1"/>
    <col min="1793" max="1793" width="30.7109375" customWidth="1"/>
    <col min="1794" max="1794" width="4.7109375" customWidth="1"/>
    <col min="1795" max="1795" width="13.7109375" customWidth="1"/>
    <col min="1796" max="1798" width="12.7109375" customWidth="1"/>
    <col min="1800" max="1800" width="21" customWidth="1"/>
    <col min="1801" max="1801" width="36.5703125" customWidth="1"/>
    <col min="2048" max="2048" width="4.7109375" customWidth="1"/>
    <col min="2049" max="2049" width="30.7109375" customWidth="1"/>
    <col min="2050" max="2050" width="4.7109375" customWidth="1"/>
    <col min="2051" max="2051" width="13.7109375" customWidth="1"/>
    <col min="2052" max="2054" width="12.7109375" customWidth="1"/>
    <col min="2056" max="2056" width="21" customWidth="1"/>
    <col min="2057" max="2057" width="36.5703125" customWidth="1"/>
    <col min="2304" max="2304" width="4.7109375" customWidth="1"/>
    <col min="2305" max="2305" width="30.7109375" customWidth="1"/>
    <col min="2306" max="2306" width="4.7109375" customWidth="1"/>
    <col min="2307" max="2307" width="13.7109375" customWidth="1"/>
    <col min="2308" max="2310" width="12.7109375" customWidth="1"/>
    <col min="2312" max="2312" width="21" customWidth="1"/>
    <col min="2313" max="2313" width="36.5703125" customWidth="1"/>
    <col min="2560" max="2560" width="4.7109375" customWidth="1"/>
    <col min="2561" max="2561" width="30.7109375" customWidth="1"/>
    <col min="2562" max="2562" width="4.7109375" customWidth="1"/>
    <col min="2563" max="2563" width="13.7109375" customWidth="1"/>
    <col min="2564" max="2566" width="12.7109375" customWidth="1"/>
    <col min="2568" max="2568" width="21" customWidth="1"/>
    <col min="2569" max="2569" width="36.5703125" customWidth="1"/>
    <col min="2816" max="2816" width="4.7109375" customWidth="1"/>
    <col min="2817" max="2817" width="30.7109375" customWidth="1"/>
    <col min="2818" max="2818" width="4.7109375" customWidth="1"/>
    <col min="2819" max="2819" width="13.7109375" customWidth="1"/>
    <col min="2820" max="2822" width="12.7109375" customWidth="1"/>
    <col min="2824" max="2824" width="21" customWidth="1"/>
    <col min="2825" max="2825" width="36.5703125" customWidth="1"/>
    <col min="3072" max="3072" width="4.7109375" customWidth="1"/>
    <col min="3073" max="3073" width="30.7109375" customWidth="1"/>
    <col min="3074" max="3074" width="4.7109375" customWidth="1"/>
    <col min="3075" max="3075" width="13.7109375" customWidth="1"/>
    <col min="3076" max="3078" width="12.7109375" customWidth="1"/>
    <col min="3080" max="3080" width="21" customWidth="1"/>
    <col min="3081" max="3081" width="36.5703125" customWidth="1"/>
    <col min="3328" max="3328" width="4.7109375" customWidth="1"/>
    <col min="3329" max="3329" width="30.7109375" customWidth="1"/>
    <col min="3330" max="3330" width="4.7109375" customWidth="1"/>
    <col min="3331" max="3331" width="13.7109375" customWidth="1"/>
    <col min="3332" max="3334" width="12.7109375" customWidth="1"/>
    <col min="3336" max="3336" width="21" customWidth="1"/>
    <col min="3337" max="3337" width="36.5703125" customWidth="1"/>
    <col min="3584" max="3584" width="4.7109375" customWidth="1"/>
    <col min="3585" max="3585" width="30.7109375" customWidth="1"/>
    <col min="3586" max="3586" width="4.7109375" customWidth="1"/>
    <col min="3587" max="3587" width="13.7109375" customWidth="1"/>
    <col min="3588" max="3590" width="12.7109375" customWidth="1"/>
    <col min="3592" max="3592" width="21" customWidth="1"/>
    <col min="3593" max="3593" width="36.5703125" customWidth="1"/>
    <col min="3840" max="3840" width="4.7109375" customWidth="1"/>
    <col min="3841" max="3841" width="30.7109375" customWidth="1"/>
    <col min="3842" max="3842" width="4.7109375" customWidth="1"/>
    <col min="3843" max="3843" width="13.7109375" customWidth="1"/>
    <col min="3844" max="3846" width="12.7109375" customWidth="1"/>
    <col min="3848" max="3848" width="21" customWidth="1"/>
    <col min="3849" max="3849" width="36.5703125" customWidth="1"/>
    <col min="4096" max="4096" width="4.7109375" customWidth="1"/>
    <col min="4097" max="4097" width="30.7109375" customWidth="1"/>
    <col min="4098" max="4098" width="4.7109375" customWidth="1"/>
    <col min="4099" max="4099" width="13.7109375" customWidth="1"/>
    <col min="4100" max="4102" width="12.7109375" customWidth="1"/>
    <col min="4104" max="4104" width="21" customWidth="1"/>
    <col min="4105" max="4105" width="36.5703125" customWidth="1"/>
    <col min="4352" max="4352" width="4.7109375" customWidth="1"/>
    <col min="4353" max="4353" width="30.7109375" customWidth="1"/>
    <col min="4354" max="4354" width="4.7109375" customWidth="1"/>
    <col min="4355" max="4355" width="13.7109375" customWidth="1"/>
    <col min="4356" max="4358" width="12.7109375" customWidth="1"/>
    <col min="4360" max="4360" width="21" customWidth="1"/>
    <col min="4361" max="4361" width="36.5703125" customWidth="1"/>
    <col min="4608" max="4608" width="4.7109375" customWidth="1"/>
    <col min="4609" max="4609" width="30.7109375" customWidth="1"/>
    <col min="4610" max="4610" width="4.7109375" customWidth="1"/>
    <col min="4611" max="4611" width="13.7109375" customWidth="1"/>
    <col min="4612" max="4614" width="12.7109375" customWidth="1"/>
    <col min="4616" max="4616" width="21" customWidth="1"/>
    <col min="4617" max="4617" width="36.5703125" customWidth="1"/>
    <col min="4864" max="4864" width="4.7109375" customWidth="1"/>
    <col min="4865" max="4865" width="30.7109375" customWidth="1"/>
    <col min="4866" max="4866" width="4.7109375" customWidth="1"/>
    <col min="4867" max="4867" width="13.7109375" customWidth="1"/>
    <col min="4868" max="4870" width="12.7109375" customWidth="1"/>
    <col min="4872" max="4872" width="21" customWidth="1"/>
    <col min="4873" max="4873" width="36.5703125" customWidth="1"/>
    <col min="5120" max="5120" width="4.7109375" customWidth="1"/>
    <col min="5121" max="5121" width="30.7109375" customWidth="1"/>
    <col min="5122" max="5122" width="4.7109375" customWidth="1"/>
    <col min="5123" max="5123" width="13.7109375" customWidth="1"/>
    <col min="5124" max="5126" width="12.7109375" customWidth="1"/>
    <col min="5128" max="5128" width="21" customWidth="1"/>
    <col min="5129" max="5129" width="36.5703125" customWidth="1"/>
    <col min="5376" max="5376" width="4.7109375" customWidth="1"/>
    <col min="5377" max="5377" width="30.7109375" customWidth="1"/>
    <col min="5378" max="5378" width="4.7109375" customWidth="1"/>
    <col min="5379" max="5379" width="13.7109375" customWidth="1"/>
    <col min="5380" max="5382" width="12.7109375" customWidth="1"/>
    <col min="5384" max="5384" width="21" customWidth="1"/>
    <col min="5385" max="5385" width="36.5703125" customWidth="1"/>
    <col min="5632" max="5632" width="4.7109375" customWidth="1"/>
    <col min="5633" max="5633" width="30.7109375" customWidth="1"/>
    <col min="5634" max="5634" width="4.7109375" customWidth="1"/>
    <col min="5635" max="5635" width="13.7109375" customWidth="1"/>
    <col min="5636" max="5638" width="12.7109375" customWidth="1"/>
    <col min="5640" max="5640" width="21" customWidth="1"/>
    <col min="5641" max="5641" width="36.5703125" customWidth="1"/>
    <col min="5888" max="5888" width="4.7109375" customWidth="1"/>
    <col min="5889" max="5889" width="30.7109375" customWidth="1"/>
    <col min="5890" max="5890" width="4.7109375" customWidth="1"/>
    <col min="5891" max="5891" width="13.7109375" customWidth="1"/>
    <col min="5892" max="5894" width="12.7109375" customWidth="1"/>
    <col min="5896" max="5896" width="21" customWidth="1"/>
    <col min="5897" max="5897" width="36.5703125" customWidth="1"/>
    <col min="6144" max="6144" width="4.7109375" customWidth="1"/>
    <col min="6145" max="6145" width="30.7109375" customWidth="1"/>
    <col min="6146" max="6146" width="4.7109375" customWidth="1"/>
    <col min="6147" max="6147" width="13.7109375" customWidth="1"/>
    <col min="6148" max="6150" width="12.7109375" customWidth="1"/>
    <col min="6152" max="6152" width="21" customWidth="1"/>
    <col min="6153" max="6153" width="36.5703125" customWidth="1"/>
    <col min="6400" max="6400" width="4.7109375" customWidth="1"/>
    <col min="6401" max="6401" width="30.7109375" customWidth="1"/>
    <col min="6402" max="6402" width="4.7109375" customWidth="1"/>
    <col min="6403" max="6403" width="13.7109375" customWidth="1"/>
    <col min="6404" max="6406" width="12.7109375" customWidth="1"/>
    <col min="6408" max="6408" width="21" customWidth="1"/>
    <col min="6409" max="6409" width="36.5703125" customWidth="1"/>
    <col min="6656" max="6656" width="4.7109375" customWidth="1"/>
    <col min="6657" max="6657" width="30.7109375" customWidth="1"/>
    <col min="6658" max="6658" width="4.7109375" customWidth="1"/>
    <col min="6659" max="6659" width="13.7109375" customWidth="1"/>
    <col min="6660" max="6662" width="12.7109375" customWidth="1"/>
    <col min="6664" max="6664" width="21" customWidth="1"/>
    <col min="6665" max="6665" width="36.5703125" customWidth="1"/>
    <col min="6912" max="6912" width="4.7109375" customWidth="1"/>
    <col min="6913" max="6913" width="30.7109375" customWidth="1"/>
    <col min="6914" max="6914" width="4.7109375" customWidth="1"/>
    <col min="6915" max="6915" width="13.7109375" customWidth="1"/>
    <col min="6916" max="6918" width="12.7109375" customWidth="1"/>
    <col min="6920" max="6920" width="21" customWidth="1"/>
    <col min="6921" max="6921" width="36.5703125" customWidth="1"/>
    <col min="7168" max="7168" width="4.7109375" customWidth="1"/>
    <col min="7169" max="7169" width="30.7109375" customWidth="1"/>
    <col min="7170" max="7170" width="4.7109375" customWidth="1"/>
    <col min="7171" max="7171" width="13.7109375" customWidth="1"/>
    <col min="7172" max="7174" width="12.7109375" customWidth="1"/>
    <col min="7176" max="7176" width="21" customWidth="1"/>
    <col min="7177" max="7177" width="36.5703125" customWidth="1"/>
    <col min="7424" max="7424" width="4.7109375" customWidth="1"/>
    <col min="7425" max="7425" width="30.7109375" customWidth="1"/>
    <col min="7426" max="7426" width="4.7109375" customWidth="1"/>
    <col min="7427" max="7427" width="13.7109375" customWidth="1"/>
    <col min="7428" max="7430" width="12.7109375" customWidth="1"/>
    <col min="7432" max="7432" width="21" customWidth="1"/>
    <col min="7433" max="7433" width="36.5703125" customWidth="1"/>
    <col min="7680" max="7680" width="4.7109375" customWidth="1"/>
    <col min="7681" max="7681" width="30.7109375" customWidth="1"/>
    <col min="7682" max="7682" width="4.7109375" customWidth="1"/>
    <col min="7683" max="7683" width="13.7109375" customWidth="1"/>
    <col min="7684" max="7686" width="12.7109375" customWidth="1"/>
    <col min="7688" max="7688" width="21" customWidth="1"/>
    <col min="7689" max="7689" width="36.5703125" customWidth="1"/>
    <col min="7936" max="7936" width="4.7109375" customWidth="1"/>
    <col min="7937" max="7937" width="30.7109375" customWidth="1"/>
    <col min="7938" max="7938" width="4.7109375" customWidth="1"/>
    <col min="7939" max="7939" width="13.7109375" customWidth="1"/>
    <col min="7940" max="7942" width="12.7109375" customWidth="1"/>
    <col min="7944" max="7944" width="21" customWidth="1"/>
    <col min="7945" max="7945" width="36.5703125" customWidth="1"/>
    <col min="8192" max="8192" width="4.7109375" customWidth="1"/>
    <col min="8193" max="8193" width="30.7109375" customWidth="1"/>
    <col min="8194" max="8194" width="4.7109375" customWidth="1"/>
    <col min="8195" max="8195" width="13.7109375" customWidth="1"/>
    <col min="8196" max="8198" width="12.7109375" customWidth="1"/>
    <col min="8200" max="8200" width="21" customWidth="1"/>
    <col min="8201" max="8201" width="36.5703125" customWidth="1"/>
    <col min="8448" max="8448" width="4.7109375" customWidth="1"/>
    <col min="8449" max="8449" width="30.7109375" customWidth="1"/>
    <col min="8450" max="8450" width="4.7109375" customWidth="1"/>
    <col min="8451" max="8451" width="13.7109375" customWidth="1"/>
    <col min="8452" max="8454" width="12.7109375" customWidth="1"/>
    <col min="8456" max="8456" width="21" customWidth="1"/>
    <col min="8457" max="8457" width="36.5703125" customWidth="1"/>
    <col min="8704" max="8704" width="4.7109375" customWidth="1"/>
    <col min="8705" max="8705" width="30.7109375" customWidth="1"/>
    <col min="8706" max="8706" width="4.7109375" customWidth="1"/>
    <col min="8707" max="8707" width="13.7109375" customWidth="1"/>
    <col min="8708" max="8710" width="12.7109375" customWidth="1"/>
    <col min="8712" max="8712" width="21" customWidth="1"/>
    <col min="8713" max="8713" width="36.5703125" customWidth="1"/>
    <col min="8960" max="8960" width="4.7109375" customWidth="1"/>
    <col min="8961" max="8961" width="30.7109375" customWidth="1"/>
    <col min="8962" max="8962" width="4.7109375" customWidth="1"/>
    <col min="8963" max="8963" width="13.7109375" customWidth="1"/>
    <col min="8964" max="8966" width="12.7109375" customWidth="1"/>
    <col min="8968" max="8968" width="21" customWidth="1"/>
    <col min="8969" max="8969" width="36.5703125" customWidth="1"/>
    <col min="9216" max="9216" width="4.7109375" customWidth="1"/>
    <col min="9217" max="9217" width="30.7109375" customWidth="1"/>
    <col min="9218" max="9218" width="4.7109375" customWidth="1"/>
    <col min="9219" max="9219" width="13.7109375" customWidth="1"/>
    <col min="9220" max="9222" width="12.7109375" customWidth="1"/>
    <col min="9224" max="9224" width="21" customWidth="1"/>
    <col min="9225" max="9225" width="36.5703125" customWidth="1"/>
    <col min="9472" max="9472" width="4.7109375" customWidth="1"/>
    <col min="9473" max="9473" width="30.7109375" customWidth="1"/>
    <col min="9474" max="9474" width="4.7109375" customWidth="1"/>
    <col min="9475" max="9475" width="13.7109375" customWidth="1"/>
    <col min="9476" max="9478" width="12.7109375" customWidth="1"/>
    <col min="9480" max="9480" width="21" customWidth="1"/>
    <col min="9481" max="9481" width="36.5703125" customWidth="1"/>
    <col min="9728" max="9728" width="4.7109375" customWidth="1"/>
    <col min="9729" max="9729" width="30.7109375" customWidth="1"/>
    <col min="9730" max="9730" width="4.7109375" customWidth="1"/>
    <col min="9731" max="9731" width="13.7109375" customWidth="1"/>
    <col min="9732" max="9734" width="12.7109375" customWidth="1"/>
    <col min="9736" max="9736" width="21" customWidth="1"/>
    <col min="9737" max="9737" width="36.5703125" customWidth="1"/>
    <col min="9984" max="9984" width="4.7109375" customWidth="1"/>
    <col min="9985" max="9985" width="30.7109375" customWidth="1"/>
    <col min="9986" max="9986" width="4.7109375" customWidth="1"/>
    <col min="9987" max="9987" width="13.7109375" customWidth="1"/>
    <col min="9988" max="9990" width="12.7109375" customWidth="1"/>
    <col min="9992" max="9992" width="21" customWidth="1"/>
    <col min="9993" max="9993" width="36.5703125" customWidth="1"/>
    <col min="10240" max="10240" width="4.7109375" customWidth="1"/>
    <col min="10241" max="10241" width="30.7109375" customWidth="1"/>
    <col min="10242" max="10242" width="4.7109375" customWidth="1"/>
    <col min="10243" max="10243" width="13.7109375" customWidth="1"/>
    <col min="10244" max="10246" width="12.7109375" customWidth="1"/>
    <col min="10248" max="10248" width="21" customWidth="1"/>
    <col min="10249" max="10249" width="36.5703125" customWidth="1"/>
    <col min="10496" max="10496" width="4.7109375" customWidth="1"/>
    <col min="10497" max="10497" width="30.7109375" customWidth="1"/>
    <col min="10498" max="10498" width="4.7109375" customWidth="1"/>
    <col min="10499" max="10499" width="13.7109375" customWidth="1"/>
    <col min="10500" max="10502" width="12.7109375" customWidth="1"/>
    <col min="10504" max="10504" width="21" customWidth="1"/>
    <col min="10505" max="10505" width="36.5703125" customWidth="1"/>
    <col min="10752" max="10752" width="4.7109375" customWidth="1"/>
    <col min="10753" max="10753" width="30.7109375" customWidth="1"/>
    <col min="10754" max="10754" width="4.7109375" customWidth="1"/>
    <col min="10755" max="10755" width="13.7109375" customWidth="1"/>
    <col min="10756" max="10758" width="12.7109375" customWidth="1"/>
    <col min="10760" max="10760" width="21" customWidth="1"/>
    <col min="10761" max="10761" width="36.5703125" customWidth="1"/>
    <col min="11008" max="11008" width="4.7109375" customWidth="1"/>
    <col min="11009" max="11009" width="30.7109375" customWidth="1"/>
    <col min="11010" max="11010" width="4.7109375" customWidth="1"/>
    <col min="11011" max="11011" width="13.7109375" customWidth="1"/>
    <col min="11012" max="11014" width="12.7109375" customWidth="1"/>
    <col min="11016" max="11016" width="21" customWidth="1"/>
    <col min="11017" max="11017" width="36.5703125" customWidth="1"/>
    <col min="11264" max="11264" width="4.7109375" customWidth="1"/>
    <col min="11265" max="11265" width="30.7109375" customWidth="1"/>
    <col min="11266" max="11266" width="4.7109375" customWidth="1"/>
    <col min="11267" max="11267" width="13.7109375" customWidth="1"/>
    <col min="11268" max="11270" width="12.7109375" customWidth="1"/>
    <col min="11272" max="11272" width="21" customWidth="1"/>
    <col min="11273" max="11273" width="36.5703125" customWidth="1"/>
    <col min="11520" max="11520" width="4.7109375" customWidth="1"/>
    <col min="11521" max="11521" width="30.7109375" customWidth="1"/>
    <col min="11522" max="11522" width="4.7109375" customWidth="1"/>
    <col min="11523" max="11523" width="13.7109375" customWidth="1"/>
    <col min="11524" max="11526" width="12.7109375" customWidth="1"/>
    <col min="11528" max="11528" width="21" customWidth="1"/>
    <col min="11529" max="11529" width="36.5703125" customWidth="1"/>
    <col min="11776" max="11776" width="4.7109375" customWidth="1"/>
    <col min="11777" max="11777" width="30.7109375" customWidth="1"/>
    <col min="11778" max="11778" width="4.7109375" customWidth="1"/>
    <col min="11779" max="11779" width="13.7109375" customWidth="1"/>
    <col min="11780" max="11782" width="12.7109375" customWidth="1"/>
    <col min="11784" max="11784" width="21" customWidth="1"/>
    <col min="11785" max="11785" width="36.5703125" customWidth="1"/>
    <col min="12032" max="12032" width="4.7109375" customWidth="1"/>
    <col min="12033" max="12033" width="30.7109375" customWidth="1"/>
    <col min="12034" max="12034" width="4.7109375" customWidth="1"/>
    <col min="12035" max="12035" width="13.7109375" customWidth="1"/>
    <col min="12036" max="12038" width="12.7109375" customWidth="1"/>
    <col min="12040" max="12040" width="21" customWidth="1"/>
    <col min="12041" max="12041" width="36.5703125" customWidth="1"/>
    <col min="12288" max="12288" width="4.7109375" customWidth="1"/>
    <col min="12289" max="12289" width="30.7109375" customWidth="1"/>
    <col min="12290" max="12290" width="4.7109375" customWidth="1"/>
    <col min="12291" max="12291" width="13.7109375" customWidth="1"/>
    <col min="12292" max="12294" width="12.7109375" customWidth="1"/>
    <col min="12296" max="12296" width="21" customWidth="1"/>
    <col min="12297" max="12297" width="36.5703125" customWidth="1"/>
    <col min="12544" max="12544" width="4.7109375" customWidth="1"/>
    <col min="12545" max="12545" width="30.7109375" customWidth="1"/>
    <col min="12546" max="12546" width="4.7109375" customWidth="1"/>
    <col min="12547" max="12547" width="13.7109375" customWidth="1"/>
    <col min="12548" max="12550" width="12.7109375" customWidth="1"/>
    <col min="12552" max="12552" width="21" customWidth="1"/>
    <col min="12553" max="12553" width="36.5703125" customWidth="1"/>
    <col min="12800" max="12800" width="4.7109375" customWidth="1"/>
    <col min="12801" max="12801" width="30.7109375" customWidth="1"/>
    <col min="12802" max="12802" width="4.7109375" customWidth="1"/>
    <col min="12803" max="12803" width="13.7109375" customWidth="1"/>
    <col min="12804" max="12806" width="12.7109375" customWidth="1"/>
    <col min="12808" max="12808" width="21" customWidth="1"/>
    <col min="12809" max="12809" width="36.5703125" customWidth="1"/>
    <col min="13056" max="13056" width="4.7109375" customWidth="1"/>
    <col min="13057" max="13057" width="30.7109375" customWidth="1"/>
    <col min="13058" max="13058" width="4.7109375" customWidth="1"/>
    <col min="13059" max="13059" width="13.7109375" customWidth="1"/>
    <col min="13060" max="13062" width="12.7109375" customWidth="1"/>
    <col min="13064" max="13064" width="21" customWidth="1"/>
    <col min="13065" max="13065" width="36.5703125" customWidth="1"/>
    <col min="13312" max="13312" width="4.7109375" customWidth="1"/>
    <col min="13313" max="13313" width="30.7109375" customWidth="1"/>
    <col min="13314" max="13314" width="4.7109375" customWidth="1"/>
    <col min="13315" max="13315" width="13.7109375" customWidth="1"/>
    <col min="13316" max="13318" width="12.7109375" customWidth="1"/>
    <col min="13320" max="13320" width="21" customWidth="1"/>
    <col min="13321" max="13321" width="36.5703125" customWidth="1"/>
    <col min="13568" max="13568" width="4.7109375" customWidth="1"/>
    <col min="13569" max="13569" width="30.7109375" customWidth="1"/>
    <col min="13570" max="13570" width="4.7109375" customWidth="1"/>
    <col min="13571" max="13571" width="13.7109375" customWidth="1"/>
    <col min="13572" max="13574" width="12.7109375" customWidth="1"/>
    <col min="13576" max="13576" width="21" customWidth="1"/>
    <col min="13577" max="13577" width="36.5703125" customWidth="1"/>
    <col min="13824" max="13824" width="4.7109375" customWidth="1"/>
    <col min="13825" max="13825" width="30.7109375" customWidth="1"/>
    <col min="13826" max="13826" width="4.7109375" customWidth="1"/>
    <col min="13827" max="13827" width="13.7109375" customWidth="1"/>
    <col min="13828" max="13830" width="12.7109375" customWidth="1"/>
    <col min="13832" max="13832" width="21" customWidth="1"/>
    <col min="13833" max="13833" width="36.5703125" customWidth="1"/>
    <col min="14080" max="14080" width="4.7109375" customWidth="1"/>
    <col min="14081" max="14081" width="30.7109375" customWidth="1"/>
    <col min="14082" max="14082" width="4.7109375" customWidth="1"/>
    <col min="14083" max="14083" width="13.7109375" customWidth="1"/>
    <col min="14084" max="14086" width="12.7109375" customWidth="1"/>
    <col min="14088" max="14088" width="21" customWidth="1"/>
    <col min="14089" max="14089" width="36.5703125" customWidth="1"/>
    <col min="14336" max="14336" width="4.7109375" customWidth="1"/>
    <col min="14337" max="14337" width="30.7109375" customWidth="1"/>
    <col min="14338" max="14338" width="4.7109375" customWidth="1"/>
    <col min="14339" max="14339" width="13.7109375" customWidth="1"/>
    <col min="14340" max="14342" width="12.7109375" customWidth="1"/>
    <col min="14344" max="14344" width="21" customWidth="1"/>
    <col min="14345" max="14345" width="36.5703125" customWidth="1"/>
    <col min="14592" max="14592" width="4.7109375" customWidth="1"/>
    <col min="14593" max="14593" width="30.7109375" customWidth="1"/>
    <col min="14594" max="14594" width="4.7109375" customWidth="1"/>
    <col min="14595" max="14595" width="13.7109375" customWidth="1"/>
    <col min="14596" max="14598" width="12.7109375" customWidth="1"/>
    <col min="14600" max="14600" width="21" customWidth="1"/>
    <col min="14601" max="14601" width="36.5703125" customWidth="1"/>
    <col min="14848" max="14848" width="4.7109375" customWidth="1"/>
    <col min="14849" max="14849" width="30.7109375" customWidth="1"/>
    <col min="14850" max="14850" width="4.7109375" customWidth="1"/>
    <col min="14851" max="14851" width="13.7109375" customWidth="1"/>
    <col min="14852" max="14854" width="12.7109375" customWidth="1"/>
    <col min="14856" max="14856" width="21" customWidth="1"/>
    <col min="14857" max="14857" width="36.5703125" customWidth="1"/>
    <col min="15104" max="15104" width="4.7109375" customWidth="1"/>
    <col min="15105" max="15105" width="30.7109375" customWidth="1"/>
    <col min="15106" max="15106" width="4.7109375" customWidth="1"/>
    <col min="15107" max="15107" width="13.7109375" customWidth="1"/>
    <col min="15108" max="15110" width="12.7109375" customWidth="1"/>
    <col min="15112" max="15112" width="21" customWidth="1"/>
    <col min="15113" max="15113" width="36.5703125" customWidth="1"/>
    <col min="15360" max="15360" width="4.7109375" customWidth="1"/>
    <col min="15361" max="15361" width="30.7109375" customWidth="1"/>
    <col min="15362" max="15362" width="4.7109375" customWidth="1"/>
    <col min="15363" max="15363" width="13.7109375" customWidth="1"/>
    <col min="15364" max="15366" width="12.7109375" customWidth="1"/>
    <col min="15368" max="15368" width="21" customWidth="1"/>
    <col min="15369" max="15369" width="36.5703125" customWidth="1"/>
    <col min="15616" max="15616" width="4.7109375" customWidth="1"/>
    <col min="15617" max="15617" width="30.7109375" customWidth="1"/>
    <col min="15618" max="15618" width="4.7109375" customWidth="1"/>
    <col min="15619" max="15619" width="13.7109375" customWidth="1"/>
    <col min="15620" max="15622" width="12.7109375" customWidth="1"/>
    <col min="15624" max="15624" width="21" customWidth="1"/>
    <col min="15625" max="15625" width="36.5703125" customWidth="1"/>
    <col min="15872" max="15872" width="4.7109375" customWidth="1"/>
    <col min="15873" max="15873" width="30.7109375" customWidth="1"/>
    <col min="15874" max="15874" width="4.7109375" customWidth="1"/>
    <col min="15875" max="15875" width="13.7109375" customWidth="1"/>
    <col min="15876" max="15878" width="12.7109375" customWidth="1"/>
    <col min="15880" max="15880" width="21" customWidth="1"/>
    <col min="15881" max="15881" width="36.5703125" customWidth="1"/>
    <col min="16128" max="16128" width="4.7109375" customWidth="1"/>
    <col min="16129" max="16129" width="30.7109375" customWidth="1"/>
    <col min="16130" max="16130" width="4.7109375" customWidth="1"/>
    <col min="16131" max="16131" width="13.7109375" customWidth="1"/>
    <col min="16132" max="16134" width="12.7109375" customWidth="1"/>
    <col min="16136" max="16136" width="21" customWidth="1"/>
    <col min="16137" max="16137" width="36.5703125" customWidth="1"/>
  </cols>
  <sheetData>
    <row r="1" spans="1:8" ht="12.75" customHeight="1">
      <c r="B1" s="85" t="str">
        <f>+nsl!D16</f>
        <v>KANALIZACIJSKI SISTEM AGLOMERACIJE  ŠKOFIJE</v>
      </c>
    </row>
    <row r="2" spans="1:8" ht="12.75" customHeight="1">
      <c r="B2" s="85" t="str">
        <f>+nsl!D17</f>
        <v>ZGORNJE ŠKOFIJE - TRETJA ŠKOFIJA</v>
      </c>
    </row>
    <row r="3" spans="1:8" ht="12.75" customHeight="1">
      <c r="B3" s="85">
        <f>+nsl!D18</f>
        <v>0</v>
      </c>
    </row>
    <row r="4" spans="1:8" ht="12.75" customHeight="1">
      <c r="B4" s="85" t="str">
        <f>+nsl!D19</f>
        <v>Cevovoda F3 in M3 na parcelah 1091/3, 1091/4 in 1091/5,</v>
      </c>
    </row>
    <row r="5" spans="1:8" ht="12.75" customHeight="1">
      <c r="B5" s="85" t="str">
        <f>+predD!B5</f>
        <v>FEKALNA KANALIZACIJA KANAL F3</v>
      </c>
    </row>
    <row r="6" spans="1:8" ht="12.75" customHeight="1">
      <c r="B6" s="85"/>
    </row>
    <row r="7" spans="1:8" ht="15.75">
      <c r="A7" s="21" t="s">
        <v>35</v>
      </c>
      <c r="B7" s="103" t="s">
        <v>44</v>
      </c>
      <c r="C7" s="105"/>
      <c r="D7" s="129"/>
      <c r="E7" s="129"/>
      <c r="F7" s="115"/>
      <c r="H7" s="40"/>
    </row>
    <row r="8" spans="1:8" ht="15.75">
      <c r="A8" s="299"/>
      <c r="B8" s="300"/>
      <c r="C8" s="224"/>
      <c r="D8" s="226"/>
      <c r="E8" s="226"/>
      <c r="F8" s="227"/>
      <c r="G8" s="228"/>
      <c r="H8" s="301"/>
    </row>
    <row r="9" spans="1:8" ht="15.75">
      <c r="A9" s="299"/>
      <c r="B9" s="294" t="s">
        <v>62</v>
      </c>
      <c r="C9" s="224"/>
      <c r="D9" s="226"/>
      <c r="E9" s="226"/>
      <c r="F9" s="227"/>
      <c r="G9" s="228"/>
      <c r="H9" s="301"/>
    </row>
    <row r="10" spans="1:8" ht="15.75">
      <c r="A10" s="299"/>
      <c r="B10" s="294" t="s">
        <v>95</v>
      </c>
      <c r="C10" s="224"/>
      <c r="D10" s="226" t="s">
        <v>21</v>
      </c>
      <c r="E10" s="226" t="s">
        <v>63</v>
      </c>
      <c r="F10" s="226" t="s">
        <v>50</v>
      </c>
      <c r="G10" s="302" t="s">
        <v>64</v>
      </c>
      <c r="H10" s="301"/>
    </row>
    <row r="11" spans="1:8" ht="15.75">
      <c r="A11" s="299"/>
      <c r="B11" s="295" t="s">
        <v>108</v>
      </c>
      <c r="C11" s="296" t="s">
        <v>16</v>
      </c>
      <c r="D11" s="297">
        <f>+'fekalna osnovni podatki'!D9</f>
        <v>73.650000000000006</v>
      </c>
      <c r="E11" s="297">
        <f>+'fekalna osnovni podatki'!E9</f>
        <v>0</v>
      </c>
      <c r="F11" s="297">
        <f>+'fekalna osnovni podatki'!F9</f>
        <v>0</v>
      </c>
      <c r="G11" s="297">
        <f>+'fekalna osnovni podatki'!G9</f>
        <v>73.650000000000006</v>
      </c>
      <c r="H11" s="301"/>
    </row>
    <row r="12" spans="1:8" ht="15.75">
      <c r="A12" s="299"/>
      <c r="B12" s="300"/>
      <c r="C12" s="224"/>
      <c r="D12" s="226"/>
      <c r="E12" s="226"/>
      <c r="F12" s="227"/>
      <c r="G12" s="228"/>
      <c r="H12" s="301"/>
    </row>
    <row r="13" spans="1:8" ht="15.75">
      <c r="A13" s="299"/>
      <c r="B13" s="294" t="s">
        <v>61</v>
      </c>
      <c r="C13" s="224"/>
      <c r="D13" s="226"/>
      <c r="E13" s="226"/>
      <c r="F13" s="227"/>
      <c r="G13" s="228"/>
      <c r="H13" s="301"/>
    </row>
    <row r="14" spans="1:8" ht="15.75">
      <c r="A14" s="299"/>
      <c r="B14" s="294" t="s">
        <v>93</v>
      </c>
      <c r="C14" s="224"/>
      <c r="D14" s="226"/>
      <c r="E14" s="226"/>
      <c r="F14" s="227"/>
      <c r="G14" s="228"/>
      <c r="H14" s="301"/>
    </row>
    <row r="15" spans="1:8" ht="15.75">
      <c r="A15" s="299"/>
      <c r="B15" s="295" t="s">
        <v>108</v>
      </c>
      <c r="C15" s="303" t="s">
        <v>13</v>
      </c>
      <c r="D15" s="304">
        <v>127.1</v>
      </c>
      <c r="E15" s="226"/>
      <c r="F15" s="227"/>
      <c r="G15" s="228"/>
      <c r="H15" s="301"/>
    </row>
    <row r="16" spans="1:8" ht="15.75">
      <c r="A16" s="299"/>
      <c r="B16" s="295" t="s">
        <v>21</v>
      </c>
      <c r="C16" s="224"/>
      <c r="D16" s="226">
        <f>SUM(D15:D15)</f>
        <v>127.1</v>
      </c>
      <c r="E16" s="226"/>
      <c r="F16" s="227"/>
      <c r="G16" s="228"/>
      <c r="H16" s="301"/>
    </row>
    <row r="17" spans="1:10" ht="15.75">
      <c r="A17" s="299"/>
      <c r="B17" s="300"/>
      <c r="C17" s="224"/>
      <c r="D17" s="226"/>
      <c r="E17" s="226"/>
      <c r="F17" s="227"/>
      <c r="G17" s="228"/>
      <c r="H17" s="301"/>
    </row>
    <row r="18" spans="1:10" ht="178.5">
      <c r="A18" s="42">
        <v>1</v>
      </c>
      <c r="B18" s="207" t="s">
        <v>96</v>
      </c>
      <c r="C18" s="105"/>
      <c r="D18" s="211"/>
      <c r="E18" s="129"/>
      <c r="F18" s="115"/>
      <c r="G18" s="279"/>
      <c r="H18" s="44"/>
      <c r="I18" s="45"/>
      <c r="J18" s="46"/>
    </row>
    <row r="19" spans="1:10" ht="15">
      <c r="A19" s="42"/>
      <c r="B19" s="58"/>
      <c r="C19" s="105"/>
      <c r="D19" s="129"/>
      <c r="E19" s="129"/>
      <c r="F19" s="115"/>
      <c r="G19" s="279"/>
      <c r="H19" s="44"/>
      <c r="I19" s="45"/>
      <c r="J19" s="46"/>
    </row>
    <row r="20" spans="1:10" ht="15">
      <c r="A20" s="42"/>
      <c r="B20" s="58" t="s">
        <v>93</v>
      </c>
      <c r="C20" s="105"/>
      <c r="E20" s="129"/>
      <c r="F20" s="115"/>
      <c r="G20" s="279"/>
      <c r="H20" s="44"/>
      <c r="I20" s="45"/>
      <c r="J20" s="46"/>
    </row>
    <row r="21" spans="1:10" ht="12.75" customHeight="1">
      <c r="A21" s="42"/>
      <c r="B21" s="181" t="s">
        <v>108</v>
      </c>
      <c r="C21" s="106" t="s">
        <v>13</v>
      </c>
      <c r="D21" s="59">
        <v>20.6</v>
      </c>
      <c r="E21" s="179"/>
      <c r="F21" s="117">
        <f t="shared" ref="F21" si="0">D21*E21</f>
        <v>0</v>
      </c>
      <c r="H21" s="44"/>
      <c r="I21" s="45"/>
      <c r="J21" s="46"/>
    </row>
    <row r="22" spans="1:10" ht="12.75" customHeight="1">
      <c r="A22" s="42"/>
      <c r="B22" s="181"/>
      <c r="C22" s="106"/>
      <c r="D22" s="125"/>
      <c r="E22" s="179"/>
      <c r="F22" s="117"/>
      <c r="H22" s="44"/>
      <c r="I22" s="45"/>
      <c r="J22" s="46"/>
    </row>
    <row r="23" spans="1:10" ht="204">
      <c r="A23" s="42">
        <f>+A18+1</f>
        <v>2</v>
      </c>
      <c r="B23" s="210" t="s">
        <v>104</v>
      </c>
      <c r="C23" s="110">
        <v>0.1</v>
      </c>
      <c r="D23" s="211">
        <v>0.6</v>
      </c>
      <c r="E23" s="129"/>
      <c r="F23" s="115"/>
      <c r="H23" s="100"/>
      <c r="I23" s="45"/>
      <c r="J23" s="46"/>
    </row>
    <row r="24" spans="1:10" ht="12.75" customHeight="1">
      <c r="A24" s="42"/>
      <c r="B24" s="58"/>
      <c r="C24" s="105"/>
      <c r="D24" s="129"/>
      <c r="E24" s="129"/>
      <c r="F24" s="115"/>
      <c r="H24" s="44"/>
      <c r="I24" s="45"/>
      <c r="J24" s="46"/>
    </row>
    <row r="25" spans="1:10" ht="12.75" customHeight="1">
      <c r="A25" s="42"/>
      <c r="B25" s="58" t="s">
        <v>93</v>
      </c>
      <c r="C25" s="105"/>
      <c r="D25" s="129"/>
      <c r="E25" s="129"/>
      <c r="F25" s="115"/>
      <c r="H25" s="61"/>
      <c r="I25" s="45"/>
      <c r="J25" s="46"/>
    </row>
    <row r="26" spans="1:10" ht="12.75" customHeight="1">
      <c r="A26" s="42"/>
      <c r="B26" s="181" t="s">
        <v>108</v>
      </c>
      <c r="C26" s="106" t="s">
        <v>13</v>
      </c>
      <c r="D26" s="59">
        <f>+D15*D23</f>
        <v>76.259999999999991</v>
      </c>
      <c r="E26" s="179"/>
      <c r="F26" s="117">
        <f t="shared" ref="F26" si="1">D26*E26</f>
        <v>0</v>
      </c>
      <c r="H26" s="44"/>
      <c r="I26" s="45"/>
      <c r="J26" s="46"/>
    </row>
    <row r="27" spans="1:10" ht="12.75" customHeight="1">
      <c r="A27" s="42"/>
      <c r="B27" s="66"/>
      <c r="C27" s="105"/>
      <c r="D27" s="129"/>
      <c r="E27" s="129"/>
      <c r="F27" s="115"/>
      <c r="H27" s="44"/>
      <c r="I27" s="45"/>
      <c r="J27" s="46"/>
    </row>
    <row r="28" spans="1:10" ht="255" customHeight="1">
      <c r="A28" s="42">
        <f>+A23+1</f>
        <v>3</v>
      </c>
      <c r="B28" s="210" t="s">
        <v>105</v>
      </c>
      <c r="C28" s="107"/>
      <c r="D28" s="212">
        <v>0.3</v>
      </c>
      <c r="E28" s="136"/>
      <c r="F28" s="137"/>
      <c r="H28" s="48"/>
      <c r="I28" s="63"/>
    </row>
    <row r="29" spans="1:10" ht="12.75" customHeight="1">
      <c r="A29" s="42"/>
      <c r="B29" s="58"/>
      <c r="C29" s="105"/>
      <c r="D29" s="129"/>
      <c r="E29" s="129"/>
      <c r="F29" s="115"/>
      <c r="H29" s="50"/>
    </row>
    <row r="30" spans="1:10" ht="12.75" customHeight="1">
      <c r="A30" s="42"/>
      <c r="B30" s="58" t="s">
        <v>93</v>
      </c>
      <c r="C30" s="105"/>
      <c r="D30" s="129"/>
      <c r="E30" s="129"/>
      <c r="F30" s="115"/>
      <c r="H30" s="61"/>
    </row>
    <row r="31" spans="1:10" ht="12.75" customHeight="1">
      <c r="A31" s="42"/>
      <c r="B31" s="181" t="s">
        <v>108</v>
      </c>
      <c r="C31" s="106" t="s">
        <v>13</v>
      </c>
      <c r="D31" s="125">
        <f>+D15*D28</f>
        <v>38.129999999999995</v>
      </c>
      <c r="E31" s="179"/>
      <c r="F31" s="117">
        <f t="shared" ref="F31" si="2">D31*E31</f>
        <v>0</v>
      </c>
      <c r="H31" s="50"/>
    </row>
    <row r="32" spans="1:10" ht="12.75" customHeight="1">
      <c r="A32" s="42"/>
      <c r="B32" s="43"/>
      <c r="C32" s="105"/>
      <c r="D32" s="129"/>
      <c r="E32" s="129"/>
      <c r="F32" s="115"/>
      <c r="H32" s="50"/>
    </row>
    <row r="33" spans="1:13" ht="257.25" customHeight="1">
      <c r="A33" s="42">
        <f>+A28+1</f>
        <v>4</v>
      </c>
      <c r="B33" s="210" t="s">
        <v>106</v>
      </c>
      <c r="C33" s="217">
        <v>0.4</v>
      </c>
      <c r="D33" s="212">
        <v>0.1</v>
      </c>
      <c r="E33" s="136"/>
      <c r="F33" s="117"/>
      <c r="H33" s="169"/>
      <c r="I33" s="163"/>
    </row>
    <row r="34" spans="1:13" ht="12.75" customHeight="1">
      <c r="A34" s="42"/>
      <c r="B34" s="66"/>
      <c r="C34" s="105"/>
      <c r="D34" s="129"/>
      <c r="E34" s="129"/>
      <c r="F34" s="117"/>
      <c r="H34" s="169"/>
      <c r="I34" s="164"/>
      <c r="J34" s="172"/>
      <c r="M34" s="209"/>
    </row>
    <row r="35" spans="1:13" ht="12.75" customHeight="1">
      <c r="A35" s="42"/>
      <c r="B35" s="58" t="s">
        <v>93</v>
      </c>
      <c r="C35" s="105"/>
      <c r="D35" s="129"/>
      <c r="E35" s="129"/>
      <c r="F35" s="115"/>
      <c r="H35" s="169"/>
      <c r="I35" s="164"/>
      <c r="J35" s="172"/>
      <c r="M35" s="209"/>
    </row>
    <row r="36" spans="1:13" ht="12.75" customHeight="1">
      <c r="A36" s="42"/>
      <c r="B36" s="181" t="s">
        <v>108</v>
      </c>
      <c r="C36" s="106" t="s">
        <v>13</v>
      </c>
      <c r="D36" s="125">
        <f>+D15*D33</f>
        <v>12.71</v>
      </c>
      <c r="E36" s="179"/>
      <c r="F36" s="117">
        <f t="shared" ref="F36" si="3">D36*E36</f>
        <v>0</v>
      </c>
      <c r="H36" s="169"/>
      <c r="I36" s="164"/>
      <c r="J36" s="172"/>
      <c r="M36" s="209"/>
    </row>
    <row r="37" spans="1:13" ht="12.75" customHeight="1">
      <c r="A37" s="42"/>
      <c r="B37" s="52"/>
      <c r="C37" s="108"/>
      <c r="D37" s="138"/>
      <c r="E37" s="136"/>
      <c r="F37" s="117"/>
      <c r="H37" s="288"/>
      <c r="I37" s="164"/>
      <c r="M37" s="209"/>
    </row>
    <row r="38" spans="1:13" ht="140.25">
      <c r="A38" s="42">
        <f>+A33+1</f>
        <v>5</v>
      </c>
      <c r="B38" s="19" t="s">
        <v>132</v>
      </c>
      <c r="C38" s="108"/>
      <c r="D38" s="123"/>
      <c r="E38" s="123"/>
      <c r="F38" s="124"/>
      <c r="H38" s="48"/>
      <c r="I38" s="165"/>
    </row>
    <row r="39" spans="1:13" ht="12.75" customHeight="1">
      <c r="A39" s="42"/>
      <c r="B39" s="66"/>
      <c r="C39" s="105"/>
      <c r="D39" s="129"/>
      <c r="E39" s="129"/>
      <c r="F39" s="117"/>
      <c r="H39" s="169"/>
    </row>
    <row r="40" spans="1:13" ht="12.75" customHeight="1">
      <c r="A40" s="42"/>
      <c r="B40" s="58" t="s">
        <v>93</v>
      </c>
      <c r="C40" s="105"/>
      <c r="D40" s="129"/>
      <c r="E40" s="129"/>
      <c r="F40" s="115"/>
    </row>
    <row r="41" spans="1:13" ht="12.75" customHeight="1">
      <c r="A41" s="42"/>
      <c r="B41" s="181" t="s">
        <v>108</v>
      </c>
      <c r="C41" s="108" t="s">
        <v>12</v>
      </c>
      <c r="D41" s="125">
        <f>+D21*D38</f>
        <v>0</v>
      </c>
      <c r="E41" s="123"/>
      <c r="F41" s="117">
        <f t="shared" ref="F41" si="4">D41*E41</f>
        <v>0</v>
      </c>
    </row>
    <row r="42" spans="1:13" ht="12.75" customHeight="1">
      <c r="A42" s="42"/>
      <c r="B42" s="52"/>
      <c r="C42" s="108"/>
      <c r="D42" s="138"/>
      <c r="E42" s="136"/>
      <c r="F42" s="117"/>
    </row>
    <row r="43" spans="1:13" ht="165.75">
      <c r="A43" s="42">
        <f>+A38+1</f>
        <v>6</v>
      </c>
      <c r="B43" s="210" t="s">
        <v>65</v>
      </c>
      <c r="C43" s="108"/>
      <c r="D43" s="123"/>
      <c r="E43" s="123"/>
      <c r="F43" s="124"/>
      <c r="H43" s="48"/>
    </row>
    <row r="44" spans="1:13" ht="12.75" customHeight="1">
      <c r="A44" s="42"/>
      <c r="B44" s="66"/>
      <c r="C44" s="105"/>
      <c r="D44" s="129"/>
      <c r="E44" s="129"/>
      <c r="F44" s="117"/>
      <c r="H44" s="169"/>
    </row>
    <row r="45" spans="1:13" ht="12.75" customHeight="1">
      <c r="A45" s="42"/>
      <c r="B45" s="58" t="s">
        <v>93</v>
      </c>
      <c r="C45" s="105"/>
      <c r="D45" s="129"/>
      <c r="E45" s="129"/>
      <c r="F45" s="115"/>
    </row>
    <row r="46" spans="1:13" ht="12.75" customHeight="1">
      <c r="A46" s="42"/>
      <c r="B46" s="181" t="s">
        <v>108</v>
      </c>
      <c r="C46" s="108" t="s">
        <v>12</v>
      </c>
      <c r="D46" s="125">
        <v>0</v>
      </c>
      <c r="E46" s="123"/>
      <c r="F46" s="117">
        <f t="shared" ref="F46" si="5">D46*E46</f>
        <v>0</v>
      </c>
    </row>
    <row r="47" spans="1:13" ht="12.75" customHeight="1">
      <c r="A47" s="42"/>
      <c r="B47" s="52"/>
      <c r="C47" s="108"/>
      <c r="D47" s="138"/>
      <c r="E47" s="136"/>
      <c r="F47" s="117"/>
    </row>
    <row r="48" spans="1:13" ht="51">
      <c r="A48" s="42">
        <f>+A43+1</f>
        <v>7</v>
      </c>
      <c r="B48" s="60" t="s">
        <v>19</v>
      </c>
      <c r="C48" s="105"/>
      <c r="D48" s="125"/>
      <c r="E48" s="129"/>
      <c r="F48" s="115"/>
      <c r="H48" s="194"/>
    </row>
    <row r="49" spans="1:8" ht="12.75" customHeight="1">
      <c r="A49" s="42"/>
      <c r="B49" s="66"/>
      <c r="C49" s="105"/>
      <c r="D49" s="129"/>
      <c r="E49" s="129"/>
      <c r="F49" s="117"/>
      <c r="H49" s="198"/>
    </row>
    <row r="50" spans="1:8" ht="12.75" customHeight="1">
      <c r="A50" s="42"/>
      <c r="B50" s="58" t="s">
        <v>93</v>
      </c>
      <c r="C50" s="105"/>
      <c r="D50" s="129"/>
      <c r="E50" s="129"/>
      <c r="F50" s="115"/>
      <c r="H50" s="198"/>
    </row>
    <row r="51" spans="1:8" ht="12.75" customHeight="1">
      <c r="A51" s="42"/>
      <c r="B51" s="181" t="s">
        <v>108</v>
      </c>
      <c r="C51" s="108" t="s">
        <v>14</v>
      </c>
      <c r="D51" s="125">
        <f>+D11*0.6</f>
        <v>44.190000000000005</v>
      </c>
      <c r="E51" s="123"/>
      <c r="F51" s="117">
        <f t="shared" ref="F51" si="6">D51*E51</f>
        <v>0</v>
      </c>
      <c r="H51" s="198"/>
    </row>
    <row r="52" spans="1:8" ht="12.75" customHeight="1">
      <c r="A52" s="42"/>
      <c r="B52" s="66"/>
      <c r="C52" s="105"/>
      <c r="D52" s="125"/>
      <c r="E52" s="129"/>
      <c r="F52" s="115"/>
      <c r="H52" s="48"/>
    </row>
    <row r="53" spans="1:8" ht="140.25" customHeight="1">
      <c r="A53" s="42">
        <f>+A48+1</f>
        <v>8</v>
      </c>
      <c r="B53" s="56" t="s">
        <v>66</v>
      </c>
      <c r="C53" s="105"/>
      <c r="D53" s="125"/>
      <c r="E53" s="126"/>
      <c r="F53" s="127"/>
      <c r="H53" s="48"/>
    </row>
    <row r="54" spans="1:8" ht="15.75" customHeight="1">
      <c r="A54" s="42"/>
      <c r="B54" s="56"/>
      <c r="C54" s="105"/>
      <c r="D54" s="125"/>
      <c r="E54" s="126"/>
      <c r="F54" s="127"/>
      <c r="H54" s="48"/>
    </row>
    <row r="55" spans="1:8" ht="15">
      <c r="A55" s="42"/>
      <c r="B55" s="58" t="s">
        <v>93</v>
      </c>
      <c r="C55" s="105"/>
      <c r="D55" s="129"/>
      <c r="E55" s="129"/>
      <c r="F55" s="115"/>
      <c r="H55" s="48"/>
    </row>
    <row r="56" spans="1:8" ht="12.75" customHeight="1">
      <c r="A56" s="42"/>
      <c r="B56" s="181" t="s">
        <v>108</v>
      </c>
      <c r="C56" s="105" t="s">
        <v>13</v>
      </c>
      <c r="D56" s="125">
        <f>+G11*0.5</f>
        <v>36.825000000000003</v>
      </c>
      <c r="E56" s="123"/>
      <c r="F56" s="117">
        <f t="shared" ref="F56" si="7">D56*E56</f>
        <v>0</v>
      </c>
      <c r="H56" s="48"/>
    </row>
    <row r="57" spans="1:8" ht="12.75" customHeight="1">
      <c r="A57" s="42"/>
      <c r="B57" s="66"/>
      <c r="C57" s="105"/>
      <c r="D57" s="125"/>
      <c r="E57" s="129"/>
      <c r="F57" s="115"/>
      <c r="H57" s="48"/>
    </row>
    <row r="58" spans="1:8" ht="103.5" customHeight="1">
      <c r="A58" s="42">
        <f>+A53+1</f>
        <v>9</v>
      </c>
      <c r="B58" s="213" t="s">
        <v>67</v>
      </c>
      <c r="C58" s="108"/>
      <c r="D58" s="104"/>
      <c r="E58" s="128"/>
      <c r="F58" s="124"/>
      <c r="H58" s="48"/>
    </row>
    <row r="59" spans="1:8" ht="15">
      <c r="A59" s="42"/>
      <c r="B59" s="56"/>
      <c r="C59" s="105"/>
      <c r="D59" s="125"/>
      <c r="E59" s="126"/>
      <c r="F59" s="127"/>
      <c r="H59" s="48"/>
    </row>
    <row r="60" spans="1:8" ht="15">
      <c r="A60" s="42"/>
      <c r="B60" s="58" t="s">
        <v>93</v>
      </c>
      <c r="C60" s="105"/>
      <c r="D60" s="129"/>
      <c r="E60" s="129"/>
      <c r="F60" s="115"/>
      <c r="H60" s="48"/>
    </row>
    <row r="61" spans="1:8" ht="12.75" customHeight="1">
      <c r="A61" s="42"/>
      <c r="B61" s="181" t="s">
        <v>108</v>
      </c>
      <c r="C61" s="105" t="s">
        <v>13</v>
      </c>
      <c r="D61" s="125">
        <f>+(E11+F11)*0.1</f>
        <v>0</v>
      </c>
      <c r="E61" s="123"/>
      <c r="F61" s="117">
        <f t="shared" ref="F61" si="8">D61*E61</f>
        <v>0</v>
      </c>
      <c r="H61" s="50"/>
    </row>
    <row r="62" spans="1:8" ht="12.75" customHeight="1">
      <c r="A62" s="42"/>
      <c r="B62" s="66"/>
      <c r="C62" s="108"/>
      <c r="D62" s="104"/>
      <c r="E62" s="128"/>
      <c r="F62" s="124"/>
      <c r="H62" s="48"/>
    </row>
    <row r="63" spans="1:8" ht="114.75">
      <c r="A63" s="42">
        <f>+A58+1</f>
        <v>10</v>
      </c>
      <c r="B63" s="213" t="s">
        <v>68</v>
      </c>
      <c r="C63" s="108"/>
      <c r="D63" s="104"/>
      <c r="E63" s="128"/>
      <c r="F63" s="124"/>
      <c r="H63" s="48"/>
    </row>
    <row r="64" spans="1:8" ht="15">
      <c r="A64" s="42"/>
      <c r="B64" s="56"/>
      <c r="C64" s="105"/>
      <c r="D64" s="125"/>
      <c r="E64" s="126"/>
      <c r="F64" s="127"/>
      <c r="H64" s="48"/>
    </row>
    <row r="65" spans="1:12" ht="15">
      <c r="A65" s="42"/>
      <c r="B65" s="58" t="s">
        <v>93</v>
      </c>
      <c r="C65" s="105"/>
      <c r="D65" s="129"/>
      <c r="E65" s="129"/>
      <c r="F65" s="115"/>
      <c r="H65" s="48"/>
    </row>
    <row r="66" spans="1:12" ht="12.75" customHeight="1">
      <c r="A66" s="42"/>
      <c r="B66" s="181" t="s">
        <v>108</v>
      </c>
      <c r="C66" s="105" t="s">
        <v>13</v>
      </c>
      <c r="D66" s="125">
        <f>+D61*2.5</f>
        <v>0</v>
      </c>
      <c r="E66" s="123"/>
      <c r="F66" s="117">
        <f t="shared" ref="F66" si="9">D66*E66</f>
        <v>0</v>
      </c>
      <c r="H66" s="48"/>
    </row>
    <row r="67" spans="1:12" ht="12.75" customHeight="1">
      <c r="A67" s="42"/>
      <c r="B67" s="66"/>
      <c r="C67" s="108"/>
      <c r="D67" s="104"/>
      <c r="E67" s="128"/>
      <c r="F67" s="124"/>
    </row>
    <row r="68" spans="1:12" ht="206.25" customHeight="1">
      <c r="A68" s="42">
        <f>+A63+1</f>
        <v>11</v>
      </c>
      <c r="B68" s="213" t="s">
        <v>128</v>
      </c>
      <c r="C68" s="108"/>
      <c r="D68" s="104"/>
      <c r="E68" s="128"/>
      <c r="F68" s="124"/>
      <c r="H68" s="169"/>
    </row>
    <row r="69" spans="1:12" ht="12.75" customHeight="1">
      <c r="A69" s="42"/>
      <c r="B69" s="56"/>
      <c r="C69" s="105"/>
      <c r="D69" s="125"/>
      <c r="E69" s="126"/>
      <c r="F69" s="127"/>
      <c r="H69" s="67"/>
      <c r="I69" s="166"/>
      <c r="J69" s="167"/>
      <c r="K69" s="167"/>
      <c r="L69" s="167"/>
    </row>
    <row r="70" spans="1:12" ht="12.75" customHeight="1">
      <c r="A70" s="42"/>
      <c r="B70" s="58" t="s">
        <v>93</v>
      </c>
      <c r="C70" s="105"/>
      <c r="D70" s="129"/>
      <c r="E70" s="129"/>
      <c r="F70" s="115"/>
      <c r="H70" s="169"/>
      <c r="I70" s="170"/>
      <c r="J70" s="168"/>
    </row>
    <row r="71" spans="1:12" ht="12.75" customHeight="1">
      <c r="A71" s="42"/>
      <c r="B71" s="181" t="s">
        <v>108</v>
      </c>
      <c r="C71" s="108" t="s">
        <v>16</v>
      </c>
      <c r="D71" s="125">
        <f>10*3</f>
        <v>30</v>
      </c>
      <c r="E71" s="123"/>
      <c r="F71" s="117">
        <f t="shared" ref="F71" si="10">D71*E71</f>
        <v>0</v>
      </c>
    </row>
    <row r="72" spans="1:12" ht="12.75" customHeight="1">
      <c r="A72" s="42"/>
      <c r="B72" s="66"/>
      <c r="C72" s="108"/>
      <c r="D72" s="104"/>
      <c r="E72" s="128"/>
      <c r="F72" s="124"/>
    </row>
    <row r="73" spans="1:12" ht="191.25">
      <c r="A73" s="42">
        <f>+A68+1</f>
        <v>12</v>
      </c>
      <c r="B73" s="223" t="s">
        <v>46</v>
      </c>
      <c r="C73" s="108"/>
      <c r="D73" s="104"/>
      <c r="E73" s="128"/>
      <c r="F73" s="124"/>
      <c r="H73" s="67"/>
      <c r="I73" s="166"/>
    </row>
    <row r="74" spans="1:12" ht="12.75" customHeight="1">
      <c r="A74" s="42"/>
      <c r="B74" s="56"/>
      <c r="C74" s="105"/>
      <c r="D74" s="125"/>
      <c r="E74" s="126"/>
      <c r="F74" s="127"/>
      <c r="I74" s="173"/>
    </row>
    <row r="75" spans="1:12" ht="12.75" customHeight="1">
      <c r="A75" s="42"/>
      <c r="B75" s="58" t="s">
        <v>93</v>
      </c>
      <c r="C75" s="105"/>
      <c r="D75" s="129"/>
      <c r="E75" s="129"/>
      <c r="F75" s="115"/>
    </row>
    <row r="76" spans="1:12" ht="12.75" customHeight="1">
      <c r="A76" s="42"/>
      <c r="B76" s="181" t="s">
        <v>108</v>
      </c>
      <c r="C76" s="108" t="s">
        <v>14</v>
      </c>
      <c r="D76" s="125">
        <v>0</v>
      </c>
      <c r="E76" s="123"/>
      <c r="F76" s="117">
        <f t="shared" ref="F76" si="11">D76*E76</f>
        <v>0</v>
      </c>
    </row>
    <row r="77" spans="1:12" ht="12.75" customHeight="1">
      <c r="A77" s="42"/>
      <c r="B77" s="66"/>
      <c r="C77" s="108"/>
      <c r="D77" s="104"/>
      <c r="E77" s="128"/>
      <c r="F77" s="124"/>
    </row>
    <row r="78" spans="1:12" ht="165.75">
      <c r="A78" s="42">
        <f>+A73+1</f>
        <v>13</v>
      </c>
      <c r="B78" s="223" t="s">
        <v>129</v>
      </c>
      <c r="C78" s="108"/>
      <c r="D78" s="104"/>
      <c r="E78" s="128"/>
      <c r="F78" s="124"/>
      <c r="H78" s="289"/>
      <c r="I78" s="289"/>
      <c r="J78" s="290"/>
    </row>
    <row r="79" spans="1:12" ht="12.75" customHeight="1">
      <c r="A79" s="42"/>
      <c r="B79" s="56"/>
      <c r="C79" s="105"/>
      <c r="D79" s="125"/>
      <c r="E79" s="126"/>
      <c r="F79" s="127"/>
    </row>
    <row r="80" spans="1:12" ht="12.75" customHeight="1">
      <c r="A80" s="42"/>
      <c r="B80" s="58" t="s">
        <v>93</v>
      </c>
      <c r="C80" s="105"/>
      <c r="D80" s="129"/>
      <c r="E80" s="129"/>
      <c r="F80" s="115"/>
    </row>
    <row r="81" spans="1:9" ht="12.75" customHeight="1">
      <c r="A81" s="42"/>
      <c r="B81" s="181" t="s">
        <v>108</v>
      </c>
      <c r="C81" s="108" t="s">
        <v>13</v>
      </c>
      <c r="D81" s="125">
        <v>0</v>
      </c>
      <c r="E81" s="123"/>
      <c r="F81" s="117">
        <f t="shared" ref="F81" si="12">D81*E81</f>
        <v>0</v>
      </c>
    </row>
    <row r="82" spans="1:9" ht="12.75" customHeight="1">
      <c r="A82" s="42"/>
      <c r="B82" s="56"/>
      <c r="C82" s="109"/>
      <c r="D82" s="129"/>
      <c r="E82" s="130"/>
      <c r="F82" s="131"/>
    </row>
    <row r="83" spans="1:9" ht="140.25">
      <c r="A83" s="42">
        <f>+A78+1</f>
        <v>14</v>
      </c>
      <c r="B83" s="19" t="s">
        <v>70</v>
      </c>
      <c r="C83" s="33"/>
      <c r="D83" s="129"/>
      <c r="E83" s="129"/>
      <c r="F83" s="115"/>
    </row>
    <row r="84" spans="1:9" ht="15">
      <c r="A84" s="42"/>
      <c r="B84" s="56"/>
      <c r="C84" s="105"/>
      <c r="D84" s="125"/>
      <c r="E84" s="126"/>
      <c r="F84" s="127"/>
    </row>
    <row r="85" spans="1:9" ht="15">
      <c r="A85" s="42"/>
      <c r="B85" s="58" t="s">
        <v>93</v>
      </c>
      <c r="C85" s="105"/>
      <c r="D85" s="129"/>
      <c r="E85" s="129"/>
      <c r="F85" s="115"/>
    </row>
    <row r="86" spans="1:9" ht="15">
      <c r="A86" s="42"/>
      <c r="B86" s="181" t="s">
        <v>108</v>
      </c>
      <c r="C86" s="108" t="s">
        <v>13</v>
      </c>
      <c r="D86" s="125">
        <f>+(E11+F11)*1.3</f>
        <v>0</v>
      </c>
      <c r="E86" s="123"/>
      <c r="F86" s="117">
        <f t="shared" ref="F86" si="13">D86*E86</f>
        <v>0</v>
      </c>
    </row>
    <row r="87" spans="1:9" ht="15">
      <c r="A87" s="42"/>
      <c r="B87" s="181"/>
      <c r="C87" s="108"/>
      <c r="D87" s="125"/>
      <c r="E87" s="179"/>
      <c r="F87" s="117"/>
      <c r="G87" s="280"/>
    </row>
    <row r="88" spans="1:9" ht="102">
      <c r="A88" s="42">
        <f>+A83+1</f>
        <v>15</v>
      </c>
      <c r="B88" s="19" t="s">
        <v>69</v>
      </c>
      <c r="C88" s="105"/>
      <c r="D88" s="125"/>
      <c r="E88" s="129"/>
      <c r="F88" s="115"/>
    </row>
    <row r="89" spans="1:9" ht="12.75" customHeight="1">
      <c r="A89" s="42"/>
      <c r="B89" s="56"/>
      <c r="C89" s="105"/>
      <c r="D89" s="125"/>
      <c r="E89" s="126"/>
      <c r="F89" s="127"/>
      <c r="H89"/>
      <c r="I89"/>
    </row>
    <row r="90" spans="1:9" ht="12.75" customHeight="1">
      <c r="A90" s="42"/>
      <c r="B90" s="58" t="s">
        <v>93</v>
      </c>
      <c r="C90" s="105"/>
      <c r="D90" s="129"/>
      <c r="E90" s="129"/>
      <c r="F90" s="115"/>
      <c r="H90"/>
      <c r="I90"/>
    </row>
    <row r="91" spans="1:9" ht="12.75" customHeight="1">
      <c r="A91" s="42"/>
      <c r="B91" s="181" t="s">
        <v>108</v>
      </c>
      <c r="C91" s="108" t="s">
        <v>13</v>
      </c>
      <c r="D91" s="125">
        <f>(D56+D61+D66+D86)</f>
        <v>36.825000000000003</v>
      </c>
      <c r="E91" s="123"/>
      <c r="F91" s="117">
        <f t="shared" ref="F91" si="14">D91*E91</f>
        <v>0</v>
      </c>
      <c r="H91"/>
      <c r="I91"/>
    </row>
    <row r="92" spans="1:9" ht="12.75" customHeight="1">
      <c r="A92" s="42"/>
      <c r="B92" s="19"/>
      <c r="C92" s="105"/>
      <c r="D92" s="129"/>
      <c r="E92" s="130"/>
      <c r="F92" s="117"/>
      <c r="H92"/>
      <c r="I92"/>
    </row>
    <row r="93" spans="1:9" ht="76.5">
      <c r="A93" s="42">
        <f>+A88+1</f>
        <v>16</v>
      </c>
      <c r="B93" s="19" t="s">
        <v>107</v>
      </c>
      <c r="C93" s="105"/>
      <c r="D93" s="125"/>
      <c r="E93" s="129"/>
      <c r="F93" s="115"/>
    </row>
    <row r="94" spans="1:9" ht="12.75" customHeight="1">
      <c r="A94" s="42"/>
      <c r="B94" s="56"/>
      <c r="C94" s="105"/>
      <c r="D94" s="125"/>
      <c r="E94" s="126"/>
      <c r="F94" s="127"/>
      <c r="H94"/>
      <c r="I94"/>
    </row>
    <row r="95" spans="1:9" ht="12.75" customHeight="1">
      <c r="A95" s="42"/>
      <c r="B95" s="58" t="s">
        <v>93</v>
      </c>
      <c r="C95" s="105"/>
      <c r="D95" s="129"/>
      <c r="E95" s="129"/>
      <c r="F95" s="115"/>
      <c r="H95"/>
      <c r="I95"/>
    </row>
    <row r="96" spans="1:9" ht="12.75" customHeight="1">
      <c r="A96" s="42"/>
      <c r="B96" s="181" t="s">
        <v>108</v>
      </c>
      <c r="C96" s="108" t="s">
        <v>13</v>
      </c>
      <c r="D96" s="125">
        <f>(D26+D31+D36)-D91</f>
        <v>90.274999999999991</v>
      </c>
      <c r="E96" s="123"/>
      <c r="F96" s="117">
        <f t="shared" ref="F96" si="15">D96*E96</f>
        <v>0</v>
      </c>
      <c r="H96"/>
      <c r="I96"/>
    </row>
    <row r="97" spans="1:9" ht="12.75" customHeight="1">
      <c r="A97" s="42"/>
      <c r="B97" s="181"/>
      <c r="C97" s="106"/>
      <c r="D97" s="125"/>
      <c r="E97" s="179"/>
      <c r="F97" s="117"/>
      <c r="H97"/>
      <c r="I97"/>
    </row>
    <row r="98" spans="1:9" ht="12.75" customHeight="1">
      <c r="A98" s="42"/>
      <c r="B98" s="181"/>
      <c r="C98" s="106"/>
      <c r="D98" s="125"/>
      <c r="E98" s="179"/>
      <c r="F98" s="117"/>
      <c r="H98"/>
      <c r="I98"/>
    </row>
    <row r="99" spans="1:9" ht="12.75" customHeight="1">
      <c r="A99" s="42"/>
      <c r="B99" s="19" t="s">
        <v>57</v>
      </c>
      <c r="C99" s="105"/>
      <c r="D99" s="129"/>
      <c r="E99" s="130"/>
      <c r="F99" s="117"/>
      <c r="H99"/>
      <c r="I99"/>
    </row>
    <row r="100" spans="1:9" ht="12.75" customHeight="1">
      <c r="A100" s="42"/>
      <c r="B100" s="56"/>
      <c r="C100" s="105"/>
      <c r="D100" s="125"/>
      <c r="E100" s="126"/>
      <c r="F100" s="127"/>
      <c r="H100"/>
      <c r="I100"/>
    </row>
    <row r="101" spans="1:9" ht="12.75" customHeight="1">
      <c r="A101" s="42"/>
      <c r="B101" s="58" t="s">
        <v>93</v>
      </c>
      <c r="C101" s="105"/>
      <c r="D101" s="129"/>
      <c r="E101" s="129"/>
      <c r="F101" s="115"/>
      <c r="H101"/>
      <c r="I101"/>
    </row>
    <row r="102" spans="1:9" ht="12.75" customHeight="1">
      <c r="A102" s="42"/>
      <c r="B102" s="181" t="s">
        <v>108</v>
      </c>
      <c r="C102" s="108"/>
      <c r="D102" s="125"/>
      <c r="E102" s="123"/>
      <c r="F102" s="275">
        <f>ROUND(+F21+F26+F31+F36+F41+F46+F51+F56+F61+F66+F71+F76+F81+F86+F91+F96,0)</f>
        <v>0</v>
      </c>
      <c r="H102"/>
      <c r="I102"/>
    </row>
    <row r="103" spans="1:9" ht="12.75" customHeight="1">
      <c r="A103" s="42"/>
      <c r="B103" s="19"/>
      <c r="C103" s="105"/>
      <c r="D103" s="129"/>
      <c r="E103" s="130"/>
      <c r="F103" s="117"/>
      <c r="H103"/>
      <c r="I103"/>
    </row>
    <row r="104" spans="1:9" ht="16.5" thickBot="1">
      <c r="A104" s="21" t="s">
        <v>35</v>
      </c>
      <c r="B104" s="103" t="s">
        <v>44</v>
      </c>
      <c r="C104" s="110"/>
      <c r="D104" s="129"/>
      <c r="E104" s="99" t="s">
        <v>34</v>
      </c>
      <c r="F104" s="99">
        <f>SUM(F102:F102)</f>
        <v>0</v>
      </c>
      <c r="H104"/>
      <c r="I104"/>
    </row>
    <row r="105" spans="1:9" ht="12.75" customHeight="1" thickTop="1">
      <c r="A105" s="42"/>
      <c r="B105" s="19"/>
      <c r="C105" s="110"/>
      <c r="D105" s="129"/>
      <c r="E105" s="129"/>
      <c r="F105" s="115"/>
      <c r="H105"/>
      <c r="I105"/>
    </row>
    <row r="106" spans="1:9" ht="12.75" customHeight="1">
      <c r="A106" s="42"/>
      <c r="B106" s="19"/>
      <c r="C106" s="110"/>
      <c r="D106" s="129"/>
      <c r="E106" s="129"/>
      <c r="F106" s="115"/>
      <c r="H106"/>
      <c r="I106"/>
    </row>
    <row r="107" spans="1:9" ht="12.75" customHeight="1">
      <c r="A107" s="42"/>
      <c r="B107" s="19"/>
      <c r="C107" s="105"/>
      <c r="D107" s="129"/>
      <c r="E107" s="129"/>
      <c r="F107" s="115"/>
      <c r="H107"/>
      <c r="I107"/>
    </row>
    <row r="108" spans="1:9" ht="12.75" customHeight="1">
      <c r="A108" s="42"/>
      <c r="B108" s="52"/>
      <c r="C108" s="105"/>
      <c r="D108" s="129"/>
      <c r="E108" s="129"/>
      <c r="F108" s="115"/>
      <c r="H108"/>
      <c r="I108"/>
    </row>
    <row r="109" spans="1:9" ht="12.75" customHeight="1">
      <c r="A109" s="42"/>
      <c r="B109" s="52"/>
      <c r="C109" s="105"/>
      <c r="D109" s="129"/>
      <c r="E109" s="129"/>
      <c r="F109" s="115"/>
      <c r="H109"/>
      <c r="I109"/>
    </row>
    <row r="111" spans="1:9" ht="12.75" customHeight="1">
      <c r="B111" s="63"/>
      <c r="C111" s="108"/>
      <c r="D111" s="104"/>
      <c r="E111" s="128"/>
      <c r="F111" s="124"/>
      <c r="H111"/>
      <c r="I111"/>
    </row>
    <row r="113" spans="2:9" ht="12.75" customHeight="1">
      <c r="B113" s="60"/>
      <c r="C113" s="111"/>
      <c r="D113" s="132"/>
      <c r="E113" s="133"/>
      <c r="F113" s="117"/>
      <c r="H113"/>
      <c r="I113"/>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F79"/>
  <sheetViews>
    <sheetView showZeros="0" zoomScaleNormal="100" workbookViewId="0">
      <selection activeCell="E7" sqref="E7"/>
    </sheetView>
  </sheetViews>
  <sheetFormatPr defaultRowHeight="12.75" customHeight="1"/>
  <cols>
    <col min="1" max="1" width="5.85546875" style="73" customWidth="1"/>
    <col min="2" max="2" width="30.7109375" style="73" customWidth="1"/>
    <col min="3" max="3" width="4.7109375" style="139" customWidth="1"/>
    <col min="4" max="5" width="12.7109375" style="112" customWidth="1"/>
    <col min="6" max="6" width="12.7109375" style="113"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85" t="str">
        <f>+zemBetD!B1</f>
        <v>KANALIZACIJSKI SISTEM AGLOMERACIJE  ŠKOFIJE</v>
      </c>
    </row>
    <row r="2" spans="1:6" ht="12.75" customHeight="1">
      <c r="B2" s="85" t="str">
        <f>+zemBetD!B2</f>
        <v>ZGORNJE ŠKOFIJE - TRETJA ŠKOFIJA</v>
      </c>
    </row>
    <row r="3" spans="1:6" ht="12.75" customHeight="1">
      <c r="B3" s="85">
        <f>+zemBetD!B3</f>
        <v>0</v>
      </c>
    </row>
    <row r="4" spans="1:6" ht="12.75" customHeight="1">
      <c r="B4" s="85" t="str">
        <f>+zemBetD!B4</f>
        <v>Cevovoda F3 in M3 na parcelah 1091/3, 1091/4 in 1091/5,</v>
      </c>
    </row>
    <row r="5" spans="1:6" ht="12.75" customHeight="1">
      <c r="B5" s="85" t="str">
        <f>+zemBetD!B5</f>
        <v>FEKALNA KANALIZACIJA KANAL F3</v>
      </c>
    </row>
    <row r="7" spans="1:6" ht="15.75">
      <c r="A7" s="21" t="s">
        <v>36</v>
      </c>
      <c r="B7" s="22" t="s">
        <v>10</v>
      </c>
      <c r="C7" s="105"/>
      <c r="D7" s="114"/>
      <c r="E7" s="114"/>
      <c r="F7" s="151"/>
    </row>
    <row r="8" spans="1:6" ht="12.75" customHeight="1">
      <c r="A8" s="42"/>
      <c r="B8" s="43"/>
      <c r="C8" s="105"/>
      <c r="D8" s="114"/>
      <c r="E8" s="114"/>
      <c r="F8" s="151"/>
    </row>
    <row r="9" spans="1:6" ht="255">
      <c r="A9" s="42">
        <v>1</v>
      </c>
      <c r="B9" s="19" t="s">
        <v>72</v>
      </c>
      <c r="C9" s="105"/>
      <c r="D9" s="114"/>
      <c r="E9" s="114"/>
      <c r="F9" s="151"/>
    </row>
    <row r="10" spans="1:6" ht="12.75" customHeight="1">
      <c r="A10" s="42"/>
      <c r="B10" s="58"/>
      <c r="C10" s="105"/>
      <c r="D10" s="129"/>
      <c r="E10" s="129"/>
      <c r="F10" s="115"/>
    </row>
    <row r="11" spans="1:6" ht="12.75" customHeight="1">
      <c r="A11" s="42"/>
      <c r="B11" s="58" t="s">
        <v>95</v>
      </c>
      <c r="C11" s="105"/>
      <c r="D11" s="134"/>
      <c r="E11" s="129"/>
      <c r="F11" s="115"/>
    </row>
    <row r="12" spans="1:6" ht="12.75" customHeight="1">
      <c r="A12" s="42"/>
      <c r="B12" s="181" t="s">
        <v>108</v>
      </c>
      <c r="C12" s="105" t="s">
        <v>16</v>
      </c>
      <c r="D12" s="59">
        <f>+'fekalna osnovni podatki'!D9</f>
        <v>73.650000000000006</v>
      </c>
      <c r="E12" s="179"/>
      <c r="F12" s="117">
        <f t="shared" ref="F12" si="0">D12*E12</f>
        <v>0</v>
      </c>
    </row>
    <row r="13" spans="1:6" ht="12.75" customHeight="1">
      <c r="A13" s="42"/>
      <c r="B13" s="66"/>
      <c r="C13" s="105"/>
      <c r="D13" s="114"/>
      <c r="E13" s="114"/>
      <c r="F13" s="151"/>
    </row>
    <row r="14" spans="1:6" ht="183" customHeight="1">
      <c r="A14" s="42">
        <f>+A9+1</f>
        <v>2</v>
      </c>
      <c r="B14" s="19" t="s">
        <v>140</v>
      </c>
      <c r="C14" s="105"/>
      <c r="D14" s="114"/>
      <c r="E14" s="114"/>
      <c r="F14" s="151"/>
    </row>
    <row r="15" spans="1:6" ht="12.75" customHeight="1">
      <c r="A15" s="42"/>
      <c r="B15" s="58"/>
      <c r="C15" s="105"/>
      <c r="D15" s="129"/>
      <c r="E15" s="129"/>
      <c r="F15" s="115"/>
    </row>
    <row r="16" spans="1:6" ht="12.75" customHeight="1">
      <c r="A16" s="42"/>
      <c r="B16" s="58" t="s">
        <v>93</v>
      </c>
      <c r="C16" s="105"/>
      <c r="D16" s="134"/>
      <c r="E16" s="129"/>
      <c r="F16" s="115"/>
    </row>
    <row r="17" spans="1:6" ht="12.75" customHeight="1">
      <c r="A17" s="42"/>
      <c r="B17" s="181" t="s">
        <v>108</v>
      </c>
      <c r="C17" s="105" t="s">
        <v>16</v>
      </c>
      <c r="D17" s="59">
        <f>+'fekalna osnovni podatki'!D17</f>
        <v>0</v>
      </c>
      <c r="E17" s="179"/>
      <c r="F17" s="117">
        <f t="shared" ref="F17" si="1">D17*E17</f>
        <v>0</v>
      </c>
    </row>
    <row r="18" spans="1:6" ht="12.75" customHeight="1">
      <c r="A18" s="42"/>
      <c r="B18" s="19"/>
      <c r="C18" s="105"/>
      <c r="D18" s="114"/>
      <c r="E18" s="114"/>
      <c r="F18" s="151"/>
    </row>
    <row r="19" spans="1:6" ht="259.5" customHeight="1">
      <c r="A19" s="42">
        <v>3</v>
      </c>
      <c r="B19" s="222" t="s">
        <v>97</v>
      </c>
      <c r="C19" s="105"/>
      <c r="D19" s="154"/>
      <c r="E19" s="281"/>
      <c r="F19" s="155"/>
    </row>
    <row r="20" spans="1:6" ht="12.75" customHeight="1">
      <c r="A20" s="42"/>
      <c r="B20" s="58"/>
      <c r="C20" s="105"/>
      <c r="D20" s="129"/>
      <c r="E20" s="129"/>
      <c r="F20" s="115"/>
    </row>
    <row r="21" spans="1:6" ht="12.75" customHeight="1">
      <c r="A21" s="42"/>
      <c r="B21" s="58" t="s">
        <v>93</v>
      </c>
      <c r="C21" s="105"/>
      <c r="D21" s="134"/>
      <c r="E21" s="129"/>
      <c r="F21" s="115"/>
    </row>
    <row r="22" spans="1:6" ht="12.75" customHeight="1">
      <c r="A22" s="42"/>
      <c r="B22" s="181" t="s">
        <v>108</v>
      </c>
      <c r="C22" s="105" t="s">
        <v>12</v>
      </c>
      <c r="D22" s="59">
        <v>0</v>
      </c>
      <c r="E22" s="179"/>
      <c r="F22" s="117">
        <f t="shared" ref="F22" si="2">D22*E22</f>
        <v>0</v>
      </c>
    </row>
    <row r="23" spans="1:6" ht="12.75" customHeight="1">
      <c r="A23" s="42"/>
      <c r="B23" s="181"/>
      <c r="C23" s="106"/>
      <c r="D23" s="125"/>
      <c r="E23" s="179"/>
      <c r="F23" s="117"/>
    </row>
    <row r="24" spans="1:6" ht="256.5" customHeight="1">
      <c r="A24" s="42">
        <v>4</v>
      </c>
      <c r="B24" s="216" t="s">
        <v>98</v>
      </c>
      <c r="C24" s="105"/>
      <c r="D24" s="154"/>
      <c r="E24" s="281"/>
      <c r="F24" s="155"/>
    </row>
    <row r="25" spans="1:6" ht="12.75" customHeight="1">
      <c r="A25" s="42"/>
      <c r="B25" s="58"/>
      <c r="C25" s="105"/>
      <c r="D25" s="129"/>
      <c r="E25" s="129"/>
      <c r="F25" s="115"/>
    </row>
    <row r="26" spans="1:6" ht="12.75" customHeight="1">
      <c r="A26" s="42"/>
      <c r="B26" s="58" t="s">
        <v>93</v>
      </c>
      <c r="C26" s="105"/>
      <c r="D26" s="134"/>
      <c r="E26" s="129"/>
      <c r="F26" s="115"/>
    </row>
    <row r="27" spans="1:6" ht="12.75" customHeight="1">
      <c r="A27" s="42"/>
      <c r="B27" s="181" t="s">
        <v>108</v>
      </c>
      <c r="C27" s="105" t="s">
        <v>12</v>
      </c>
      <c r="D27" s="59">
        <v>4</v>
      </c>
      <c r="E27" s="179"/>
      <c r="F27" s="117">
        <f t="shared" ref="F27" si="3">D27*E27</f>
        <v>0</v>
      </c>
    </row>
    <row r="28" spans="1:6" ht="12.75" customHeight="1">
      <c r="A28" s="42"/>
      <c r="B28" s="181"/>
      <c r="C28" s="106"/>
      <c r="D28" s="125"/>
      <c r="E28" s="179"/>
      <c r="F28" s="117"/>
    </row>
    <row r="29" spans="1:6" ht="256.5" customHeight="1">
      <c r="A29" s="42">
        <v>5</v>
      </c>
      <c r="B29" s="216" t="s">
        <v>99</v>
      </c>
      <c r="C29" s="105"/>
      <c r="D29" s="154"/>
      <c r="E29" s="281"/>
      <c r="F29" s="155"/>
    </row>
    <row r="30" spans="1:6" ht="12.75" customHeight="1">
      <c r="A30" s="42"/>
      <c r="B30" s="58"/>
      <c r="C30" s="105"/>
      <c r="D30" s="129"/>
      <c r="E30" s="129"/>
      <c r="F30" s="115"/>
    </row>
    <row r="31" spans="1:6" ht="12.75" customHeight="1">
      <c r="A31" s="42"/>
      <c r="B31" s="58" t="s">
        <v>93</v>
      </c>
      <c r="C31" s="105"/>
      <c r="D31" s="134"/>
      <c r="E31" s="129"/>
      <c r="F31" s="115"/>
    </row>
    <row r="32" spans="1:6" ht="12.75" customHeight="1">
      <c r="A32" s="42"/>
      <c r="B32" s="181" t="s">
        <v>108</v>
      </c>
      <c r="C32" s="105" t="s">
        <v>12</v>
      </c>
      <c r="D32" s="59">
        <v>1</v>
      </c>
      <c r="E32" s="179"/>
      <c r="F32" s="117">
        <f t="shared" ref="F32" si="4">D32*E32</f>
        <v>0</v>
      </c>
    </row>
    <row r="33" spans="1:6" ht="12.75" customHeight="1">
      <c r="A33" s="42"/>
      <c r="B33" s="181"/>
      <c r="C33" s="106"/>
      <c r="D33" s="125"/>
      <c r="E33" s="179"/>
      <c r="F33" s="117"/>
    </row>
    <row r="34" spans="1:6" ht="256.5" customHeight="1">
      <c r="A34" s="42">
        <v>6</v>
      </c>
      <c r="B34" s="216" t="s">
        <v>100</v>
      </c>
      <c r="C34" s="105"/>
      <c r="D34" s="154"/>
      <c r="E34" s="281"/>
      <c r="F34" s="155"/>
    </row>
    <row r="35" spans="1:6" ht="12.75" customHeight="1">
      <c r="A35" s="42"/>
      <c r="B35" s="58"/>
      <c r="C35" s="105"/>
      <c r="D35" s="129"/>
      <c r="E35" s="129"/>
      <c r="F35" s="115"/>
    </row>
    <row r="36" spans="1:6" ht="12.75" customHeight="1">
      <c r="A36" s="42"/>
      <c r="B36" s="58" t="s">
        <v>93</v>
      </c>
      <c r="C36" s="105"/>
      <c r="D36" s="134"/>
      <c r="E36" s="129"/>
      <c r="F36" s="115"/>
    </row>
    <row r="37" spans="1:6" ht="12.75" customHeight="1">
      <c r="A37" s="42"/>
      <c r="B37" s="181" t="s">
        <v>108</v>
      </c>
      <c r="C37" s="105" t="s">
        <v>12</v>
      </c>
      <c r="D37" s="59">
        <v>0</v>
      </c>
      <c r="E37" s="179"/>
      <c r="F37" s="117">
        <f t="shared" ref="F37" si="5">D37*E37</f>
        <v>0</v>
      </c>
    </row>
    <row r="38" spans="1:6" ht="12.75" customHeight="1">
      <c r="A38" s="42"/>
      <c r="B38" s="181"/>
      <c r="C38" s="106"/>
      <c r="D38" s="125"/>
      <c r="E38" s="179"/>
      <c r="F38" s="117"/>
    </row>
    <row r="39" spans="1:6" ht="12.75" customHeight="1">
      <c r="A39" s="42"/>
      <c r="B39" s="52"/>
      <c r="C39" s="108"/>
      <c r="D39" s="122"/>
      <c r="E39" s="119"/>
      <c r="F39" s="120"/>
    </row>
    <row r="40" spans="1:6" ht="89.25">
      <c r="A40" s="42">
        <v>8</v>
      </c>
      <c r="B40" s="214" t="s">
        <v>74</v>
      </c>
      <c r="C40" s="140"/>
      <c r="D40" s="152"/>
      <c r="E40" s="146"/>
      <c r="F40" s="157"/>
    </row>
    <row r="41" spans="1:6" ht="12.75" customHeight="1">
      <c r="A41" s="42"/>
      <c r="B41" s="58"/>
      <c r="C41" s="105"/>
      <c r="D41" s="129"/>
      <c r="E41" s="129"/>
      <c r="F41" s="115"/>
    </row>
    <row r="42" spans="1:6" ht="12.75" customHeight="1">
      <c r="A42" s="42"/>
      <c r="B42" s="58" t="s">
        <v>93</v>
      </c>
      <c r="C42" s="105"/>
      <c r="D42" s="134"/>
      <c r="E42" s="129"/>
      <c r="F42" s="115"/>
    </row>
    <row r="43" spans="1:6" ht="12.75" customHeight="1">
      <c r="A43" s="42"/>
      <c r="B43" s="181" t="s">
        <v>108</v>
      </c>
      <c r="C43" s="105" t="s">
        <v>12</v>
      </c>
      <c r="D43" s="59">
        <v>5</v>
      </c>
      <c r="E43" s="179"/>
      <c r="F43" s="117">
        <f t="shared" ref="F43" si="6">D43*E43</f>
        <v>0</v>
      </c>
    </row>
    <row r="44" spans="1:6" ht="12.75" customHeight="1">
      <c r="A44" s="42"/>
      <c r="B44" s="66"/>
      <c r="C44" s="105"/>
      <c r="D44" s="118"/>
      <c r="E44" s="114"/>
      <c r="F44" s="151"/>
    </row>
    <row r="45" spans="1:6" ht="89.25">
      <c r="A45" s="42">
        <f>+A40+1</f>
        <v>9</v>
      </c>
      <c r="B45" s="66" t="s">
        <v>75</v>
      </c>
      <c r="C45" s="140"/>
      <c r="D45" s="152"/>
      <c r="E45" s="146"/>
      <c r="F45" s="157"/>
    </row>
    <row r="46" spans="1:6" ht="12.75" customHeight="1">
      <c r="A46" s="42"/>
      <c r="B46" s="58"/>
      <c r="C46" s="105"/>
      <c r="D46" s="129"/>
      <c r="E46" s="129"/>
      <c r="F46" s="115"/>
    </row>
    <row r="47" spans="1:6" ht="12.75" customHeight="1">
      <c r="A47" s="42"/>
      <c r="B47" s="58" t="s">
        <v>93</v>
      </c>
      <c r="C47" s="105"/>
      <c r="D47" s="134"/>
      <c r="E47" s="129"/>
      <c r="F47" s="115"/>
    </row>
    <row r="48" spans="1:6" ht="12.75" customHeight="1">
      <c r="A48" s="42"/>
      <c r="B48" s="181" t="s">
        <v>108</v>
      </c>
      <c r="C48" s="105" t="s">
        <v>12</v>
      </c>
      <c r="D48" s="59">
        <v>10</v>
      </c>
      <c r="E48" s="179"/>
      <c r="F48" s="117">
        <f t="shared" ref="F48" si="7">D48*E48</f>
        <v>0</v>
      </c>
    </row>
    <row r="49" spans="1:6" ht="12.75" customHeight="1">
      <c r="A49" s="42"/>
      <c r="B49" s="181"/>
      <c r="C49" s="105"/>
      <c r="D49" s="59"/>
      <c r="E49" s="179"/>
      <c r="F49" s="117"/>
    </row>
    <row r="50" spans="1:6" ht="63.75">
      <c r="A50" s="42">
        <f>+A45+1</f>
        <v>10</v>
      </c>
      <c r="B50" s="66" t="s">
        <v>165</v>
      </c>
      <c r="C50" s="37" t="s">
        <v>12</v>
      </c>
      <c r="D50" s="59">
        <v>3</v>
      </c>
      <c r="E50" s="179"/>
      <c r="F50" s="293">
        <f t="shared" ref="F50" si="8">D50*E50</f>
        <v>0</v>
      </c>
    </row>
    <row r="51" spans="1:6" ht="12.75" customHeight="1">
      <c r="A51" s="42"/>
      <c r="B51" s="66"/>
      <c r="C51" s="108"/>
      <c r="D51" s="121"/>
      <c r="E51" s="146"/>
      <c r="F51" s="157"/>
    </row>
    <row r="52" spans="1:6" ht="41.25" customHeight="1">
      <c r="A52" s="42">
        <f>+A50+1</f>
        <v>11</v>
      </c>
      <c r="B52" s="60" t="s">
        <v>20</v>
      </c>
      <c r="C52" s="141"/>
      <c r="D52" s="146"/>
      <c r="E52" s="146"/>
      <c r="F52" s="157"/>
    </row>
    <row r="53" spans="1:6" ht="12.75" customHeight="1">
      <c r="A53" s="42"/>
      <c r="B53" s="58"/>
      <c r="C53" s="105"/>
      <c r="D53" s="129"/>
      <c r="E53" s="129"/>
      <c r="F53" s="115"/>
    </row>
    <row r="54" spans="1:6" ht="12.75" customHeight="1">
      <c r="A54" s="42"/>
      <c r="B54" s="58" t="s">
        <v>93</v>
      </c>
      <c r="C54" s="105"/>
      <c r="D54" s="134"/>
      <c r="E54" s="129"/>
      <c r="F54" s="115"/>
    </row>
    <row r="55" spans="1:6" ht="12.75" customHeight="1">
      <c r="A55" s="42"/>
      <c r="B55" s="181" t="s">
        <v>108</v>
      </c>
      <c r="C55" s="105" t="s">
        <v>12</v>
      </c>
      <c r="D55" s="59">
        <v>0</v>
      </c>
      <c r="E55" s="179"/>
      <c r="F55" s="117">
        <f t="shared" ref="F55" si="9">D55*E55</f>
        <v>0</v>
      </c>
    </row>
    <row r="56" spans="1:6" ht="12.75" customHeight="1">
      <c r="A56" s="42"/>
      <c r="B56" s="19"/>
      <c r="C56" s="105"/>
      <c r="D56" s="114"/>
      <c r="E56" s="158"/>
      <c r="F56" s="120"/>
    </row>
    <row r="57" spans="1:6" ht="12.75" customHeight="1">
      <c r="A57" s="42"/>
      <c r="B57" s="19" t="s">
        <v>57</v>
      </c>
      <c r="C57" s="105"/>
      <c r="D57" s="129"/>
      <c r="E57" s="130"/>
      <c r="F57" s="117"/>
    </row>
    <row r="58" spans="1:6" ht="12.75" customHeight="1">
      <c r="A58" s="42"/>
      <c r="B58" s="56"/>
      <c r="C58" s="105"/>
      <c r="D58" s="125"/>
      <c r="E58" s="126"/>
      <c r="F58" s="127"/>
    </row>
    <row r="59" spans="1:6" ht="12.75" customHeight="1">
      <c r="A59" s="42"/>
      <c r="B59" s="58" t="s">
        <v>93</v>
      </c>
      <c r="C59" s="105"/>
      <c r="D59" s="129"/>
      <c r="E59" s="129"/>
      <c r="F59" s="115"/>
    </row>
    <row r="60" spans="1:6" ht="12.75" customHeight="1">
      <c r="A60" s="42"/>
      <c r="B60" s="181" t="s">
        <v>108</v>
      </c>
      <c r="C60" s="108"/>
      <c r="D60" s="125"/>
      <c r="E60" s="123"/>
      <c r="F60" s="275">
        <f>ROUND(+F12+F17+F22+F27+F43+F48+F50+F55+F37+F32,0)</f>
        <v>0</v>
      </c>
    </row>
    <row r="61" spans="1:6" ht="12.75" customHeight="1">
      <c r="A61" s="42"/>
      <c r="B61" s="19"/>
      <c r="C61" s="105"/>
      <c r="D61" s="114"/>
      <c r="E61" s="158"/>
      <c r="F61" s="120"/>
    </row>
    <row r="62" spans="1:6" ht="12.75" customHeight="1">
      <c r="A62" s="42"/>
      <c r="B62" s="19"/>
      <c r="C62" s="105"/>
      <c r="D62" s="114"/>
      <c r="E62" s="158"/>
      <c r="F62" s="120"/>
    </row>
    <row r="63" spans="1:6" ht="12.75" customHeight="1">
      <c r="A63" s="42"/>
      <c r="B63" s="19"/>
      <c r="C63" s="105"/>
      <c r="D63" s="114"/>
      <c r="E63" s="158"/>
      <c r="F63" s="120"/>
    </row>
    <row r="64" spans="1:6" ht="12.75" customHeight="1">
      <c r="A64" s="42"/>
      <c r="B64" s="19"/>
      <c r="C64" s="72"/>
      <c r="D64" s="38"/>
      <c r="E64" s="38"/>
      <c r="F64" s="174"/>
    </row>
    <row r="65" spans="1:6" ht="16.5" thickBot="1">
      <c r="A65" s="21" t="s">
        <v>36</v>
      </c>
      <c r="B65" s="22" t="s">
        <v>10</v>
      </c>
      <c r="C65" s="110"/>
      <c r="D65" s="114"/>
      <c r="E65" s="178" t="s">
        <v>34</v>
      </c>
      <c r="F65" s="99">
        <f>SUM(F60:F60)</f>
        <v>0</v>
      </c>
    </row>
    <row r="66" spans="1:6" ht="12.75" customHeight="1" thickTop="1">
      <c r="A66" s="42"/>
      <c r="B66" s="19"/>
      <c r="C66" s="110"/>
      <c r="D66" s="114"/>
      <c r="E66" s="114"/>
      <c r="F66" s="151"/>
    </row>
    <row r="67" spans="1:6" ht="12.75" customHeight="1">
      <c r="A67" s="42"/>
      <c r="B67" s="19"/>
      <c r="C67" s="110"/>
      <c r="D67" s="114"/>
      <c r="E67" s="114"/>
      <c r="F67" s="151"/>
    </row>
    <row r="68" spans="1:6" ht="12.75" customHeight="1">
      <c r="A68" s="42"/>
      <c r="B68" s="19"/>
      <c r="C68" s="110"/>
      <c r="D68" s="114"/>
      <c r="E68" s="114"/>
      <c r="F68" s="151"/>
    </row>
    <row r="69" spans="1:6" ht="12.75" customHeight="1">
      <c r="A69" s="42"/>
      <c r="B69" s="19"/>
      <c r="C69" s="110"/>
      <c r="D69" s="114"/>
      <c r="E69" s="114"/>
      <c r="F69" s="151"/>
    </row>
    <row r="70" spans="1:6" ht="12.75" customHeight="1">
      <c r="A70" s="42"/>
      <c r="B70" s="19"/>
      <c r="C70" s="110"/>
      <c r="D70" s="114"/>
      <c r="E70" s="114"/>
      <c r="F70" s="151"/>
    </row>
    <row r="71" spans="1:6" ht="12.75" customHeight="1">
      <c r="A71" s="42"/>
      <c r="B71" s="19"/>
      <c r="C71" s="110"/>
      <c r="D71" s="114"/>
      <c r="E71" s="114"/>
      <c r="F71" s="151"/>
    </row>
    <row r="72" spans="1:6" ht="12.75" customHeight="1">
      <c r="A72" s="42"/>
      <c r="B72" s="19"/>
      <c r="C72" s="110"/>
      <c r="D72" s="114"/>
      <c r="E72" s="114"/>
      <c r="F72" s="151"/>
    </row>
    <row r="73" spans="1:6" ht="12.75" customHeight="1">
      <c r="A73" s="42"/>
      <c r="B73" s="19"/>
      <c r="C73" s="110"/>
      <c r="D73" s="114"/>
      <c r="E73" s="114"/>
      <c r="F73" s="151"/>
    </row>
    <row r="74" spans="1:6" ht="12.75" customHeight="1">
      <c r="A74" s="42"/>
      <c r="B74" s="19"/>
      <c r="C74" s="110"/>
      <c r="D74" s="114"/>
      <c r="E74" s="114"/>
      <c r="F74" s="151"/>
    </row>
    <row r="75" spans="1:6" ht="12.75" customHeight="1">
      <c r="A75" s="42"/>
      <c r="B75" s="19"/>
      <c r="C75" s="110"/>
      <c r="D75" s="114"/>
      <c r="E75" s="114"/>
      <c r="F75" s="151"/>
    </row>
    <row r="76" spans="1:6" ht="12.75" customHeight="1">
      <c r="A76" s="42"/>
      <c r="B76" s="19"/>
      <c r="C76" s="110"/>
      <c r="D76" s="114"/>
      <c r="E76" s="114"/>
      <c r="F76" s="151"/>
    </row>
    <row r="77" spans="1:6" ht="12.75" customHeight="1">
      <c r="A77" s="42"/>
      <c r="B77" s="19"/>
      <c r="C77" s="110"/>
      <c r="D77" s="114"/>
      <c r="E77" s="114"/>
      <c r="F77" s="151"/>
    </row>
    <row r="78" spans="1:6" ht="12.75" customHeight="1">
      <c r="A78" s="42"/>
      <c r="B78" s="19"/>
      <c r="C78" s="110"/>
      <c r="D78" s="114"/>
      <c r="E78" s="114"/>
      <c r="F78" s="151"/>
    </row>
    <row r="79" spans="1:6" ht="12.75" customHeight="1">
      <c r="A79" s="42"/>
      <c r="B79" s="19"/>
      <c r="C79" s="110"/>
      <c r="D79" s="114"/>
      <c r="E79" s="114"/>
      <c r="F79" s="151"/>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H71"/>
  <sheetViews>
    <sheetView showZeros="0" zoomScaleNormal="100" workbookViewId="0">
      <selection activeCell="E21" sqref="E21"/>
    </sheetView>
  </sheetViews>
  <sheetFormatPr defaultRowHeight="12.75" customHeight="1"/>
  <cols>
    <col min="1" max="1" width="4.7109375" style="73" customWidth="1"/>
    <col min="2" max="2" width="30.7109375" style="73" customWidth="1"/>
    <col min="3" max="3" width="4.7109375" style="139" customWidth="1"/>
    <col min="4" max="5" width="11.7109375" style="134" customWidth="1"/>
    <col min="6" max="6" width="12.7109375" style="135" customWidth="1"/>
    <col min="7" max="7" width="4.7109375" style="135"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85" t="str">
        <f>+kan!B1</f>
        <v>KANALIZACIJSKI SISTEM AGLOMERACIJE  ŠKOFIJE</v>
      </c>
    </row>
    <row r="2" spans="1:7" ht="12.75" customHeight="1">
      <c r="B2" s="85" t="str">
        <f>+kan!B2</f>
        <v>ZGORNJE ŠKOFIJE - TRETJA ŠKOFIJA</v>
      </c>
    </row>
    <row r="3" spans="1:7" ht="12.75" customHeight="1">
      <c r="B3" s="85"/>
    </row>
    <row r="4" spans="1:7" ht="12.75" customHeight="1">
      <c r="B4" s="85"/>
    </row>
    <row r="5" spans="1:7" ht="12.75" customHeight="1">
      <c r="B5" s="85" t="str">
        <f>+kan!B5</f>
        <v>FEKALNA KANALIZACIJA KANAL F3</v>
      </c>
    </row>
    <row r="7" spans="1:7" ht="15.75">
      <c r="A7" s="21" t="s">
        <v>38</v>
      </c>
      <c r="B7" s="22" t="s">
        <v>37</v>
      </c>
      <c r="C7" s="105"/>
      <c r="D7" s="129"/>
      <c r="E7" s="129"/>
      <c r="F7" s="115"/>
      <c r="G7" s="115"/>
    </row>
    <row r="8" spans="1:7" ht="12.75" customHeight="1">
      <c r="A8" s="42"/>
      <c r="B8" s="43"/>
      <c r="C8" s="105"/>
      <c r="D8" s="129"/>
      <c r="E8" s="129"/>
      <c r="F8" s="115"/>
      <c r="G8" s="115"/>
    </row>
    <row r="9" spans="1:7" ht="128.25" customHeight="1">
      <c r="A9" s="42">
        <v>1</v>
      </c>
      <c r="B9" s="273" t="s">
        <v>76</v>
      </c>
      <c r="C9" s="33"/>
      <c r="D9" s="85"/>
      <c r="E9" s="129"/>
      <c r="F9" s="115"/>
      <c r="G9" s="115"/>
    </row>
    <row r="10" spans="1:7" ht="15">
      <c r="A10" s="42"/>
      <c r="B10" s="58"/>
      <c r="C10" s="105"/>
      <c r="D10" s="129"/>
      <c r="E10" s="129"/>
      <c r="F10" s="115"/>
      <c r="G10" s="70"/>
    </row>
    <row r="11" spans="1:7" ht="15">
      <c r="A11" s="42"/>
      <c r="B11" s="58" t="s">
        <v>93</v>
      </c>
      <c r="C11" s="105"/>
      <c r="E11" s="129"/>
      <c r="F11" s="115"/>
      <c r="G11" s="70"/>
    </row>
    <row r="12" spans="1:7" ht="12.75" customHeight="1">
      <c r="A12" s="42"/>
      <c r="B12" s="181" t="s">
        <v>108</v>
      </c>
      <c r="C12" s="105" t="s">
        <v>13</v>
      </c>
      <c r="D12" s="59">
        <f>+predD!D52*0.3</f>
        <v>0</v>
      </c>
      <c r="E12" s="179">
        <v>14.5</v>
      </c>
      <c r="F12" s="117">
        <f t="shared" ref="F12" si="0">D12*E12</f>
        <v>0</v>
      </c>
      <c r="G12" s="142"/>
    </row>
    <row r="13" spans="1:7" ht="12.75" customHeight="1">
      <c r="A13" s="42"/>
      <c r="B13" s="66"/>
      <c r="C13" s="105"/>
      <c r="D13" s="129"/>
      <c r="E13" s="129"/>
      <c r="F13" s="115"/>
      <c r="G13" s="115"/>
    </row>
    <row r="14" spans="1:7" ht="129.75" customHeight="1">
      <c r="A14" s="42">
        <f>+A9+1</f>
        <v>2</v>
      </c>
      <c r="B14" s="66" t="s">
        <v>40</v>
      </c>
      <c r="C14" s="105"/>
      <c r="D14" s="129"/>
      <c r="E14" s="125"/>
      <c r="F14" s="147"/>
      <c r="G14" s="147"/>
    </row>
    <row r="15" spans="1:7" ht="12.75" customHeight="1">
      <c r="A15" s="42"/>
      <c r="B15" s="58"/>
      <c r="C15" s="105"/>
      <c r="D15" s="129"/>
      <c r="E15" s="129"/>
      <c r="F15" s="115"/>
      <c r="G15" s="182"/>
    </row>
    <row r="16" spans="1:7" ht="12.75" customHeight="1">
      <c r="A16" s="42"/>
      <c r="B16" s="58" t="s">
        <v>93</v>
      </c>
      <c r="C16" s="105"/>
      <c r="E16" s="129"/>
      <c r="F16" s="115"/>
      <c r="G16" s="182"/>
    </row>
    <row r="17" spans="1:8" ht="12.75" customHeight="1">
      <c r="A17" s="42"/>
      <c r="B17" s="181" t="s">
        <v>108</v>
      </c>
      <c r="C17" s="105" t="s">
        <v>14</v>
      </c>
      <c r="D17" s="59">
        <f>+predD!D47</f>
        <v>0</v>
      </c>
      <c r="E17" s="179">
        <v>75.3</v>
      </c>
      <c r="F17" s="117">
        <f t="shared" ref="F17" si="1">D17*E17</f>
        <v>0</v>
      </c>
      <c r="G17" s="182"/>
      <c r="H17" s="101"/>
    </row>
    <row r="18" spans="1:8" ht="12.75" customHeight="1">
      <c r="A18" s="42"/>
      <c r="B18" s="19"/>
      <c r="C18" s="105"/>
      <c r="D18" s="129"/>
      <c r="E18" s="129"/>
      <c r="F18" s="115"/>
      <c r="G18" s="142"/>
      <c r="H18" s="101"/>
    </row>
    <row r="19" spans="1:8" ht="153.75" customHeight="1">
      <c r="A19" s="42">
        <f>+A14+1</f>
        <v>3</v>
      </c>
      <c r="B19" s="65" t="s">
        <v>41</v>
      </c>
      <c r="C19" s="108"/>
      <c r="D19" s="143"/>
      <c r="E19" s="133"/>
      <c r="F19" s="117"/>
      <c r="G19" s="117"/>
      <c r="H19" s="101"/>
    </row>
    <row r="20" spans="1:8" ht="12.75" customHeight="1">
      <c r="A20" s="42"/>
      <c r="B20" s="58"/>
      <c r="C20" s="105"/>
      <c r="D20" s="129"/>
      <c r="E20" s="129"/>
      <c r="F20" s="115"/>
      <c r="G20" s="171"/>
      <c r="H20" s="101"/>
    </row>
    <row r="21" spans="1:8" ht="12.75" customHeight="1">
      <c r="A21" s="42"/>
      <c r="B21" s="58" t="s">
        <v>93</v>
      </c>
      <c r="C21" s="105"/>
      <c r="E21" s="129"/>
      <c r="F21" s="115"/>
      <c r="G21" s="171"/>
      <c r="H21" s="101"/>
    </row>
    <row r="22" spans="1:8" ht="12.75" customHeight="1">
      <c r="A22" s="42"/>
      <c r="B22" s="181" t="s">
        <v>108</v>
      </c>
      <c r="C22" s="105" t="s">
        <v>14</v>
      </c>
      <c r="D22" s="59">
        <v>0</v>
      </c>
      <c r="E22" s="179">
        <v>215</v>
      </c>
      <c r="F22" s="117">
        <f t="shared" ref="F22" si="2">D22*E22</f>
        <v>0</v>
      </c>
      <c r="G22" s="171"/>
    </row>
    <row r="23" spans="1:8" ht="12.75" customHeight="1">
      <c r="A23" s="42"/>
      <c r="B23" s="43"/>
      <c r="C23" s="105"/>
      <c r="D23" s="129"/>
      <c r="E23" s="129"/>
      <c r="F23" s="115"/>
      <c r="G23" s="115"/>
    </row>
    <row r="24" spans="1:8" ht="166.5" customHeight="1">
      <c r="A24" s="42">
        <f>+A19+1</f>
        <v>4</v>
      </c>
      <c r="B24" s="216" t="s">
        <v>77</v>
      </c>
      <c r="C24" s="105"/>
      <c r="D24" s="145"/>
      <c r="E24" s="126"/>
      <c r="F24" s="127"/>
      <c r="G24" s="127"/>
    </row>
    <row r="25" spans="1:8" ht="12.75" customHeight="1">
      <c r="A25" s="42"/>
      <c r="B25" s="58"/>
      <c r="C25" s="105"/>
      <c r="D25" s="129"/>
      <c r="E25" s="129"/>
      <c r="F25" s="115"/>
      <c r="G25" s="171"/>
    </row>
    <row r="26" spans="1:8" ht="12.75" customHeight="1">
      <c r="A26" s="42"/>
      <c r="B26" s="58" t="s">
        <v>93</v>
      </c>
      <c r="C26" s="105"/>
      <c r="E26" s="129"/>
      <c r="F26" s="115"/>
      <c r="G26" s="171"/>
    </row>
    <row r="27" spans="1:8" ht="12.75" customHeight="1">
      <c r="A27" s="42"/>
      <c r="B27" s="181" t="s">
        <v>108</v>
      </c>
      <c r="C27" s="105" t="s">
        <v>14</v>
      </c>
      <c r="D27" s="59">
        <v>0</v>
      </c>
      <c r="E27" s="179">
        <v>245</v>
      </c>
      <c r="F27" s="117">
        <f t="shared" ref="F27" si="3">D27*E27</f>
        <v>0</v>
      </c>
      <c r="G27" s="171"/>
    </row>
    <row r="28" spans="1:8" ht="12.75" customHeight="1">
      <c r="A28" s="42"/>
      <c r="B28" s="181"/>
      <c r="C28" s="106"/>
      <c r="D28" s="125"/>
      <c r="E28" s="179"/>
      <c r="F28" s="117"/>
      <c r="G28" s="171"/>
    </row>
    <row r="29" spans="1:8" ht="153">
      <c r="A29" s="42">
        <v>5</v>
      </c>
      <c r="B29" s="19" t="s">
        <v>78</v>
      </c>
      <c r="C29" s="33"/>
      <c r="D29" s="129"/>
      <c r="E29" s="129"/>
      <c r="F29" s="115"/>
      <c r="G29" s="171"/>
    </row>
    <row r="30" spans="1:8" ht="12.75" customHeight="1">
      <c r="A30" s="42"/>
      <c r="B30" s="56"/>
      <c r="C30" s="105"/>
      <c r="D30" s="125"/>
      <c r="E30" s="126"/>
      <c r="F30" s="127"/>
      <c r="G30" s="171"/>
    </row>
    <row r="31" spans="1:8" ht="12.75" customHeight="1">
      <c r="A31" s="42"/>
      <c r="B31" s="58" t="s">
        <v>93</v>
      </c>
      <c r="C31" s="105"/>
      <c r="D31" s="129"/>
      <c r="E31" s="129"/>
      <c r="F31" s="115"/>
      <c r="G31" s="171"/>
    </row>
    <row r="32" spans="1:8" ht="12.75" customHeight="1">
      <c r="A32" s="42"/>
      <c r="B32" s="181" t="s">
        <v>108</v>
      </c>
      <c r="C32" s="108" t="s">
        <v>13</v>
      </c>
      <c r="D32" s="125">
        <f>+('fekalna osnovni podatki'!E9+'fekalna osnovni podatki'!F9)*1.2</f>
        <v>0</v>
      </c>
      <c r="E32" s="123">
        <v>18.600000000000001</v>
      </c>
      <c r="F32" s="117">
        <f t="shared" ref="F32" si="4">D32*E32</f>
        <v>0</v>
      </c>
      <c r="G32" s="171"/>
    </row>
    <row r="33" spans="1:7" ht="12.75" customHeight="1">
      <c r="A33" s="42"/>
      <c r="B33" s="52"/>
      <c r="C33" s="108"/>
      <c r="D33" s="138"/>
      <c r="E33" s="136"/>
      <c r="F33" s="117"/>
      <c r="G33" s="117"/>
    </row>
    <row r="34" spans="1:7" ht="102">
      <c r="A34" s="42">
        <v>6</v>
      </c>
      <c r="B34" s="66" t="s">
        <v>83</v>
      </c>
      <c r="C34" s="105"/>
      <c r="D34" s="129"/>
      <c r="E34" s="125"/>
      <c r="F34" s="115"/>
      <c r="G34" s="115"/>
    </row>
    <row r="35" spans="1:7" ht="12.75" customHeight="1">
      <c r="A35" s="42"/>
      <c r="B35" s="58"/>
      <c r="C35" s="105"/>
      <c r="D35" s="129"/>
      <c r="E35" s="129"/>
      <c r="F35" s="115"/>
      <c r="G35" s="70"/>
    </row>
    <row r="36" spans="1:7" ht="12.75" customHeight="1">
      <c r="A36" s="42"/>
      <c r="B36" s="58" t="s">
        <v>93</v>
      </c>
      <c r="C36" s="105"/>
      <c r="E36" s="129"/>
      <c r="F36" s="115"/>
      <c r="G36" s="142"/>
    </row>
    <row r="37" spans="1:7" ht="12.75" customHeight="1">
      <c r="A37" s="42"/>
      <c r="B37" s="181" t="s">
        <v>108</v>
      </c>
      <c r="C37" s="105" t="s">
        <v>14</v>
      </c>
      <c r="D37" s="59">
        <f>+predD!D52</f>
        <v>0</v>
      </c>
      <c r="E37" s="179">
        <v>10.7</v>
      </c>
      <c r="F37" s="117">
        <f t="shared" ref="F37" si="5">D37*E37</f>
        <v>0</v>
      </c>
      <c r="G37" s="115"/>
    </row>
    <row r="38" spans="1:7" ht="12.75" customHeight="1">
      <c r="A38" s="42"/>
      <c r="B38" s="52"/>
      <c r="C38" s="108"/>
      <c r="D38" s="138"/>
      <c r="E38" s="136"/>
      <c r="F38" s="117"/>
      <c r="G38" s="117"/>
    </row>
    <row r="39" spans="1:7" ht="51">
      <c r="A39" s="42">
        <f>+A34+1</f>
        <v>7</v>
      </c>
      <c r="B39" s="52" t="s">
        <v>42</v>
      </c>
      <c r="C39" s="159"/>
      <c r="D39" s="129"/>
      <c r="E39" s="143"/>
      <c r="F39" s="115"/>
      <c r="G39" s="115"/>
    </row>
    <row r="40" spans="1:7" ht="12.75" customHeight="1">
      <c r="A40" s="42"/>
      <c r="B40" s="58"/>
      <c r="C40" s="105"/>
      <c r="D40" s="129"/>
      <c r="E40" s="129"/>
      <c r="F40" s="115"/>
      <c r="G40" s="115"/>
    </row>
    <row r="41" spans="1:7" ht="12.75" customHeight="1">
      <c r="A41" s="42"/>
      <c r="B41" s="58" t="s">
        <v>93</v>
      </c>
      <c r="C41" s="105"/>
      <c r="E41" s="129"/>
      <c r="F41" s="115"/>
      <c r="G41" s="115"/>
    </row>
    <row r="42" spans="1:7" ht="12.75" customHeight="1">
      <c r="A42" s="42"/>
      <c r="B42" s="181" t="s">
        <v>108</v>
      </c>
      <c r="C42" s="105" t="s">
        <v>14</v>
      </c>
      <c r="D42" s="59">
        <f>+D37</f>
        <v>0</v>
      </c>
      <c r="E42" s="179">
        <v>1.75</v>
      </c>
      <c r="F42" s="117">
        <f t="shared" ref="F42" si="6">D42*E42</f>
        <v>0</v>
      </c>
      <c r="G42" s="115"/>
    </row>
    <row r="43" spans="1:7" ht="12.75" customHeight="1">
      <c r="A43" s="42"/>
      <c r="B43" s="66"/>
      <c r="C43" s="105"/>
      <c r="D43" s="125"/>
      <c r="E43" s="129"/>
      <c r="F43" s="115"/>
      <c r="G43" s="115"/>
    </row>
    <row r="44" spans="1:7" ht="89.25">
      <c r="A44" s="42">
        <f>+A39+1</f>
        <v>8</v>
      </c>
      <c r="B44" s="66" t="s">
        <v>133</v>
      </c>
      <c r="C44" s="160"/>
      <c r="D44" s="129"/>
      <c r="E44" s="125"/>
      <c r="F44" s="115"/>
      <c r="G44" s="115"/>
    </row>
    <row r="45" spans="1:7" ht="12.75" customHeight="1">
      <c r="A45" s="42"/>
      <c r="B45" s="58"/>
      <c r="C45" s="105"/>
      <c r="D45" s="129"/>
      <c r="E45" s="129"/>
      <c r="F45" s="115"/>
      <c r="G45" s="115"/>
    </row>
    <row r="46" spans="1:7" ht="12.75" customHeight="1">
      <c r="A46" s="42"/>
      <c r="B46" s="58" t="s">
        <v>93</v>
      </c>
      <c r="C46" s="105"/>
      <c r="E46" s="129"/>
      <c r="F46" s="115"/>
      <c r="G46" s="115"/>
    </row>
    <row r="47" spans="1:7" ht="12.75" customHeight="1">
      <c r="A47" s="42"/>
      <c r="B47" s="181" t="s">
        <v>108</v>
      </c>
      <c r="C47" s="105" t="s">
        <v>14</v>
      </c>
      <c r="D47" s="59">
        <f>+D42</f>
        <v>0</v>
      </c>
      <c r="E47" s="179">
        <v>10.45</v>
      </c>
      <c r="F47" s="117">
        <f t="shared" ref="F47" si="7">D47*E47</f>
        <v>0</v>
      </c>
      <c r="G47" s="115"/>
    </row>
    <row r="48" spans="1:7" ht="12.75" customHeight="1">
      <c r="A48" s="42"/>
      <c r="B48" s="66"/>
      <c r="C48" s="105"/>
      <c r="D48" s="125"/>
      <c r="E48" s="129"/>
      <c r="F48" s="115"/>
      <c r="G48" s="115"/>
    </row>
    <row r="49" spans="1:7" ht="51">
      <c r="A49" s="42">
        <f>+A44+1</f>
        <v>9</v>
      </c>
      <c r="B49" s="66" t="s">
        <v>43</v>
      </c>
      <c r="C49" s="69"/>
      <c r="D49" s="118"/>
      <c r="E49" s="57"/>
      <c r="F49" s="175"/>
      <c r="G49" s="175"/>
    </row>
    <row r="50" spans="1:7" ht="12.75" customHeight="1">
      <c r="A50" s="42"/>
      <c r="B50" s="58"/>
      <c r="C50" s="105"/>
      <c r="D50" s="129"/>
      <c r="E50" s="129"/>
      <c r="F50" s="115"/>
      <c r="G50" s="161"/>
    </row>
    <row r="51" spans="1:7" ht="12.75" customHeight="1">
      <c r="A51" s="42"/>
      <c r="B51" s="58" t="s">
        <v>93</v>
      </c>
      <c r="C51" s="105"/>
      <c r="E51" s="129"/>
      <c r="F51" s="115"/>
      <c r="G51" s="161"/>
    </row>
    <row r="52" spans="1:7" ht="12.75" customHeight="1">
      <c r="A52" s="42"/>
      <c r="B52" s="181" t="s">
        <v>108</v>
      </c>
      <c r="C52" s="105" t="s">
        <v>14</v>
      </c>
      <c r="D52" s="59">
        <v>0</v>
      </c>
      <c r="E52" s="179">
        <v>7.6</v>
      </c>
      <c r="F52" s="117">
        <f t="shared" ref="F52" si="8">D52*E52</f>
        <v>0</v>
      </c>
      <c r="G52" s="161"/>
    </row>
    <row r="53" spans="1:7" ht="12.75" customHeight="1">
      <c r="A53" s="42"/>
      <c r="B53" s="66"/>
      <c r="C53" s="108"/>
      <c r="D53" s="104"/>
      <c r="E53" s="128"/>
      <c r="F53" s="124"/>
      <c r="G53" s="124"/>
    </row>
    <row r="54" spans="1:7" ht="12.75" customHeight="1">
      <c r="A54" s="42"/>
      <c r="B54" s="19"/>
      <c r="C54" s="105"/>
      <c r="D54" s="129"/>
      <c r="E54" s="130"/>
      <c r="F54" s="117"/>
      <c r="G54" s="117"/>
    </row>
    <row r="55" spans="1:7" ht="12.75" customHeight="1">
      <c r="A55" s="42"/>
      <c r="B55" s="19" t="s">
        <v>57</v>
      </c>
      <c r="C55" s="105"/>
      <c r="D55" s="129"/>
      <c r="E55" s="130"/>
      <c r="F55" s="117"/>
      <c r="G55" s="120"/>
    </row>
    <row r="56" spans="1:7" ht="12.75" customHeight="1">
      <c r="A56" s="42"/>
      <c r="B56" s="56"/>
      <c r="C56" s="105"/>
      <c r="D56" s="125"/>
      <c r="E56" s="126"/>
      <c r="F56" s="127"/>
      <c r="G56" s="117"/>
    </row>
    <row r="57" spans="1:7" ht="12.75" customHeight="1">
      <c r="A57" s="42"/>
      <c r="B57" s="58" t="s">
        <v>93</v>
      </c>
      <c r="C57" s="105"/>
      <c r="D57" s="129"/>
      <c r="E57" s="129"/>
      <c r="F57" s="115"/>
      <c r="G57" s="117"/>
    </row>
    <row r="58" spans="1:7" ht="12.75" customHeight="1">
      <c r="A58" s="42"/>
      <c r="B58" s="181" t="s">
        <v>108</v>
      </c>
      <c r="C58" s="108"/>
      <c r="D58" s="125"/>
      <c r="E58" s="123"/>
      <c r="F58" s="275">
        <f>ROUND(+F12+F17+F22+F27+F32+F37+F42+F47+F52,0)</f>
        <v>0</v>
      </c>
      <c r="G58" s="117"/>
    </row>
    <row r="59" spans="1:7" ht="12.75" customHeight="1">
      <c r="A59" s="42"/>
      <c r="B59" s="66"/>
      <c r="C59" s="72"/>
      <c r="D59" s="129"/>
      <c r="E59" s="129"/>
      <c r="F59" s="115"/>
      <c r="G59" s="115"/>
    </row>
    <row r="60" spans="1:7" ht="16.5" thickBot="1">
      <c r="A60" s="21" t="s">
        <v>38</v>
      </c>
      <c r="B60" s="22" t="s">
        <v>37</v>
      </c>
      <c r="C60" s="110"/>
      <c r="D60" s="129"/>
      <c r="E60" s="99" t="s">
        <v>34</v>
      </c>
      <c r="F60" s="99">
        <f>SUM(F57:G58)</f>
        <v>0</v>
      </c>
      <c r="G60" s="183"/>
    </row>
    <row r="61" spans="1:7" ht="12.75" customHeight="1" thickTop="1">
      <c r="A61" s="42"/>
      <c r="B61" s="19"/>
      <c r="C61" s="110"/>
      <c r="D61" s="129"/>
      <c r="E61" s="129"/>
      <c r="F61" s="115"/>
      <c r="G61" s="115"/>
    </row>
    <row r="62" spans="1:7" ht="12.75" customHeight="1">
      <c r="A62" s="42"/>
      <c r="B62" s="19"/>
      <c r="C62" s="110"/>
      <c r="D62" s="129"/>
      <c r="E62" s="129"/>
      <c r="F62" s="115"/>
      <c r="G62" s="115"/>
    </row>
    <row r="63" spans="1:7" ht="12.75" customHeight="1">
      <c r="A63" s="42"/>
      <c r="B63" s="19"/>
      <c r="C63" s="105"/>
      <c r="D63" s="129"/>
      <c r="E63" s="129"/>
      <c r="F63" s="115"/>
      <c r="G63" s="115"/>
    </row>
    <row r="64" spans="1:7" ht="12.75" customHeight="1">
      <c r="A64" s="42"/>
      <c r="B64" s="52"/>
      <c r="C64" s="105"/>
      <c r="D64" s="129"/>
      <c r="E64" s="129"/>
      <c r="F64" s="115"/>
      <c r="G64" s="115"/>
    </row>
    <row r="65" spans="1:7" ht="12.75" customHeight="1">
      <c r="A65" s="42"/>
      <c r="B65" s="52"/>
      <c r="C65" s="105"/>
      <c r="D65" s="129"/>
      <c r="E65" s="129"/>
      <c r="F65" s="115"/>
      <c r="G65" s="115"/>
    </row>
    <row r="66" spans="1:7" ht="12.75" customHeight="1">
      <c r="A66" s="42"/>
      <c r="B66" s="19"/>
      <c r="C66" s="105"/>
      <c r="D66" s="125"/>
      <c r="E66" s="129"/>
      <c r="F66" s="115"/>
      <c r="G66" s="115"/>
    </row>
    <row r="67" spans="1:7" ht="15">
      <c r="A67" s="42"/>
      <c r="B67" s="19"/>
      <c r="C67" s="33"/>
      <c r="D67" s="129"/>
      <c r="E67" s="129"/>
      <c r="F67" s="115"/>
      <c r="G67" s="115"/>
    </row>
    <row r="69" spans="1:7" ht="12.75" customHeight="1">
      <c r="B69" s="63"/>
      <c r="C69" s="108"/>
      <c r="D69" s="104"/>
      <c r="E69" s="128"/>
      <c r="F69" s="124"/>
      <c r="G69" s="124"/>
    </row>
    <row r="71" spans="1:7" ht="12.75" customHeight="1">
      <c r="B71" s="60"/>
      <c r="C71" s="111"/>
      <c r="D71" s="132"/>
      <c r="E71" s="133"/>
      <c r="F71" s="117"/>
      <c r="G71" s="117"/>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Zeros="0" workbookViewId="0">
      <selection activeCell="E21" sqref="E21"/>
    </sheetView>
  </sheetViews>
  <sheetFormatPr defaultRowHeight="15"/>
  <sheetData>
    <row r="1" spans="1:8">
      <c r="B1" s="85" t="str">
        <f>+nsl!D16</f>
        <v>KANALIZACIJSKI SISTEM AGLOMERACIJE  ŠKOFIJE</v>
      </c>
    </row>
    <row r="2" spans="1:8">
      <c r="B2" s="85" t="str">
        <f>+nsl!D17</f>
        <v>ZGORNJE ŠKOFIJE - TRETJA ŠKOFIJA</v>
      </c>
    </row>
    <row r="3" spans="1:8">
      <c r="B3" s="85"/>
    </row>
    <row r="4" spans="1:8">
      <c r="B4" s="85"/>
    </row>
    <row r="7" spans="1:8" ht="15.75">
      <c r="A7" s="21"/>
      <c r="B7" s="294" t="s">
        <v>62</v>
      </c>
      <c r="C7" s="224"/>
      <c r="D7" s="226"/>
      <c r="E7" s="129"/>
      <c r="F7" s="115"/>
    </row>
    <row r="8" spans="1:8" ht="38.25">
      <c r="A8" s="21"/>
      <c r="B8" s="294" t="s">
        <v>94</v>
      </c>
      <c r="C8" s="224"/>
      <c r="D8" s="226" t="s">
        <v>21</v>
      </c>
      <c r="E8" s="129" t="s">
        <v>63</v>
      </c>
      <c r="F8" s="129" t="s">
        <v>50</v>
      </c>
      <c r="G8" s="129" t="s">
        <v>64</v>
      </c>
    </row>
    <row r="9" spans="1:8" ht="15.75">
      <c r="A9" s="21"/>
      <c r="B9" s="295" t="s">
        <v>108</v>
      </c>
      <c r="C9" s="296" t="s">
        <v>16</v>
      </c>
      <c r="D9" s="297">
        <f>E9+F9+G9</f>
        <v>73.650000000000006</v>
      </c>
      <c r="E9" s="129">
        <v>0</v>
      </c>
      <c r="F9" s="129">
        <v>0</v>
      </c>
      <c r="G9" s="129">
        <v>73.650000000000006</v>
      </c>
    </row>
    <row r="12" spans="1:8">
      <c r="B12" s="298" t="s">
        <v>117</v>
      </c>
      <c r="C12" s="298"/>
      <c r="D12" s="298"/>
      <c r="E12" s="298"/>
      <c r="F12" s="298"/>
      <c r="G12" s="298"/>
      <c r="H12" s="298"/>
    </row>
    <row r="13" spans="1:8">
      <c r="B13" s="298"/>
      <c r="C13" s="298"/>
      <c r="D13" s="298"/>
      <c r="E13" s="298"/>
      <c r="F13" s="298"/>
      <c r="G13" s="298"/>
      <c r="H13" s="298"/>
    </row>
  </sheetData>
  <mergeCells count="1">
    <mergeCell ref="B12:H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33"/>
  <sheetViews>
    <sheetView showZeros="0" zoomScaleNormal="100" workbookViewId="0">
      <selection activeCell="E21" sqref="E21"/>
    </sheetView>
  </sheetViews>
  <sheetFormatPr defaultRowHeight="12.75"/>
  <cols>
    <col min="1" max="1" width="4.7109375" style="33" customWidth="1"/>
    <col min="2" max="2" width="1.7109375" style="33" customWidth="1"/>
    <col min="3" max="3" width="19.7109375" style="15" customWidth="1"/>
    <col min="4" max="4" width="1.7109375" style="15" customWidth="1"/>
    <col min="5" max="5" width="19.7109375" style="56" customWidth="1"/>
    <col min="6" max="6" width="1.7109375" style="56" customWidth="1"/>
    <col min="7" max="7" width="19.7109375" style="76" customWidth="1"/>
    <col min="8" max="8" width="1.7109375" style="76" customWidth="1"/>
    <col min="9" max="9" width="19.7109375" style="77" customWidth="1"/>
    <col min="10" max="10" width="1.7109375" style="77" customWidth="1"/>
    <col min="11" max="11" width="19.7109375" style="77" customWidth="1"/>
    <col min="12" max="12" width="1.7109375" style="77" customWidth="1"/>
    <col min="13" max="13" width="20.7109375" style="77" customWidth="1"/>
    <col min="14"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13">
      <c r="E1" s="87" t="str">
        <f>+zakljD!B1</f>
        <v>KANALIZACIJSKI SISTEM AGLOMERACIJE  ŠKOFIJE</v>
      </c>
      <c r="F1" s="87"/>
    </row>
    <row r="2" spans="1:13">
      <c r="E2" s="87" t="str">
        <f>+zakljD!B2</f>
        <v>ZGORNJE ŠKOFIJE - TRETJA ŠKOFIJA</v>
      </c>
      <c r="F2" s="87"/>
    </row>
    <row r="3" spans="1:13">
      <c r="E3" s="87"/>
      <c r="F3" s="88"/>
    </row>
    <row r="4" spans="1:13">
      <c r="E4" s="87"/>
      <c r="F4" s="88"/>
    </row>
    <row r="6" spans="1:13" ht="26.25">
      <c r="E6" s="89" t="s">
        <v>39</v>
      </c>
      <c r="F6" s="89"/>
      <c r="G6" s="90"/>
      <c r="H6" s="90"/>
      <c r="M6" s="91"/>
    </row>
    <row r="7" spans="1:13">
      <c r="E7" s="79"/>
      <c r="F7" s="79"/>
    </row>
    <row r="8" spans="1:13" s="84" customFormat="1" ht="19.5">
      <c r="A8" s="81"/>
      <c r="B8" s="81"/>
      <c r="C8" s="83"/>
      <c r="D8" s="83"/>
      <c r="E8" s="189" t="s">
        <v>29</v>
      </c>
      <c r="F8" s="189"/>
      <c r="G8" s="190" t="s">
        <v>51</v>
      </c>
      <c r="H8" s="190"/>
      <c r="I8" s="189" t="s">
        <v>30</v>
      </c>
      <c r="J8" s="189"/>
      <c r="K8" s="189" t="s">
        <v>31</v>
      </c>
      <c r="L8" s="191"/>
      <c r="M8" s="189" t="s">
        <v>79</v>
      </c>
    </row>
    <row r="9" spans="1:13" s="77" customFormat="1">
      <c r="A9" s="33"/>
      <c r="B9" s="33"/>
      <c r="C9" s="75"/>
      <c r="D9" s="75"/>
      <c r="E9" s="79"/>
      <c r="F9" s="79"/>
      <c r="G9" s="76"/>
      <c r="H9" s="76"/>
    </row>
    <row r="10" spans="1:13" s="80" customFormat="1" ht="14.25">
      <c r="A10" s="243"/>
      <c r="B10" s="243"/>
      <c r="C10" s="66" t="s">
        <v>114</v>
      </c>
      <c r="D10" s="237"/>
      <c r="E10" s="180">
        <f>prD!F35</f>
        <v>0</v>
      </c>
      <c r="F10" s="246"/>
      <c r="G10" s="76">
        <f>zbD!F55</f>
        <v>0</v>
      </c>
      <c r="H10" s="76"/>
      <c r="I10" s="180">
        <f>kanal!F73</f>
        <v>0</v>
      </c>
      <c r="J10" s="180"/>
      <c r="K10" s="180">
        <f>zakljuD!F29</f>
        <v>0</v>
      </c>
      <c r="L10" s="180"/>
      <c r="M10" s="180">
        <f t="shared" ref="M10" si="0">E10+G10+I10+K10</f>
        <v>0</v>
      </c>
    </row>
    <row r="11" spans="1:13" s="80" customFormat="1" ht="14.25">
      <c r="A11" s="243"/>
      <c r="B11" s="243"/>
      <c r="C11" s="238"/>
      <c r="D11" s="238"/>
      <c r="E11" s="247"/>
      <c r="F11" s="247"/>
      <c r="G11" s="242"/>
      <c r="H11" s="242"/>
      <c r="I11" s="240"/>
      <c r="J11" s="240"/>
      <c r="K11" s="240"/>
      <c r="L11" s="240"/>
      <c r="M11" s="240"/>
    </row>
    <row r="12" spans="1:13" s="80" customFormat="1" ht="14.25">
      <c r="A12" s="243"/>
      <c r="B12" s="243"/>
      <c r="C12" s="233" t="s">
        <v>34</v>
      </c>
      <c r="D12" s="230"/>
      <c r="E12" s="248">
        <f>SUM(E10:E10)</f>
        <v>0</v>
      </c>
      <c r="F12" s="248"/>
      <c r="G12" s="248">
        <f>SUM(G10:G10)</f>
        <v>0</v>
      </c>
      <c r="H12" s="249"/>
      <c r="I12" s="248">
        <f>SUM(I10:I10)</f>
        <v>0</v>
      </c>
      <c r="J12" s="229"/>
      <c r="K12" s="248">
        <f>SUM(K10:K10)</f>
        <v>0</v>
      </c>
      <c r="L12" s="229"/>
      <c r="M12" s="229">
        <f>SUM(M10:M11)</f>
        <v>0</v>
      </c>
    </row>
    <row r="13" spans="1:13" s="80" customFormat="1" ht="14.25">
      <c r="A13" s="243"/>
      <c r="B13" s="243"/>
      <c r="C13" s="237"/>
      <c r="D13" s="237"/>
      <c r="E13" s="250"/>
      <c r="F13" s="250"/>
      <c r="G13" s="76"/>
      <c r="H13" s="76"/>
      <c r="I13" s="180"/>
      <c r="J13" s="180"/>
      <c r="K13" s="180"/>
      <c r="L13" s="180"/>
      <c r="M13" s="180"/>
    </row>
    <row r="14" spans="1:13" s="84" customFormat="1" ht="14.25">
      <c r="A14" s="236"/>
      <c r="B14" s="236"/>
      <c r="C14" s="135"/>
      <c r="D14" s="135"/>
      <c r="E14" s="239"/>
      <c r="F14" s="239"/>
      <c r="G14" s="76"/>
      <c r="H14" s="76"/>
      <c r="I14" s="180"/>
      <c r="J14" s="180"/>
      <c r="K14" s="180"/>
      <c r="L14" s="180"/>
      <c r="M14" s="251"/>
    </row>
    <row r="15" spans="1:13" s="84" customFormat="1" ht="14.25">
      <c r="A15" s="236"/>
      <c r="B15" s="236"/>
      <c r="C15" s="135"/>
      <c r="D15" s="135"/>
      <c r="E15" s="239"/>
      <c r="F15" s="239"/>
      <c r="G15" s="76"/>
      <c r="H15" s="76"/>
      <c r="I15" s="180"/>
      <c r="J15" s="180"/>
      <c r="K15" s="234" t="s">
        <v>7</v>
      </c>
      <c r="L15" s="180"/>
      <c r="M15" s="234">
        <f>+M12*0.22</f>
        <v>0</v>
      </c>
    </row>
    <row r="16" spans="1:13" s="84" customFormat="1" ht="14.25">
      <c r="A16" s="236"/>
      <c r="B16" s="236"/>
      <c r="C16" s="135"/>
      <c r="D16" s="135"/>
      <c r="E16" s="239"/>
      <c r="F16" s="239"/>
      <c r="G16" s="76"/>
      <c r="H16" s="76"/>
      <c r="I16" s="180"/>
      <c r="J16" s="180"/>
      <c r="K16" s="234"/>
      <c r="L16" s="180"/>
      <c r="M16" s="180"/>
    </row>
    <row r="17" spans="1:13" s="84" customFormat="1" ht="15" thickBot="1">
      <c r="A17" s="236"/>
      <c r="B17" s="236"/>
      <c r="C17" s="135"/>
      <c r="D17" s="135"/>
      <c r="E17" s="239"/>
      <c r="F17" s="239"/>
      <c r="G17" s="76"/>
      <c r="H17" s="76"/>
      <c r="I17" s="180"/>
      <c r="J17" s="180"/>
      <c r="K17" s="235" t="s">
        <v>33</v>
      </c>
      <c r="L17" s="235"/>
      <c r="M17" s="235">
        <f>+M15+M12</f>
        <v>0</v>
      </c>
    </row>
    <row r="18" spans="1:13" s="84" customFormat="1" ht="15.75" thickTop="1">
      <c r="A18" s="81"/>
      <c r="B18" s="81"/>
      <c r="C18" s="83"/>
      <c r="D18" s="83"/>
      <c r="E18" s="92"/>
      <c r="F18" s="92"/>
      <c r="G18" s="86"/>
      <c r="H18" s="86"/>
      <c r="I18" s="80"/>
      <c r="J18" s="80"/>
      <c r="K18" s="80"/>
      <c r="L18" s="80"/>
      <c r="M18" s="80"/>
    </row>
    <row r="19" spans="1:13" s="23" customFormat="1" ht="15.75">
      <c r="A19" s="21"/>
      <c r="B19" s="21"/>
      <c r="C19" s="24"/>
      <c r="D19" s="24"/>
      <c r="E19" s="93"/>
      <c r="F19" s="93"/>
      <c r="G19" s="27"/>
      <c r="H19" s="27"/>
      <c r="I19" s="78"/>
      <c r="J19" s="78"/>
      <c r="K19" s="78"/>
      <c r="L19" s="78"/>
      <c r="M19" s="78"/>
    </row>
    <row r="20" spans="1:13" s="30" customFormat="1" ht="18.75">
      <c r="A20" s="36"/>
      <c r="B20" s="36"/>
      <c r="C20" s="29"/>
      <c r="D20" s="29"/>
      <c r="E20" s="94"/>
      <c r="F20" s="94"/>
      <c r="G20" s="82"/>
      <c r="H20" s="82"/>
      <c r="I20" s="95"/>
      <c r="J20" s="95"/>
      <c r="K20" s="95"/>
      <c r="L20" s="95"/>
      <c r="M20" s="95"/>
    </row>
    <row r="21" spans="1:13" s="23" customFormat="1" ht="15.75">
      <c r="A21" s="21"/>
      <c r="B21" s="21"/>
      <c r="C21" s="24"/>
      <c r="D21" s="24"/>
      <c r="E21" s="93"/>
      <c r="F21" s="93"/>
      <c r="G21" s="96"/>
      <c r="H21" s="96"/>
      <c r="I21" s="78"/>
      <c r="J21" s="78"/>
      <c r="K21" s="78"/>
      <c r="L21" s="78"/>
      <c r="M21" s="78"/>
    </row>
    <row r="26" spans="1:13">
      <c r="E26" s="97"/>
      <c r="F26" s="97"/>
    </row>
    <row r="28" spans="1:13">
      <c r="E28" s="97"/>
      <c r="F28" s="97"/>
    </row>
    <row r="29" spans="1:13">
      <c r="E29" s="97"/>
      <c r="F29" s="97"/>
    </row>
    <row r="33" spans="5:6" ht="15.75">
      <c r="E33" s="98"/>
      <c r="F33" s="98"/>
    </row>
  </sheetData>
  <pageMargins left="0.39370078740157483" right="0.39370078740157483" top="1.1811023622047245" bottom="0.98425196850393704"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nsl</vt:lpstr>
      <vt:lpstr>skREK</vt:lpstr>
      <vt:lpstr>Rfk</vt:lpstr>
      <vt:lpstr>predD</vt:lpstr>
      <vt:lpstr>zemBetD</vt:lpstr>
      <vt:lpstr>kan</vt:lpstr>
      <vt:lpstr>zakljD</vt:lpstr>
      <vt:lpstr>fekalna osnovni podatki</vt:lpstr>
      <vt:lpstr>Rmet</vt:lpstr>
      <vt:lpstr>prD</vt:lpstr>
      <vt:lpstr>zbD</vt:lpstr>
      <vt:lpstr>kanal</vt:lpstr>
      <vt:lpstr>zakljuD</vt:lpstr>
      <vt:lpstr>JAREK Z VPADNIM JAŠKOM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dc:creator>
  <cp:lastModifiedBy>Uporabnik</cp:lastModifiedBy>
  <cp:lastPrinted>2020-10-09T11:50:22Z</cp:lastPrinted>
  <dcterms:created xsi:type="dcterms:W3CDTF">2014-12-11T07:13:27Z</dcterms:created>
  <dcterms:modified xsi:type="dcterms:W3CDTF">2020-10-12T12:13:15Z</dcterms:modified>
</cp:coreProperties>
</file>