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84" r:id="rId2"/>
    <sheet name="Rfk" sheetId="3" r:id="rId3"/>
    <sheet name="predD" sheetId="5" r:id="rId4"/>
    <sheet name="zemBetD" sheetId="7" r:id="rId5"/>
    <sheet name="kan" sheetId="8" r:id="rId6"/>
    <sheet name="zakljD" sheetId="9" r:id="rId7"/>
    <sheet name="fekalna osnovni podatki" sheetId="34" r:id="rId8"/>
  </sheets>
  <definedNames>
    <definedName name="_xlnm.Print_Titles" localSheetId="5">kan!$7:$8</definedName>
    <definedName name="_xlnm.Print_Titles" localSheetId="3">predD!$6:$7</definedName>
    <definedName name="_xlnm.Print_Titles" localSheetId="6">zakljD!$8:$9</definedName>
    <definedName name="_xlnm.Print_Titles" localSheetId="4">zemBetD!$22:$23</definedName>
  </definedNames>
  <calcPr calcId="162913"/>
</workbook>
</file>

<file path=xl/calcChain.xml><?xml version="1.0" encoding="utf-8"?>
<calcChain xmlns="http://schemas.openxmlformats.org/spreadsheetml/2006/main">
  <c r="D138" i="7" l="1"/>
  <c r="D48" i="9" l="1"/>
  <c r="D80" i="9" l="1"/>
  <c r="D31" i="9"/>
  <c r="D32" i="9"/>
  <c r="F79" i="9"/>
  <c r="D40" i="9"/>
  <c r="D39" i="9"/>
  <c r="D41" i="9" l="1"/>
  <c r="F80" i="9"/>
  <c r="F32" i="9"/>
  <c r="F31" i="9"/>
  <c r="F39" i="9"/>
  <c r="F48" i="9"/>
  <c r="F40" i="9"/>
  <c r="D73" i="8" l="1"/>
  <c r="D81" i="8"/>
  <c r="D32" i="8"/>
  <c r="D57" i="8"/>
  <c r="D65" i="8"/>
  <c r="F56" i="8"/>
  <c r="D49" i="8"/>
  <c r="D41" i="8"/>
  <c r="F39" i="8"/>
  <c r="F40" i="8"/>
  <c r="D24" i="8"/>
  <c r="F21" i="8"/>
  <c r="F22" i="8"/>
  <c r="F23" i="8"/>
  <c r="F80" i="8"/>
  <c r="F71" i="8"/>
  <c r="F64" i="8"/>
  <c r="F48" i="8"/>
  <c r="F31" i="8"/>
  <c r="D28" i="7"/>
  <c r="D68" i="5"/>
  <c r="D70" i="5"/>
  <c r="D67" i="5"/>
  <c r="D41" i="5"/>
  <c r="D48" i="5" s="1"/>
  <c r="D42" i="5"/>
  <c r="D49" i="5" s="1"/>
  <c r="D61" i="5"/>
  <c r="D62" i="5"/>
  <c r="D23" i="9" s="1"/>
  <c r="H14" i="34"/>
  <c r="D63" i="5" s="1"/>
  <c r="D24" i="9" s="1"/>
  <c r="F24" i="9" s="1"/>
  <c r="D13" i="5"/>
  <c r="D14" i="5"/>
  <c r="E13" i="34"/>
  <c r="F14" i="8"/>
  <c r="F15" i="8"/>
  <c r="D71" i="7"/>
  <c r="D110" i="7"/>
  <c r="D118" i="7"/>
  <c r="D126" i="7"/>
  <c r="F23" i="9" l="1"/>
  <c r="D16" i="9"/>
  <c r="F16" i="9" s="1"/>
  <c r="D56" i="9"/>
  <c r="D47" i="9"/>
  <c r="F47" i="9" s="1"/>
  <c r="D69" i="5"/>
  <c r="F55" i="8"/>
  <c r="F72" i="8"/>
  <c r="F88" i="8" s="1"/>
  <c r="I14" i="3" s="1"/>
  <c r="F79" i="8"/>
  <c r="F63" i="8"/>
  <c r="F47" i="8"/>
  <c r="F30" i="8"/>
  <c r="C149" i="7"/>
  <c r="C150" i="7" s="1"/>
  <c r="C140" i="7"/>
  <c r="C141" i="7" s="1"/>
  <c r="C132" i="7"/>
  <c r="C133" i="7" s="1"/>
  <c r="F125" i="7"/>
  <c r="F124" i="7"/>
  <c r="C124" i="7"/>
  <c r="C125" i="7" s="1"/>
  <c r="F117" i="7"/>
  <c r="C116" i="7"/>
  <c r="C117" i="7" s="1"/>
  <c r="F108" i="7"/>
  <c r="F109" i="7"/>
  <c r="C108" i="7"/>
  <c r="C109" i="7" s="1"/>
  <c r="F101" i="7"/>
  <c r="C100" i="7"/>
  <c r="C101" i="7" s="1"/>
  <c r="F94" i="7"/>
  <c r="F93" i="7"/>
  <c r="C93" i="7"/>
  <c r="C94" i="7" s="1"/>
  <c r="F86" i="7"/>
  <c r="F85" i="7"/>
  <c r="C85" i="7"/>
  <c r="C86" i="7" s="1"/>
  <c r="F78" i="7"/>
  <c r="C77" i="7"/>
  <c r="C78" i="7" s="1"/>
  <c r="F70" i="7"/>
  <c r="C69" i="7"/>
  <c r="C70" i="7" s="1"/>
  <c r="D62" i="7"/>
  <c r="F61" i="7"/>
  <c r="C61" i="7"/>
  <c r="C62" i="7" s="1"/>
  <c r="C53" i="7"/>
  <c r="C54" i="7" s="1"/>
  <c r="C45" i="7"/>
  <c r="C46" i="7" s="1"/>
  <c r="C37" i="7"/>
  <c r="C38" i="7" s="1"/>
  <c r="F13" i="5"/>
  <c r="D13" i="7"/>
  <c r="D12" i="7"/>
  <c r="C29" i="7"/>
  <c r="C30" i="7" s="1"/>
  <c r="C76" i="5"/>
  <c r="C77" i="5" s="1"/>
  <c r="C69" i="5"/>
  <c r="C70" i="5" s="1"/>
  <c r="C62" i="5"/>
  <c r="C63" i="5" s="1"/>
  <c r="C55" i="5"/>
  <c r="C56" i="5" s="1"/>
  <c r="C41" i="5"/>
  <c r="C42" i="5" s="1"/>
  <c r="C34" i="5"/>
  <c r="C35" i="5" s="1"/>
  <c r="F14" i="5"/>
  <c r="D64" i="9" l="1"/>
  <c r="F56" i="9"/>
  <c r="D29" i="7"/>
  <c r="F29" i="7" s="1"/>
  <c r="E12" i="7"/>
  <c r="D132" i="7"/>
  <c r="D30" i="7"/>
  <c r="F30" i="7" s="1"/>
  <c r="H13" i="7"/>
  <c r="D55" i="9"/>
  <c r="D15" i="9"/>
  <c r="F15" i="9" s="1"/>
  <c r="F62" i="7"/>
  <c r="D63" i="7"/>
  <c r="F87" i="8"/>
  <c r="I13" i="3" s="1"/>
  <c r="D140" i="7"/>
  <c r="D141" i="7"/>
  <c r="D133" i="7"/>
  <c r="F133" i="7" s="1"/>
  <c r="F116" i="7"/>
  <c r="F100" i="7"/>
  <c r="F77" i="7"/>
  <c r="D45" i="7"/>
  <c r="F45" i="7" s="1"/>
  <c r="F69" i="7"/>
  <c r="D53" i="7"/>
  <c r="F53" i="7" s="1"/>
  <c r="D54" i="7"/>
  <c r="F54" i="7" s="1"/>
  <c r="D37" i="7"/>
  <c r="D38" i="7"/>
  <c r="F38" i="7" s="1"/>
  <c r="D46" i="7"/>
  <c r="F46" i="7" s="1"/>
  <c r="D139" i="7"/>
  <c r="D130" i="7"/>
  <c r="D60" i="5"/>
  <c r="G11" i="34"/>
  <c r="F55" i="9" l="1"/>
  <c r="D63" i="9"/>
  <c r="D72" i="9"/>
  <c r="F72" i="9" s="1"/>
  <c r="F64" i="9"/>
  <c r="F141" i="7"/>
  <c r="D150" i="7"/>
  <c r="F150" i="7" s="1"/>
  <c r="F140" i="7"/>
  <c r="D142" i="7"/>
  <c r="D149" i="7"/>
  <c r="F132" i="7"/>
  <c r="F37" i="7"/>
  <c r="F89" i="9" l="1"/>
  <c r="K14" i="3" s="1"/>
  <c r="D71" i="9"/>
  <c r="F63" i="9"/>
  <c r="F158" i="7"/>
  <c r="G14" i="3" s="1"/>
  <c r="F149" i="7"/>
  <c r="F157" i="7" s="1"/>
  <c r="G13" i="3" l="1"/>
  <c r="F71" i="9"/>
  <c r="F88" i="9" s="1"/>
  <c r="K13" i="3" s="1"/>
  <c r="B2" i="34" l="1"/>
  <c r="B1" i="34"/>
  <c r="F49" i="5" l="1"/>
  <c r="F48" i="5"/>
  <c r="D78" i="9" l="1"/>
  <c r="F78" i="9" s="1"/>
  <c r="D77" i="9"/>
  <c r="D81" i="9" s="1"/>
  <c r="D46" i="9"/>
  <c r="F46" i="9" s="1"/>
  <c r="D45" i="9"/>
  <c r="D49" i="9" s="1"/>
  <c r="F38" i="9"/>
  <c r="D30" i="9"/>
  <c r="F30" i="9" s="1"/>
  <c r="D22" i="9"/>
  <c r="F22" i="9" s="1"/>
  <c r="F78" i="8"/>
  <c r="F70" i="8"/>
  <c r="F62" i="8"/>
  <c r="F54" i="8"/>
  <c r="F46" i="8"/>
  <c r="F38" i="8"/>
  <c r="D13" i="8" l="1"/>
  <c r="F13" i="8" s="1"/>
  <c r="D12" i="8"/>
  <c r="D16" i="8" s="1"/>
  <c r="D147" i="7"/>
  <c r="F139" i="7"/>
  <c r="F130" i="7" l="1"/>
  <c r="D92" i="7" l="1"/>
  <c r="D99" i="7" s="1"/>
  <c r="D91" i="7"/>
  <c r="D83" i="7"/>
  <c r="D76" i="7"/>
  <c r="D75" i="7"/>
  <c r="F68" i="7"/>
  <c r="D79" i="7" l="1"/>
  <c r="F76" i="7"/>
  <c r="F60" i="7" l="1"/>
  <c r="D52" i="7"/>
  <c r="D51" i="7"/>
  <c r="D44" i="7"/>
  <c r="D43" i="7"/>
  <c r="D36" i="7"/>
  <c r="F36" i="7" s="1"/>
  <c r="D35" i="7"/>
  <c r="F28" i="7"/>
  <c r="D27" i="7"/>
  <c r="D31" i="7" s="1"/>
  <c r="D20" i="7"/>
  <c r="G11" i="7"/>
  <c r="D131" i="7" s="1"/>
  <c r="D134" i="7" s="1"/>
  <c r="D39" i="7" l="1"/>
  <c r="D55" i="7"/>
  <c r="D47" i="7"/>
  <c r="D148" i="7"/>
  <c r="D151" i="7" s="1"/>
  <c r="F131" i="7"/>
  <c r="D84" i="7"/>
  <c r="D39" i="5"/>
  <c r="D33" i="5"/>
  <c r="D32" i="5"/>
  <c r="D12" i="5"/>
  <c r="F12" i="5" s="1"/>
  <c r="D11" i="5"/>
  <c r="G12" i="34"/>
  <c r="D40" i="5" l="1"/>
  <c r="D47" i="5" s="1"/>
  <c r="F47" i="5" s="1"/>
  <c r="F84" i="7"/>
  <c r="D87" i="7"/>
  <c r="D54" i="9"/>
  <c r="D14" i="9"/>
  <c r="F14" i="9" s="1"/>
  <c r="F148" i="7"/>
  <c r="F54" i="9" l="1"/>
  <c r="D62" i="9"/>
  <c r="D70" i="9" l="1"/>
  <c r="F70" i="9" s="1"/>
  <c r="F62" i="9"/>
  <c r="F87" i="9" l="1"/>
  <c r="K12" i="3" s="1"/>
  <c r="A35" i="8" l="1"/>
  <c r="F69" i="8" l="1"/>
  <c r="F61" i="8"/>
  <c r="D46" i="5"/>
  <c r="F37" i="9" l="1"/>
  <c r="D29" i="9"/>
  <c r="D33" i="9" s="1"/>
  <c r="D21" i="9"/>
  <c r="D25" i="9" s="1"/>
  <c r="F77" i="8"/>
  <c r="F45" i="8"/>
  <c r="F37" i="8"/>
  <c r="F29" i="8"/>
  <c r="F74" i="5"/>
  <c r="F67" i="5"/>
  <c r="F60" i="5"/>
  <c r="F32" i="5"/>
  <c r="F25" i="5"/>
  <c r="F18" i="5"/>
  <c r="F11" i="5"/>
  <c r="B3" i="5"/>
  <c r="B2" i="5"/>
  <c r="B1" i="5"/>
  <c r="E3" i="3"/>
  <c r="E2" i="3"/>
  <c r="E1" i="3"/>
  <c r="F83" i="7"/>
  <c r="F122" i="7"/>
  <c r="F67" i="7"/>
  <c r="F59" i="7"/>
  <c r="F51" i="7"/>
  <c r="B3" i="7"/>
  <c r="B3" i="8" s="1"/>
  <c r="B3" i="9" s="1"/>
  <c r="B2" i="7"/>
  <c r="B2" i="8" s="1"/>
  <c r="B2" i="9" s="1"/>
  <c r="B1" i="7"/>
  <c r="B1" i="8" s="1"/>
  <c r="B1" i="9" s="1"/>
  <c r="F63" i="5" l="1"/>
  <c r="F62" i="5"/>
  <c r="F76" i="5"/>
  <c r="F77" i="5"/>
  <c r="F20" i="5"/>
  <c r="F21" i="5"/>
  <c r="F70" i="5"/>
  <c r="F69" i="5"/>
  <c r="F28" i="5"/>
  <c r="F27" i="5"/>
  <c r="F55" i="5"/>
  <c r="F56" i="5"/>
  <c r="F42" i="5"/>
  <c r="F41" i="5"/>
  <c r="F26" i="5"/>
  <c r="F107" i="7"/>
  <c r="F99" i="7"/>
  <c r="F92" i="7"/>
  <c r="F75" i="7"/>
  <c r="F52" i="7"/>
  <c r="F44" i="7"/>
  <c r="F43" i="7"/>
  <c r="D98" i="7"/>
  <c r="D102" i="7" s="1"/>
  <c r="F138" i="7"/>
  <c r="D13" i="9"/>
  <c r="D17" i="9" s="1"/>
  <c r="D53" i="9"/>
  <c r="D57" i="9" s="1"/>
  <c r="F77" i="9"/>
  <c r="F45" i="9"/>
  <c r="F29" i="9"/>
  <c r="F21" i="9"/>
  <c r="F53" i="8"/>
  <c r="F86" i="8"/>
  <c r="F28" i="8"/>
  <c r="F20" i="8"/>
  <c r="F12" i="8"/>
  <c r="F68" i="5"/>
  <c r="F75" i="5"/>
  <c r="F54" i="5"/>
  <c r="F39" i="5"/>
  <c r="F61" i="5"/>
  <c r="F46" i="5"/>
  <c r="F53" i="5"/>
  <c r="F40" i="5"/>
  <c r="F19" i="5"/>
  <c r="F123" i="7"/>
  <c r="F115" i="7"/>
  <c r="F114" i="7"/>
  <c r="F106" i="7"/>
  <c r="F91" i="7"/>
  <c r="F35" i="7"/>
  <c r="I12" i="3" l="1"/>
  <c r="F34" i="5"/>
  <c r="F83" i="5" s="1"/>
  <c r="F35" i="5"/>
  <c r="F84" i="5" s="1"/>
  <c r="E14" i="3" s="1"/>
  <c r="M14" i="3" s="1"/>
  <c r="F85" i="8"/>
  <c r="I11" i="3" s="1"/>
  <c r="F53" i="9"/>
  <c r="D61" i="9"/>
  <c r="D65" i="9" s="1"/>
  <c r="F13" i="9"/>
  <c r="F156" i="7"/>
  <c r="G12" i="3" s="1"/>
  <c r="F98" i="7"/>
  <c r="F81" i="5"/>
  <c r="E11" i="3" s="1"/>
  <c r="F33" i="5"/>
  <c r="F82" i="5" s="1"/>
  <c r="E12" i="3" s="1"/>
  <c r="I16" i="3" l="1"/>
  <c r="F86" i="5"/>
  <c r="E13" i="3"/>
  <c r="M13" i="3" s="1"/>
  <c r="F90" i="8"/>
  <c r="M12" i="3"/>
  <c r="D69" i="9"/>
  <c r="D73" i="9" s="1"/>
  <c r="F61" i="9"/>
  <c r="F147" i="7"/>
  <c r="E16" i="3" l="1"/>
  <c r="F69" i="9"/>
  <c r="F86" i="9" s="1"/>
  <c r="K11" i="3" l="1"/>
  <c r="K16" i="3" s="1"/>
  <c r="F91" i="9"/>
  <c r="D184" i="8" l="1"/>
  <c r="F184" i="8" s="1"/>
  <c r="D183" i="8"/>
  <c r="F183" i="8" s="1"/>
  <c r="D182" i="8"/>
  <c r="F182" i="8" s="1"/>
  <c r="D181" i="8"/>
  <c r="F181" i="8" s="1"/>
  <c r="D180" i="8"/>
  <c r="F180" i="8" s="1"/>
  <c r="D179" i="8"/>
  <c r="F179" i="8" s="1"/>
  <c r="D178" i="8"/>
  <c r="F178" i="8" s="1"/>
  <c r="D177" i="8"/>
  <c r="F177" i="8" s="1"/>
  <c r="D176" i="8"/>
  <c r="F176" i="8" s="1"/>
  <c r="D175" i="8"/>
  <c r="F175" i="8" s="1"/>
  <c r="D174" i="8"/>
  <c r="F174" i="8" s="1"/>
  <c r="D173" i="8"/>
  <c r="F173" i="8" s="1"/>
  <c r="D172" i="8"/>
  <c r="F172" i="8" s="1"/>
  <c r="D171" i="8"/>
  <c r="F171" i="8" s="1"/>
  <c r="D170" i="8"/>
  <c r="F170" i="8" s="1"/>
  <c r="D169" i="8"/>
  <c r="F169" i="8" s="1"/>
  <c r="D168" i="8"/>
  <c r="F168" i="8" s="1"/>
  <c r="D167" i="8"/>
  <c r="F167" i="8" s="1"/>
  <c r="D166" i="8"/>
  <c r="F166" i="8" s="1"/>
  <c r="D165" i="8"/>
  <c r="F165" i="8" s="1"/>
  <c r="D164" i="8"/>
  <c r="F164" i="8" s="1"/>
  <c r="D160" i="8"/>
  <c r="F160" i="8" s="1"/>
  <c r="D159" i="8"/>
  <c r="F159" i="8" s="1"/>
  <c r="D158" i="8"/>
  <c r="F158" i="8" s="1"/>
  <c r="D157" i="8"/>
  <c r="F157" i="8" s="1"/>
  <c r="D156" i="8"/>
  <c r="F156" i="8" s="1"/>
  <c r="D155" i="8"/>
  <c r="F155" i="8" s="1"/>
  <c r="D154" i="8"/>
  <c r="F154" i="8" s="1"/>
  <c r="D153" i="8"/>
  <c r="F153" i="8" s="1"/>
  <c r="D152" i="8"/>
  <c r="F152" i="8" s="1"/>
  <c r="D151" i="8"/>
  <c r="F151" i="8" s="1"/>
  <c r="D150" i="8"/>
  <c r="F150" i="8" s="1"/>
  <c r="D149" i="8"/>
  <c r="F149" i="8" s="1"/>
  <c r="D148" i="8"/>
  <c r="F148" i="8" s="1"/>
  <c r="D147" i="8"/>
  <c r="F147" i="8" s="1"/>
  <c r="D146" i="8"/>
  <c r="F146" i="8" s="1"/>
  <c r="D145" i="8"/>
  <c r="F145" i="8" s="1"/>
  <c r="D144" i="8"/>
  <c r="F144" i="8" s="1"/>
  <c r="D143" i="8"/>
  <c r="F143" i="8" s="1"/>
  <c r="D142" i="8"/>
  <c r="F142" i="8" s="1"/>
  <c r="D141" i="8"/>
  <c r="F141" i="8" s="1"/>
  <c r="D140" i="8"/>
  <c r="F140" i="8" s="1"/>
  <c r="A18" i="8"/>
  <c r="D137" i="8"/>
  <c r="F137" i="8" s="1"/>
  <c r="D136" i="8"/>
  <c r="F136" i="8" s="1"/>
  <c r="D135" i="8"/>
  <c r="F135" i="8" s="1"/>
  <c r="D134" i="8"/>
  <c r="F134" i="8" s="1"/>
  <c r="D133" i="8"/>
  <c r="F133" i="8" s="1"/>
  <c r="D132" i="8"/>
  <c r="F132" i="8" s="1"/>
  <c r="D131" i="8"/>
  <c r="F131" i="8" s="1"/>
  <c r="D130" i="8"/>
  <c r="F130" i="8" s="1"/>
  <c r="D129" i="8"/>
  <c r="F129" i="8" s="1"/>
  <c r="D128" i="8"/>
  <c r="F128" i="8" s="1"/>
  <c r="D127" i="8"/>
  <c r="F127" i="8" s="1"/>
  <c r="D126" i="8"/>
  <c r="F126" i="8" s="1"/>
  <c r="D125" i="8"/>
  <c r="F125" i="8" s="1"/>
  <c r="D124" i="8"/>
  <c r="F124" i="8" s="1"/>
  <c r="D123" i="8"/>
  <c r="F123" i="8" s="1"/>
  <c r="D122" i="8"/>
  <c r="F122" i="8" s="1"/>
  <c r="D121" i="8"/>
  <c r="F121" i="8" s="1"/>
  <c r="D120" i="8"/>
  <c r="F120" i="8" s="1"/>
  <c r="D119" i="8"/>
  <c r="F119" i="8" s="1"/>
  <c r="D118" i="8"/>
  <c r="F118" i="8" s="1"/>
  <c r="D117" i="8"/>
  <c r="F117" i="8" s="1"/>
  <c r="A19" i="9" l="1"/>
  <c r="A27" i="9" l="1"/>
  <c r="A35" i="9" s="1"/>
  <c r="A43" i="9" s="1"/>
  <c r="A51" i="9" s="1"/>
  <c r="F27" i="7"/>
  <c r="F155" i="7" s="1"/>
  <c r="F160" i="7" s="1"/>
  <c r="A33" i="7"/>
  <c r="A41" i="7" s="1"/>
  <c r="A49" i="7" s="1"/>
  <c r="A57" i="7" s="1"/>
  <c r="A65" i="7" s="1"/>
  <c r="A73" i="7" s="1"/>
  <c r="A16" i="5"/>
  <c r="A23" i="5" s="1"/>
  <c r="A30" i="5" s="1"/>
  <c r="G11" i="3" l="1"/>
  <c r="G16" i="3" s="1"/>
  <c r="A59" i="9"/>
  <c r="A67" i="9" s="1"/>
  <c r="A75" i="9" s="1"/>
  <c r="A81" i="7"/>
  <c r="A89" i="7" s="1"/>
  <c r="A96" i="7" s="1"/>
  <c r="M11" i="3" l="1"/>
  <c r="A43" i="8"/>
  <c r="A51" i="8" s="1"/>
  <c r="A59" i="8" s="1"/>
  <c r="A67" i="8" s="1"/>
  <c r="A75" i="8" s="1"/>
  <c r="A104" i="7"/>
  <c r="A112" i="7" s="1"/>
  <c r="A120" i="7" s="1"/>
  <c r="A128" i="7" s="1"/>
  <c r="M16" i="3" l="1"/>
  <c r="D8" i="84" l="1"/>
  <c r="D10" i="84" l="1"/>
  <c r="D12" i="84" s="1"/>
  <c r="D16" i="84" l="1"/>
  <c r="D17" i="84" s="1"/>
  <c r="D19" i="84" s="1"/>
  <c r="A37" i="5" l="1"/>
  <c r="A44" i="5" s="1"/>
  <c r="A51" i="5" s="1"/>
  <c r="A58" i="5" s="1"/>
  <c r="A65" i="5" l="1"/>
  <c r="A72" i="5" s="1"/>
</calcChain>
</file>

<file path=xl/sharedStrings.xml><?xml version="1.0" encoding="utf-8"?>
<sst xmlns="http://schemas.openxmlformats.org/spreadsheetml/2006/main" count="698" uniqueCount="141">
  <si>
    <t xml:space="preserve">ISAN 12 d.o.o. </t>
  </si>
  <si>
    <t>6000 KOPER</t>
  </si>
  <si>
    <t>investittor</t>
  </si>
  <si>
    <t xml:space="preserve">objekt </t>
  </si>
  <si>
    <t>del projekta</t>
  </si>
  <si>
    <t>faza projekta</t>
  </si>
  <si>
    <t xml:space="preserve">datum </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</si>
  <si>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</si>
  <si>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</si>
  <si>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</si>
  <si>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</si>
  <si>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</si>
  <si>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</si>
  <si>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</si>
  <si>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</si>
  <si>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</si>
  <si>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</si>
  <si>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</si>
  <si>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</si>
  <si>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skupaj</t>
  </si>
  <si>
    <t>MESTNA OBČINA KOPER</t>
  </si>
  <si>
    <t>Verdijeva 10</t>
  </si>
  <si>
    <t>I.</t>
  </si>
  <si>
    <t>PREDDELA</t>
  </si>
  <si>
    <t>kanal FT 12</t>
  </si>
  <si>
    <t>kanal FT 12-18</t>
  </si>
  <si>
    <t>kanal FT 12-21</t>
  </si>
  <si>
    <t>kanal FT 12-25</t>
  </si>
  <si>
    <t>kanal FT 12-28</t>
  </si>
  <si>
    <t>kanal FT 12-34</t>
  </si>
  <si>
    <t>kanal FT 12-13</t>
  </si>
  <si>
    <t>kanal FT 29</t>
  </si>
  <si>
    <t>kanal FT 29-12</t>
  </si>
  <si>
    <t>kanal FT 29-12-1</t>
  </si>
  <si>
    <t>kanal FT 29-15</t>
  </si>
  <si>
    <t>kanal FT 29-18</t>
  </si>
  <si>
    <t>kanal FT 29-25</t>
  </si>
  <si>
    <t>kanal FT 29-1</t>
  </si>
  <si>
    <t>kanal FT 42</t>
  </si>
  <si>
    <t>kanal FT 46</t>
  </si>
  <si>
    <t>kanal FT 52</t>
  </si>
  <si>
    <t>kanal FT 46-2</t>
  </si>
  <si>
    <t>kanal FT 19</t>
  </si>
  <si>
    <t>kanal FT 19-13</t>
  </si>
  <si>
    <t>kanal FT 19-19</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</si>
  <si>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</si>
  <si>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</si>
  <si>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</si>
  <si>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</si>
  <si>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</si>
  <si>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</si>
  <si>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</si>
  <si>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REKAPITULACIJA - fekalna kanalizacija</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</si>
  <si>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</si>
  <si>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</si>
  <si>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</si>
  <si>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</si>
  <si>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</si>
  <si>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</si>
  <si>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</si>
  <si>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</si>
  <si>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</si>
  <si>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</si>
  <si>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</si>
  <si>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</si>
  <si>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</si>
  <si>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makadam</t>
  </si>
  <si>
    <t>PZI</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</si>
  <si>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</si>
  <si>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REKAPITULACIJA</t>
  </si>
  <si>
    <t>Ulica 15.maja 15</t>
  </si>
  <si>
    <t>naročnik</t>
  </si>
  <si>
    <t>MARJETICA d.o.o.</t>
  </si>
  <si>
    <t xml:space="preserve">Iztok Kleibencetl </t>
  </si>
  <si>
    <t>udig</t>
  </si>
  <si>
    <t>SKUPNA KUBATURA</t>
  </si>
  <si>
    <t>DOLŽINA</t>
  </si>
  <si>
    <t>asfalti</t>
  </si>
  <si>
    <t>zelenice</t>
  </si>
  <si>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</si>
  <si>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</si>
  <si>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Dobava na mesto vgradnje in izdelava betonske posteljice iz cementnega betona C20/25;XC1, min. debeline 10 cm. Prerez 0,10 m3/m1. V ceni je zajeto oblikovanje ležišča cevi po projektirani niveleti in karakterističnih prerezih ter vsa dodatna in zaščitna dela.</t>
  </si>
  <si>
    <t>Dobava na mesto vgradnje in obbetoniranje cevovoda s cement. betonom C25/30;XC2, min. debeline 10 cm iznad oboda cevi. Prerez 0,25 m3/m1. V ceni je zajeto natančno podbetoniranje in obbetoniranje cevi po projektiranih karakterističnih prerezih ter vsa dodatna in zaščitna dela.</t>
  </si>
  <si>
    <t xml:space="preserve">Dobava na mesto vgradnje in izvedba sidranja cevovoda kanaliz. na strmini s postavitvijo armature, izdelavo bet.posteljice min.deb.10 cm, obbetoniranjem s cementnim betonom C25/30;XC2, min. debeline 10 cm. Presek 0,35 m3/m1. V ceni je zajet izkop temelja sidra v mat.III. do IV.ktg., 0,65 m3/kos, z odvozom odvečnega materiala v deponijo, betoniranje sider in obbetoniranje cevi po projektiranih karakterističnih prerezih ter vsa dodatna in zaščitna dela. sidra so izdelana na medsebojni osni razdalji 5,0 m. </t>
  </si>
  <si>
    <t>Odvoz odvečnega izkopanega materiala na srednjo transportno razdaljo do 15 km in predaja pooblaščenemu prevzemniku. Kubatura v raščenem stanju. V ceni so upoštevani vsi stroški deponiranja materiala ter vsa dodatna in zaščitna dela.</t>
  </si>
  <si>
    <t>Ročno-strojni izkop sond ob obstoječi infrastrukturi,(kanalizacija, vodovod, telefon, elektrika, plin CATV...) - po vpisu in potrditvi v gradbenem dnevniku s strani nadzornega organa. Obračun po dejansko izvedenih delih. V ceni so zajeta vsa dodatna in zaščitna dela.</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</si>
  <si>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</si>
  <si>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 xml:space="preserve">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t>
  </si>
  <si>
    <t xml:space="preserve">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t>
  </si>
  <si>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xml:space="preserve">. V ceni je zajet ročni izkop in planiranje dna v mat. III.-IV.ktg, montaža in demontaža enostranskega opaža, vgrajevanje betona s tlačenjem pod in v temelj zidu, ročni zasip s planiranjem ter vsa dodatna in zaščitna dela. Obračun po dejansko izvršenih delih.  </t>
    </r>
  </si>
  <si>
    <t>SKUPAJ:</t>
  </si>
  <si>
    <t>post.</t>
  </si>
  <si>
    <t>opis del</t>
  </si>
  <si>
    <t>en.</t>
  </si>
  <si>
    <t>količina</t>
  </si>
  <si>
    <t>cena po</t>
  </si>
  <si>
    <t>cena</t>
  </si>
  <si>
    <t>mere</t>
  </si>
  <si>
    <t>enoti</t>
  </si>
  <si>
    <t>postavke</t>
  </si>
  <si>
    <t>FEKALNA OSNOVNI PODATKI</t>
  </si>
  <si>
    <t>Dobava na mesto vgradnje in strojna izdelava nosilne plasti iz bituminiziranega drobljenca AC16 base, B 50/70 A3 v povprečni debelini 60mm. V ceni je zajeta izdelava v projektiranih padcih in naklonih ter vsa dodatna in zaščitna dela.</t>
  </si>
  <si>
    <t>Skupaj</t>
  </si>
  <si>
    <t>PROJEKTANTSKI POPIS DEL</t>
  </si>
  <si>
    <t xml:space="preserve">FEKALNA JAVNA KANALIZACIJA </t>
  </si>
  <si>
    <t>DDV 22%</t>
  </si>
  <si>
    <t>SKUPAJ brez DDV:</t>
  </si>
  <si>
    <t>SKUPAJ z DDV:</t>
  </si>
  <si>
    <t xml:space="preserve">SEKUNDARNO KANALIZACIJSKO OMREŽJE – ŠKOFIJE II. FAZA 
</t>
  </si>
  <si>
    <t>kanal ft44-P</t>
  </si>
  <si>
    <t>kanal ft44-1</t>
  </si>
  <si>
    <t>tlak</t>
  </si>
  <si>
    <t>poglobitev FT46</t>
  </si>
  <si>
    <t>poglobitev FT44</t>
  </si>
  <si>
    <t xml:space="preserve">KANAL FT44-P OD JAŠKA FT44-F16 DO FT44-P-F5
</t>
  </si>
  <si>
    <t>IN KANAL FT44-1 OD JAŠKA FT46-PRJ6 DO FT44-1-F5</t>
  </si>
  <si>
    <t>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</si>
  <si>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t xml:space="preserve">Izkop kanala za položitev kan.cevi, skladno s SIST-SIST EN 1610, v slabo nosilni zemlji -II.in III. ktg.zem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-40% celotnega izkopa.                       </t>
  </si>
  <si>
    <t xml:space="preserve">Izkop kanala za položitev kan.cevi, skladno s SIST-SIST EN 1610, v mehki kamnini - IV.ktg.zem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-30% celotnega izkopa.        </t>
  </si>
  <si>
    <t>Izkop kanala za položitev kan.cevi, skladno s SIST-SIST EN 1610, v trdi kamnini - V.ktg.zem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- 20% celotnega izkopa.                          Skupna količina izkopa (m3)</t>
  </si>
  <si>
    <t>Dobava na mesto vgradnje in polaganje kanalizacijskih cevi iz armiranega poliestra(GRP) DN 150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 pregled kanalizacije s TV kontrolnim sistemom, izvedba tlačnega preizkusa vodotesnosti kanalizacije in jaškov po SIST EN 1610 in EN 805, vsa dodatna in zaščitna dela ter čiščenje in izpiranje kanala pred predajo upravljavcu.</t>
  </si>
  <si>
    <t>Dobava in izdelava jaška iz armiranega poliestra-GRP cevi DN 1200 mm, SN 10000, SIST EN 13598-2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4,00 m.</t>
  </si>
  <si>
    <t>Dobava in izdelava jaška iz armiranega poliestra-GRP cevi DN 800 mm, SN 10000, SIST EN 13598-2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2.50 m.</t>
  </si>
  <si>
    <t xml:space="preserve">Dobava na mesto vgradnje in montaža kanalskega pokrova z odprtinami in okvirja z zaklepanjem in protihrupnim vložkom LTŽ premera 600 mm, C250, SIST EN 124-2: 2015. Cca 20% je potrebnih pokrovov z luknjami. Natančne lokacije teh pokrovov določi projektant na terenu glede na konfiguracijo terena. Skupaj z vsemi dodatnimi in zaščitnimi deli. </t>
  </si>
  <si>
    <t>Dobava na mesto vgradnje in montaža kanalskega pokrova z odprtinami in okvirja z zaklepanjem in protihrupnim vložkom LTŽ premera 800 mm, D400, SIST EN 124-2: 2015.  Cca 20% je potrebnih pokrovov z luknjami. Natančne lokacije teh pokrovov določi projektant na terenu glede na konfiguracijo terena. Skupaj z vsemi dodatnimi in zaščitnimi deli.</t>
  </si>
  <si>
    <t>Dobava na mesto vgradnje in montaža kanalskega pokrova z odprtinami in okvirja z zaklepanjem in protihrupnim vložkom LTŽ premera 800 mm, C250, SIST EN 124-2: 2015.  Cca 20% je potrebnih pokrovov z luknjami. Natančne lokacije teh pokrovov določi projektant na terenu glede na konfiguracijo terena. Skupaj z vsemi dodatnimi in zaščitnimi deli.</t>
  </si>
  <si>
    <t>Dobava na mesto vgradnje in montaža kanalskega pokrova z odprtinami in okvirja z zaklepanjem in protihrupnim vložkom LTŽ premera 600 mm, B125, SIST EN 124-2: 2015. Skupaj z vsemi dodatnimi in zaščitnimi deli .</t>
  </si>
  <si>
    <t xml:space="preserve">Zasip kanala,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</si>
  <si>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Zasip kanala z izbranim in prebranim enakomerno zrnatim drobljenim kamnitim materialom s kamni do velikosti 0/32 mm, brez primesi organskega materiala, po pregledu in odobritvi nadzornega organa. Vgrajevanim v plasteh po 30 cm, s sprotno komprimacijo plasti v globini do 0,5m pod koto planuma mora dosegati zahtevano zbitost min. 95% po standardnem Proctorjevem preizkusu(SPP) in nosilnost Ev2=60MPa, od 0,5m do kote planuma pa zbitost min. 98% po SPP in nosilnost  Ev2=80MPa. V ceni je zajet dovoz materiala na mesto vgradnje, vsa manipulacija in začasna deponiranja, razgrinjanje materiala, ureditev planuma in sprotna komprimacija do modulov predpisanih po karakterističnem prerezu projekta, ter vsa dodatna in zaščitna dela vključno z meritvami nosilnosti z krožno obremenilno ploščo. </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</si>
  <si>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SIST EN 1610 in po navodilih proizvajalca cevi. V ceni je zajeto pranje kanalizacije, pregled kanalizacije s TV kontrolnim sistemom, izvedba tlačnega preizkusa vodotesnosti kanalizacije in jaškov po SIST EN 1610, vsa dodatna in zaščitna dela ter čiščenje in izpiranje kanala pred predajo upravljavcu.</t>
  </si>
  <si>
    <t>Dobava na mesto vgradnje in polaganje kanalizacijskih cevi- tlačni vod - HDPE 90, PN 8 bar, SDR 11,0, d 40 x 3,7 mm, SIST ISO 4427, SIST EN 12201, notranjega premera 90 mm, vključno s spojnimi elementi ter priključitvijo na jaške. Cevi morajo biti položene skladno s SIST EN 1610. V ceni je zajeto pranje kanalizacije, pregled s TV kontrolnim sistemom, izvedba tlačnega preizkusa vodotesnosti kanalizacije in jaškov, vsa dodatna in zaščitna dela ter čiščenje in izpiranje kanala.</t>
  </si>
  <si>
    <t>Dobava in izdelava jaška iz armiranega poliestra-GRP cevi DN 1000 mm, SN 10000, SIST EN 13598-2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1.80 m.</t>
  </si>
  <si>
    <t xml:space="preserve">Dobava na mesto vgradnje in montaža kanalskega pokrova z odprtinami in okvirja z zaklepanjem in protihrupnim vložkom LTŽ premera 600 mm, D400, SIST EN 124-2: 2015. Cca 20% je potrebnih pokrovov z luknjami. Natančne lokacije teh pokrovov določi projektant na terenu glede na konfiguracijo terena. Skupaj z vsemi dodatnimi in zaščitnimi deli. </t>
  </si>
  <si>
    <t xml:space="preserve">Rekonstrukcija nevezane nosilne plasti vozišča z enakomerno zrnatim drobljencem 0 - 32 mm v plasti debeline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</si>
  <si>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 xml:space="preserve">Nasip iz kamnitega materiala pod prometnimi površinami, z enakomerno zrnatim drobljencem 0 - 32 mm v plasteh po 30 cm pri optimalni vlagi, s sprotno komprimacijo do zahtevane zbitosti.  Zaključna plast 0,5m mora dosegati zbitost min. 98% po standardnem Proctorjevem preizkusu in nosilnost EV2 =100 Mpa. V ceni je zajet dovoz materiala na mesto vgradnje vsa dodatna in zaščitna dela in meritve nosilnosti z krožno obremenilno ploščo. </t>
  </si>
  <si>
    <t>NEPREDVIDENA DELA</t>
  </si>
  <si>
    <t>Dobava na mesto vgradnje in strojna izdelava obrabne plasti iz bitumenskega betona AC 8 surf, B 50/70 A3 v povprečni debelini 40 mm. V ceni je zajeta izdelava v projektiranih padcih in naklonih ter vsa dodatna in zaščitna dela.</t>
  </si>
  <si>
    <t>Ulica 15. maja 4, 6000 Koper</t>
  </si>
  <si>
    <t>IZGRADNJA KANALIZACIJSKEGA SISTEMA NA OBMOČJU</t>
  </si>
  <si>
    <t>AGLOMERACIJE ŠKOFIJE - ŠKOFIJE 2. FAZA II. ETAPA</t>
  </si>
  <si>
    <t>KANAL FT44 - PODALJŠANJE IN KANAL FT44-1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</si>
</sst>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000"/>
    <numFmt numFmtId="170" formatCode="_-* #,##0.00&quot; SIT&quot;_-;\-* #,##0.00&quot; SIT&quot;_-;_-* \-??&quot; SIT&quot;_-;_-@_-"/>
    <numFmt numFmtId="171" formatCode="m\o\n\th\ d\,\ yyyy"/>
    <numFmt numFmtId="172" formatCode="_-* #,##0.00\ [$€]_-;\-* #,##0.00\ [$€]_-;_-* \-??\ [$€]_-;_-@_-"/>
    <numFmt numFmtId="173" formatCode="#,#00"/>
    <numFmt numFmtId="174" formatCode="#,"/>
    <numFmt numFmtId="175" formatCode="_-* #,##0.00\ &quot;SIT&quot;_-;\-* #,##0.00\ &quot;SIT&quot;_-;_-* &quot;-&quot;??\ &quot;SIT&quot;_-;_-@_-"/>
    <numFmt numFmtId="176" formatCode="_ * #,##0.00\ &quot;SIT&quot;_ ;_ * #,##0.00\ &quot;SIT&quot;_ ;_ * &quot;-&quot;??\ &quot;SIT&quot;_ ;_ @_ "/>
    <numFmt numFmtId="177" formatCode="_ * #,##0.00\ _S_I_T_ ;_ * #,##0.00\ _S_I_T_ ;_ * &quot;-&quot;??\ _S_I_T_ ;_ @_ "/>
    <numFmt numFmtId="178" formatCode="_-* #,##0.00\ _S_I_T_-;\-* #,##0.00\ _S_I_T_-;_-* \-??\ _S_I_T_-;_-@_-"/>
    <numFmt numFmtId="179" formatCode="#.##\ &quot;€&quot;"/>
    <numFmt numFmtId="180" formatCode="#"/>
  </numFmts>
  <fonts count="113">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sz val="12"/>
      <name val="Arial Narrow"/>
      <family val="2"/>
      <charset val="238"/>
    </font>
    <font>
      <b/>
      <sz val="14"/>
      <name val="Arial"/>
      <family val="2"/>
      <charset val="238"/>
    </font>
    <font>
      <sz val="10"/>
      <color rgb="FFFF0000"/>
      <name val="Arial"/>
      <family val="2"/>
      <charset val="238"/>
    </font>
    <font>
      <b/>
      <u/>
      <sz val="10"/>
      <name val="Arial"/>
      <family val="2"/>
      <charset val="238"/>
    </font>
    <font>
      <b/>
      <i/>
      <u/>
      <sz val="10"/>
      <color indexed="10"/>
      <name val="Arial"/>
      <family val="2"/>
      <charset val="238"/>
    </font>
    <font>
      <sz val="10"/>
      <name val="Arial CE"/>
      <family val="2"/>
      <charset val="238"/>
    </font>
    <font>
      <b/>
      <sz val="10"/>
      <name val="Arial CE"/>
      <family val="2"/>
      <charset val="238"/>
    </font>
    <font>
      <sz val="10"/>
      <name val="Arial"/>
      <family val="2"/>
    </font>
    <font>
      <sz val="10"/>
      <name val="Arial Baltic"/>
      <family val="2"/>
      <charset val="186"/>
    </font>
    <font>
      <sz val="10"/>
      <color rgb="FFC00000"/>
      <name val="Arial"/>
      <family val="2"/>
      <charset val="238"/>
    </font>
    <font>
      <sz val="10"/>
      <color rgb="FF00B050"/>
      <name val="Arial"/>
      <family val="2"/>
      <charset val="238"/>
    </font>
    <font>
      <sz val="10"/>
      <name val="Arial Baltic"/>
      <charset val="238"/>
    </font>
    <font>
      <b/>
      <sz val="10"/>
      <name val="Arial Baltic"/>
      <family val="2"/>
      <charset val="186"/>
    </font>
    <font>
      <b/>
      <sz val="10"/>
      <color rgb="FF00B050"/>
      <name val="Arial Baltic"/>
      <family val="2"/>
      <charset val="186"/>
    </font>
    <font>
      <sz val="10"/>
      <color indexed="10"/>
      <name val="Arial"/>
      <family val="2"/>
      <charset val="238"/>
    </font>
    <font>
      <sz val="10"/>
      <color theme="1"/>
      <name val="Arial Narrow"/>
      <family val="2"/>
      <charset val="238"/>
    </font>
    <font>
      <sz val="10"/>
      <color theme="1"/>
      <name val="Arial"/>
      <family val="2"/>
      <charset val="238"/>
    </font>
    <font>
      <sz val="10"/>
      <name val="Arial CE"/>
      <charset val="238"/>
    </font>
    <font>
      <b/>
      <sz val="10"/>
      <color rgb="FF00B050"/>
      <name val="Arial"/>
      <family val="2"/>
      <charset val="238"/>
    </font>
    <font>
      <sz val="10"/>
      <color rgb="FF7030A0"/>
      <name val="Arial"/>
      <family val="2"/>
      <charset val="238"/>
    </font>
    <font>
      <b/>
      <sz val="10"/>
      <color rgb="FFFF0000"/>
      <name val="Arial Baltic"/>
      <family val="2"/>
      <charset val="186"/>
    </font>
    <font>
      <sz val="10"/>
      <color rgb="FFFF0000"/>
      <name val="Arial CE"/>
      <family val="2"/>
      <charset val="238"/>
    </font>
    <font>
      <b/>
      <sz val="11"/>
      <name val="Arial"/>
      <family val="2"/>
      <charset val="238"/>
    </font>
    <font>
      <sz val="11"/>
      <name val="Calibri"/>
      <family val="2"/>
      <charset val="238"/>
      <scheme val="minor"/>
    </font>
    <font>
      <sz val="10"/>
      <color rgb="FFFF0000"/>
      <name val="Arial Baltic"/>
      <family val="2"/>
      <charset val="186"/>
    </font>
    <font>
      <sz val="10"/>
      <color rgb="FF0070C0"/>
      <name val="Arial"/>
      <family val="2"/>
      <charset val="238"/>
    </font>
    <font>
      <i/>
      <sz val="12"/>
      <name val="Arial Narrow"/>
      <family val="2"/>
      <charset val="238"/>
    </font>
    <font>
      <sz val="11"/>
      <name val="Arial"/>
      <family val="2"/>
      <charset val="238"/>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sz val="11"/>
      <name val="SL Dutch"/>
      <charset val="238"/>
    </font>
    <font>
      <b/>
      <sz val="10"/>
      <name val="Arial"/>
      <family val="2"/>
    </font>
    <font>
      <b/>
      <sz val="10"/>
      <color theme="1"/>
      <name val="Arial Narrow"/>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sz val="10"/>
      <color rgb="FF336600"/>
      <name val="Arial"/>
      <family val="2"/>
      <charset val="238"/>
    </font>
    <font>
      <b/>
      <sz val="12"/>
      <color rgb="FF336600"/>
      <name val="Arial"/>
      <family val="2"/>
      <charset val="238"/>
    </font>
    <font>
      <sz val="10"/>
      <name val="Arial Baltic"/>
    </font>
    <font>
      <sz val="10"/>
      <name val="Arial CE"/>
      <family val="2"/>
    </font>
    <font>
      <sz val="11"/>
      <color indexed="8"/>
      <name val="Arial"/>
      <family val="2"/>
      <charset val="238"/>
    </font>
    <font>
      <sz val="10"/>
      <name val="Arial CE"/>
    </font>
    <font>
      <sz val="11"/>
      <color indexed="8"/>
      <name val="Calibri"/>
      <family val="2"/>
      <charset val="238"/>
    </font>
    <font>
      <sz val="1"/>
      <color indexed="8"/>
      <name val="Courier"/>
      <family val="1"/>
      <charset val="238"/>
    </font>
    <font>
      <sz val="1"/>
      <color indexed="8"/>
      <name val="Courier"/>
      <family val="3"/>
    </font>
    <font>
      <sz val="9"/>
      <name val="Futura Prins"/>
      <charset val="238"/>
    </font>
    <font>
      <sz val="12"/>
      <name val="Times New Roman CE"/>
      <family val="1"/>
      <charset val="238"/>
    </font>
    <font>
      <sz val="11"/>
      <color indexed="17"/>
      <name val="Calibri"/>
      <family val="2"/>
      <charset val="238"/>
    </font>
    <font>
      <b/>
      <sz val="1"/>
      <color indexed="8"/>
      <name val="Courier"/>
      <family val="1"/>
      <charset val="238"/>
    </font>
    <font>
      <b/>
      <sz val="1"/>
      <color indexed="8"/>
      <name val="Courier"/>
      <family val="3"/>
    </font>
    <font>
      <b/>
      <sz val="14"/>
      <name val="Arial"/>
      <family val="2"/>
    </font>
    <font>
      <sz val="11"/>
      <name val="Garamond"/>
      <family val="1"/>
      <charset val="238"/>
    </font>
    <font>
      <sz val="12"/>
      <name val="Times New Roman CE"/>
      <charset val="238"/>
    </font>
    <font>
      <sz val="10"/>
      <name val="Times New Roman CE"/>
      <family val="1"/>
    </font>
    <font>
      <sz val="11"/>
      <name val="Arial CE"/>
      <family val="2"/>
      <charset val="238"/>
    </font>
    <font>
      <sz val="12"/>
      <name val="Courier"/>
      <family val="1"/>
      <charset val="238"/>
    </font>
    <font>
      <sz val="10"/>
      <name val="Arial CE"/>
      <family val="2"/>
      <charset val="1"/>
    </font>
    <font>
      <sz val="11"/>
      <color theme="1"/>
      <name val="Times New Roman"/>
      <family val="2"/>
      <charset val="238"/>
    </font>
    <font>
      <b/>
      <sz val="12"/>
      <name val="Arial CE"/>
      <family val="2"/>
      <charset val="238"/>
    </font>
    <font>
      <i/>
      <sz val="10"/>
      <name val="SL Dutch"/>
      <charset val="238"/>
    </font>
    <font>
      <b/>
      <sz val="11"/>
      <color indexed="63"/>
      <name val="Calibri"/>
      <family val="2"/>
      <charset val="238"/>
    </font>
    <font>
      <sz val="8"/>
      <color rgb="FF000000"/>
      <name val="Arial"/>
      <family val="2"/>
      <charset val="238"/>
    </font>
    <font>
      <sz val="10"/>
      <name val="Helv"/>
      <charset val="204"/>
    </font>
    <font>
      <sz val="10"/>
      <name val="Arial"/>
      <family val="2"/>
      <charset val="204"/>
    </font>
    <font>
      <b/>
      <sz val="18"/>
      <color indexed="62"/>
      <name val="Cambria"/>
      <family val="2"/>
      <charset val="238"/>
    </font>
    <font>
      <sz val="10"/>
      <color theme="1"/>
      <name val="Courier New"/>
      <family val="3"/>
      <charset val="238"/>
    </font>
    <font>
      <u/>
      <sz val="10"/>
      <color theme="10"/>
      <name val="Arial CE"/>
      <charset val="238"/>
    </font>
    <font>
      <b/>
      <sz val="18"/>
      <color indexed="56"/>
      <name val="Cambria"/>
      <family val="2"/>
      <charset val="238"/>
    </font>
    <font>
      <sz val="12"/>
      <color theme="1"/>
      <name val="Cambria"/>
      <family val="1"/>
      <charset val="238"/>
      <scheme val="major"/>
    </font>
    <font>
      <b/>
      <sz val="10"/>
      <color rgb="FFFF0000"/>
      <name val="Arial"/>
      <family val="2"/>
      <charset val="238"/>
    </font>
    <font>
      <b/>
      <i/>
      <u/>
      <sz val="11"/>
      <color theme="1"/>
      <name val="Calibri"/>
      <family val="2"/>
      <charset val="238"/>
      <scheme val="minor"/>
    </font>
    <font>
      <b/>
      <u/>
      <sz val="10"/>
      <color rgb="FFFF0000"/>
      <name val="Arial"/>
      <family val="2"/>
      <charset val="238"/>
    </font>
    <font>
      <b/>
      <sz val="22"/>
      <color rgb="FFFF0000"/>
      <name val="Arial"/>
      <family val="2"/>
      <charset val="238"/>
    </font>
    <font>
      <sz val="8"/>
      <name val="Calibri"/>
      <family val="2"/>
      <charset val="238"/>
      <scheme val="minor"/>
    </font>
    <font>
      <b/>
      <sz val="9"/>
      <color theme="1"/>
      <name val="Arial Narrow"/>
      <family val="2"/>
      <charset val="238"/>
    </font>
    <font>
      <b/>
      <i/>
      <sz val="13"/>
      <name val="Arial Narrow"/>
      <family val="2"/>
      <charset val="238"/>
    </font>
    <font>
      <b/>
      <sz val="10"/>
      <name val="Arial CE"/>
      <charset val="238"/>
    </font>
  </fonts>
  <fills count="30">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7"/>
      </patternFill>
    </fill>
    <fill>
      <patternFill patternType="solid">
        <fgColor rgb="FFFFFFFF"/>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52"/>
      </patternFill>
    </fill>
    <fill>
      <patternFill patternType="solid">
        <fgColor rgb="FFFFFFCC"/>
        <bgColor indexed="64"/>
      </patternFill>
    </fill>
  </fills>
  <borders count="27">
    <border>
      <left/>
      <right/>
      <top/>
      <bottom/>
      <diagonal/>
    </border>
    <border>
      <left/>
      <right/>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434">
    <xf numFmtId="0" fontId="0" fillId="0" borderId="0"/>
    <xf numFmtId="43" fontId="1" fillId="0" borderId="0" applyFont="0" applyFill="0" applyBorder="0" applyAlignment="0" applyProtection="0"/>
    <xf numFmtId="9" fontId="1" fillId="0" borderId="0" applyFont="0" applyFill="0" applyBorder="0" applyAlignment="0" applyProtection="0"/>
    <xf numFmtId="0" fontId="32" fillId="0" borderId="0"/>
    <xf numFmtId="167" fontId="52" fillId="0" borderId="0"/>
    <xf numFmtId="0" fontId="53" fillId="0" borderId="0"/>
    <xf numFmtId="0" fontId="54" fillId="8"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11" borderId="0" applyNumberFormat="0" applyBorder="0" applyAlignment="0" applyProtection="0"/>
    <xf numFmtId="0" fontId="64" fillId="12" borderId="0" applyNumberFormat="0" applyBorder="0" applyAlignment="0" applyProtection="0"/>
    <xf numFmtId="0" fontId="67" fillId="13" borderId="4" applyNumberFormat="0" applyAlignment="0" applyProtection="0"/>
    <xf numFmtId="0" fontId="62" fillId="14" borderId="5" applyNumberFormat="0" applyAlignment="0" applyProtection="0"/>
    <xf numFmtId="164" fontId="53" fillId="0" borderId="0" applyFont="0" applyFill="0" applyBorder="0" applyAlignment="0" applyProtection="0"/>
    <xf numFmtId="3" fontId="53" fillId="0" borderId="0" applyFont="0" applyFill="0" applyBorder="0" applyAlignment="0" applyProtection="0"/>
    <xf numFmtId="168" fontId="53" fillId="0" borderId="0" applyFont="0" applyFill="0" applyBorder="0" applyAlignment="0" applyProtection="0"/>
    <xf numFmtId="0" fontId="53" fillId="0" borderId="0" applyFont="0" applyFill="0" applyBorder="0" applyAlignment="0" applyProtection="0"/>
    <xf numFmtId="0" fontId="60" fillId="0" borderId="0" applyNumberFormat="0" applyFill="0" applyBorder="0" applyAlignment="0" applyProtection="0"/>
    <xf numFmtId="2" fontId="53" fillId="0" borderId="0" applyFont="0" applyFill="0" applyBorder="0" applyAlignment="0" applyProtection="0"/>
    <xf numFmtId="0" fontId="68" fillId="0" borderId="6" applyNumberFormat="0" applyFill="0" applyAlignment="0" applyProtection="0"/>
    <xf numFmtId="0" fontId="69" fillId="0" borderId="7" applyNumberFormat="0" applyFill="0" applyAlignment="0" applyProtection="0"/>
    <xf numFmtId="0" fontId="70" fillId="0" borderId="8" applyNumberFormat="0" applyFill="0" applyAlignment="0" applyProtection="0"/>
    <xf numFmtId="0" fontId="70" fillId="0" borderId="0" applyNumberFormat="0" applyFill="0" applyBorder="0" applyAlignment="0" applyProtection="0"/>
    <xf numFmtId="0" fontId="65" fillId="4" borderId="4" applyNumberFormat="0" applyAlignment="0" applyProtection="0"/>
    <xf numFmtId="0" fontId="59" fillId="0" borderId="9" applyNumberFormat="0" applyFill="0" applyAlignment="0" applyProtection="0"/>
    <xf numFmtId="0" fontId="55" fillId="0" borderId="10" applyNumberFormat="0" applyFill="0" applyAlignment="0" applyProtection="0"/>
    <xf numFmtId="0" fontId="56" fillId="0" borderId="11" applyNumberFormat="0" applyFill="0" applyAlignment="0" applyProtection="0"/>
    <xf numFmtId="0" fontId="57" fillId="0" borderId="12" applyNumberFormat="0" applyFill="0" applyAlignment="0" applyProtection="0"/>
    <xf numFmtId="0" fontId="57" fillId="0" borderId="0" applyNumberFormat="0" applyFill="0" applyBorder="0" applyAlignment="0" applyProtection="0"/>
    <xf numFmtId="0" fontId="71" fillId="4" borderId="0" applyNumberFormat="0" applyBorder="0" applyAlignment="0" applyProtection="0"/>
    <xf numFmtId="0" fontId="58" fillId="4" borderId="0" applyNumberFormat="0" applyBorder="0" applyAlignment="0" applyProtection="0"/>
    <xf numFmtId="0" fontId="34" fillId="2" borderId="13" applyNumberFormat="0" applyFont="0" applyAlignment="0" applyProtection="0"/>
    <xf numFmtId="0" fontId="4" fillId="2" borderId="13" applyNumberFormat="0" applyFont="0" applyAlignment="0" applyProtection="0"/>
    <xf numFmtId="9" fontId="53" fillId="0" borderId="0" applyFont="0" applyFill="0" applyBorder="0" applyAlignment="0" applyProtection="0"/>
    <xf numFmtId="0" fontId="60" fillId="0" borderId="0" applyNumberFormat="0" applyFill="0" applyBorder="0" applyAlignment="0" applyProtection="0"/>
    <xf numFmtId="0" fontId="54" fillId="15" borderId="0" applyNumberFormat="0" applyBorder="0" applyAlignment="0" applyProtection="0"/>
    <xf numFmtId="0" fontId="54" fillId="11"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54" fillId="10" borderId="0" applyNumberFormat="0" applyBorder="0" applyAlignment="0" applyProtection="0"/>
    <xf numFmtId="0" fontId="54" fillId="6" borderId="0" applyNumberFormat="0" applyBorder="0" applyAlignment="0" applyProtection="0"/>
    <xf numFmtId="0" fontId="61" fillId="0" borderId="14" applyNumberFormat="0" applyFill="0" applyAlignment="0" applyProtection="0"/>
    <xf numFmtId="0" fontId="62" fillId="14" borderId="5" applyNumberFormat="0" applyAlignment="0" applyProtection="0"/>
    <xf numFmtId="0" fontId="63" fillId="18" borderId="4" applyNumberFormat="0" applyAlignment="0" applyProtection="0"/>
    <xf numFmtId="0" fontId="64" fillId="5" borderId="0" applyNumberFormat="0" applyBorder="0" applyAlignment="0" applyProtection="0"/>
    <xf numFmtId="0" fontId="66" fillId="0" borderId="15" applyNumberFormat="0" applyFill="0" applyAlignment="0" applyProtection="0"/>
    <xf numFmtId="0" fontId="65" fillId="3" borderId="4" applyNumberFormat="0" applyAlignment="0" applyProtection="0"/>
    <xf numFmtId="0" fontId="66" fillId="0" borderId="16"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75" fillId="0" borderId="0"/>
    <xf numFmtId="0" fontId="34" fillId="0" borderId="0"/>
    <xf numFmtId="0" fontId="76" fillId="0" borderId="0"/>
    <xf numFmtId="0" fontId="77" fillId="0" borderId="0"/>
    <xf numFmtId="0" fontId="78" fillId="20" borderId="0" applyNumberFormat="0" applyBorder="0" applyAlignment="0" applyProtection="0"/>
    <xf numFmtId="0" fontId="78" fillId="21" borderId="0" applyNumberFormat="0" applyBorder="0" applyAlignment="0" applyProtection="0"/>
    <xf numFmtId="0" fontId="78" fillId="2" borderId="0" applyNumberFormat="0" applyBorder="0" applyAlignment="0" applyProtection="0"/>
    <xf numFmtId="0" fontId="78" fillId="3" borderId="0" applyNumberFormat="0" applyBorder="0" applyAlignment="0" applyProtection="0"/>
    <xf numFmtId="0" fontId="78" fillId="22" borderId="0" applyNumberFormat="0" applyBorder="0" applyAlignment="0" applyProtection="0"/>
    <xf numFmtId="0" fontId="78" fillId="2" borderId="0" applyNumberFormat="0" applyBorder="0" applyAlignment="0" applyProtection="0"/>
    <xf numFmtId="0" fontId="78" fillId="22" borderId="0" applyNumberFormat="0" applyBorder="0" applyAlignment="0" applyProtection="0"/>
    <xf numFmtId="0" fontId="78" fillId="21" borderId="0" applyNumberFormat="0" applyBorder="0" applyAlignment="0" applyProtection="0"/>
    <xf numFmtId="0" fontId="78" fillId="4" borderId="0" applyNumberFormat="0" applyBorder="0" applyAlignment="0" applyProtection="0"/>
    <xf numFmtId="0" fontId="78" fillId="5" borderId="0" applyNumberFormat="0" applyBorder="0" applyAlignment="0" applyProtection="0"/>
    <xf numFmtId="0" fontId="78" fillId="22" borderId="0" applyNumberFormat="0" applyBorder="0" applyAlignment="0" applyProtection="0"/>
    <xf numFmtId="0" fontId="78" fillId="2" borderId="0" applyNumberFormat="0" applyBorder="0" applyAlignment="0" applyProtection="0"/>
    <xf numFmtId="0" fontId="54" fillId="22"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5" borderId="0" applyNumberFormat="0" applyBorder="0" applyAlignment="0" applyProtection="0"/>
    <xf numFmtId="0" fontId="54" fillId="22" borderId="0" applyNumberFormat="0" applyBorder="0" applyAlignment="0" applyProtection="0"/>
    <xf numFmtId="0" fontId="54" fillId="21" borderId="0" applyNumberFormat="0" applyBorder="0" applyAlignment="0" applyProtection="0"/>
    <xf numFmtId="0" fontId="54" fillId="8"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11" borderId="0" applyNumberFormat="0" applyBorder="0" applyAlignment="0" applyProtection="0"/>
    <xf numFmtId="0" fontId="64" fillId="12" borderId="0" applyNumberFormat="0" applyBorder="0" applyAlignment="0" applyProtection="0"/>
    <xf numFmtId="0" fontId="67" fillId="13" borderId="4" applyNumberFormat="0" applyAlignment="0" applyProtection="0"/>
    <xf numFmtId="0" fontId="62" fillId="14" borderId="5" applyNumberFormat="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48" fontId="15" fillId="0" borderId="0" applyFill="0" applyBorder="0" applyAlignment="0" applyProtection="0"/>
    <xf numFmtId="171" fontId="79" fillId="0" borderId="0">
      <protection locked="0"/>
    </xf>
    <xf numFmtId="171" fontId="80" fillId="0" borderId="0">
      <protection locked="0"/>
    </xf>
    <xf numFmtId="0" fontId="81" fillId="0" borderId="19" applyAlignment="0"/>
    <xf numFmtId="172" fontId="82" fillId="0" borderId="0" applyFill="0" applyBorder="0" applyAlignment="0" applyProtection="0"/>
    <xf numFmtId="0" fontId="60" fillId="0" borderId="0" applyNumberFormat="0" applyFill="0" applyBorder="0" applyAlignment="0" applyProtection="0"/>
    <xf numFmtId="173" fontId="79" fillId="0" borderId="0">
      <protection locked="0"/>
    </xf>
    <xf numFmtId="173" fontId="80" fillId="0" borderId="0">
      <protection locked="0"/>
    </xf>
    <xf numFmtId="0" fontId="83" fillId="22" borderId="0" applyNumberFormat="0" applyBorder="0" applyAlignment="0" applyProtection="0"/>
    <xf numFmtId="0" fontId="68" fillId="0" borderId="6" applyNumberFormat="0" applyFill="0" applyAlignment="0" applyProtection="0"/>
    <xf numFmtId="0" fontId="69" fillId="0" borderId="7" applyNumberFormat="0" applyFill="0" applyAlignment="0" applyProtection="0"/>
    <xf numFmtId="0" fontId="70" fillId="0" borderId="8" applyNumberFormat="0" applyFill="0" applyAlignment="0" applyProtection="0"/>
    <xf numFmtId="0" fontId="70" fillId="0" borderId="0" applyNumberFormat="0" applyFill="0" applyBorder="0" applyAlignment="0" applyProtection="0"/>
    <xf numFmtId="174" fontId="84" fillId="0" borderId="0">
      <protection locked="0"/>
    </xf>
    <xf numFmtId="174" fontId="85" fillId="0" borderId="0">
      <protection locked="0"/>
    </xf>
    <xf numFmtId="174" fontId="84" fillId="0" borderId="0">
      <protection locked="0"/>
    </xf>
    <xf numFmtId="174" fontId="85" fillId="0" borderId="0">
      <protection locked="0"/>
    </xf>
    <xf numFmtId="0" fontId="65" fillId="4" borderId="4" applyNumberFormat="0" applyAlignment="0" applyProtection="0"/>
    <xf numFmtId="4" fontId="86" fillId="0" borderId="20">
      <alignment horizontal="left" vertical="center" wrapText="1"/>
    </xf>
    <xf numFmtId="39" fontId="24" fillId="0" borderId="21">
      <alignment horizontal="right" vertical="top" wrapText="1"/>
    </xf>
    <xf numFmtId="39" fontId="24" fillId="0" borderId="21">
      <alignment horizontal="right" vertical="top" wrapText="1"/>
    </xf>
    <xf numFmtId="39" fontId="24" fillId="0" borderId="21">
      <alignment horizontal="right" vertical="top" wrapText="1"/>
    </xf>
    <xf numFmtId="39" fontId="24" fillId="0" borderId="21">
      <alignment horizontal="right" vertical="top" wrapText="1"/>
    </xf>
    <xf numFmtId="0" fontId="59" fillId="0" borderId="9" applyNumberFormat="0" applyFill="0" applyAlignment="0" applyProtection="0"/>
    <xf numFmtId="0" fontId="4" fillId="0" borderId="0"/>
    <xf numFmtId="0" fontId="4" fillId="0" borderId="0"/>
    <xf numFmtId="0" fontId="1" fillId="0" borderId="0"/>
    <xf numFmtId="0" fontId="4" fillId="0" borderId="0"/>
    <xf numFmtId="0" fontId="87" fillId="0" borderId="0"/>
    <xf numFmtId="0" fontId="87" fillId="0" borderId="0"/>
    <xf numFmtId="0" fontId="87" fillId="0" borderId="0"/>
    <xf numFmtId="0" fontId="87" fillId="0" borderId="0"/>
    <xf numFmtId="0" fontId="87" fillId="0" borderId="0"/>
    <xf numFmtId="0" fontId="4" fillId="0" borderId="0"/>
    <xf numFmtId="0" fontId="87" fillId="0" borderId="0"/>
    <xf numFmtId="0" fontId="87" fillId="0" borderId="0"/>
    <xf numFmtId="0" fontId="87" fillId="0" borderId="0"/>
    <xf numFmtId="0" fontId="22" fillId="0" borderId="0">
      <alignment vertical="top" wrapText="1"/>
    </xf>
    <xf numFmtId="0" fontId="22" fillId="0" borderId="0">
      <alignment vertical="top" wrapText="1"/>
    </xf>
    <xf numFmtId="0" fontId="22" fillId="0" borderId="0">
      <alignment vertical="top" wrapText="1"/>
    </xf>
    <xf numFmtId="0" fontId="22" fillId="0" borderId="0">
      <alignment vertical="top" wrapText="1"/>
    </xf>
    <xf numFmtId="0" fontId="88" fillId="0" borderId="0"/>
    <xf numFmtId="0" fontId="4" fillId="0" borderId="0"/>
    <xf numFmtId="0" fontId="24" fillId="0" borderId="0"/>
    <xf numFmtId="0" fontId="4" fillId="0" borderId="0"/>
    <xf numFmtId="0" fontId="4" fillId="0" borderId="0"/>
    <xf numFmtId="0" fontId="77" fillId="0" borderId="0">
      <alignment vertical="top" wrapText="1"/>
    </xf>
    <xf numFmtId="0" fontId="4" fillId="0" borderId="0"/>
    <xf numFmtId="0" fontId="34" fillId="0" borderId="0"/>
    <xf numFmtId="0" fontId="89" fillId="0" borderId="0"/>
    <xf numFmtId="0" fontId="9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90" fillId="0" borderId="0"/>
    <xf numFmtId="0" fontId="90" fillId="0" borderId="0"/>
    <xf numFmtId="0" fontId="90" fillId="0" borderId="0"/>
    <xf numFmtId="0" fontId="4" fillId="0" borderId="0"/>
    <xf numFmtId="0" fontId="90" fillId="0" borderId="0"/>
    <xf numFmtId="0" fontId="4" fillId="0" borderId="0"/>
    <xf numFmtId="0" fontId="1" fillId="0" borderId="0"/>
    <xf numFmtId="0" fontId="24" fillId="0" borderId="0"/>
    <xf numFmtId="0" fontId="91" fillId="0" borderId="0"/>
    <xf numFmtId="0" fontId="92" fillId="0" borderId="0">
      <alignment vertical="top" wrapText="1"/>
    </xf>
    <xf numFmtId="0" fontId="78" fillId="0" borderId="0"/>
    <xf numFmtId="0" fontId="1" fillId="0" borderId="0"/>
    <xf numFmtId="0" fontId="1" fillId="0" borderId="0"/>
    <xf numFmtId="0" fontId="1" fillId="0" borderId="0"/>
    <xf numFmtId="0" fontId="90" fillId="0" borderId="0"/>
    <xf numFmtId="0" fontId="90" fillId="0" borderId="0"/>
    <xf numFmtId="0" fontId="90" fillId="0" borderId="0"/>
    <xf numFmtId="0" fontId="9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90" fillId="0" borderId="0"/>
    <xf numFmtId="0" fontId="90" fillId="0" borderId="0"/>
    <xf numFmtId="0" fontId="90" fillId="0" borderId="0"/>
    <xf numFmtId="0" fontId="90" fillId="0" borderId="0"/>
    <xf numFmtId="0" fontId="90" fillId="0" borderId="0"/>
    <xf numFmtId="0" fontId="1" fillId="0" borderId="0"/>
    <xf numFmtId="0" fontId="1" fillId="0" borderId="0"/>
    <xf numFmtId="0" fontId="78" fillId="0" borderId="0"/>
    <xf numFmtId="0" fontId="4" fillId="0" borderId="0"/>
    <xf numFmtId="0" fontId="90" fillId="0" borderId="0"/>
    <xf numFmtId="0" fontId="90" fillId="0" borderId="0"/>
    <xf numFmtId="0" fontId="90" fillId="0" borderId="0"/>
    <xf numFmtId="0" fontId="90" fillId="0" borderId="0"/>
    <xf numFmtId="0" fontId="90" fillId="0" borderId="0"/>
    <xf numFmtId="0" fontId="93" fillId="0" borderId="0"/>
    <xf numFmtId="0" fontId="90" fillId="0" borderId="0"/>
    <xf numFmtId="0" fontId="90" fillId="0" borderId="0"/>
    <xf numFmtId="0" fontId="90" fillId="0" borderId="0"/>
    <xf numFmtId="0" fontId="90" fillId="0" borderId="0"/>
    <xf numFmtId="0" fontId="9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71" fillId="4" borderId="0" applyNumberFormat="0" applyBorder="0" applyAlignment="0" applyProtection="0"/>
    <xf numFmtId="0" fontId="94" fillId="0" borderId="0">
      <alignment horizontal="left" vertical="top" wrapText="1" readingOrder="1"/>
    </xf>
    <xf numFmtId="0" fontId="82"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 fillId="0" borderId="0"/>
    <xf numFmtId="0" fontId="4" fillId="0" borderId="0"/>
    <xf numFmtId="0" fontId="4" fillId="0" borderId="0"/>
    <xf numFmtId="1" fontId="95" fillId="0" borderId="0"/>
    <xf numFmtId="0" fontId="34" fillId="2" borderId="13" applyNumberFormat="0" applyFont="0" applyAlignment="0" applyProtection="0"/>
    <xf numFmtId="9" fontId="7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96" fillId="13" borderId="22" applyNumberFormat="0" applyAlignment="0" applyProtection="0"/>
    <xf numFmtId="0" fontId="97" fillId="23" borderId="0">
      <alignment horizontal="left" vertical="top"/>
    </xf>
    <xf numFmtId="0" fontId="22" fillId="0" borderId="0"/>
    <xf numFmtId="0" fontId="22" fillId="0" borderId="0"/>
    <xf numFmtId="0" fontId="22" fillId="0" borderId="0"/>
    <xf numFmtId="0" fontId="98" fillId="0" borderId="0"/>
    <xf numFmtId="0" fontId="99" fillId="0" borderId="0"/>
    <xf numFmtId="0" fontId="24" fillId="0" borderId="17">
      <alignment horizontal="left" vertical="top" wrapText="1"/>
    </xf>
    <xf numFmtId="0" fontId="24" fillId="0" borderId="17">
      <alignment horizontal="left" vertical="top" wrapText="1"/>
    </xf>
    <xf numFmtId="0" fontId="24" fillId="0" borderId="17">
      <alignment horizontal="left" vertical="top" wrapText="1"/>
    </xf>
    <xf numFmtId="0" fontId="24" fillId="0" borderId="17">
      <alignment horizontal="left" vertical="top" wrapText="1"/>
    </xf>
    <xf numFmtId="0" fontId="24" fillId="0" borderId="18">
      <alignment horizontal="left" vertical="top" wrapText="1"/>
    </xf>
    <xf numFmtId="0" fontId="24" fillId="0" borderId="18">
      <alignment horizontal="left" vertical="top" wrapText="1"/>
    </xf>
    <xf numFmtId="0" fontId="24" fillId="0" borderId="18">
      <alignment horizontal="left" vertical="top" wrapText="1"/>
    </xf>
    <xf numFmtId="0" fontId="24" fillId="0" borderId="18">
      <alignment horizontal="left" vertical="top" wrapText="1"/>
    </xf>
    <xf numFmtId="0" fontId="100" fillId="0" borderId="0" applyNumberFormat="0" applyFill="0" applyBorder="0" applyAlignment="0" applyProtection="0"/>
    <xf numFmtId="174" fontId="79" fillId="0" borderId="2">
      <protection locked="0"/>
    </xf>
    <xf numFmtId="174" fontId="80" fillId="0" borderId="2">
      <protection locked="0"/>
    </xf>
    <xf numFmtId="0" fontId="66" fillId="0" borderId="16" applyNumberFormat="0" applyFill="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6" fontId="22" fillId="0" borderId="0" applyFont="0" applyFill="0" applyBorder="0" applyAlignment="0" applyProtection="0"/>
    <xf numFmtId="176" fontId="22" fillId="0" borderId="0" applyFont="0" applyFill="0" applyBorder="0" applyAlignment="0" applyProtection="0"/>
    <xf numFmtId="176" fontId="22"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34" fillId="0" borderId="0" applyFont="0" applyFill="0" applyBorder="0" applyAlignment="0" applyProtection="0"/>
    <xf numFmtId="175" fontId="90" fillId="0" borderId="0" applyFont="0" applyFill="0" applyBorder="0" applyAlignment="0" applyProtection="0"/>
    <xf numFmtId="175" fontId="90" fillId="0" borderId="0" applyFont="0" applyFill="0" applyBorder="0" applyAlignment="0" applyProtection="0"/>
    <xf numFmtId="175" fontId="90" fillId="0" borderId="0" applyFont="0" applyFill="0" applyBorder="0" applyAlignment="0" applyProtection="0"/>
    <xf numFmtId="175" fontId="90" fillId="0" borderId="0" applyFont="0" applyFill="0" applyBorder="0" applyAlignment="0" applyProtection="0"/>
    <xf numFmtId="170" fontId="4" fillId="0" borderId="0" applyFill="0" applyBorder="0" applyAlignment="0" applyProtection="0"/>
    <xf numFmtId="164" fontId="22" fillId="0" borderId="0" applyFont="0" applyFill="0" applyBorder="0" applyAlignment="0" applyProtection="0"/>
    <xf numFmtId="177" fontId="22" fillId="0" borderId="0" applyFont="0" applyFill="0" applyBorder="0" applyAlignment="0" applyProtection="0"/>
    <xf numFmtId="177" fontId="22" fillId="0" borderId="0" applyFont="0" applyFill="0" applyBorder="0" applyAlignment="0" applyProtection="0"/>
    <xf numFmtId="177"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4" fillId="0" borderId="0" applyFont="0" applyFill="0" applyBorder="0" applyAlignment="0" applyProtection="0"/>
    <xf numFmtId="164" fontId="90" fillId="0" borderId="0" applyFont="0" applyFill="0" applyBorder="0" applyAlignment="0" applyProtection="0"/>
    <xf numFmtId="164" fontId="90" fillId="0" borderId="0" applyFont="0" applyFill="0" applyBorder="0" applyAlignment="0" applyProtection="0"/>
    <xf numFmtId="164" fontId="90" fillId="0" borderId="0" applyFont="0" applyFill="0" applyBorder="0" applyAlignment="0" applyProtection="0"/>
    <xf numFmtId="164" fontId="90" fillId="0" borderId="0" applyFont="0" applyFill="0" applyBorder="0" applyAlignment="0" applyProtection="0"/>
    <xf numFmtId="0" fontId="59" fillId="0" borderId="0" applyNumberForma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75" fillId="0" borderId="0"/>
    <xf numFmtId="0" fontId="78" fillId="24" borderId="0" applyNumberFormat="0" applyBorder="0" applyAlignment="0" applyProtection="0"/>
    <xf numFmtId="0" fontId="78" fillId="5" borderId="0" applyNumberFormat="0" applyBorder="0" applyAlignment="0" applyProtection="0"/>
    <xf numFmtId="0" fontId="78" fillId="25" borderId="0" applyNumberFormat="0" applyBorder="0" applyAlignment="0" applyProtection="0"/>
    <xf numFmtId="0" fontId="78" fillId="12" borderId="0" applyNumberFormat="0" applyBorder="0" applyAlignment="0" applyProtection="0"/>
    <xf numFmtId="0" fontId="78" fillId="22" borderId="0" applyNumberFormat="0" applyBorder="0" applyAlignment="0" applyProtection="0"/>
    <xf numFmtId="0" fontId="78" fillId="3" borderId="0" applyNumberFormat="0" applyBorder="0" applyAlignment="0" applyProtection="0"/>
    <xf numFmtId="0" fontId="78" fillId="20" borderId="0" applyNumberFormat="0" applyBorder="0" applyAlignment="0" applyProtection="0"/>
    <xf numFmtId="0" fontId="78" fillId="21" borderId="0" applyNumberFormat="0" applyBorder="0" applyAlignment="0" applyProtection="0"/>
    <xf numFmtId="0" fontId="78" fillId="26" borderId="0" applyNumberFormat="0" applyBorder="0" applyAlignment="0" applyProtection="0"/>
    <xf numFmtId="0" fontId="78" fillId="12" borderId="0" applyNumberFormat="0" applyBorder="0" applyAlignment="0" applyProtection="0"/>
    <xf numFmtId="0" fontId="78" fillId="20" borderId="0" applyNumberFormat="0" applyBorder="0" applyAlignment="0" applyProtection="0"/>
    <xf numFmtId="0" fontId="78" fillId="7" borderId="0" applyNumberFormat="0" applyBorder="0" applyAlignment="0" applyProtection="0"/>
    <xf numFmtId="0" fontId="54" fillId="27" borderId="0" applyNumberFormat="0" applyBorder="0" applyAlignment="0" applyProtection="0"/>
    <xf numFmtId="0" fontId="54" fillId="21" borderId="0" applyNumberFormat="0" applyBorder="0" applyAlignment="0" applyProtection="0"/>
    <xf numFmtId="0" fontId="54" fillId="26" borderId="0" applyNumberFormat="0" applyBorder="0" applyAlignment="0" applyProtection="0"/>
    <xf numFmtId="0" fontId="54" fillId="17" borderId="0" applyNumberFormat="0" applyBorder="0" applyAlignment="0" applyProtection="0"/>
    <xf numFmtId="0" fontId="54" fillId="10" borderId="0" applyNumberFormat="0" applyBorder="0" applyAlignment="0" applyProtection="0"/>
    <xf numFmtId="0" fontId="54" fillId="28" borderId="0" applyNumberFormat="0" applyBorder="0" applyAlignment="0" applyProtection="0"/>
    <xf numFmtId="0" fontId="101" fillId="0" borderId="0"/>
    <xf numFmtId="165" fontId="101" fillId="0" borderId="0"/>
    <xf numFmtId="164" fontId="78" fillId="0" borderId="0" applyFont="0" applyFill="0" applyBorder="0" applyAlignment="0" applyProtection="0"/>
    <xf numFmtId="164" fontId="78" fillId="0" borderId="0" applyFont="0" applyFill="0" applyBorder="0" applyAlignment="0" applyProtection="0"/>
    <xf numFmtId="164" fontId="3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78" fillId="0" borderId="0" applyFont="0" applyFill="0" applyBorder="0" applyAlignment="0" applyProtection="0"/>
    <xf numFmtId="164" fontId="4" fillId="0" borderId="0" applyFont="0" applyFill="0" applyBorder="0" applyAlignment="0" applyProtection="0"/>
    <xf numFmtId="178" fontId="22" fillId="0" borderId="0" applyFill="0" applyBorder="0" applyAlignment="0" applyProtection="0"/>
    <xf numFmtId="164" fontId="78"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0" fontId="83" fillId="25" borderId="0" applyNumberFormat="0" applyBorder="0" applyAlignment="0" applyProtection="0"/>
    <xf numFmtId="2" fontId="4" fillId="0" borderId="0" applyFont="0" applyFill="0" applyBorder="0" applyAlignment="0" applyProtection="0"/>
    <xf numFmtId="0" fontId="102" fillId="0" borderId="0" applyNumberFormat="0" applyFill="0" applyBorder="0" applyAlignment="0" applyProtection="0">
      <alignment vertical="top"/>
      <protection locked="0"/>
    </xf>
    <xf numFmtId="0" fontId="96" fillId="18" borderId="22" applyNumberFormat="0" applyAlignment="0" applyProtection="0"/>
    <xf numFmtId="0" fontId="55" fillId="0" borderId="10" applyNumberFormat="0" applyFill="0" applyAlignment="0" applyProtection="0"/>
    <xf numFmtId="0" fontId="56" fillId="0" borderId="11" applyNumberFormat="0" applyFill="0" applyAlignment="0" applyProtection="0"/>
    <xf numFmtId="0" fontId="57" fillId="0" borderId="12" applyNumberFormat="0" applyFill="0" applyAlignment="0" applyProtection="0"/>
    <xf numFmtId="0" fontId="57" fillId="0" borderId="0" applyNumberFormat="0" applyFill="0" applyBorder="0" applyAlignment="0" applyProtection="0"/>
    <xf numFmtId="0" fontId="103" fillId="0" borderId="0" applyNumberFormat="0" applyFill="0" applyBorder="0" applyAlignment="0" applyProtection="0"/>
    <xf numFmtId="0" fontId="58" fillId="4" borderId="0" applyNumberFormat="0" applyBorder="0" applyAlignment="0" applyProtection="0"/>
    <xf numFmtId="0" fontId="34" fillId="0" borderId="0"/>
    <xf numFmtId="0" fontId="34" fillId="0" borderId="0"/>
    <xf numFmtId="0" fontId="104" fillId="0" borderId="0"/>
    <xf numFmtId="0" fontId="4" fillId="0" borderId="0"/>
    <xf numFmtId="0" fontId="1" fillId="0" borderId="0"/>
    <xf numFmtId="0" fontId="4" fillId="0" borderId="0"/>
    <xf numFmtId="0" fontId="104" fillId="0" borderId="0"/>
    <xf numFmtId="0" fontId="4" fillId="2" borderId="13" applyNumberFormat="0" applyFont="0" applyAlignment="0" applyProtection="0"/>
    <xf numFmtId="0" fontId="59" fillId="0" borderId="0" applyNumberFormat="0" applyFill="0" applyBorder="0" applyAlignment="0" applyProtection="0"/>
    <xf numFmtId="9" fontId="78" fillId="0" borderId="0" applyFont="0" applyFill="0" applyBorder="0" applyAlignment="0" applyProtection="0"/>
    <xf numFmtId="9" fontId="3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78" fillId="0" borderId="0" applyFont="0" applyFill="0" applyBorder="0" applyAlignment="0" applyProtection="0"/>
    <xf numFmtId="9" fontId="78" fillId="0" borderId="0" applyFont="0" applyFill="0" applyBorder="0" applyAlignment="0" applyProtection="0"/>
    <xf numFmtId="0" fontId="60" fillId="0" borderId="0" applyNumberFormat="0" applyFill="0" applyBorder="0" applyAlignment="0" applyProtection="0"/>
    <xf numFmtId="0" fontId="54" fillId="15" borderId="0" applyNumberFormat="0" applyBorder="0" applyAlignment="0" applyProtection="0"/>
    <xf numFmtId="0" fontId="54" fillId="11"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54" fillId="10" borderId="0" applyNumberFormat="0" applyBorder="0" applyAlignment="0" applyProtection="0"/>
    <xf numFmtId="0" fontId="54" fillId="6" borderId="0" applyNumberFormat="0" applyBorder="0" applyAlignment="0" applyProtection="0"/>
    <xf numFmtId="0" fontId="61" fillId="0" borderId="14" applyNumberFormat="0" applyFill="0" applyAlignment="0" applyProtection="0"/>
    <xf numFmtId="0" fontId="62" fillId="14" borderId="5" applyNumberFormat="0" applyAlignment="0" applyProtection="0"/>
    <xf numFmtId="0" fontId="63" fillId="18" borderId="4" applyNumberFormat="0" applyAlignment="0" applyProtection="0"/>
    <xf numFmtId="0" fontId="64"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65" fillId="3" borderId="4" applyNumberFormat="0" applyAlignment="0" applyProtection="0"/>
    <xf numFmtId="0" fontId="66" fillId="0" borderId="16" applyNumberFormat="0" applyFill="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89" fillId="0" borderId="0"/>
    <xf numFmtId="0" fontId="15" fillId="0" borderId="0" applyNumberFormat="0" applyFill="0" applyBorder="0" applyAlignment="0" applyProtection="0"/>
    <xf numFmtId="0" fontId="4" fillId="0" borderId="0"/>
    <xf numFmtId="0" fontId="4" fillId="0" borderId="0"/>
    <xf numFmtId="0" fontId="110" fillId="29" borderId="0" applyBorder="0">
      <alignment horizontal="left" vertical="center" wrapText="1" indent="1"/>
      <protection locked="0"/>
    </xf>
  </cellStyleXfs>
  <cellXfs count="282">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17" fillId="0" borderId="0" xfId="0" applyFont="1" applyAlignment="1">
      <alignment horizontal="left" vertical="center"/>
    </xf>
    <xf numFmtId="0" fontId="17" fillId="0" borderId="0" xfId="0" applyFont="1"/>
    <xf numFmtId="4" fontId="19" fillId="0" borderId="0" xfId="0" applyNumberFormat="1" applyFont="1" applyAlignment="1">
      <alignment horizontal="left"/>
    </xf>
    <xf numFmtId="1" fontId="10" fillId="0" borderId="0" xfId="0" applyNumberFormat="1" applyFont="1" applyAlignment="1">
      <alignment horizontal="center" vertical="top" wrapText="1"/>
    </xf>
    <xf numFmtId="0" fontId="20" fillId="0" borderId="0" xfId="0" applyFont="1" applyAlignment="1">
      <alignment horizontal="center" vertical="top" wrapText="1"/>
    </xf>
    <xf numFmtId="4" fontId="21" fillId="0" borderId="0" xfId="0" applyNumberFormat="1" applyFont="1" applyAlignment="1">
      <alignment horizontal="center"/>
    </xf>
    <xf numFmtId="4" fontId="22" fillId="0" borderId="0" xfId="0" applyNumberFormat="1" applyFont="1" applyAlignment="1">
      <alignment vertical="top" wrapText="1"/>
    </xf>
    <xf numFmtId="4" fontId="26" fillId="0" borderId="0" xfId="0" applyNumberFormat="1" applyFont="1" applyAlignment="1">
      <alignment horizontal="left"/>
    </xf>
    <xf numFmtId="4" fontId="27" fillId="0" borderId="0" xfId="0" applyNumberFormat="1" applyFont="1" applyAlignment="1">
      <alignment horizontal="left"/>
    </xf>
    <xf numFmtId="0" fontId="25" fillId="0" borderId="0" xfId="0" applyFont="1" applyAlignment="1">
      <alignment horizontal="left" vertical="top" wrapText="1"/>
    </xf>
    <xf numFmtId="4" fontId="31" fillId="0" borderId="0" xfId="0" applyNumberFormat="1" applyFont="1" applyAlignment="1">
      <alignment horizontal="center"/>
    </xf>
    <xf numFmtId="4" fontId="4" fillId="0" borderId="0" xfId="0" applyNumberFormat="1" applyFont="1" applyAlignment="1">
      <alignment vertical="top" wrapText="1"/>
    </xf>
    <xf numFmtId="4" fontId="4" fillId="0" borderId="0" xfId="1" applyNumberFormat="1" applyFont="1" applyAlignment="1">
      <alignment horizontal="right" wrapText="1"/>
    </xf>
    <xf numFmtId="0" fontId="22" fillId="0" borderId="0" xfId="0" applyFont="1" applyAlignment="1">
      <alignment vertical="top" wrapText="1"/>
    </xf>
    <xf numFmtId="0" fontId="23" fillId="0" borderId="0" xfId="2" applyNumberFormat="1" applyFont="1" applyAlignment="1">
      <alignment horizontal="center"/>
    </xf>
    <xf numFmtId="4" fontId="22" fillId="0" borderId="0" xfId="0" applyNumberFormat="1" applyFont="1" applyAlignment="1">
      <alignment horizontal="right" wrapText="1"/>
    </xf>
    <xf numFmtId="0" fontId="25" fillId="0" borderId="0" xfId="0" applyFont="1" applyAlignment="1">
      <alignment vertical="top" wrapText="1"/>
    </xf>
    <xf numFmtId="4" fontId="4" fillId="0" borderId="0" xfId="0" applyNumberFormat="1" applyFont="1" applyAlignment="1">
      <alignment horizontal="right" wrapText="1"/>
    </xf>
    <xf numFmtId="0" fontId="22" fillId="0" borderId="0" xfId="0" applyFont="1" applyAlignment="1">
      <alignment horizontal="left" vertical="top" wrapText="1"/>
    </xf>
    <xf numFmtId="0" fontId="4" fillId="0" borderId="0" xfId="0" applyFont="1" applyAlignment="1">
      <alignment horizontal="left" vertical="top" wrapText="1"/>
    </xf>
    <xf numFmtId="0" fontId="10" fillId="0" borderId="0" xfId="0" applyFont="1" applyAlignment="1">
      <alignment horizontal="center"/>
    </xf>
    <xf numFmtId="4" fontId="35" fillId="0" borderId="0" xfId="1" applyNumberFormat="1" applyFont="1" applyAlignment="1">
      <alignment horizontal="right" wrapText="1"/>
    </xf>
    <xf numFmtId="9" fontId="10" fillId="0" borderId="0" xfId="0" applyNumberFormat="1" applyFont="1" applyAlignment="1">
      <alignment horizontal="center" wrapText="1"/>
    </xf>
    <xf numFmtId="0" fontId="40" fillId="0" borderId="0" xfId="0" applyFont="1"/>
    <xf numFmtId="4" fontId="41" fillId="0" borderId="0" xfId="0" applyNumberFormat="1" applyFont="1" applyAlignment="1">
      <alignment vertical="top" wrapText="1"/>
    </xf>
    <xf numFmtId="0" fontId="43"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20" fillId="0" borderId="0" xfId="0" applyNumberFormat="1"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right" vertical="center"/>
    </xf>
    <xf numFmtId="0" fontId="44" fillId="0" borderId="0" xfId="0" applyFont="1"/>
    <xf numFmtId="0" fontId="46" fillId="0" borderId="0" xfId="0" applyFont="1" applyAlignment="1">
      <alignment horizontal="left" vertical="center"/>
    </xf>
    <xf numFmtId="4" fontId="46" fillId="0" borderId="0" xfId="0" applyNumberFormat="1" applyFont="1" applyAlignment="1">
      <alignment horizontal="left" vertical="center"/>
    </xf>
    <xf numFmtId="4" fontId="47" fillId="0" borderId="0" xfId="0" applyNumberFormat="1" applyFont="1" applyAlignment="1">
      <alignment horizontal="left" vertical="center"/>
    </xf>
    <xf numFmtId="4" fontId="48"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39" fillId="0" borderId="2" xfId="1" applyNumberFormat="1" applyFont="1" applyBorder="1" applyAlignment="1">
      <alignment horizontal="right" vertical="center" wrapText="1"/>
    </xf>
    <xf numFmtId="166" fontId="49" fillId="0" borderId="0" xfId="0" applyNumberFormat="1" applyFont="1"/>
    <xf numFmtId="0" fontId="14" fillId="0" borderId="0" xfId="0" applyFont="1" applyAlignment="1">
      <alignment horizontal="left" vertical="center"/>
    </xf>
    <xf numFmtId="4" fontId="22" fillId="0" borderId="0" xfId="0" applyNumberFormat="1" applyFont="1" applyAlignment="1">
      <alignment horizontal="righ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3" fillId="0" borderId="0" xfId="2" applyNumberFormat="1" applyFont="1" applyAlignment="1">
      <alignment horizontal="center" vertical="center"/>
    </xf>
    <xf numFmtId="9" fontId="23" fillId="0" borderId="0" xfId="2" applyFont="1" applyAlignment="1">
      <alignment horizontal="center" vertical="center"/>
    </xf>
    <xf numFmtId="0" fontId="29" fillId="0" borderId="0" xfId="0" applyFont="1" applyAlignment="1">
      <alignment horizontal="center" vertical="center" wrapText="1"/>
    </xf>
    <xf numFmtId="9" fontId="10" fillId="0" borderId="0" xfId="2" applyFont="1" applyAlignment="1">
      <alignment horizontal="center" vertical="center"/>
    </xf>
    <xf numFmtId="9" fontId="10" fillId="0" borderId="0" xfId="0" applyNumberFormat="1" applyFont="1" applyAlignment="1">
      <alignment horizontal="center" vertical="center" wrapText="1"/>
    </xf>
    <xf numFmtId="0" fontId="37" fillId="0" borderId="0" xfId="0" applyFont="1" applyAlignment="1">
      <alignment horizontal="center" vertical="center" wrapText="1"/>
    </xf>
    <xf numFmtId="0" fontId="29" fillId="0" borderId="0" xfId="0" applyFont="1" applyAlignment="1">
      <alignment vertical="center" wrapText="1"/>
    </xf>
    <xf numFmtId="0" fontId="0" fillId="0" borderId="0" xfId="0" applyAlignment="1">
      <alignment vertical="center"/>
    </xf>
    <xf numFmtId="0" fontId="40" fillId="0" borderId="0" xfId="0" applyFont="1" applyAlignment="1">
      <alignment vertical="center"/>
    </xf>
    <xf numFmtId="0" fontId="4" fillId="0" borderId="0" xfId="0" applyFont="1" applyAlignment="1">
      <alignment vertical="center"/>
    </xf>
    <xf numFmtId="4" fontId="4" fillId="0" borderId="0" xfId="1" applyNumberFormat="1" applyFont="1" applyAlignment="1">
      <alignment vertical="center" wrapText="1"/>
    </xf>
    <xf numFmtId="4" fontId="10" fillId="0" borderId="0" xfId="1" applyNumberFormat="1" applyFont="1" applyAlignment="1">
      <alignment horizontal="right" vertical="center" wrapText="1"/>
    </xf>
    <xf numFmtId="165" fontId="29" fillId="0" borderId="0" xfId="1" applyNumberFormat="1" applyFont="1" applyAlignment="1">
      <alignment horizontal="right" vertical="center"/>
    </xf>
    <xf numFmtId="4" fontId="4" fillId="0" borderId="0" xfId="0" applyNumberFormat="1" applyFont="1" applyAlignment="1">
      <alignment vertical="center" wrapText="1"/>
    </xf>
    <xf numFmtId="165" fontId="25" fillId="0" borderId="0" xfId="1" applyNumberFormat="1" applyFont="1" applyAlignment="1">
      <alignment vertical="center" wrapText="1"/>
    </xf>
    <xf numFmtId="165" fontId="29" fillId="0" borderId="0" xfId="1" applyNumberFormat="1" applyFont="1" applyAlignment="1">
      <alignment vertical="center"/>
    </xf>
    <xf numFmtId="4" fontId="22" fillId="0" borderId="0" xfId="0" applyNumberFormat="1" applyFont="1" applyAlignment="1">
      <alignment vertical="center" wrapText="1"/>
    </xf>
    <xf numFmtId="4" fontId="22" fillId="0" borderId="0" xfId="1" applyNumberFormat="1" applyFont="1" applyAlignment="1">
      <alignment vertical="center" wrapText="1"/>
    </xf>
    <xf numFmtId="4" fontId="25" fillId="0" borderId="0" xfId="1" applyNumberFormat="1" applyFont="1" applyAlignment="1">
      <alignment horizontal="right" vertical="center" wrapText="1"/>
    </xf>
    <xf numFmtId="4" fontId="29" fillId="0" borderId="0" xfId="1" applyNumberFormat="1" applyFont="1" applyAlignment="1">
      <alignment horizontal="right" vertical="center"/>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5"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38" fillId="0" borderId="0" xfId="0" applyNumberFormat="1" applyFont="1" applyAlignment="1">
      <alignment horizontal="right" vertical="center" wrapText="1"/>
    </xf>
    <xf numFmtId="4" fontId="25" fillId="0" borderId="0" xfId="0" applyNumberFormat="1" applyFont="1" applyAlignment="1">
      <alignment horizontal="right" vertical="center" wrapText="1"/>
    </xf>
    <xf numFmtId="165" fontId="25" fillId="0" borderId="0" xfId="1" applyNumberFormat="1" applyFont="1" applyAlignment="1">
      <alignment horizontal="right" vertical="center"/>
    </xf>
    <xf numFmtId="0" fontId="0" fillId="0" borderId="0" xfId="0" applyAlignment="1">
      <alignment horizontal="right" vertical="center"/>
    </xf>
    <xf numFmtId="0" fontId="40" fillId="0" borderId="0" xfId="0" applyFont="1" applyAlignment="1">
      <alignment horizontal="right" vertical="center"/>
    </xf>
    <xf numFmtId="0" fontId="4" fillId="0" borderId="0" xfId="0" applyFont="1" applyAlignment="1">
      <alignment horizontal="right" vertical="center"/>
    </xf>
    <xf numFmtId="165" fontId="25" fillId="0" borderId="0" xfId="1" applyNumberFormat="1" applyFont="1" applyAlignment="1">
      <alignment horizontal="right" vertical="center" wrapText="1"/>
    </xf>
    <xf numFmtId="165" fontId="23" fillId="0" borderId="0" xfId="1" applyNumberFormat="1" applyFont="1" applyAlignment="1">
      <alignment horizontal="right" vertical="center"/>
    </xf>
    <xf numFmtId="4" fontId="22" fillId="0" borderId="0" xfId="1" applyNumberFormat="1" applyFont="1" applyAlignment="1">
      <alignment horizontal="right" vertical="center" wrapText="1"/>
    </xf>
    <xf numFmtId="0" fontId="40" fillId="0" borderId="0" xfId="0" applyFont="1" applyAlignment="1">
      <alignment horizontal="center" vertical="center"/>
    </xf>
    <xf numFmtId="0" fontId="23" fillId="0" borderId="0" xfId="0" applyFont="1" applyAlignment="1">
      <alignment horizontal="center" vertical="center"/>
    </xf>
    <xf numFmtId="0" fontId="29" fillId="0" borderId="0" xfId="0" applyFont="1" applyAlignment="1">
      <alignment horizontal="center" vertical="center"/>
    </xf>
    <xf numFmtId="4" fontId="35" fillId="0" borderId="0" xfId="1" applyNumberFormat="1" applyFont="1" applyAlignment="1">
      <alignment horizontal="right" vertical="center" wrapText="1"/>
    </xf>
    <xf numFmtId="4" fontId="22" fillId="0" borderId="0" xfId="0" applyNumberFormat="1" applyFont="1" applyAlignment="1">
      <alignment horizontal="righ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165" fontId="19" fillId="0" borderId="0" xfId="1" applyNumberFormat="1" applyFont="1" applyAlignment="1">
      <alignment horizontal="right" vertical="center"/>
    </xf>
    <xf numFmtId="4" fontId="25" fillId="0" borderId="0" xfId="1" applyNumberFormat="1" applyFont="1" applyAlignment="1">
      <alignment vertical="center"/>
    </xf>
    <xf numFmtId="4" fontId="10" fillId="0" borderId="0" xfId="1" applyNumberFormat="1" applyFont="1" applyAlignment="1">
      <alignment horizontal="right" vertical="center"/>
    </xf>
    <xf numFmtId="165" fontId="22" fillId="0" borderId="0" xfId="1" applyNumberFormat="1" applyFont="1" applyAlignment="1">
      <alignment horizontal="right" vertical="center"/>
    </xf>
    <xf numFmtId="4" fontId="10" fillId="0" borderId="0" xfId="1" applyNumberFormat="1" applyFont="1" applyAlignment="1">
      <alignment vertical="center" wrapText="1"/>
    </xf>
    <xf numFmtId="4" fontId="22" fillId="0" borderId="0" xfId="0" applyNumberFormat="1" applyFont="1" applyAlignment="1">
      <alignment vertical="center"/>
    </xf>
    <xf numFmtId="2" fontId="4" fillId="0" borderId="0" xfId="0" applyNumberFormat="1" applyFont="1" applyAlignment="1">
      <alignment vertical="center"/>
    </xf>
    <xf numFmtId="165" fontId="19" fillId="0" borderId="0" xfId="1" applyNumberFormat="1" applyFont="1" applyAlignment="1">
      <alignment vertical="center"/>
    </xf>
    <xf numFmtId="165" fontId="10" fillId="0" borderId="0" xfId="1" applyNumberFormat="1" applyFont="1" applyAlignment="1">
      <alignment vertical="center"/>
    </xf>
    <xf numFmtId="165" fontId="36" fillId="0" borderId="0" xfId="1" applyNumberFormat="1" applyFont="1" applyAlignment="1">
      <alignment vertical="center"/>
    </xf>
    <xf numFmtId="4" fontId="29" fillId="0" borderId="0" xfId="1" applyNumberFormat="1" applyFont="1" applyAlignment="1">
      <alignment vertical="center"/>
    </xf>
    <xf numFmtId="165" fontId="42" fillId="0" borderId="0" xfId="1" applyNumberFormat="1" applyFont="1" applyAlignment="1">
      <alignment vertical="center"/>
    </xf>
    <xf numFmtId="164" fontId="4" fillId="0" borderId="0" xfId="1" applyNumberFormat="1" applyFont="1" applyAlignment="1">
      <alignment vertical="center" wrapText="1"/>
    </xf>
    <xf numFmtId="0" fontId="50" fillId="0" borderId="0" xfId="0" applyFont="1" applyAlignment="1">
      <alignment horizontal="center" vertical="center"/>
    </xf>
    <xf numFmtId="49" fontId="10" fillId="0" borderId="0" xfId="0" applyNumberFormat="1" applyFont="1" applyAlignment="1">
      <alignment horizontal="center" vertical="center" wrapText="1"/>
    </xf>
    <xf numFmtId="4" fontId="23" fillId="0" borderId="0" xfId="0" applyNumberFormat="1" applyFont="1" applyAlignment="1">
      <alignment horizontal="right" vertical="center"/>
    </xf>
    <xf numFmtId="4" fontId="26" fillId="0" borderId="0" xfId="0" applyNumberFormat="1" applyFont="1" applyAlignment="1">
      <alignment horizontal="center"/>
    </xf>
    <xf numFmtId="4" fontId="32" fillId="0" borderId="0" xfId="4" applyNumberFormat="1" applyFont="1" applyAlignment="1">
      <alignment wrapText="1"/>
    </xf>
    <xf numFmtId="4" fontId="51" fillId="0" borderId="0" xfId="4" applyNumberFormat="1" applyFont="1" applyAlignment="1">
      <alignment wrapText="1"/>
    </xf>
    <xf numFmtId="0" fontId="33" fillId="0" borderId="0" xfId="0" applyFont="1" applyAlignment="1">
      <alignment horizontal="left" vertical="top" wrapText="1"/>
    </xf>
    <xf numFmtId="165" fontId="30" fillId="0" borderId="0" xfId="1" applyNumberFormat="1" applyFont="1" applyAlignment="1">
      <alignment horizontal="right" vertical="center"/>
    </xf>
    <xf numFmtId="4" fontId="0" fillId="0" borderId="0" xfId="0" applyNumberFormat="1"/>
    <xf numFmtId="4" fontId="23" fillId="0" borderId="0" xfId="0" applyNumberFormat="1" applyFont="1" applyAlignment="1">
      <alignment horizontal="right"/>
    </xf>
    <xf numFmtId="4" fontId="39" fillId="0" borderId="2" xfId="1" applyNumberFormat="1" applyFont="1" applyBorder="1" applyAlignment="1">
      <alignment horizontal="center" vertical="center" wrapText="1"/>
    </xf>
    <xf numFmtId="2" fontId="22" fillId="0" borderId="0" xfId="0" applyNumberFormat="1" applyFont="1"/>
    <xf numFmtId="0" fontId="0" fillId="0" borderId="0" xfId="0" applyAlignment="1">
      <alignment horizontal="right"/>
    </xf>
    <xf numFmtId="0" fontId="4" fillId="0" borderId="0" xfId="0" applyFont="1" applyAlignment="1">
      <alignment horizontal="left" vertical="center" wrapText="1"/>
    </xf>
    <xf numFmtId="4" fontId="42" fillId="0" borderId="0" xfId="0" applyNumberFormat="1" applyFont="1" applyAlignment="1">
      <alignment horizontal="left"/>
    </xf>
    <xf numFmtId="4" fontId="35" fillId="0" borderId="0" xfId="1" applyNumberFormat="1" applyFont="1" applyAlignment="1">
      <alignment horizontal="right" vertical="center"/>
    </xf>
    <xf numFmtId="0" fontId="44" fillId="0" borderId="0" xfId="0" applyFont="1" applyAlignment="1">
      <alignment horizontal="left" vertical="center" wrapText="1"/>
    </xf>
    <xf numFmtId="4" fontId="39" fillId="0" borderId="1" xfId="0" applyNumberFormat="1" applyFont="1" applyBorder="1" applyAlignment="1">
      <alignment horizontal="center" vertical="center"/>
    </xf>
    <xf numFmtId="4" fontId="39" fillId="0" borderId="1" xfId="1" applyNumberFormat="1" applyFont="1" applyBorder="1" applyAlignment="1">
      <alignment horizontal="center" vertical="center"/>
    </xf>
    <xf numFmtId="4" fontId="45" fillId="0" borderId="1" xfId="0" applyNumberFormat="1" applyFont="1" applyBorder="1" applyAlignment="1">
      <alignment horizontal="center" vertical="center"/>
    </xf>
    <xf numFmtId="4" fontId="14" fillId="0" borderId="0" xfId="1" applyNumberFormat="1" applyFont="1" applyAlignment="1">
      <alignment horizontal="right" vertical="center"/>
    </xf>
    <xf numFmtId="4" fontId="72" fillId="0" borderId="0" xfId="1" applyNumberFormat="1" applyFont="1" applyAlignment="1">
      <alignment horizontal="right" vertical="center" wrapText="1"/>
    </xf>
    <xf numFmtId="4" fontId="73" fillId="0" borderId="0" xfId="1" applyNumberFormat="1" applyFont="1" applyAlignment="1">
      <alignment horizontal="right" vertical="center"/>
    </xf>
    <xf numFmtId="0" fontId="34" fillId="0" borderId="0" xfId="0" applyFont="1" applyAlignment="1">
      <alignment vertical="top" wrapText="1"/>
    </xf>
    <xf numFmtId="4" fontId="19" fillId="0" borderId="0" xfId="0" applyNumberFormat="1" applyFont="1" applyAlignment="1">
      <alignment vertical="top" wrapText="1"/>
    </xf>
    <xf numFmtId="0" fontId="51" fillId="0" borderId="0" xfId="0" applyFont="1" applyAlignment="1">
      <alignment horizontal="left" wrapText="1"/>
    </xf>
    <xf numFmtId="169" fontId="0" fillId="0" borderId="0" xfId="0" applyNumberFormat="1"/>
    <xf numFmtId="0" fontId="74" fillId="0" borderId="0" xfId="0" applyFont="1" applyAlignment="1">
      <alignment vertical="top" wrapText="1"/>
    </xf>
    <xf numFmtId="0" fontId="22" fillId="19" borderId="0" xfId="0" applyFont="1" applyFill="1" applyAlignment="1">
      <alignment vertical="top" wrapText="1"/>
    </xf>
    <xf numFmtId="0" fontId="10" fillId="19" borderId="0" xfId="0" applyFont="1" applyFill="1" applyAlignment="1">
      <alignment horizontal="center" vertical="center" wrapText="1"/>
    </xf>
    <xf numFmtId="4" fontId="4" fillId="19" borderId="0" xfId="1" applyNumberFormat="1" applyFont="1" applyFill="1" applyAlignment="1">
      <alignment horizontal="right" vertical="center" wrapText="1"/>
    </xf>
    <xf numFmtId="0" fontId="4" fillId="19" borderId="0" xfId="0" applyFont="1" applyFill="1" applyAlignment="1">
      <alignment horizontal="left" vertical="top" wrapText="1"/>
    </xf>
    <xf numFmtId="0" fontId="23" fillId="19" borderId="0" xfId="2" applyNumberFormat="1" applyFont="1" applyFill="1" applyAlignment="1">
      <alignment horizontal="center"/>
    </xf>
    <xf numFmtId="4" fontId="22" fillId="19" borderId="0" xfId="0" applyNumberFormat="1" applyFont="1" applyFill="1" applyAlignment="1">
      <alignment horizontal="right" wrapText="1"/>
    </xf>
    <xf numFmtId="0" fontId="4" fillId="19" borderId="0" xfId="0" applyFont="1" applyFill="1" applyAlignment="1">
      <alignment horizontal="left" vertical="center" wrapText="1"/>
    </xf>
    <xf numFmtId="0" fontId="23" fillId="19" borderId="0" xfId="2" applyNumberFormat="1" applyFont="1" applyFill="1" applyAlignment="1">
      <alignment horizontal="center" vertical="center"/>
    </xf>
    <xf numFmtId="4" fontId="4" fillId="19" borderId="0" xfId="0" applyNumberFormat="1" applyFont="1" applyFill="1" applyAlignment="1">
      <alignment horizontal="right" vertical="center" wrapText="1"/>
    </xf>
    <xf numFmtId="9" fontId="4" fillId="0" borderId="0" xfId="2" applyFont="1" applyAlignment="1">
      <alignment horizontal="right" vertical="center" wrapText="1"/>
    </xf>
    <xf numFmtId="9" fontId="34" fillId="0" borderId="0" xfId="2" applyFont="1" applyAlignment="1">
      <alignment horizontal="right" vertical="center"/>
    </xf>
    <xf numFmtId="4" fontId="74" fillId="0" borderId="0" xfId="0" applyNumberFormat="1" applyFont="1" applyAlignment="1">
      <alignment vertical="top" wrapText="1"/>
    </xf>
    <xf numFmtId="0" fontId="74" fillId="0" borderId="0" xfId="0" applyFont="1" applyAlignment="1">
      <alignment horizontal="left" vertical="top" wrapText="1"/>
    </xf>
    <xf numFmtId="0" fontId="4" fillId="0" borderId="0" xfId="3" applyFont="1" applyAlignment="1">
      <alignment vertical="top" wrapText="1"/>
    </xf>
    <xf numFmtId="0" fontId="34" fillId="0" borderId="0" xfId="0" applyFont="1" applyAlignment="1">
      <alignment horizontal="left" vertical="top" wrapText="1"/>
    </xf>
    <xf numFmtId="9" fontId="29" fillId="0" borderId="0" xfId="0" applyNumberFormat="1" applyFont="1" applyAlignment="1">
      <alignment horizontal="center" vertical="center" wrapText="1"/>
    </xf>
    <xf numFmtId="0" fontId="22" fillId="0" borderId="20" xfId="0" applyFont="1" applyBorder="1" applyAlignment="1">
      <alignment horizontal="center" vertical="top"/>
    </xf>
    <xf numFmtId="0" fontId="22" fillId="0" borderId="20" xfId="0" applyFont="1" applyBorder="1" applyAlignment="1">
      <alignment horizontal="center" vertical="center"/>
    </xf>
    <xf numFmtId="4" fontId="22" fillId="0" borderId="20" xfId="0" applyNumberFormat="1" applyFont="1" applyBorder="1" applyAlignment="1">
      <alignment horizontal="center" vertical="center"/>
    </xf>
    <xf numFmtId="2" fontId="22" fillId="0" borderId="20" xfId="0" applyNumberFormat="1" applyFont="1" applyBorder="1" applyAlignment="1">
      <alignment horizontal="center" vertical="center"/>
    </xf>
    <xf numFmtId="0" fontId="23" fillId="0" borderId="23" xfId="0" applyFont="1" applyBorder="1" applyAlignment="1">
      <alignment horizontal="center" vertical="top"/>
    </xf>
    <xf numFmtId="0" fontId="22" fillId="0" borderId="23" xfId="0" applyFont="1" applyBorder="1" applyAlignment="1">
      <alignment horizontal="center" vertical="center"/>
    </xf>
    <xf numFmtId="4" fontId="22" fillId="0" borderId="23" xfId="0" applyNumberFormat="1" applyFont="1" applyBorder="1" applyAlignment="1">
      <alignment horizontal="right" vertical="center"/>
    </xf>
    <xf numFmtId="2" fontId="22" fillId="0" borderId="23" xfId="0" applyNumberFormat="1" applyFont="1" applyBorder="1" applyAlignment="1">
      <alignment horizontal="center" vertical="center"/>
    </xf>
    <xf numFmtId="0" fontId="23" fillId="0" borderId="0" xfId="0" applyFont="1" applyBorder="1" applyAlignment="1">
      <alignment horizontal="center" vertical="top"/>
    </xf>
    <xf numFmtId="0" fontId="22" fillId="0" borderId="0" xfId="0" applyFont="1" applyBorder="1" applyAlignment="1">
      <alignment horizontal="center" vertical="center"/>
    </xf>
    <xf numFmtId="4" fontId="22" fillId="0" borderId="0" xfId="0" applyNumberFormat="1" applyFont="1" applyBorder="1" applyAlignment="1">
      <alignment horizontal="right" vertical="center"/>
    </xf>
    <xf numFmtId="2" fontId="22" fillId="0" borderId="0" xfId="0" applyNumberFormat="1" applyFont="1" applyBorder="1" applyAlignment="1">
      <alignment horizontal="center" vertical="center"/>
    </xf>
    <xf numFmtId="0" fontId="14" fillId="0" borderId="2" xfId="0" applyFont="1" applyBorder="1" applyAlignment="1">
      <alignment horizontal="center" vertical="center"/>
    </xf>
    <xf numFmtId="0" fontId="14" fillId="0" borderId="2" xfId="0" applyFont="1" applyBorder="1" applyAlignment="1">
      <alignment horizontal="left" vertical="center"/>
    </xf>
    <xf numFmtId="9" fontId="10" fillId="0" borderId="2" xfId="0" applyNumberFormat="1" applyFont="1" applyBorder="1" applyAlignment="1">
      <alignment horizontal="center" vertical="center" wrapText="1"/>
    </xf>
    <xf numFmtId="4" fontId="4" fillId="0" borderId="2" xfId="1" applyNumberFormat="1" applyFont="1" applyBorder="1" applyAlignment="1">
      <alignment horizontal="right" vertical="center" wrapText="1"/>
    </xf>
    <xf numFmtId="0" fontId="22" fillId="0" borderId="24" xfId="0" applyFont="1" applyBorder="1" applyAlignment="1">
      <alignment horizontal="center" vertical="center"/>
    </xf>
    <xf numFmtId="0" fontId="14" fillId="0" borderId="2" xfId="0" applyFont="1" applyBorder="1" applyAlignment="1">
      <alignment horizontal="left" vertical="center" wrapText="1"/>
    </xf>
    <xf numFmtId="0" fontId="106" fillId="0" borderId="0" xfId="0" applyFont="1"/>
    <xf numFmtId="4" fontId="4" fillId="0" borderId="2" xfId="1" applyNumberFormat="1" applyFont="1" applyBorder="1" applyAlignment="1">
      <alignment vertical="center" wrapText="1"/>
    </xf>
    <xf numFmtId="4" fontId="19" fillId="0" borderId="0" xfId="0" applyNumberFormat="1" applyFont="1" applyAlignment="1">
      <alignment horizontal="left" vertical="top" wrapText="1"/>
    </xf>
    <xf numFmtId="179" fontId="73" fillId="0" borderId="0" xfId="1" applyNumberFormat="1" applyFont="1" applyAlignment="1">
      <alignment horizontal="right" vertical="center"/>
    </xf>
    <xf numFmtId="180" fontId="4" fillId="0" borderId="0" xfId="0" applyNumberFormat="1" applyFont="1"/>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xf>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179" fontId="14" fillId="0" borderId="0" xfId="1" applyNumberFormat="1" applyFont="1" applyAlignment="1">
      <alignment horizontal="right" vertical="center"/>
    </xf>
    <xf numFmtId="4" fontId="105" fillId="0" borderId="0" xfId="0" applyNumberFormat="1" applyFont="1" applyAlignment="1">
      <alignment horizontal="right" vertical="center"/>
    </xf>
    <xf numFmtId="4" fontId="107" fillId="0" borderId="0" xfId="0" applyNumberFormat="1" applyFont="1" applyAlignment="1">
      <alignment horizontal="center" vertical="center"/>
    </xf>
    <xf numFmtId="4" fontId="19" fillId="0" borderId="0" xfId="1" applyNumberFormat="1" applyFont="1" applyAlignment="1">
      <alignment horizontal="center" vertical="center"/>
    </xf>
    <xf numFmtId="4" fontId="19" fillId="0" borderId="0" xfId="0" applyNumberFormat="1" applyFont="1"/>
    <xf numFmtId="4" fontId="108" fillId="0" borderId="0" xfId="1" applyNumberFormat="1" applyFont="1" applyAlignment="1">
      <alignment horizontal="center" vertical="center"/>
    </xf>
    <xf numFmtId="4" fontId="0" fillId="19" borderId="0" xfId="0" applyNumberFormat="1" applyFill="1"/>
    <xf numFmtId="0" fontId="14" fillId="0" borderId="0" xfId="0" applyFont="1" applyFill="1" applyAlignment="1">
      <alignment horizontal="center" vertical="center"/>
    </xf>
    <xf numFmtId="0" fontId="19" fillId="0" borderId="0" xfId="0" applyFont="1" applyFill="1" applyAlignment="1">
      <alignment horizontal="left" vertical="center" wrapText="1"/>
    </xf>
    <xf numFmtId="0" fontId="23" fillId="0" borderId="0" xfId="2" applyNumberFormat="1" applyFont="1" applyFill="1" applyAlignment="1">
      <alignment horizontal="center"/>
    </xf>
    <xf numFmtId="0" fontId="0" fillId="0" borderId="0" xfId="0" applyFill="1"/>
    <xf numFmtId="4" fontId="0" fillId="0" borderId="0" xfId="0" applyNumberFormat="1" applyFill="1"/>
    <xf numFmtId="4" fontId="19" fillId="0" borderId="0" xfId="0" applyNumberFormat="1" applyFont="1" applyFill="1" applyAlignment="1">
      <alignment horizontal="left"/>
    </xf>
    <xf numFmtId="0" fontId="4" fillId="0" borderId="0" xfId="0" applyFont="1" applyFill="1" applyAlignment="1">
      <alignment horizontal="left" vertical="center" wrapText="1"/>
    </xf>
    <xf numFmtId="0" fontId="4" fillId="0" borderId="26" xfId="0" applyFont="1" applyBorder="1" applyAlignment="1">
      <alignment horizontal="left" vertical="center" wrapText="1"/>
    </xf>
    <xf numFmtId="0" fontId="29" fillId="0" borderId="26" xfId="0" applyFont="1" applyBorder="1" applyAlignment="1">
      <alignment horizontal="center" vertical="center" wrapText="1"/>
    </xf>
    <xf numFmtId="4" fontId="4" fillId="0" borderId="26" xfId="0" applyNumberFormat="1" applyFont="1" applyBorder="1" applyAlignment="1">
      <alignment horizontal="right" vertical="center" wrapText="1"/>
    </xf>
    <xf numFmtId="2" fontId="22" fillId="0" borderId="26" xfId="0" applyNumberFormat="1" applyFont="1" applyBorder="1"/>
    <xf numFmtId="0" fontId="23" fillId="0" borderId="26" xfId="2" applyNumberFormat="1" applyFont="1" applyBorder="1" applyAlignment="1">
      <alignment horizontal="center" vertical="center"/>
    </xf>
    <xf numFmtId="0" fontId="23" fillId="0" borderId="26" xfId="2" applyNumberFormat="1" applyFont="1" applyBorder="1" applyAlignment="1">
      <alignment horizontal="center"/>
    </xf>
    <xf numFmtId="4" fontId="22" fillId="0" borderId="26" xfId="0" applyNumberFormat="1" applyFont="1" applyBorder="1" applyAlignment="1">
      <alignment horizontal="right" wrapText="1"/>
    </xf>
    <xf numFmtId="0" fontId="10" fillId="0" borderId="26" xfId="0" applyFont="1" applyBorder="1" applyAlignment="1">
      <alignment horizontal="center" vertical="center" wrapText="1"/>
    </xf>
    <xf numFmtId="0" fontId="0" fillId="0" borderId="0" xfId="0"/>
    <xf numFmtId="0" fontId="4" fillId="0" borderId="0" xfId="0" applyFont="1" applyAlignment="1">
      <alignment vertical="top" wrapText="1"/>
    </xf>
    <xf numFmtId="4" fontId="22" fillId="0" borderId="0" xfId="0" applyNumberFormat="1" applyFont="1" applyAlignment="1">
      <alignment horizontal="right" wrapText="1"/>
    </xf>
    <xf numFmtId="0" fontId="10" fillId="0" borderId="0" xfId="0" applyFont="1" applyAlignment="1">
      <alignment horizontal="center" vertical="center" wrapText="1"/>
    </xf>
    <xf numFmtId="0" fontId="29" fillId="0" borderId="0" xfId="0" applyFont="1" applyAlignment="1">
      <alignment horizontal="center" vertical="center" wrapText="1"/>
    </xf>
    <xf numFmtId="4" fontId="10" fillId="0" borderId="0" xfId="1" applyNumberFormat="1" applyFont="1" applyAlignment="1">
      <alignment horizontal="right" vertical="center" wrapText="1"/>
    </xf>
    <xf numFmtId="165" fontId="29" fillId="0" borderId="0" xfId="1" applyNumberFormat="1" applyFont="1" applyAlignment="1">
      <alignment horizontal="right" vertical="center"/>
    </xf>
    <xf numFmtId="4" fontId="29" fillId="0" borderId="0" xfId="1" applyNumberFormat="1" applyFont="1" applyAlignment="1">
      <alignment horizontal="right" vertical="center"/>
    </xf>
    <xf numFmtId="4" fontId="4" fillId="0" borderId="0" xfId="1" applyNumberFormat="1" applyFont="1" applyAlignment="1">
      <alignment horizontal="right" vertical="center" wrapText="1"/>
    </xf>
    <xf numFmtId="0" fontId="4" fillId="0" borderId="0" xfId="0" applyFont="1" applyAlignment="1">
      <alignment horizontal="right" vertical="center"/>
    </xf>
    <xf numFmtId="2" fontId="22" fillId="0" borderId="0" xfId="0" applyNumberFormat="1" applyFont="1"/>
    <xf numFmtId="0" fontId="4" fillId="0" borderId="0" xfId="0" applyFont="1" applyAlignment="1">
      <alignment horizontal="left" vertical="center" wrapText="1"/>
    </xf>
    <xf numFmtId="0" fontId="34" fillId="0" borderId="0" xfId="0" applyFont="1" applyAlignment="1">
      <alignment horizontal="left" vertical="top" wrapText="1"/>
    </xf>
    <xf numFmtId="165" fontId="29" fillId="0" borderId="0" xfId="1" applyNumberFormat="1" applyFont="1"/>
    <xf numFmtId="2" fontId="23" fillId="0" borderId="20" xfId="0" applyNumberFormat="1" applyFont="1" applyBorder="1" applyAlignment="1">
      <alignment horizontal="center" vertical="center"/>
    </xf>
    <xf numFmtId="2" fontId="23" fillId="0" borderId="23" xfId="0" applyNumberFormat="1" applyFont="1" applyBorder="1" applyAlignment="1">
      <alignment horizontal="center" vertical="center"/>
    </xf>
    <xf numFmtId="2" fontId="22" fillId="0" borderId="0" xfId="0" applyNumberFormat="1" applyFont="1" applyBorder="1" applyAlignment="1">
      <alignment horizontal="center" vertical="center"/>
    </xf>
    <xf numFmtId="2" fontId="23" fillId="0" borderId="0" xfId="0" applyNumberFormat="1" applyFont="1" applyBorder="1" applyAlignment="1">
      <alignment horizontal="center" vertical="center"/>
    </xf>
    <xf numFmtId="1" fontId="10" fillId="0" borderId="0" xfId="0" applyNumberFormat="1" applyFont="1" applyAlignment="1">
      <alignment horizontal="center" vertical="top" wrapText="1"/>
    </xf>
    <xf numFmtId="0" fontId="4" fillId="0" borderId="0" xfId="0" applyFont="1" applyAlignment="1">
      <alignment horizontal="left" vertical="top" wrapText="1"/>
    </xf>
    <xf numFmtId="165" fontId="14" fillId="0" borderId="0" xfId="1" applyNumberFormat="1" applyFont="1" applyAlignment="1">
      <alignment horizontal="right" vertical="center"/>
    </xf>
    <xf numFmtId="165" fontId="15" fillId="0" borderId="0" xfId="1" applyNumberFormat="1" applyFont="1" applyAlignment="1">
      <alignment horizontal="right" vertical="center"/>
    </xf>
    <xf numFmtId="4" fontId="73" fillId="0" borderId="0" xfId="1" applyNumberFormat="1" applyFont="1" applyBorder="1" applyAlignment="1">
      <alignment horizontal="right" vertical="center"/>
    </xf>
    <xf numFmtId="165" fontId="14" fillId="0" borderId="2" xfId="1" applyNumberFormat="1" applyFont="1" applyBorder="1" applyAlignment="1">
      <alignment horizontal="right" vertical="center"/>
    </xf>
    <xf numFmtId="0" fontId="111" fillId="0" borderId="0" xfId="0" applyFont="1" applyAlignment="1">
      <alignment horizontal="left" vertical="center"/>
    </xf>
    <xf numFmtId="2" fontId="0" fillId="0" borderId="0" xfId="0" applyNumberFormat="1"/>
    <xf numFmtId="0" fontId="0" fillId="19" borderId="0" xfId="0" applyFill="1"/>
    <xf numFmtId="2" fontId="0" fillId="19" borderId="0" xfId="0" applyNumberFormat="1" applyFill="1"/>
    <xf numFmtId="0" fontId="46" fillId="0" borderId="0" xfId="0" applyFont="1" applyAlignment="1">
      <alignment horizontal="left"/>
    </xf>
    <xf numFmtId="4" fontId="74" fillId="0" borderId="0" xfId="342" applyNumberFormat="1" applyFont="1" applyAlignment="1">
      <alignment vertical="top" wrapText="1"/>
    </xf>
    <xf numFmtId="0" fontId="14" fillId="0" borderId="1" xfId="0" applyFont="1" applyBorder="1" applyAlignment="1">
      <alignment horizontal="left" vertical="center" wrapText="1"/>
    </xf>
    <xf numFmtId="4" fontId="14" fillId="0" borderId="1" xfId="1" applyNumberFormat="1" applyFont="1" applyBorder="1" applyAlignment="1">
      <alignment horizontal="right" vertical="center"/>
    </xf>
    <xf numFmtId="0" fontId="14" fillId="0" borderId="0" xfId="0" applyFont="1" applyBorder="1" applyAlignment="1">
      <alignment horizontal="center" vertical="center"/>
    </xf>
    <xf numFmtId="0" fontId="14" fillId="0" borderId="0" xfId="0" applyFont="1" applyBorder="1" applyAlignment="1">
      <alignment horizontal="center" vertical="center" wrapText="1"/>
    </xf>
    <xf numFmtId="179" fontId="73" fillId="0" borderId="0" xfId="1" applyNumberFormat="1" applyFont="1" applyBorder="1" applyAlignment="1">
      <alignment horizontal="right" vertical="center"/>
    </xf>
    <xf numFmtId="0" fontId="15" fillId="0" borderId="0" xfId="0" applyFont="1" applyBorder="1"/>
    <xf numFmtId="165" fontId="14" fillId="0" borderId="0" xfId="1" applyNumberFormat="1" applyFont="1" applyBorder="1" applyAlignment="1">
      <alignment horizontal="right" vertical="center"/>
    </xf>
    <xf numFmtId="165" fontId="14" fillId="0" borderId="25" xfId="1" applyNumberFormat="1" applyFont="1" applyBorder="1" applyAlignment="1">
      <alignment horizontal="right" vertical="center"/>
    </xf>
    <xf numFmtId="0" fontId="16" fillId="0" borderId="0" xfId="0" applyFont="1" applyAlignment="1">
      <alignment horizontal="center" vertical="center" wrapText="1"/>
    </xf>
    <xf numFmtId="0" fontId="15" fillId="0" borderId="0" xfId="0" applyFont="1" applyAlignment="1">
      <alignment horizontal="center"/>
    </xf>
    <xf numFmtId="0" fontId="22" fillId="0" borderId="0" xfId="0" applyFont="1" applyFill="1" applyAlignment="1">
      <alignment vertical="top" wrapText="1"/>
    </xf>
    <xf numFmtId="0" fontId="10" fillId="0" borderId="0" xfId="0" applyFont="1" applyFill="1" applyAlignment="1">
      <alignment horizontal="center" vertical="center" wrapText="1"/>
    </xf>
    <xf numFmtId="4" fontId="4" fillId="0" borderId="0" xfId="1" applyNumberFormat="1" applyFont="1" applyFill="1" applyAlignment="1">
      <alignment horizontal="right" vertical="center" wrapText="1"/>
    </xf>
    <xf numFmtId="0" fontId="38" fillId="0" borderId="0" xfId="0" applyFont="1" applyFill="1" applyAlignment="1">
      <alignment vertical="top" wrapText="1"/>
    </xf>
    <xf numFmtId="4" fontId="22" fillId="0" borderId="0" xfId="0" applyNumberFormat="1" applyFont="1" applyFill="1" applyAlignment="1">
      <alignment horizontal="right" wrapText="1"/>
    </xf>
    <xf numFmtId="0" fontId="4" fillId="0" borderId="0" xfId="0" applyFont="1" applyFill="1" applyAlignment="1">
      <alignment horizontal="left" vertical="top" wrapText="1"/>
    </xf>
    <xf numFmtId="4" fontId="4" fillId="0" borderId="0" xfId="0" applyNumberFormat="1" applyFont="1" applyFill="1" applyAlignment="1">
      <alignment horizontal="right" vertical="center" wrapText="1"/>
    </xf>
    <xf numFmtId="0" fontId="112" fillId="0" borderId="0" xfId="2" applyNumberFormat="1" applyFont="1" applyFill="1" applyAlignment="1">
      <alignment horizontal="center"/>
    </xf>
    <xf numFmtId="0" fontId="14" fillId="0" borderId="3" xfId="0" applyFont="1" applyFill="1" applyBorder="1" applyAlignment="1">
      <alignment horizontal="left" vertical="center" wrapText="1"/>
    </xf>
    <xf numFmtId="0" fontId="14" fillId="0" borderId="3" xfId="0" applyFont="1" applyFill="1" applyBorder="1" applyAlignment="1">
      <alignment horizontal="left" vertical="center"/>
    </xf>
    <xf numFmtId="2" fontId="40" fillId="19" borderId="0" xfId="0" applyNumberFormat="1" applyFont="1" applyFill="1"/>
    <xf numFmtId="0" fontId="40" fillId="0" borderId="0" xfId="0" applyFont="1" applyFill="1"/>
    <xf numFmtId="165" fontId="29" fillId="0" borderId="26" xfId="1" applyNumberFormat="1" applyFont="1" applyBorder="1" applyAlignment="1">
      <alignment horizontal="right" vertical="center"/>
    </xf>
    <xf numFmtId="4" fontId="20" fillId="0" borderId="0" xfId="0" applyNumberFormat="1" applyFont="1" applyAlignment="1">
      <alignment horizontal="right" vertical="center"/>
    </xf>
    <xf numFmtId="4" fontId="4" fillId="0" borderId="0" xfId="1" applyNumberFormat="1" applyFont="1" applyAlignment="1">
      <alignment horizontal="right" vertical="center"/>
    </xf>
    <xf numFmtId="4" fontId="4" fillId="0" borderId="0" xfId="0" applyNumberFormat="1" applyFont="1" applyAlignment="1">
      <alignment horizontal="right"/>
    </xf>
    <xf numFmtId="179" fontId="15" fillId="0" borderId="0" xfId="1" applyNumberFormat="1" applyFont="1" applyBorder="1" applyAlignment="1">
      <alignment horizontal="right" vertical="center"/>
    </xf>
  </cellXfs>
  <cellStyles count="434">
    <cellStyle name="20 % – Poudarek1 2" xfId="346"/>
    <cellStyle name="20 % – Poudarek2 2" xfId="347"/>
    <cellStyle name="20 % – Poudarek3 2" xfId="348"/>
    <cellStyle name="20 % – Poudarek4 2" xfId="349"/>
    <cellStyle name="20 % – Poudarek5 2" xfId="350"/>
    <cellStyle name="20 % – Poudarek6 2" xfId="351"/>
    <cellStyle name="20% - Accent1" xfId="111"/>
    <cellStyle name="20% - Accent2" xfId="112"/>
    <cellStyle name="20% - Accent3" xfId="113"/>
    <cellStyle name="20% - Accent4" xfId="114"/>
    <cellStyle name="20% - Accent5" xfId="115"/>
    <cellStyle name="20% - Accent6" xfId="116"/>
    <cellStyle name="40 % – Poudarek1 2" xfId="352"/>
    <cellStyle name="40 % – Poudarek2 2" xfId="353"/>
    <cellStyle name="40 % – Poudarek3 2" xfId="354"/>
    <cellStyle name="40 % – Poudarek4 2" xfId="355"/>
    <cellStyle name="40 % – Poudarek5 2" xfId="356"/>
    <cellStyle name="40 % – Poudarek6 2" xfId="357"/>
    <cellStyle name="40% - Accent1" xfId="117"/>
    <cellStyle name="40% - Accent2" xfId="118"/>
    <cellStyle name="40% - Accent3" xfId="119"/>
    <cellStyle name="40% - Accent4" xfId="120"/>
    <cellStyle name="40% - Accent5" xfId="121"/>
    <cellStyle name="40% - Accent6" xfId="122"/>
    <cellStyle name="60 % – Poudarek1 2" xfId="358"/>
    <cellStyle name="60 % – Poudarek2 2" xfId="359"/>
    <cellStyle name="60 % – Poudarek3 2" xfId="360"/>
    <cellStyle name="60 % – Poudarek4 2" xfId="361"/>
    <cellStyle name="60 % – Poudarek5 2" xfId="362"/>
    <cellStyle name="60 % – Poudarek6 2" xfId="363"/>
    <cellStyle name="60% - Accent1" xfId="123"/>
    <cellStyle name="60% - Accent2" xfId="124"/>
    <cellStyle name="60% - Accent3" xfId="125"/>
    <cellStyle name="60% - Accent4" xfId="126"/>
    <cellStyle name="60% - Accent5" xfId="127"/>
    <cellStyle name="60% - Accent6" xfId="128"/>
    <cellStyle name="Accent1" xfId="129"/>
    <cellStyle name="Accent1 2" xfId="6"/>
    <cellStyle name="Accent2" xfId="130"/>
    <cellStyle name="Accent2 2" xfId="7"/>
    <cellStyle name="Accent3" xfId="131"/>
    <cellStyle name="Accent3 2" xfId="8"/>
    <cellStyle name="Accent4" xfId="132"/>
    <cellStyle name="Accent4 2" xfId="9"/>
    <cellStyle name="Accent5" xfId="133"/>
    <cellStyle name="Accent5 2" xfId="10"/>
    <cellStyle name="Accent6" xfId="134"/>
    <cellStyle name="Accent6 2" xfId="11"/>
    <cellStyle name="Bad" xfId="135"/>
    <cellStyle name="Bad 2" xfId="12"/>
    <cellStyle name="Calculation" xfId="136"/>
    <cellStyle name="Calculation 2" xfId="13"/>
    <cellStyle name="cena" xfId="364"/>
    <cellStyle name="cena 2" xfId="365"/>
    <cellStyle name="Check Cell" xfId="137"/>
    <cellStyle name="Check Cell 2" xfId="14"/>
    <cellStyle name="Comma" xfId="1" builtinId="3"/>
    <cellStyle name="Comma 2" xfId="15"/>
    <cellStyle name="Comma 2 10" xfId="138"/>
    <cellStyle name="Comma 2 2" xfId="65"/>
    <cellStyle name="Comma 2 2 2" xfId="366"/>
    <cellStyle name="Comma 2 2 3" xfId="139"/>
    <cellStyle name="Comma 2 3" xfId="80"/>
    <cellStyle name="Comma 2 3 2" xfId="367"/>
    <cellStyle name="Comma 2 3 2 2" xfId="368"/>
    <cellStyle name="Comma 2 3 3" xfId="140"/>
    <cellStyle name="Comma 2 4" xfId="83"/>
    <cellStyle name="Comma 2 4 2" xfId="369"/>
    <cellStyle name="Comma 2 5" xfId="64"/>
    <cellStyle name="Comma 2 6" xfId="101"/>
    <cellStyle name="Comma 2 7" xfId="104"/>
    <cellStyle name="Comma 2 8" xfId="106"/>
    <cellStyle name="Comma 2 9" xfId="370"/>
    <cellStyle name="Comma 2_SITUACIJA-" xfId="141"/>
    <cellStyle name="Comma 3" xfId="56"/>
    <cellStyle name="Comma 3 2" xfId="371"/>
    <cellStyle name="Comma 3 2 2" xfId="372"/>
    <cellStyle name="Comma 3 3" xfId="373"/>
    <cellStyle name="Comma 4" xfId="374"/>
    <cellStyle name="Comma 4 2" xfId="375"/>
    <cellStyle name="Comma 5" xfId="376"/>
    <cellStyle name="Comma0" xfId="16"/>
    <cellStyle name="Comma0 10" xfId="377"/>
    <cellStyle name="Comma0 2" xfId="55"/>
    <cellStyle name="Comma0 3" xfId="66"/>
    <cellStyle name="Comma0 4" xfId="76"/>
    <cellStyle name="Comma0 5" xfId="70"/>
    <cellStyle name="Comma0 6" xfId="63"/>
    <cellStyle name="Comma0 7" xfId="95"/>
    <cellStyle name="Comma0 8" xfId="89"/>
    <cellStyle name="Comma0 9" xfId="92"/>
    <cellStyle name="Currency0" xfId="17"/>
    <cellStyle name="Currency0 10" xfId="378"/>
    <cellStyle name="Currency0 2" xfId="54"/>
    <cellStyle name="Currency0 3" xfId="67"/>
    <cellStyle name="Currency0 4" xfId="59"/>
    <cellStyle name="Currency0 5" xfId="58"/>
    <cellStyle name="Currency0 6" xfId="86"/>
    <cellStyle name="Currency0 7" xfId="84"/>
    <cellStyle name="Currency0 8" xfId="73"/>
    <cellStyle name="Currency0 9" xfId="99"/>
    <cellStyle name="Date" xfId="18"/>
    <cellStyle name="Date 10" xfId="379"/>
    <cellStyle name="Date 11" xfId="142"/>
    <cellStyle name="Date 2" xfId="51"/>
    <cellStyle name="Date 2 2" xfId="143"/>
    <cellStyle name="Date 3" xfId="68"/>
    <cellStyle name="Date 4" xfId="75"/>
    <cellStyle name="Date 5" xfId="71"/>
    <cellStyle name="Date 6" xfId="87"/>
    <cellStyle name="Date 7" xfId="94"/>
    <cellStyle name="Date 8" xfId="90"/>
    <cellStyle name="Date 9" xfId="61"/>
    <cellStyle name="Dobro 2" xfId="380"/>
    <cellStyle name="Element-delo" xfId="144"/>
    <cellStyle name="Euro" xfId="145"/>
    <cellStyle name="Excel_BuiltIn_Comma" xfId="4"/>
    <cellStyle name="Explanatory Text" xfId="146"/>
    <cellStyle name="Explanatory Text 2" xfId="19"/>
    <cellStyle name="Fixed" xfId="20"/>
    <cellStyle name="Fixed 10" xfId="381"/>
    <cellStyle name="Fixed 11" xfId="147"/>
    <cellStyle name="Fixed 2" xfId="52"/>
    <cellStyle name="Fixed 2 2" xfId="148"/>
    <cellStyle name="Fixed 3" xfId="69"/>
    <cellStyle name="Fixed 4" xfId="74"/>
    <cellStyle name="Fixed 5" xfId="72"/>
    <cellStyle name="Fixed 6" xfId="88"/>
    <cellStyle name="Fixed 7" xfId="93"/>
    <cellStyle name="Fixed 8" xfId="91"/>
    <cellStyle name="Fixed 9" xfId="102"/>
    <cellStyle name="Good" xfId="149"/>
    <cellStyle name="Heading 1" xfId="150"/>
    <cellStyle name="Heading 1 2" xfId="21"/>
    <cellStyle name="Heading 2" xfId="151"/>
    <cellStyle name="Heading 2 2" xfId="22"/>
    <cellStyle name="Heading 3" xfId="152"/>
    <cellStyle name="Heading 3 2" xfId="23"/>
    <cellStyle name="Heading 4" xfId="153"/>
    <cellStyle name="Heading 4 2" xfId="24"/>
    <cellStyle name="Heading1" xfId="154"/>
    <cellStyle name="Heading1 2" xfId="155"/>
    <cellStyle name="Heading2" xfId="156"/>
    <cellStyle name="Heading2 2" xfId="157"/>
    <cellStyle name="Hiperpovezava 2" xfId="382"/>
    <cellStyle name="Input" xfId="158"/>
    <cellStyle name="Input 2" xfId="25"/>
    <cellStyle name="Item" xfId="159"/>
    <cellStyle name="Izhod 2" xfId="383"/>
    <cellStyle name="Keš" xfId="160"/>
    <cellStyle name="Keš 2" xfId="161"/>
    <cellStyle name="Keš 3" xfId="162"/>
    <cellStyle name="Keš_SITUACIJA-" xfId="163"/>
    <cellStyle name="Linked Cell" xfId="164"/>
    <cellStyle name="Linked Cell 2" xfId="26"/>
    <cellStyle name="Naslov 1" xfId="27"/>
    <cellStyle name="Naslov 1 2" xfId="384"/>
    <cellStyle name="Naslov 2" xfId="28"/>
    <cellStyle name="Naslov 2 2" xfId="385"/>
    <cellStyle name="Naslov 3" xfId="29"/>
    <cellStyle name="Naslov 3 2" xfId="386"/>
    <cellStyle name="Naslov 4" xfId="30"/>
    <cellStyle name="Naslov 4 2" xfId="387"/>
    <cellStyle name="Naslov 5" xfId="388"/>
    <cellStyle name="Navadno 10" xfId="165"/>
    <cellStyle name="Navadno 10 2" xfId="166"/>
    <cellStyle name="Navadno 10 3" xfId="167"/>
    <cellStyle name="Navadno 10_SITUACIJA-" xfId="168"/>
    <cellStyle name="Navadno 11" xfId="169"/>
    <cellStyle name="Navadno 11 2" xfId="170"/>
    <cellStyle name="Navadno 11 2 2" xfId="171"/>
    <cellStyle name="Navadno 11 2 3" xfId="172"/>
    <cellStyle name="Navadno 11 2_SITUACIJA-" xfId="173"/>
    <cellStyle name="Navadno 12" xfId="174"/>
    <cellStyle name="Navadno 12 2" xfId="175"/>
    <cellStyle name="Navadno 12 3" xfId="176"/>
    <cellStyle name="Navadno 12_SITUACIJA-" xfId="177"/>
    <cellStyle name="Navadno 13" xfId="178"/>
    <cellStyle name="Navadno 13 2" xfId="179"/>
    <cellStyle name="Navadno 13 3" xfId="180"/>
    <cellStyle name="Navadno 13_SITUACIJA-" xfId="181"/>
    <cellStyle name="Navadno 14" xfId="182"/>
    <cellStyle name="Navadno 15" xfId="183"/>
    <cellStyle name="Navadno 16" xfId="184"/>
    <cellStyle name="Navadno 17" xfId="185"/>
    <cellStyle name="Navadno 17 2" xfId="186"/>
    <cellStyle name="Navadno 18" xfId="187"/>
    <cellStyle name="Navadno 18 2" xfId="188"/>
    <cellStyle name="Navadno 19" xfId="189"/>
    <cellStyle name="Navadno 2" xfId="57"/>
    <cellStyle name="Navadno 2 2" xfId="191"/>
    <cellStyle name="Navadno 2 2 2" xfId="192"/>
    <cellStyle name="Navadno 2 2 2 2" xfId="193"/>
    <cellStyle name="Navadno 2 2 2 3" xfId="194"/>
    <cellStyle name="Navadno 2 2 2_SITUACIJA-" xfId="195"/>
    <cellStyle name="Navadno 2 2 3" xfId="196"/>
    <cellStyle name="Navadno 2 2 3 2" xfId="197"/>
    <cellStyle name="Navadno 2 2 3 2 2" xfId="198"/>
    <cellStyle name="Navadno 2 2 3 2 3" xfId="199"/>
    <cellStyle name="Navadno 2 2 3 2_SITUACIJA-" xfId="200"/>
    <cellStyle name="Navadno 2 2 3 3" xfId="201"/>
    <cellStyle name="Navadno 2 2 3 4" xfId="202"/>
    <cellStyle name="Navadno 2 2 3 5" xfId="203"/>
    <cellStyle name="Navadno 2 2 3_SITUACIJA-" xfId="204"/>
    <cellStyle name="Navadno 2 2 4" xfId="205"/>
    <cellStyle name="Navadno 2 3" xfId="206"/>
    <cellStyle name="Navadno 2 3 2" xfId="207"/>
    <cellStyle name="Navadno 2 3 3" xfId="208"/>
    <cellStyle name="Navadno 2 3 4" xfId="209"/>
    <cellStyle name="Navadno 2 3_SITUACIJA-" xfId="210"/>
    <cellStyle name="Navadno 2 4" xfId="211"/>
    <cellStyle name="Navadno 2 48" xfId="212"/>
    <cellStyle name="Navadno 2 5" xfId="213"/>
    <cellStyle name="Navadno 2 6" xfId="108"/>
    <cellStyle name="Navadno 2 7" xfId="190"/>
    <cellStyle name="Navadno 2 8" xfId="429"/>
    <cellStyle name="Navadno 20" xfId="214"/>
    <cellStyle name="Navadno 21" xfId="215"/>
    <cellStyle name="Navadno 22" xfId="109"/>
    <cellStyle name="Navadno 23" xfId="216"/>
    <cellStyle name="Navadno 24" xfId="342"/>
    <cellStyle name="Navadno 25" xfId="426"/>
    <cellStyle name="Navadno 26" xfId="107"/>
    <cellStyle name="Navadno 27" xfId="345"/>
    <cellStyle name="Navadno 3" xfId="110"/>
    <cellStyle name="Navadno 3 10" xfId="217"/>
    <cellStyle name="Navadno 3 11" xfId="218"/>
    <cellStyle name="Navadno 3 12" xfId="219"/>
    <cellStyle name="Navadno 3 2" xfId="220"/>
    <cellStyle name="Navadno 3 2 2" xfId="221"/>
    <cellStyle name="Navadno 3 2 3" xfId="222"/>
    <cellStyle name="Navadno 3 2_SITUACIJA-" xfId="223"/>
    <cellStyle name="Navadno 3 3" xfId="224"/>
    <cellStyle name="Navadno 3 4" xfId="225"/>
    <cellStyle name="Navadno 3 5" xfId="226"/>
    <cellStyle name="Navadno 3 6" xfId="227"/>
    <cellStyle name="Navadno 3 7" xfId="228"/>
    <cellStyle name="Navadno 3 8" xfId="229"/>
    <cellStyle name="Navadno 3 9" xfId="230"/>
    <cellStyle name="Navadno 4" xfId="231"/>
    <cellStyle name="Navadno 4 2" xfId="232"/>
    <cellStyle name="Navadno 4 2 2" xfId="233"/>
    <cellStyle name="Navadno 4 2 3" xfId="234"/>
    <cellStyle name="Navadno 4 2_SITUACIJA-" xfId="235"/>
    <cellStyle name="Navadno 4 3" xfId="236"/>
    <cellStyle name="Navadno 4 3 2" xfId="237"/>
    <cellStyle name="Navadno 4 3_SITUACIJA-" xfId="238"/>
    <cellStyle name="Navadno 4 4" xfId="239"/>
    <cellStyle name="Navadno 5" xfId="240"/>
    <cellStyle name="Navadno 5 2" xfId="241"/>
    <cellStyle name="Navadno 5 2 2" xfId="242"/>
    <cellStyle name="Navadno 5 2 3" xfId="243"/>
    <cellStyle name="Navadno 5 2_SITUACIJA-" xfId="244"/>
    <cellStyle name="Navadno 5 3" xfId="245"/>
    <cellStyle name="Navadno 6" xfId="246"/>
    <cellStyle name="Navadno 6 2" xfId="247"/>
    <cellStyle name="Navadno 6 2 2" xfId="248"/>
    <cellStyle name="Navadno 6 2 3" xfId="249"/>
    <cellStyle name="Navadno 6 2_SITUACIJA-" xfId="250"/>
    <cellStyle name="Navadno 7" xfId="251"/>
    <cellStyle name="Navadno 7 2" xfId="252"/>
    <cellStyle name="Navadno 7 3" xfId="253"/>
    <cellStyle name="Navadno 7_SITUACIJA-" xfId="254"/>
    <cellStyle name="Navadno 8" xfId="255"/>
    <cellStyle name="Navadno 8 2" xfId="256"/>
    <cellStyle name="Navadno 8 2 2" xfId="257"/>
    <cellStyle name="Navadno 8 2 3" xfId="258"/>
    <cellStyle name="Navadno 8 2_SITUACIJA-" xfId="259"/>
    <cellStyle name="Navadno 8 3" xfId="260"/>
    <cellStyle name="Navadno 8 4" xfId="261"/>
    <cellStyle name="Navadno 8 5" xfId="262"/>
    <cellStyle name="Navadno 8_SITUACIJA-" xfId="263"/>
    <cellStyle name="Navadno 9" xfId="264"/>
    <cellStyle name="Neutral" xfId="265"/>
    <cellStyle name="Neutral 2" xfId="31"/>
    <cellStyle name="Nevtralno" xfId="32"/>
    <cellStyle name="Nevtralno 2" xfId="389"/>
    <cellStyle name="Nivo_1_GlNaslov" xfId="266"/>
    <cellStyle name="Normal" xfId="0" builtinId="0"/>
    <cellStyle name="Normal 10" xfId="267"/>
    <cellStyle name="Normal 2" xfId="5"/>
    <cellStyle name="normal 2 10" xfId="268"/>
    <cellStyle name="Normal 2 11" xfId="431"/>
    <cellStyle name="Normal 2 12" xfId="432"/>
    <cellStyle name="Normal 2 2" xfId="60"/>
    <cellStyle name="normal 2 2 2" xfId="269"/>
    <cellStyle name="Normal 2 3" xfId="78"/>
    <cellStyle name="Normal 2 3 2" xfId="390"/>
    <cellStyle name="normal 2 3 3" xfId="270"/>
    <cellStyle name="normal 2 3 4" xfId="430"/>
    <cellStyle name="Normal 2 4" xfId="62"/>
    <cellStyle name="Normal 2 4 2" xfId="391"/>
    <cellStyle name="Normal 2 5" xfId="85"/>
    <cellStyle name="Normal 2 5 2" xfId="392"/>
    <cellStyle name="Normal 2 6" xfId="98"/>
    <cellStyle name="Normal 2 7" xfId="81"/>
    <cellStyle name="Normal 2 8" xfId="97"/>
    <cellStyle name="Normal 2 9" xfId="393"/>
    <cellStyle name="normal 2_SITUACIJA-" xfId="271"/>
    <cellStyle name="Normal 3" xfId="50"/>
    <cellStyle name="normal 3 2" xfId="273"/>
    <cellStyle name="normal 3 2 2" xfId="274"/>
    <cellStyle name="normal 3 2 3" xfId="275"/>
    <cellStyle name="normal 3 2_SITUACIJA-" xfId="276"/>
    <cellStyle name="Normal 3 3" xfId="394"/>
    <cellStyle name="normal 3 4" xfId="272"/>
    <cellStyle name="Normal 4" xfId="277"/>
    <cellStyle name="Normal 5" xfId="395"/>
    <cellStyle name="Normal 5 2" xfId="396"/>
    <cellStyle name="Normal 6" xfId="278"/>
    <cellStyle name="Normal 7" xfId="279"/>
    <cellStyle name="normal1" xfId="280"/>
    <cellStyle name="Note" xfId="281"/>
    <cellStyle name="Note 2" xfId="33"/>
    <cellStyle name="Odstotek 2" xfId="282"/>
    <cellStyle name="Odstotek 3" xfId="283"/>
    <cellStyle name="Odstotek 4" xfId="284"/>
    <cellStyle name="Odstotek 5" xfId="344"/>
    <cellStyle name="Odstotek 6" xfId="428"/>
    <cellStyle name="Opomba" xfId="34"/>
    <cellStyle name="Opomba 2" xfId="397"/>
    <cellStyle name="Opozorilo 2" xfId="398"/>
    <cellStyle name="Output" xfId="285"/>
    <cellStyle name="Percent" xfId="2" builtinId="5"/>
    <cellStyle name="Percent 2" xfId="35"/>
    <cellStyle name="Percent 2 2" xfId="77"/>
    <cellStyle name="Percent 2 2 2" xfId="399"/>
    <cellStyle name="Percent 2 3" xfId="79"/>
    <cellStyle name="Percent 2 3 2" xfId="400"/>
    <cellStyle name="Percent 2 4" xfId="82"/>
    <cellStyle name="Percent 2 5" xfId="96"/>
    <cellStyle name="Percent 2 6" xfId="100"/>
    <cellStyle name="Percent 2 7" xfId="103"/>
    <cellStyle name="Percent 2 8" xfId="105"/>
    <cellStyle name="Percent 2 9" xfId="401"/>
    <cellStyle name="Percent 3" xfId="53"/>
    <cellStyle name="Percent 3 2" xfId="402"/>
    <cellStyle name="Percent 3 2 2" xfId="403"/>
    <cellStyle name="Percent 4" xfId="404"/>
    <cellStyle name="Percent 4 2" xfId="405"/>
    <cellStyle name="Percent 5" xfId="406"/>
    <cellStyle name="Podatki vnos brez roba" xfId="433"/>
    <cellStyle name="Pojasnjevalno besedilo" xfId="36"/>
    <cellStyle name="Pojasnjevalno besedilo 2" xfId="407"/>
    <cellStyle name="popis" xfId="3"/>
    <cellStyle name="Poudarek1" xfId="37"/>
    <cellStyle name="Poudarek1 2" xfId="408"/>
    <cellStyle name="Poudarek2" xfId="38"/>
    <cellStyle name="Poudarek2 2" xfId="409"/>
    <cellStyle name="Poudarek3" xfId="39"/>
    <cellStyle name="Poudarek3 2" xfId="410"/>
    <cellStyle name="Poudarek4" xfId="40"/>
    <cellStyle name="Poudarek4 2" xfId="411"/>
    <cellStyle name="Poudarek5" xfId="41"/>
    <cellStyle name="Poudarek5 2" xfId="412"/>
    <cellStyle name="Poudarek6" xfId="42"/>
    <cellStyle name="Poudarek6 2" xfId="413"/>
    <cellStyle name="Povezana celica" xfId="43"/>
    <cellStyle name="Povezana celica 2" xfId="414"/>
    <cellStyle name="Preveri celico" xfId="44"/>
    <cellStyle name="Preveri celico 2" xfId="415"/>
    <cellStyle name="Računanje" xfId="45"/>
    <cellStyle name="Računanje 2" xfId="416"/>
    <cellStyle name="S4" xfId="286"/>
    <cellStyle name="Slabo" xfId="46"/>
    <cellStyle name="Slabo 2" xfId="417"/>
    <cellStyle name="Slog 1" xfId="287"/>
    <cellStyle name="Slog 1 2" xfId="288"/>
    <cellStyle name="Slog 1 3" xfId="289"/>
    <cellStyle name="Slog 1 4" xfId="290"/>
    <cellStyle name="Slog 1_HIDROTEHNIK_1.ZAČ_SIT" xfId="291"/>
    <cellStyle name="tekst-levo" xfId="292"/>
    <cellStyle name="tekst-levo 2" xfId="293"/>
    <cellStyle name="tekst-levo 3" xfId="294"/>
    <cellStyle name="tekst-levo_SITUACIJA-" xfId="295"/>
    <cellStyle name="text-desno" xfId="296"/>
    <cellStyle name="text-desno 2" xfId="297"/>
    <cellStyle name="text-desno 3" xfId="298"/>
    <cellStyle name="text-desno_SITUACIJA-" xfId="299"/>
    <cellStyle name="Title" xfId="300"/>
    <cellStyle name="Total" xfId="301"/>
    <cellStyle name="Total 2" xfId="47"/>
    <cellStyle name="Total 2 2" xfId="302"/>
    <cellStyle name="Total_HIDROTEHNIK_1.ZAČ_SIT" xfId="303"/>
    <cellStyle name="Valuta 2" xfId="304"/>
    <cellStyle name="Valuta 2 2" xfId="305"/>
    <cellStyle name="Valuta 2 2 2" xfId="306"/>
    <cellStyle name="Valuta 2 2 2 2" xfId="307"/>
    <cellStyle name="Valuta 2 2 2 3" xfId="308"/>
    <cellStyle name="Valuta 2 2 3" xfId="309"/>
    <cellStyle name="Valuta 2 2 4" xfId="310"/>
    <cellStyle name="Valuta 2 2 5" xfId="311"/>
    <cellStyle name="Valuta 2 3" xfId="312"/>
    <cellStyle name="Valuta 2 3 2" xfId="313"/>
    <cellStyle name="Valuta 2 3 3" xfId="314"/>
    <cellStyle name="Valuta 2 4" xfId="315"/>
    <cellStyle name="Valuta 2 5" xfId="316"/>
    <cellStyle name="Valuta 2 6" xfId="317"/>
    <cellStyle name="Valuta 3" xfId="318"/>
    <cellStyle name="Valuta 3 2" xfId="319"/>
    <cellStyle name="Valuta 3 3" xfId="320"/>
    <cellStyle name="Valuta 4" xfId="321"/>
    <cellStyle name="Valuta 5" xfId="322"/>
    <cellStyle name="Vejica 10" xfId="427"/>
    <cellStyle name="Vejica 11" xfId="418"/>
    <cellStyle name="Vejica 12" xfId="419"/>
    <cellStyle name="Vejica 13" xfId="420"/>
    <cellStyle name="Vejica 2" xfId="323"/>
    <cellStyle name="Vejica 2 2" xfId="324"/>
    <cellStyle name="Vejica 2 2 2" xfId="325"/>
    <cellStyle name="Vejica 2 2 3" xfId="326"/>
    <cellStyle name="Vejica 2 3" xfId="327"/>
    <cellStyle name="Vejica 2 4" xfId="328"/>
    <cellStyle name="Vejica 3" xfId="329"/>
    <cellStyle name="Vejica 3 2" xfId="330"/>
    <cellStyle name="Vejica 3 2 2" xfId="331"/>
    <cellStyle name="Vejica 3 2 3" xfId="332"/>
    <cellStyle name="Vejica 3 3" xfId="333"/>
    <cellStyle name="Vejica 3 4" xfId="334"/>
    <cellStyle name="Vejica 3 5" xfId="335"/>
    <cellStyle name="Vejica 4" xfId="336"/>
    <cellStyle name="Vejica 5" xfId="337"/>
    <cellStyle name="Vejica 5 2" xfId="338"/>
    <cellStyle name="Vejica 5 2 2" xfId="339"/>
    <cellStyle name="Vejica 5 2 3" xfId="340"/>
    <cellStyle name="Vejica 6" xfId="343"/>
    <cellStyle name="Vejica 7" xfId="421"/>
    <cellStyle name="Vejica 8" xfId="422"/>
    <cellStyle name="Vejica 9" xfId="423"/>
    <cellStyle name="Vnos" xfId="48"/>
    <cellStyle name="Vnos 2" xfId="424"/>
    <cellStyle name="Vsota" xfId="49"/>
    <cellStyle name="Vsota 2" xfId="425"/>
    <cellStyle name="Warning Text" xfId="341"/>
  </cellStyles>
  <dxfs count="4">
    <dxf>
      <font>
        <color theme="0"/>
      </font>
    </dxf>
    <dxf>
      <font>
        <color theme="0"/>
      </font>
    </dxf>
    <dxf>
      <font>
        <color theme="0"/>
      </font>
    </dxf>
    <dxf>
      <font>
        <color theme="0"/>
      </font>
    </dxf>
  </dxfs>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1"/>
  <sheetViews>
    <sheetView workbookViewId="0">
      <selection activeCell="H17" sqref="H17"/>
    </sheetView>
  </sheetViews>
  <sheetFormatPr defaultRowHeight="15.75"/>
  <cols>
    <col min="1" max="1" width="4.7109375" style="1" customWidth="1"/>
    <col min="2" max="2" width="13.5703125" style="1" customWidth="1"/>
    <col min="3" max="3" width="3" style="1" customWidth="1"/>
    <col min="4" max="4" width="10.7109375" style="1" customWidth="1"/>
    <col min="5" max="9" width="7.85546875" style="1" customWidth="1"/>
    <col min="10" max="10" width="9.140625" style="4" customWidth="1"/>
    <col min="11" max="227" width="9.140625" style="4"/>
    <col min="228" max="228" width="10.85546875" style="4" customWidth="1"/>
    <col min="229" max="229" width="7.85546875" style="4" customWidth="1"/>
    <col min="230" max="230" width="18.42578125" style="4" customWidth="1"/>
    <col min="231" max="231" width="8.140625" style="4" bestFit="1" customWidth="1"/>
    <col min="232" max="236" width="7.85546875" style="4" customWidth="1"/>
    <col min="237" max="483" width="9.140625" style="4"/>
    <col min="484" max="484" width="10.85546875" style="4" customWidth="1"/>
    <col min="485" max="485" width="7.85546875" style="4" customWidth="1"/>
    <col min="486" max="486" width="18.42578125" style="4" customWidth="1"/>
    <col min="487" max="487" width="8.140625" style="4" bestFit="1" customWidth="1"/>
    <col min="488" max="492" width="7.85546875" style="4" customWidth="1"/>
    <col min="493" max="739" width="9.140625" style="4"/>
    <col min="740" max="740" width="10.85546875" style="4" customWidth="1"/>
    <col min="741" max="741" width="7.85546875" style="4" customWidth="1"/>
    <col min="742" max="742" width="18.42578125" style="4" customWidth="1"/>
    <col min="743" max="743" width="8.140625" style="4" bestFit="1" customWidth="1"/>
    <col min="744" max="748" width="7.85546875" style="4" customWidth="1"/>
    <col min="749" max="995" width="9.140625" style="4"/>
    <col min="996" max="996" width="10.85546875" style="4" customWidth="1"/>
    <col min="997" max="997" width="7.85546875" style="4" customWidth="1"/>
    <col min="998" max="998" width="18.42578125" style="4" customWidth="1"/>
    <col min="999" max="999" width="8.140625" style="4" bestFit="1" customWidth="1"/>
    <col min="1000" max="1004" width="7.85546875" style="4" customWidth="1"/>
    <col min="1005" max="1251" width="9.140625" style="4"/>
    <col min="1252" max="1252" width="10.85546875" style="4" customWidth="1"/>
    <col min="1253" max="1253" width="7.85546875" style="4" customWidth="1"/>
    <col min="1254" max="1254" width="18.42578125" style="4" customWidth="1"/>
    <col min="1255" max="1255" width="8.140625" style="4" bestFit="1" customWidth="1"/>
    <col min="1256" max="1260" width="7.85546875" style="4" customWidth="1"/>
    <col min="1261" max="1507" width="9.140625" style="4"/>
    <col min="1508" max="1508" width="10.85546875" style="4" customWidth="1"/>
    <col min="1509" max="1509" width="7.85546875" style="4" customWidth="1"/>
    <col min="1510" max="1510" width="18.42578125" style="4" customWidth="1"/>
    <col min="1511" max="1511" width="8.140625" style="4" bestFit="1" customWidth="1"/>
    <col min="1512" max="1516" width="7.85546875" style="4" customWidth="1"/>
    <col min="1517" max="1763" width="9.140625" style="4"/>
    <col min="1764" max="1764" width="10.85546875" style="4" customWidth="1"/>
    <col min="1765" max="1765" width="7.85546875" style="4" customWidth="1"/>
    <col min="1766" max="1766" width="18.42578125" style="4" customWidth="1"/>
    <col min="1767" max="1767" width="8.140625" style="4" bestFit="1" customWidth="1"/>
    <col min="1768" max="1772" width="7.85546875" style="4" customWidth="1"/>
    <col min="1773" max="2019" width="9.140625" style="4"/>
    <col min="2020" max="2020" width="10.85546875" style="4" customWidth="1"/>
    <col min="2021" max="2021" width="7.85546875" style="4" customWidth="1"/>
    <col min="2022" max="2022" width="18.42578125" style="4" customWidth="1"/>
    <col min="2023" max="2023" width="8.140625" style="4" bestFit="1" customWidth="1"/>
    <col min="2024" max="2028" width="7.85546875" style="4" customWidth="1"/>
    <col min="2029" max="2275" width="9.140625" style="4"/>
    <col min="2276" max="2276" width="10.85546875" style="4" customWidth="1"/>
    <col min="2277" max="2277" width="7.85546875" style="4" customWidth="1"/>
    <col min="2278" max="2278" width="18.42578125" style="4" customWidth="1"/>
    <col min="2279" max="2279" width="8.140625" style="4" bestFit="1" customWidth="1"/>
    <col min="2280" max="2284" width="7.85546875" style="4" customWidth="1"/>
    <col min="2285" max="2531" width="9.140625" style="4"/>
    <col min="2532" max="2532" width="10.85546875" style="4" customWidth="1"/>
    <col min="2533" max="2533" width="7.85546875" style="4" customWidth="1"/>
    <col min="2534" max="2534" width="18.42578125" style="4" customWidth="1"/>
    <col min="2535" max="2535" width="8.140625" style="4" bestFit="1" customWidth="1"/>
    <col min="2536" max="2540" width="7.85546875" style="4" customWidth="1"/>
    <col min="2541" max="2787" width="9.140625" style="4"/>
    <col min="2788" max="2788" width="10.85546875" style="4" customWidth="1"/>
    <col min="2789" max="2789" width="7.85546875" style="4" customWidth="1"/>
    <col min="2790" max="2790" width="18.42578125" style="4" customWidth="1"/>
    <col min="2791" max="2791" width="8.140625" style="4" bestFit="1" customWidth="1"/>
    <col min="2792" max="2796" width="7.85546875" style="4" customWidth="1"/>
    <col min="2797" max="3043" width="9.140625" style="4"/>
    <col min="3044" max="3044" width="10.85546875" style="4" customWidth="1"/>
    <col min="3045" max="3045" width="7.85546875" style="4" customWidth="1"/>
    <col min="3046" max="3046" width="18.42578125" style="4" customWidth="1"/>
    <col min="3047" max="3047" width="8.140625" style="4" bestFit="1" customWidth="1"/>
    <col min="3048" max="3052" width="7.85546875" style="4" customWidth="1"/>
    <col min="3053" max="3299" width="9.140625" style="4"/>
    <col min="3300" max="3300" width="10.85546875" style="4" customWidth="1"/>
    <col min="3301" max="3301" width="7.85546875" style="4" customWidth="1"/>
    <col min="3302" max="3302" width="18.42578125" style="4" customWidth="1"/>
    <col min="3303" max="3303" width="8.140625" style="4" bestFit="1" customWidth="1"/>
    <col min="3304" max="3308" width="7.85546875" style="4" customWidth="1"/>
    <col min="3309" max="3555" width="9.140625" style="4"/>
    <col min="3556" max="3556" width="10.85546875" style="4" customWidth="1"/>
    <col min="3557" max="3557" width="7.85546875" style="4" customWidth="1"/>
    <col min="3558" max="3558" width="18.42578125" style="4" customWidth="1"/>
    <col min="3559" max="3559" width="8.140625" style="4" bestFit="1" customWidth="1"/>
    <col min="3560" max="3564" width="7.85546875" style="4" customWidth="1"/>
    <col min="3565" max="3811" width="9.140625" style="4"/>
    <col min="3812" max="3812" width="10.85546875" style="4" customWidth="1"/>
    <col min="3813" max="3813" width="7.85546875" style="4" customWidth="1"/>
    <col min="3814" max="3814" width="18.42578125" style="4" customWidth="1"/>
    <col min="3815" max="3815" width="8.140625" style="4" bestFit="1" customWidth="1"/>
    <col min="3816" max="3820" width="7.85546875" style="4" customWidth="1"/>
    <col min="3821" max="4067" width="9.140625" style="4"/>
    <col min="4068" max="4068" width="10.85546875" style="4" customWidth="1"/>
    <col min="4069" max="4069" width="7.85546875" style="4" customWidth="1"/>
    <col min="4070" max="4070" width="18.42578125" style="4" customWidth="1"/>
    <col min="4071" max="4071" width="8.140625" style="4" bestFit="1" customWidth="1"/>
    <col min="4072" max="4076" width="7.85546875" style="4" customWidth="1"/>
    <col min="4077" max="4323" width="9.140625" style="4"/>
    <col min="4324" max="4324" width="10.85546875" style="4" customWidth="1"/>
    <col min="4325" max="4325" width="7.85546875" style="4" customWidth="1"/>
    <col min="4326" max="4326" width="18.42578125" style="4" customWidth="1"/>
    <col min="4327" max="4327" width="8.140625" style="4" bestFit="1" customWidth="1"/>
    <col min="4328" max="4332" width="7.85546875" style="4" customWidth="1"/>
    <col min="4333" max="4579" width="9.140625" style="4"/>
    <col min="4580" max="4580" width="10.85546875" style="4" customWidth="1"/>
    <col min="4581" max="4581" width="7.85546875" style="4" customWidth="1"/>
    <col min="4582" max="4582" width="18.42578125" style="4" customWidth="1"/>
    <col min="4583" max="4583" width="8.140625" style="4" bestFit="1" customWidth="1"/>
    <col min="4584" max="4588" width="7.85546875" style="4" customWidth="1"/>
    <col min="4589" max="4835" width="9.140625" style="4"/>
    <col min="4836" max="4836" width="10.85546875" style="4" customWidth="1"/>
    <col min="4837" max="4837" width="7.85546875" style="4" customWidth="1"/>
    <col min="4838" max="4838" width="18.42578125" style="4" customWidth="1"/>
    <col min="4839" max="4839" width="8.140625" style="4" bestFit="1" customWidth="1"/>
    <col min="4840" max="4844" width="7.85546875" style="4" customWidth="1"/>
    <col min="4845" max="5091" width="9.140625" style="4"/>
    <col min="5092" max="5092" width="10.85546875" style="4" customWidth="1"/>
    <col min="5093" max="5093" width="7.85546875" style="4" customWidth="1"/>
    <col min="5094" max="5094" width="18.42578125" style="4" customWidth="1"/>
    <col min="5095" max="5095" width="8.140625" style="4" bestFit="1" customWidth="1"/>
    <col min="5096" max="5100" width="7.85546875" style="4" customWidth="1"/>
    <col min="5101" max="5347" width="9.140625" style="4"/>
    <col min="5348" max="5348" width="10.85546875" style="4" customWidth="1"/>
    <col min="5349" max="5349" width="7.85546875" style="4" customWidth="1"/>
    <col min="5350" max="5350" width="18.42578125" style="4" customWidth="1"/>
    <col min="5351" max="5351" width="8.140625" style="4" bestFit="1" customWidth="1"/>
    <col min="5352" max="5356" width="7.85546875" style="4" customWidth="1"/>
    <col min="5357" max="5603" width="9.140625" style="4"/>
    <col min="5604" max="5604" width="10.85546875" style="4" customWidth="1"/>
    <col min="5605" max="5605" width="7.85546875" style="4" customWidth="1"/>
    <col min="5606" max="5606" width="18.42578125" style="4" customWidth="1"/>
    <col min="5607" max="5607" width="8.140625" style="4" bestFit="1" customWidth="1"/>
    <col min="5608" max="5612" width="7.85546875" style="4" customWidth="1"/>
    <col min="5613" max="5859" width="9.140625" style="4"/>
    <col min="5860" max="5860" width="10.85546875" style="4" customWidth="1"/>
    <col min="5861" max="5861" width="7.85546875" style="4" customWidth="1"/>
    <col min="5862" max="5862" width="18.42578125" style="4" customWidth="1"/>
    <col min="5863" max="5863" width="8.140625" style="4" bestFit="1" customWidth="1"/>
    <col min="5864" max="5868" width="7.85546875" style="4" customWidth="1"/>
    <col min="5869" max="6115" width="9.140625" style="4"/>
    <col min="6116" max="6116" width="10.85546875" style="4" customWidth="1"/>
    <col min="6117" max="6117" width="7.85546875" style="4" customWidth="1"/>
    <col min="6118" max="6118" width="18.42578125" style="4" customWidth="1"/>
    <col min="6119" max="6119" width="8.140625" style="4" bestFit="1" customWidth="1"/>
    <col min="6120" max="6124" width="7.85546875" style="4" customWidth="1"/>
    <col min="6125" max="6371" width="9.140625" style="4"/>
    <col min="6372" max="6372" width="10.85546875" style="4" customWidth="1"/>
    <col min="6373" max="6373" width="7.85546875" style="4" customWidth="1"/>
    <col min="6374" max="6374" width="18.42578125" style="4" customWidth="1"/>
    <col min="6375" max="6375" width="8.140625" style="4" bestFit="1" customWidth="1"/>
    <col min="6376" max="6380" width="7.85546875" style="4" customWidth="1"/>
    <col min="6381" max="6627" width="9.140625" style="4"/>
    <col min="6628" max="6628" width="10.85546875" style="4" customWidth="1"/>
    <col min="6629" max="6629" width="7.85546875" style="4" customWidth="1"/>
    <col min="6630" max="6630" width="18.42578125" style="4" customWidth="1"/>
    <col min="6631" max="6631" width="8.140625" style="4" bestFit="1" customWidth="1"/>
    <col min="6632" max="6636" width="7.85546875" style="4" customWidth="1"/>
    <col min="6637" max="6883" width="9.140625" style="4"/>
    <col min="6884" max="6884" width="10.85546875" style="4" customWidth="1"/>
    <col min="6885" max="6885" width="7.85546875" style="4" customWidth="1"/>
    <col min="6886" max="6886" width="18.42578125" style="4" customWidth="1"/>
    <col min="6887" max="6887" width="8.140625" style="4" bestFit="1" customWidth="1"/>
    <col min="6888" max="6892" width="7.85546875" style="4" customWidth="1"/>
    <col min="6893" max="7139" width="9.140625" style="4"/>
    <col min="7140" max="7140" width="10.85546875" style="4" customWidth="1"/>
    <col min="7141" max="7141" width="7.85546875" style="4" customWidth="1"/>
    <col min="7142" max="7142" width="18.42578125" style="4" customWidth="1"/>
    <col min="7143" max="7143" width="8.140625" style="4" bestFit="1" customWidth="1"/>
    <col min="7144" max="7148" width="7.85546875" style="4" customWidth="1"/>
    <col min="7149" max="7395" width="9.140625" style="4"/>
    <col min="7396" max="7396" width="10.85546875" style="4" customWidth="1"/>
    <col min="7397" max="7397" width="7.85546875" style="4" customWidth="1"/>
    <col min="7398" max="7398" width="18.42578125" style="4" customWidth="1"/>
    <col min="7399" max="7399" width="8.140625" style="4" bestFit="1" customWidth="1"/>
    <col min="7400" max="7404" width="7.85546875" style="4" customWidth="1"/>
    <col min="7405" max="7651" width="9.140625" style="4"/>
    <col min="7652" max="7652" width="10.85546875" style="4" customWidth="1"/>
    <col min="7653" max="7653" width="7.85546875" style="4" customWidth="1"/>
    <col min="7654" max="7654" width="18.42578125" style="4" customWidth="1"/>
    <col min="7655" max="7655" width="8.140625" style="4" bestFit="1" customWidth="1"/>
    <col min="7656" max="7660" width="7.85546875" style="4" customWidth="1"/>
    <col min="7661" max="7907" width="9.140625" style="4"/>
    <col min="7908" max="7908" width="10.85546875" style="4" customWidth="1"/>
    <col min="7909" max="7909" width="7.85546875" style="4" customWidth="1"/>
    <col min="7910" max="7910" width="18.42578125" style="4" customWidth="1"/>
    <col min="7911" max="7911" width="8.140625" style="4" bestFit="1" customWidth="1"/>
    <col min="7912" max="7916" width="7.85546875" style="4" customWidth="1"/>
    <col min="7917" max="8163" width="9.140625" style="4"/>
    <col min="8164" max="8164" width="10.85546875" style="4" customWidth="1"/>
    <col min="8165" max="8165" width="7.85546875" style="4" customWidth="1"/>
    <col min="8166" max="8166" width="18.42578125" style="4" customWidth="1"/>
    <col min="8167" max="8167" width="8.140625" style="4" bestFit="1" customWidth="1"/>
    <col min="8168" max="8172" width="7.85546875" style="4" customWidth="1"/>
    <col min="8173" max="8419" width="9.140625" style="4"/>
    <col min="8420" max="8420" width="10.85546875" style="4" customWidth="1"/>
    <col min="8421" max="8421" width="7.85546875" style="4" customWidth="1"/>
    <col min="8422" max="8422" width="18.42578125" style="4" customWidth="1"/>
    <col min="8423" max="8423" width="8.140625" style="4" bestFit="1" customWidth="1"/>
    <col min="8424" max="8428" width="7.85546875" style="4" customWidth="1"/>
    <col min="8429" max="8675" width="9.140625" style="4"/>
    <col min="8676" max="8676" width="10.85546875" style="4" customWidth="1"/>
    <col min="8677" max="8677" width="7.85546875" style="4" customWidth="1"/>
    <col min="8678" max="8678" width="18.42578125" style="4" customWidth="1"/>
    <col min="8679" max="8679" width="8.140625" style="4" bestFit="1" customWidth="1"/>
    <col min="8680" max="8684" width="7.85546875" style="4" customWidth="1"/>
    <col min="8685" max="8931" width="9.140625" style="4"/>
    <col min="8932" max="8932" width="10.85546875" style="4" customWidth="1"/>
    <col min="8933" max="8933" width="7.85546875" style="4" customWidth="1"/>
    <col min="8934" max="8934" width="18.42578125" style="4" customWidth="1"/>
    <col min="8935" max="8935" width="8.140625" style="4" bestFit="1" customWidth="1"/>
    <col min="8936" max="8940" width="7.85546875" style="4" customWidth="1"/>
    <col min="8941" max="9187" width="9.140625" style="4"/>
    <col min="9188" max="9188" width="10.85546875" style="4" customWidth="1"/>
    <col min="9189" max="9189" width="7.85546875" style="4" customWidth="1"/>
    <col min="9190" max="9190" width="18.42578125" style="4" customWidth="1"/>
    <col min="9191" max="9191" width="8.140625" style="4" bestFit="1" customWidth="1"/>
    <col min="9192" max="9196" width="7.85546875" style="4" customWidth="1"/>
    <col min="9197" max="9443" width="9.140625" style="4"/>
    <col min="9444" max="9444" width="10.85546875" style="4" customWidth="1"/>
    <col min="9445" max="9445" width="7.85546875" style="4" customWidth="1"/>
    <col min="9446" max="9446" width="18.42578125" style="4" customWidth="1"/>
    <col min="9447" max="9447" width="8.140625" style="4" bestFit="1" customWidth="1"/>
    <col min="9448" max="9452" width="7.85546875" style="4" customWidth="1"/>
    <col min="9453" max="9699" width="9.140625" style="4"/>
    <col min="9700" max="9700" width="10.85546875" style="4" customWidth="1"/>
    <col min="9701" max="9701" width="7.85546875" style="4" customWidth="1"/>
    <col min="9702" max="9702" width="18.42578125" style="4" customWidth="1"/>
    <col min="9703" max="9703" width="8.140625" style="4" bestFit="1" customWidth="1"/>
    <col min="9704" max="9708" width="7.85546875" style="4" customWidth="1"/>
    <col min="9709" max="9955" width="9.140625" style="4"/>
    <col min="9956" max="9956" width="10.85546875" style="4" customWidth="1"/>
    <col min="9957" max="9957" width="7.85546875" style="4" customWidth="1"/>
    <col min="9958" max="9958" width="18.42578125" style="4" customWidth="1"/>
    <col min="9959" max="9959" width="8.140625" style="4" bestFit="1" customWidth="1"/>
    <col min="9960" max="9964" width="7.85546875" style="4" customWidth="1"/>
    <col min="9965" max="10211" width="9.140625" style="4"/>
    <col min="10212" max="10212" width="10.85546875" style="4" customWidth="1"/>
    <col min="10213" max="10213" width="7.85546875" style="4" customWidth="1"/>
    <col min="10214" max="10214" width="18.42578125" style="4" customWidth="1"/>
    <col min="10215" max="10215" width="8.140625" style="4" bestFit="1" customWidth="1"/>
    <col min="10216" max="10220" width="7.85546875" style="4" customWidth="1"/>
    <col min="10221" max="10467" width="9.140625" style="4"/>
    <col min="10468" max="10468" width="10.85546875" style="4" customWidth="1"/>
    <col min="10469" max="10469" width="7.85546875" style="4" customWidth="1"/>
    <col min="10470" max="10470" width="18.42578125" style="4" customWidth="1"/>
    <col min="10471" max="10471" width="8.140625" style="4" bestFit="1" customWidth="1"/>
    <col min="10472" max="10476" width="7.85546875" style="4" customWidth="1"/>
    <col min="10477" max="10723" width="9.140625" style="4"/>
    <col min="10724" max="10724" width="10.85546875" style="4" customWidth="1"/>
    <col min="10725" max="10725" width="7.85546875" style="4" customWidth="1"/>
    <col min="10726" max="10726" width="18.42578125" style="4" customWidth="1"/>
    <col min="10727" max="10727" width="8.140625" style="4" bestFit="1" customWidth="1"/>
    <col min="10728" max="10732" width="7.85546875" style="4" customWidth="1"/>
    <col min="10733" max="10979" width="9.140625" style="4"/>
    <col min="10980" max="10980" width="10.85546875" style="4" customWidth="1"/>
    <col min="10981" max="10981" width="7.85546875" style="4" customWidth="1"/>
    <col min="10982" max="10982" width="18.42578125" style="4" customWidth="1"/>
    <col min="10983" max="10983" width="8.140625" style="4" bestFit="1" customWidth="1"/>
    <col min="10984" max="10988" width="7.85546875" style="4" customWidth="1"/>
    <col min="10989" max="11235" width="9.140625" style="4"/>
    <col min="11236" max="11236" width="10.85546875" style="4" customWidth="1"/>
    <col min="11237" max="11237" width="7.85546875" style="4" customWidth="1"/>
    <col min="11238" max="11238" width="18.42578125" style="4" customWidth="1"/>
    <col min="11239" max="11239" width="8.140625" style="4" bestFit="1" customWidth="1"/>
    <col min="11240" max="11244" width="7.85546875" style="4" customWidth="1"/>
    <col min="11245" max="11491" width="9.140625" style="4"/>
    <col min="11492" max="11492" width="10.85546875" style="4" customWidth="1"/>
    <col min="11493" max="11493" width="7.85546875" style="4" customWidth="1"/>
    <col min="11494" max="11494" width="18.42578125" style="4" customWidth="1"/>
    <col min="11495" max="11495" width="8.140625" style="4" bestFit="1" customWidth="1"/>
    <col min="11496" max="11500" width="7.85546875" style="4" customWidth="1"/>
    <col min="11501" max="11747" width="9.140625" style="4"/>
    <col min="11748" max="11748" width="10.85546875" style="4" customWidth="1"/>
    <col min="11749" max="11749" width="7.85546875" style="4" customWidth="1"/>
    <col min="11750" max="11750" width="18.42578125" style="4" customWidth="1"/>
    <col min="11751" max="11751" width="8.140625" style="4" bestFit="1" customWidth="1"/>
    <col min="11752" max="11756" width="7.85546875" style="4" customWidth="1"/>
    <col min="11757" max="12003" width="9.140625" style="4"/>
    <col min="12004" max="12004" width="10.85546875" style="4" customWidth="1"/>
    <col min="12005" max="12005" width="7.85546875" style="4" customWidth="1"/>
    <col min="12006" max="12006" width="18.42578125" style="4" customWidth="1"/>
    <col min="12007" max="12007" width="8.140625" style="4" bestFit="1" customWidth="1"/>
    <col min="12008" max="12012" width="7.85546875" style="4" customWidth="1"/>
    <col min="12013" max="12259" width="9.140625" style="4"/>
    <col min="12260" max="12260" width="10.85546875" style="4" customWidth="1"/>
    <col min="12261" max="12261" width="7.85546875" style="4" customWidth="1"/>
    <col min="12262" max="12262" width="18.42578125" style="4" customWidth="1"/>
    <col min="12263" max="12263" width="8.140625" style="4" bestFit="1" customWidth="1"/>
    <col min="12264" max="12268" width="7.85546875" style="4" customWidth="1"/>
    <col min="12269" max="12515" width="9.140625" style="4"/>
    <col min="12516" max="12516" width="10.85546875" style="4" customWidth="1"/>
    <col min="12517" max="12517" width="7.85546875" style="4" customWidth="1"/>
    <col min="12518" max="12518" width="18.42578125" style="4" customWidth="1"/>
    <col min="12519" max="12519" width="8.140625" style="4" bestFit="1" customWidth="1"/>
    <col min="12520" max="12524" width="7.85546875" style="4" customWidth="1"/>
    <col min="12525" max="12771" width="9.140625" style="4"/>
    <col min="12772" max="12772" width="10.85546875" style="4" customWidth="1"/>
    <col min="12773" max="12773" width="7.85546875" style="4" customWidth="1"/>
    <col min="12774" max="12774" width="18.42578125" style="4" customWidth="1"/>
    <col min="12775" max="12775" width="8.140625" style="4" bestFit="1" customWidth="1"/>
    <col min="12776" max="12780" width="7.85546875" style="4" customWidth="1"/>
    <col min="12781" max="13027" width="9.140625" style="4"/>
    <col min="13028" max="13028" width="10.85546875" style="4" customWidth="1"/>
    <col min="13029" max="13029" width="7.85546875" style="4" customWidth="1"/>
    <col min="13030" max="13030" width="18.42578125" style="4" customWidth="1"/>
    <col min="13031" max="13031" width="8.140625" style="4" bestFit="1" customWidth="1"/>
    <col min="13032" max="13036" width="7.85546875" style="4" customWidth="1"/>
    <col min="13037" max="13283" width="9.140625" style="4"/>
    <col min="13284" max="13284" width="10.85546875" style="4" customWidth="1"/>
    <col min="13285" max="13285" width="7.85546875" style="4" customWidth="1"/>
    <col min="13286" max="13286" width="18.42578125" style="4" customWidth="1"/>
    <col min="13287" max="13287" width="8.140625" style="4" bestFit="1" customWidth="1"/>
    <col min="13288" max="13292" width="7.85546875" style="4" customWidth="1"/>
    <col min="13293" max="13539" width="9.140625" style="4"/>
    <col min="13540" max="13540" width="10.85546875" style="4" customWidth="1"/>
    <col min="13541" max="13541" width="7.85546875" style="4" customWidth="1"/>
    <col min="13542" max="13542" width="18.42578125" style="4" customWidth="1"/>
    <col min="13543" max="13543" width="8.140625" style="4" bestFit="1" customWidth="1"/>
    <col min="13544" max="13548" width="7.85546875" style="4" customWidth="1"/>
    <col min="13549" max="13795" width="9.140625" style="4"/>
    <col min="13796" max="13796" width="10.85546875" style="4" customWidth="1"/>
    <col min="13797" max="13797" width="7.85546875" style="4" customWidth="1"/>
    <col min="13798" max="13798" width="18.42578125" style="4" customWidth="1"/>
    <col min="13799" max="13799" width="8.140625" style="4" bestFit="1" customWidth="1"/>
    <col min="13800" max="13804" width="7.85546875" style="4" customWidth="1"/>
    <col min="13805" max="14051" width="9.140625" style="4"/>
    <col min="14052" max="14052" width="10.85546875" style="4" customWidth="1"/>
    <col min="14053" max="14053" width="7.85546875" style="4" customWidth="1"/>
    <col min="14054" max="14054" width="18.42578125" style="4" customWidth="1"/>
    <col min="14055" max="14055" width="8.140625" style="4" bestFit="1" customWidth="1"/>
    <col min="14056" max="14060" width="7.85546875" style="4" customWidth="1"/>
    <col min="14061" max="14307" width="9.140625" style="4"/>
    <col min="14308" max="14308" width="10.85546875" style="4" customWidth="1"/>
    <col min="14309" max="14309" width="7.85546875" style="4" customWidth="1"/>
    <col min="14310" max="14310" width="18.42578125" style="4" customWidth="1"/>
    <col min="14311" max="14311" width="8.140625" style="4" bestFit="1" customWidth="1"/>
    <col min="14312" max="14316" width="7.85546875" style="4" customWidth="1"/>
    <col min="14317" max="14563" width="9.140625" style="4"/>
    <col min="14564" max="14564" width="10.85546875" style="4" customWidth="1"/>
    <col min="14565" max="14565" width="7.85546875" style="4" customWidth="1"/>
    <col min="14566" max="14566" width="18.42578125" style="4" customWidth="1"/>
    <col min="14567" max="14567" width="8.140625" style="4" bestFit="1" customWidth="1"/>
    <col min="14568" max="14572" width="7.85546875" style="4" customWidth="1"/>
    <col min="14573" max="14819" width="9.140625" style="4"/>
    <col min="14820" max="14820" width="10.85546875" style="4" customWidth="1"/>
    <col min="14821" max="14821" width="7.85546875" style="4" customWidth="1"/>
    <col min="14822" max="14822" width="18.42578125" style="4" customWidth="1"/>
    <col min="14823" max="14823" width="8.140625" style="4" bestFit="1" customWidth="1"/>
    <col min="14824" max="14828" width="7.85546875" style="4" customWidth="1"/>
    <col min="14829" max="15075" width="9.140625" style="4"/>
    <col min="15076" max="15076" width="10.85546875" style="4" customWidth="1"/>
    <col min="15077" max="15077" width="7.85546875" style="4" customWidth="1"/>
    <col min="15078" max="15078" width="18.42578125" style="4" customWidth="1"/>
    <col min="15079" max="15079" width="8.140625" style="4" bestFit="1" customWidth="1"/>
    <col min="15080" max="15084" width="7.85546875" style="4" customWidth="1"/>
    <col min="15085" max="15331" width="9.140625" style="4"/>
    <col min="15332" max="15332" width="10.85546875" style="4" customWidth="1"/>
    <col min="15333" max="15333" width="7.85546875" style="4" customWidth="1"/>
    <col min="15334" max="15334" width="18.42578125" style="4" customWidth="1"/>
    <col min="15335" max="15335" width="8.140625" style="4" bestFit="1" customWidth="1"/>
    <col min="15336" max="15340" width="7.85546875" style="4" customWidth="1"/>
    <col min="15341" max="15587" width="9.140625" style="4"/>
    <col min="15588" max="15588" width="10.85546875" style="4" customWidth="1"/>
    <col min="15589" max="15589" width="7.85546875" style="4" customWidth="1"/>
    <col min="15590" max="15590" width="18.42578125" style="4" customWidth="1"/>
    <col min="15591" max="15591" width="8.140625" style="4" bestFit="1" customWidth="1"/>
    <col min="15592" max="15596" width="7.85546875" style="4" customWidth="1"/>
    <col min="15597" max="15843" width="9.140625" style="4"/>
    <col min="15844" max="15844" width="10.85546875" style="4" customWidth="1"/>
    <col min="15845" max="15845" width="7.85546875" style="4" customWidth="1"/>
    <col min="15846" max="15846" width="18.42578125" style="4" customWidth="1"/>
    <col min="15847" max="15847" width="8.140625" style="4" bestFit="1" customWidth="1"/>
    <col min="15848" max="15852" width="7.85546875" style="4" customWidth="1"/>
    <col min="15853" max="16099" width="9.140625" style="4"/>
    <col min="16100" max="16100" width="10.85546875" style="4" customWidth="1"/>
    <col min="16101" max="16101" width="7.85546875" style="4" customWidth="1"/>
    <col min="16102" max="16102" width="18.42578125" style="4" customWidth="1"/>
    <col min="16103" max="16103" width="8.140625" style="4" bestFit="1" customWidth="1"/>
    <col min="16104" max="16108" width="7.85546875" style="4" customWidth="1"/>
    <col min="16109" max="16384" width="9.140625" style="4"/>
  </cols>
  <sheetData>
    <row r="2" spans="2:5">
      <c r="B2" s="2" t="s">
        <v>0</v>
      </c>
      <c r="C2" s="3"/>
      <c r="D2" s="3"/>
      <c r="E2" s="3"/>
    </row>
    <row r="3" spans="2:5">
      <c r="B3" s="2" t="s">
        <v>70</v>
      </c>
      <c r="C3" s="3"/>
      <c r="D3" s="3"/>
      <c r="E3" s="3"/>
    </row>
    <row r="4" spans="2:5">
      <c r="B4" s="2" t="s">
        <v>1</v>
      </c>
      <c r="C4" s="3"/>
      <c r="D4" s="3"/>
      <c r="E4" s="3"/>
    </row>
    <row r="9" spans="2:5" ht="18">
      <c r="B9" s="3" t="s">
        <v>2</v>
      </c>
      <c r="D9" s="5" t="s">
        <v>20</v>
      </c>
    </row>
    <row r="10" spans="2:5" ht="18">
      <c r="D10" s="6" t="s">
        <v>21</v>
      </c>
    </row>
    <row r="11" spans="2:5" ht="18">
      <c r="D11" s="7" t="s">
        <v>1</v>
      </c>
    </row>
    <row r="12" spans="2:5" ht="18">
      <c r="D12" s="7"/>
    </row>
    <row r="14" spans="2:5" ht="18">
      <c r="B14" s="1" t="s">
        <v>71</v>
      </c>
      <c r="D14" s="6" t="s">
        <v>72</v>
      </c>
    </row>
    <row r="15" spans="2:5" ht="18">
      <c r="D15" s="6" t="s">
        <v>137</v>
      </c>
    </row>
    <row r="16" spans="2:5" ht="18">
      <c r="D16" s="6"/>
    </row>
    <row r="17" spans="2:8" ht="18">
      <c r="D17" s="6"/>
    </row>
    <row r="18" spans="2:8" ht="18">
      <c r="B18" s="3" t="s">
        <v>3</v>
      </c>
      <c r="D18" s="6" t="s">
        <v>138</v>
      </c>
    </row>
    <row r="19" spans="2:8" ht="18">
      <c r="D19" s="6" t="s">
        <v>139</v>
      </c>
    </row>
    <row r="20" spans="2:8" ht="18">
      <c r="B20" s="4"/>
      <c r="D20" s="6" t="s">
        <v>140</v>
      </c>
      <c r="E20" s="3"/>
      <c r="F20" s="3"/>
      <c r="G20" s="3"/>
      <c r="H20" s="3"/>
    </row>
    <row r="21" spans="2:8" ht="18">
      <c r="D21" s="249"/>
      <c r="E21" s="6"/>
      <c r="F21" s="52"/>
      <c r="G21" s="3"/>
      <c r="H21" s="3"/>
    </row>
    <row r="22" spans="2:8" ht="18">
      <c r="D22" s="4"/>
      <c r="E22" s="5"/>
      <c r="F22" s="3"/>
      <c r="G22" s="3"/>
      <c r="H22" s="3"/>
    </row>
    <row r="23" spans="2:8" ht="18">
      <c r="D23" s="6"/>
      <c r="E23" s="8"/>
    </row>
    <row r="24" spans="2:8" ht="18">
      <c r="D24" s="8"/>
    </row>
    <row r="25" spans="2:8" ht="18">
      <c r="D25" s="8"/>
    </row>
    <row r="26" spans="2:8" ht="20.25">
      <c r="B26" s="3" t="s">
        <v>4</v>
      </c>
      <c r="D26" s="9" t="s">
        <v>103</v>
      </c>
      <c r="E26" s="3"/>
      <c r="F26" s="3"/>
      <c r="G26" s="3"/>
    </row>
    <row r="27" spans="2:8" ht="20.25">
      <c r="D27" s="9"/>
      <c r="E27" s="3"/>
      <c r="F27" s="3"/>
      <c r="G27" s="3"/>
    </row>
    <row r="28" spans="2:8" ht="20.25">
      <c r="D28" s="10"/>
    </row>
    <row r="31" spans="2:8" ht="20.25">
      <c r="B31" s="3" t="s">
        <v>5</v>
      </c>
      <c r="D31" s="9" t="s">
        <v>67</v>
      </c>
    </row>
    <row r="32" spans="2:8">
      <c r="D32" s="11"/>
    </row>
    <row r="36" spans="2:9" ht="20.25">
      <c r="B36" s="3" t="s">
        <v>6</v>
      </c>
      <c r="C36" s="12"/>
      <c r="D36" s="13">
        <v>43617</v>
      </c>
      <c r="E36" s="14"/>
    </row>
    <row r="37" spans="2:9" ht="20.25">
      <c r="C37" s="12"/>
      <c r="D37" s="15"/>
      <c r="E37" s="14"/>
    </row>
    <row r="39" spans="2:9">
      <c r="B39" s="3"/>
    </row>
    <row r="40" spans="2:9">
      <c r="B40" s="3"/>
      <c r="G40" s="3" t="s">
        <v>73</v>
      </c>
      <c r="H40" s="3"/>
      <c r="I40" s="3"/>
    </row>
    <row r="41" spans="2:9">
      <c r="B41" s="3"/>
      <c r="G41" s="3" t="s">
        <v>74</v>
      </c>
      <c r="H41" s="3"/>
      <c r="I41" s="3"/>
    </row>
  </sheetData>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28"/>
  <sheetViews>
    <sheetView showZeros="0" tabSelected="1" workbookViewId="0">
      <selection activeCell="G14" sqref="G14"/>
    </sheetView>
  </sheetViews>
  <sheetFormatPr defaultRowHeight="12.75"/>
  <cols>
    <col min="1" max="1" width="4.7109375" style="26" customWidth="1"/>
    <col min="2" max="2" width="41.85546875" style="226" customWidth="1"/>
    <col min="3" max="3" width="16.42578125" style="226" customWidth="1"/>
    <col min="4" max="4" width="18.5703125" style="18" customWidth="1"/>
    <col min="5" max="5" width="3.28515625" style="18" customWidth="1"/>
    <col min="6" max="6" width="12.7109375" style="4" bestFit="1" customWidth="1"/>
    <col min="7" max="7" width="9.140625" style="4"/>
    <col min="8" max="8" width="27.28515625" style="4" customWidth="1"/>
    <col min="9" max="257" width="9.140625" style="4"/>
    <col min="258" max="258" width="17.5703125" style="4" customWidth="1"/>
    <col min="259" max="259" width="42.42578125" style="4" customWidth="1"/>
    <col min="260" max="260" width="9.140625" style="4"/>
    <col min="261" max="261" width="20.7109375" style="4" customWidth="1"/>
    <col min="262" max="513" width="9.140625" style="4"/>
    <col min="514" max="514" width="17.5703125" style="4" customWidth="1"/>
    <col min="515" max="515" width="42.42578125" style="4" customWidth="1"/>
    <col min="516" max="516" width="9.140625" style="4"/>
    <col min="517" max="517" width="20.7109375" style="4" customWidth="1"/>
    <col min="518" max="769" width="9.140625" style="4"/>
    <col min="770" max="770" width="17.5703125" style="4" customWidth="1"/>
    <col min="771" max="771" width="42.42578125" style="4" customWidth="1"/>
    <col min="772" max="772" width="9.140625" style="4"/>
    <col min="773" max="773" width="20.7109375" style="4" customWidth="1"/>
    <col min="774" max="1025" width="9.140625" style="4"/>
    <col min="1026" max="1026" width="17.5703125" style="4" customWidth="1"/>
    <col min="1027" max="1027" width="42.42578125" style="4" customWidth="1"/>
    <col min="1028" max="1028" width="9.140625" style="4"/>
    <col min="1029" max="1029" width="20.7109375" style="4" customWidth="1"/>
    <col min="1030" max="1281" width="9.140625" style="4"/>
    <col min="1282" max="1282" width="17.5703125" style="4" customWidth="1"/>
    <col min="1283" max="1283" width="42.42578125" style="4" customWidth="1"/>
    <col min="1284" max="1284" width="9.140625" style="4"/>
    <col min="1285" max="1285" width="20.7109375" style="4" customWidth="1"/>
    <col min="1286" max="1537" width="9.140625" style="4"/>
    <col min="1538" max="1538" width="17.5703125" style="4" customWidth="1"/>
    <col min="1539" max="1539" width="42.42578125" style="4" customWidth="1"/>
    <col min="1540" max="1540" width="9.140625" style="4"/>
    <col min="1541" max="1541" width="20.7109375" style="4" customWidth="1"/>
    <col min="1542" max="1793" width="9.140625" style="4"/>
    <col min="1794" max="1794" width="17.5703125" style="4" customWidth="1"/>
    <col min="1795" max="1795" width="42.42578125" style="4" customWidth="1"/>
    <col min="1796" max="1796" width="9.140625" style="4"/>
    <col min="1797" max="1797" width="20.7109375" style="4" customWidth="1"/>
    <col min="1798" max="2049" width="9.140625" style="4"/>
    <col min="2050" max="2050" width="17.5703125" style="4" customWidth="1"/>
    <col min="2051" max="2051" width="42.42578125" style="4" customWidth="1"/>
    <col min="2052" max="2052" width="9.140625" style="4"/>
    <col min="2053" max="2053" width="20.7109375" style="4" customWidth="1"/>
    <col min="2054" max="2305" width="9.140625" style="4"/>
    <col min="2306" max="2306" width="17.5703125" style="4" customWidth="1"/>
    <col min="2307" max="2307" width="42.42578125" style="4" customWidth="1"/>
    <col min="2308" max="2308" width="9.140625" style="4"/>
    <col min="2309" max="2309" width="20.7109375" style="4" customWidth="1"/>
    <col min="2310" max="2561" width="9.140625" style="4"/>
    <col min="2562" max="2562" width="17.5703125" style="4" customWidth="1"/>
    <col min="2563" max="2563" width="42.42578125" style="4" customWidth="1"/>
    <col min="2564" max="2564" width="9.140625" style="4"/>
    <col min="2565" max="2565" width="20.7109375" style="4" customWidth="1"/>
    <col min="2566" max="2817" width="9.140625" style="4"/>
    <col min="2818" max="2818" width="17.5703125" style="4" customWidth="1"/>
    <col min="2819" max="2819" width="42.42578125" style="4" customWidth="1"/>
    <col min="2820" max="2820" width="9.140625" style="4"/>
    <col min="2821" max="2821" width="20.7109375" style="4" customWidth="1"/>
    <col min="2822" max="3073" width="9.140625" style="4"/>
    <col min="3074" max="3074" width="17.5703125" style="4" customWidth="1"/>
    <col min="3075" max="3075" width="42.42578125" style="4" customWidth="1"/>
    <col min="3076" max="3076" width="9.140625" style="4"/>
    <col min="3077" max="3077" width="20.7109375" style="4" customWidth="1"/>
    <col min="3078" max="3329" width="9.140625" style="4"/>
    <col min="3330" max="3330" width="17.5703125" style="4" customWidth="1"/>
    <col min="3331" max="3331" width="42.42578125" style="4" customWidth="1"/>
    <col min="3332" max="3332" width="9.140625" style="4"/>
    <col min="3333" max="3333" width="20.7109375" style="4" customWidth="1"/>
    <col min="3334" max="3585" width="9.140625" style="4"/>
    <col min="3586" max="3586" width="17.5703125" style="4" customWidth="1"/>
    <col min="3587" max="3587" width="42.42578125" style="4" customWidth="1"/>
    <col min="3588" max="3588" width="9.140625" style="4"/>
    <col min="3589" max="3589" width="20.7109375" style="4" customWidth="1"/>
    <col min="3590" max="3841" width="9.140625" style="4"/>
    <col min="3842" max="3842" width="17.5703125" style="4" customWidth="1"/>
    <col min="3843" max="3843" width="42.42578125" style="4" customWidth="1"/>
    <col min="3844" max="3844" width="9.140625" style="4"/>
    <col min="3845" max="3845" width="20.7109375" style="4" customWidth="1"/>
    <col min="3846" max="4097" width="9.140625" style="4"/>
    <col min="4098" max="4098" width="17.5703125" style="4" customWidth="1"/>
    <col min="4099" max="4099" width="42.42578125" style="4" customWidth="1"/>
    <col min="4100" max="4100" width="9.140625" style="4"/>
    <col min="4101" max="4101" width="20.7109375" style="4" customWidth="1"/>
    <col min="4102" max="4353" width="9.140625" style="4"/>
    <col min="4354" max="4354" width="17.5703125" style="4" customWidth="1"/>
    <col min="4355" max="4355" width="42.42578125" style="4" customWidth="1"/>
    <col min="4356" max="4356" width="9.140625" style="4"/>
    <col min="4357" max="4357" width="20.7109375" style="4" customWidth="1"/>
    <col min="4358" max="4609" width="9.140625" style="4"/>
    <col min="4610" max="4610" width="17.5703125" style="4" customWidth="1"/>
    <col min="4611" max="4611" width="42.42578125" style="4" customWidth="1"/>
    <col min="4612" max="4612" width="9.140625" style="4"/>
    <col min="4613" max="4613" width="20.7109375" style="4" customWidth="1"/>
    <col min="4614" max="4865" width="9.140625" style="4"/>
    <col min="4866" max="4866" width="17.5703125" style="4" customWidth="1"/>
    <col min="4867" max="4867" width="42.42578125" style="4" customWidth="1"/>
    <col min="4868" max="4868" width="9.140625" style="4"/>
    <col min="4869" max="4869" width="20.7109375" style="4" customWidth="1"/>
    <col min="4870" max="5121" width="9.140625" style="4"/>
    <col min="5122" max="5122" width="17.5703125" style="4" customWidth="1"/>
    <col min="5123" max="5123" width="42.42578125" style="4" customWidth="1"/>
    <col min="5124" max="5124" width="9.140625" style="4"/>
    <col min="5125" max="5125" width="20.7109375" style="4" customWidth="1"/>
    <col min="5126" max="5377" width="9.140625" style="4"/>
    <col min="5378" max="5378" width="17.5703125" style="4" customWidth="1"/>
    <col min="5379" max="5379" width="42.42578125" style="4" customWidth="1"/>
    <col min="5380" max="5380" width="9.140625" style="4"/>
    <col min="5381" max="5381" width="20.7109375" style="4" customWidth="1"/>
    <col min="5382" max="5633" width="9.140625" style="4"/>
    <col min="5634" max="5634" width="17.5703125" style="4" customWidth="1"/>
    <col min="5635" max="5635" width="42.42578125" style="4" customWidth="1"/>
    <col min="5636" max="5636" width="9.140625" style="4"/>
    <col min="5637" max="5637" width="20.7109375" style="4" customWidth="1"/>
    <col min="5638" max="5889" width="9.140625" style="4"/>
    <col min="5890" max="5890" width="17.5703125" style="4" customWidth="1"/>
    <col min="5891" max="5891" width="42.42578125" style="4" customWidth="1"/>
    <col min="5892" max="5892" width="9.140625" style="4"/>
    <col min="5893" max="5893" width="20.7109375" style="4" customWidth="1"/>
    <col min="5894" max="6145" width="9.140625" style="4"/>
    <col min="6146" max="6146" width="17.5703125" style="4" customWidth="1"/>
    <col min="6147" max="6147" width="42.42578125" style="4" customWidth="1"/>
    <col min="6148" max="6148" width="9.140625" style="4"/>
    <col min="6149" max="6149" width="20.7109375" style="4" customWidth="1"/>
    <col min="6150" max="6401" width="9.140625" style="4"/>
    <col min="6402" max="6402" width="17.5703125" style="4" customWidth="1"/>
    <col min="6403" max="6403" width="42.42578125" style="4" customWidth="1"/>
    <col min="6404" max="6404" width="9.140625" style="4"/>
    <col min="6405" max="6405" width="20.7109375" style="4" customWidth="1"/>
    <col min="6406" max="6657" width="9.140625" style="4"/>
    <col min="6658" max="6658" width="17.5703125" style="4" customWidth="1"/>
    <col min="6659" max="6659" width="42.42578125" style="4" customWidth="1"/>
    <col min="6660" max="6660" width="9.140625" style="4"/>
    <col min="6661" max="6661" width="20.7109375" style="4" customWidth="1"/>
    <col min="6662" max="6913" width="9.140625" style="4"/>
    <col min="6914" max="6914" width="17.5703125" style="4" customWidth="1"/>
    <col min="6915" max="6915" width="42.42578125" style="4" customWidth="1"/>
    <col min="6916" max="6916" width="9.140625" style="4"/>
    <col min="6917" max="6917" width="20.7109375" style="4" customWidth="1"/>
    <col min="6918" max="7169" width="9.140625" style="4"/>
    <col min="7170" max="7170" width="17.5703125" style="4" customWidth="1"/>
    <col min="7171" max="7171" width="42.42578125" style="4" customWidth="1"/>
    <col min="7172" max="7172" width="9.140625" style="4"/>
    <col min="7173" max="7173" width="20.7109375" style="4" customWidth="1"/>
    <col min="7174" max="7425" width="9.140625" style="4"/>
    <col min="7426" max="7426" width="17.5703125" style="4" customWidth="1"/>
    <col min="7427" max="7427" width="42.42578125" style="4" customWidth="1"/>
    <col min="7428" max="7428" width="9.140625" style="4"/>
    <col min="7429" max="7429" width="20.7109375" style="4" customWidth="1"/>
    <col min="7430" max="7681" width="9.140625" style="4"/>
    <col min="7682" max="7682" width="17.5703125" style="4" customWidth="1"/>
    <col min="7683" max="7683" width="42.42578125" style="4" customWidth="1"/>
    <col min="7684" max="7684" width="9.140625" style="4"/>
    <col min="7685" max="7685" width="20.7109375" style="4" customWidth="1"/>
    <col min="7686" max="7937" width="9.140625" style="4"/>
    <col min="7938" max="7938" width="17.5703125" style="4" customWidth="1"/>
    <col min="7939" max="7939" width="42.42578125" style="4" customWidth="1"/>
    <col min="7940" max="7940" width="9.140625" style="4"/>
    <col min="7941" max="7941" width="20.7109375" style="4" customWidth="1"/>
    <col min="7942" max="8193" width="9.140625" style="4"/>
    <col min="8194" max="8194" width="17.5703125" style="4" customWidth="1"/>
    <col min="8195" max="8195" width="42.42578125" style="4" customWidth="1"/>
    <col min="8196" max="8196" width="9.140625" style="4"/>
    <col min="8197" max="8197" width="20.7109375" style="4" customWidth="1"/>
    <col min="8198" max="8449" width="9.140625" style="4"/>
    <col min="8450" max="8450" width="17.5703125" style="4" customWidth="1"/>
    <col min="8451" max="8451" width="42.42578125" style="4" customWidth="1"/>
    <col min="8452" max="8452" width="9.140625" style="4"/>
    <col min="8453" max="8453" width="20.7109375" style="4" customWidth="1"/>
    <col min="8454" max="8705" width="9.140625" style="4"/>
    <col min="8706" max="8706" width="17.5703125" style="4" customWidth="1"/>
    <col min="8707" max="8707" width="42.42578125" style="4" customWidth="1"/>
    <col min="8708" max="8708" width="9.140625" style="4"/>
    <col min="8709" max="8709" width="20.7109375" style="4" customWidth="1"/>
    <col min="8710" max="8961" width="9.140625" style="4"/>
    <col min="8962" max="8962" width="17.5703125" style="4" customWidth="1"/>
    <col min="8963" max="8963" width="42.42578125" style="4" customWidth="1"/>
    <col min="8964" max="8964" width="9.140625" style="4"/>
    <col min="8965" max="8965" width="20.7109375" style="4" customWidth="1"/>
    <col min="8966" max="9217" width="9.140625" style="4"/>
    <col min="9218" max="9218" width="17.5703125" style="4" customWidth="1"/>
    <col min="9219" max="9219" width="42.42578125" style="4" customWidth="1"/>
    <col min="9220" max="9220" width="9.140625" style="4"/>
    <col min="9221" max="9221" width="20.7109375" style="4" customWidth="1"/>
    <col min="9222" max="9473" width="9.140625" style="4"/>
    <col min="9474" max="9474" width="17.5703125" style="4" customWidth="1"/>
    <col min="9475" max="9475" width="42.42578125" style="4" customWidth="1"/>
    <col min="9476" max="9476" width="9.140625" style="4"/>
    <col min="9477" max="9477" width="20.7109375" style="4" customWidth="1"/>
    <col min="9478" max="9729" width="9.140625" style="4"/>
    <col min="9730" max="9730" width="17.5703125" style="4" customWidth="1"/>
    <col min="9731" max="9731" width="42.42578125" style="4" customWidth="1"/>
    <col min="9732" max="9732" width="9.140625" style="4"/>
    <col min="9733" max="9733" width="20.7109375" style="4" customWidth="1"/>
    <col min="9734" max="9985" width="9.140625" style="4"/>
    <col min="9986" max="9986" width="17.5703125" style="4" customWidth="1"/>
    <col min="9987" max="9987" width="42.42578125" style="4" customWidth="1"/>
    <col min="9988" max="9988" width="9.140625" style="4"/>
    <col min="9989" max="9989" width="20.7109375" style="4" customWidth="1"/>
    <col min="9990" max="10241" width="9.140625" style="4"/>
    <col min="10242" max="10242" width="17.5703125" style="4" customWidth="1"/>
    <col min="10243" max="10243" width="42.42578125" style="4" customWidth="1"/>
    <col min="10244" max="10244" width="9.140625" style="4"/>
    <col min="10245" max="10245" width="20.7109375" style="4" customWidth="1"/>
    <col min="10246" max="10497" width="9.140625" style="4"/>
    <col min="10498" max="10498" width="17.5703125" style="4" customWidth="1"/>
    <col min="10499" max="10499" width="42.42578125" style="4" customWidth="1"/>
    <col min="10500" max="10500" width="9.140625" style="4"/>
    <col min="10501" max="10501" width="20.7109375" style="4" customWidth="1"/>
    <col min="10502" max="10753" width="9.140625" style="4"/>
    <col min="10754" max="10754" width="17.5703125" style="4" customWidth="1"/>
    <col min="10755" max="10755" width="42.42578125" style="4" customWidth="1"/>
    <col min="10756" max="10756" width="9.140625" style="4"/>
    <col min="10757" max="10757" width="20.7109375" style="4" customWidth="1"/>
    <col min="10758" max="11009" width="9.140625" style="4"/>
    <col min="11010" max="11010" width="17.5703125" style="4" customWidth="1"/>
    <col min="11011" max="11011" width="42.42578125" style="4" customWidth="1"/>
    <col min="11012" max="11012" width="9.140625" style="4"/>
    <col min="11013" max="11013" width="20.7109375" style="4" customWidth="1"/>
    <col min="11014" max="11265" width="9.140625" style="4"/>
    <col min="11266" max="11266" width="17.5703125" style="4" customWidth="1"/>
    <col min="11267" max="11267" width="42.42578125" style="4" customWidth="1"/>
    <col min="11268" max="11268" width="9.140625" style="4"/>
    <col min="11269" max="11269" width="20.7109375" style="4" customWidth="1"/>
    <col min="11270" max="11521" width="9.140625" style="4"/>
    <col min="11522" max="11522" width="17.5703125" style="4" customWidth="1"/>
    <col min="11523" max="11523" width="42.42578125" style="4" customWidth="1"/>
    <col min="11524" max="11524" width="9.140625" style="4"/>
    <col min="11525" max="11525" width="20.7109375" style="4" customWidth="1"/>
    <col min="11526" max="11777" width="9.140625" style="4"/>
    <col min="11778" max="11778" width="17.5703125" style="4" customWidth="1"/>
    <col min="11779" max="11779" width="42.42578125" style="4" customWidth="1"/>
    <col min="11780" max="11780" width="9.140625" style="4"/>
    <col min="11781" max="11781" width="20.7109375" style="4" customWidth="1"/>
    <col min="11782" max="12033" width="9.140625" style="4"/>
    <col min="12034" max="12034" width="17.5703125" style="4" customWidth="1"/>
    <col min="12035" max="12035" width="42.42578125" style="4" customWidth="1"/>
    <col min="12036" max="12036" width="9.140625" style="4"/>
    <col min="12037" max="12037" width="20.7109375" style="4" customWidth="1"/>
    <col min="12038" max="12289" width="9.140625" style="4"/>
    <col min="12290" max="12290" width="17.5703125" style="4" customWidth="1"/>
    <col min="12291" max="12291" width="42.42578125" style="4" customWidth="1"/>
    <col min="12292" max="12292" width="9.140625" style="4"/>
    <col min="12293" max="12293" width="20.7109375" style="4" customWidth="1"/>
    <col min="12294" max="12545" width="9.140625" style="4"/>
    <col min="12546" max="12546" width="17.5703125" style="4" customWidth="1"/>
    <col min="12547" max="12547" width="42.42578125" style="4" customWidth="1"/>
    <col min="12548" max="12548" width="9.140625" style="4"/>
    <col min="12549" max="12549" width="20.7109375" style="4" customWidth="1"/>
    <col min="12550" max="12801" width="9.140625" style="4"/>
    <col min="12802" max="12802" width="17.5703125" style="4" customWidth="1"/>
    <col min="12803" max="12803" width="42.42578125" style="4" customWidth="1"/>
    <col min="12804" max="12804" width="9.140625" style="4"/>
    <col min="12805" max="12805" width="20.7109375" style="4" customWidth="1"/>
    <col min="12806" max="13057" width="9.140625" style="4"/>
    <col min="13058" max="13058" width="17.5703125" style="4" customWidth="1"/>
    <col min="13059" max="13059" width="42.42578125" style="4" customWidth="1"/>
    <col min="13060" max="13060" width="9.140625" style="4"/>
    <col min="13061" max="13061" width="20.7109375" style="4" customWidth="1"/>
    <col min="13062" max="13313" width="9.140625" style="4"/>
    <col min="13314" max="13314" width="17.5703125" style="4" customWidth="1"/>
    <col min="13315" max="13315" width="42.42578125" style="4" customWidth="1"/>
    <col min="13316" max="13316" width="9.140625" style="4"/>
    <col min="13317" max="13317" width="20.7109375" style="4" customWidth="1"/>
    <col min="13318" max="13569" width="9.140625" style="4"/>
    <col min="13570" max="13570" width="17.5703125" style="4" customWidth="1"/>
    <col min="13571" max="13571" width="42.42578125" style="4" customWidth="1"/>
    <col min="13572" max="13572" width="9.140625" style="4"/>
    <col min="13573" max="13573" width="20.7109375" style="4" customWidth="1"/>
    <col min="13574" max="13825" width="9.140625" style="4"/>
    <col min="13826" max="13826" width="17.5703125" style="4" customWidth="1"/>
    <col min="13827" max="13827" width="42.42578125" style="4" customWidth="1"/>
    <col min="13828" max="13828" width="9.140625" style="4"/>
    <col min="13829" max="13829" width="20.7109375" style="4" customWidth="1"/>
    <col min="13830" max="14081" width="9.140625" style="4"/>
    <col min="14082" max="14082" width="17.5703125" style="4" customWidth="1"/>
    <col min="14083" max="14083" width="42.42578125" style="4" customWidth="1"/>
    <col min="14084" max="14084" width="9.140625" style="4"/>
    <col min="14085" max="14085" width="20.7109375" style="4" customWidth="1"/>
    <col min="14086" max="14337" width="9.140625" style="4"/>
    <col min="14338" max="14338" width="17.5703125" style="4" customWidth="1"/>
    <col min="14339" max="14339" width="42.42578125" style="4" customWidth="1"/>
    <col min="14340" max="14340" width="9.140625" style="4"/>
    <col min="14341" max="14341" width="20.7109375" style="4" customWidth="1"/>
    <col min="14342" max="14593" width="9.140625" style="4"/>
    <col min="14594" max="14594" width="17.5703125" style="4" customWidth="1"/>
    <col min="14595" max="14595" width="42.42578125" style="4" customWidth="1"/>
    <col min="14596" max="14596" width="9.140625" style="4"/>
    <col min="14597" max="14597" width="20.7109375" style="4" customWidth="1"/>
    <col min="14598" max="14849" width="9.140625" style="4"/>
    <col min="14850" max="14850" width="17.5703125" style="4" customWidth="1"/>
    <col min="14851" max="14851" width="42.42578125" style="4" customWidth="1"/>
    <col min="14852" max="14852" width="9.140625" style="4"/>
    <col min="14853" max="14853" width="20.7109375" style="4" customWidth="1"/>
    <col min="14854" max="15105" width="9.140625" style="4"/>
    <col min="15106" max="15106" width="17.5703125" style="4" customWidth="1"/>
    <col min="15107" max="15107" width="42.42578125" style="4" customWidth="1"/>
    <col min="15108" max="15108" width="9.140625" style="4"/>
    <col min="15109" max="15109" width="20.7109375" style="4" customWidth="1"/>
    <col min="15110" max="15361" width="9.140625" style="4"/>
    <col min="15362" max="15362" width="17.5703125" style="4" customWidth="1"/>
    <col min="15363" max="15363" width="42.42578125" style="4" customWidth="1"/>
    <col min="15364" max="15364" width="9.140625" style="4"/>
    <col min="15365" max="15365" width="20.7109375" style="4" customWidth="1"/>
    <col min="15366" max="15617" width="9.140625" style="4"/>
    <col min="15618" max="15618" width="17.5703125" style="4" customWidth="1"/>
    <col min="15619" max="15619" width="42.42578125" style="4" customWidth="1"/>
    <col min="15620" max="15620" width="9.140625" style="4"/>
    <col min="15621" max="15621" width="20.7109375" style="4" customWidth="1"/>
    <col min="15622" max="15873" width="9.140625" style="4"/>
    <col min="15874" max="15874" width="17.5703125" style="4" customWidth="1"/>
    <col min="15875" max="15875" width="42.42578125" style="4" customWidth="1"/>
    <col min="15876" max="15876" width="9.140625" style="4"/>
    <col min="15877" max="15877" width="20.7109375" style="4" customWidth="1"/>
    <col min="15878" max="16129" width="9.140625" style="4"/>
    <col min="16130" max="16130" width="17.5703125" style="4" customWidth="1"/>
    <col min="16131" max="16131" width="42.42578125" style="4" customWidth="1"/>
    <col min="16132" max="16132" width="9.140625" style="4"/>
    <col min="16133" max="16133" width="20.7109375" style="4" customWidth="1"/>
    <col min="16134" max="16384" width="9.140625" style="4"/>
  </cols>
  <sheetData>
    <row r="1" spans="1:9" ht="15.75" customHeight="1">
      <c r="B1" s="60" t="s">
        <v>108</v>
      </c>
      <c r="C1" s="60"/>
      <c r="D1" s="60"/>
      <c r="E1" s="60"/>
      <c r="F1" s="27"/>
      <c r="G1" s="27"/>
      <c r="H1" s="27"/>
      <c r="I1" s="28"/>
    </row>
    <row r="2" spans="1:9" ht="15.75">
      <c r="B2" s="253" t="s">
        <v>114</v>
      </c>
      <c r="C2" s="60"/>
      <c r="D2" s="17"/>
      <c r="E2" s="17"/>
      <c r="F2" s="52"/>
      <c r="G2" s="27"/>
      <c r="H2" s="27"/>
      <c r="I2" s="28"/>
    </row>
    <row r="3" spans="1:9" ht="15.75">
      <c r="B3" s="60" t="s">
        <v>115</v>
      </c>
      <c r="C3" s="60"/>
      <c r="D3" s="19"/>
      <c r="E3" s="19"/>
      <c r="F3" s="27"/>
      <c r="G3" s="27"/>
      <c r="H3" s="27"/>
      <c r="I3" s="28"/>
    </row>
    <row r="4" spans="1:9" ht="26.25" customHeight="1">
      <c r="B4" s="60"/>
      <c r="C4" s="60"/>
    </row>
    <row r="5" spans="1:9" ht="26.25">
      <c r="B5" s="21" t="s">
        <v>7</v>
      </c>
      <c r="C5" s="21"/>
    </row>
    <row r="6" spans="1:9" ht="26.25">
      <c r="B6" s="21"/>
      <c r="C6" s="21"/>
    </row>
    <row r="7" spans="1:9" ht="15.75">
      <c r="B7" s="23"/>
      <c r="C7" s="23"/>
    </row>
    <row r="8" spans="1:9" s="24" customFormat="1" ht="15.75">
      <c r="A8" s="22">
        <v>1</v>
      </c>
      <c r="B8" s="23" t="s">
        <v>104</v>
      </c>
      <c r="C8" s="23"/>
      <c r="D8" s="245">
        <f>Rfk!M16</f>
        <v>0</v>
      </c>
      <c r="E8" s="203"/>
    </row>
    <row r="9" spans="1:9" s="24" customFormat="1" ht="15.75">
      <c r="A9" s="22"/>
      <c r="B9" s="23"/>
      <c r="C9" s="23"/>
      <c r="D9" s="150"/>
      <c r="E9" s="150"/>
    </row>
    <row r="10" spans="1:9" s="24" customFormat="1" ht="15.75">
      <c r="A10" s="200">
        <v>2</v>
      </c>
      <c r="B10" s="255" t="s">
        <v>135</v>
      </c>
      <c r="C10" s="255"/>
      <c r="D10" s="256">
        <f>D8*0.1</f>
        <v>0</v>
      </c>
      <c r="E10" s="150"/>
    </row>
    <row r="11" spans="1:9" s="24" customFormat="1" ht="15.75">
      <c r="A11" s="22"/>
      <c r="B11" s="23"/>
      <c r="C11" s="23"/>
      <c r="D11" s="203"/>
      <c r="E11" s="195"/>
    </row>
    <row r="12" spans="1:9" s="260" customFormat="1" ht="15.75">
      <c r="A12" s="257"/>
      <c r="B12" s="258" t="s">
        <v>90</v>
      </c>
      <c r="C12" s="258"/>
      <c r="D12" s="261">
        <f>D8+D10</f>
        <v>0</v>
      </c>
      <c r="E12" s="259"/>
    </row>
    <row r="13" spans="1:9" s="260" customFormat="1" ht="15.75">
      <c r="A13" s="257"/>
      <c r="B13" s="258"/>
      <c r="C13" s="258"/>
      <c r="D13" s="261"/>
      <c r="E13" s="259"/>
    </row>
    <row r="14" spans="1:9" s="24" customFormat="1" ht="15.75">
      <c r="A14" s="22"/>
      <c r="B14" s="23"/>
      <c r="C14" s="23"/>
      <c r="D14" s="150"/>
      <c r="E14" s="152"/>
    </row>
    <row r="15" spans="1:9" s="24" customFormat="1" ht="18">
      <c r="A15" s="197"/>
      <c r="B15" s="198"/>
      <c r="C15" s="198"/>
      <c r="D15" s="203"/>
      <c r="E15" s="259"/>
    </row>
    <row r="16" spans="1:9" s="24" customFormat="1" ht="15.75">
      <c r="A16" s="201"/>
      <c r="B16" s="202" t="s">
        <v>106</v>
      </c>
      <c r="C16" s="202"/>
      <c r="D16" s="262">
        <f>D12</f>
        <v>0</v>
      </c>
      <c r="E16" s="259"/>
    </row>
    <row r="17" spans="1:5" s="24" customFormat="1" ht="15.75">
      <c r="A17" s="22"/>
      <c r="B17" s="263" t="s">
        <v>105</v>
      </c>
      <c r="C17" s="23"/>
      <c r="D17" s="246">
        <f>22%*D16</f>
        <v>0</v>
      </c>
      <c r="E17" s="281"/>
    </row>
    <row r="18" spans="1:5" s="24" customFormat="1" ht="15.75">
      <c r="A18" s="22"/>
      <c r="B18" s="264"/>
      <c r="D18" s="150"/>
      <c r="E18" s="247"/>
    </row>
    <row r="19" spans="1:5" s="24" customFormat="1" ht="16.5" thickBot="1">
      <c r="A19" s="186"/>
      <c r="B19" s="199" t="s">
        <v>107</v>
      </c>
      <c r="C19" s="199"/>
      <c r="D19" s="248">
        <f>D17+D16</f>
        <v>0</v>
      </c>
      <c r="E19" s="259"/>
    </row>
    <row r="20" spans="1:5" s="24" customFormat="1" ht="16.5" thickTop="1">
      <c r="A20" s="22"/>
      <c r="D20" s="150"/>
      <c r="E20" s="247"/>
    </row>
    <row r="22" spans="1:5" ht="14.25">
      <c r="B22" s="4"/>
      <c r="C22" s="146"/>
    </row>
    <row r="23" spans="1:5" ht="14.25">
      <c r="B23" s="4"/>
      <c r="C23" s="146"/>
    </row>
    <row r="24" spans="1:5">
      <c r="E24" s="4"/>
    </row>
    <row r="25" spans="1:5">
      <c r="E25" s="4"/>
    </row>
    <row r="26" spans="1:5">
      <c r="E26" s="4"/>
    </row>
    <row r="27" spans="1:5">
      <c r="E27" s="4"/>
    </row>
    <row r="28" spans="1:5" ht="15.75">
      <c r="B28" s="25"/>
      <c r="C28" s="25"/>
    </row>
  </sheetData>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27"/>
  <sheetViews>
    <sheetView showZeros="0" view="pageLayout" workbookViewId="0">
      <selection activeCell="G14" sqref="G14"/>
    </sheetView>
  </sheetViews>
  <sheetFormatPr defaultRowHeight="12.75"/>
  <cols>
    <col min="1" max="1" width="4.7109375" style="26" customWidth="1"/>
    <col min="2" max="2" width="1.7109375" style="26" customWidth="1"/>
    <col min="3" max="3" width="19.7109375" style="16" customWidth="1"/>
    <col min="4" max="4" width="1.7109375" style="16" customWidth="1"/>
    <col min="5" max="5" width="19.7109375" style="38" customWidth="1"/>
    <col min="6" max="6" width="1.7109375" style="38" customWidth="1"/>
    <col min="7" max="7" width="18.140625" style="54" customWidth="1"/>
    <col min="8" max="8" width="1.7109375" style="54" customWidth="1"/>
    <col min="9" max="9" width="18.85546875" style="55" customWidth="1"/>
    <col min="10" max="10" width="1.7109375" style="55" customWidth="1"/>
    <col min="11" max="11" width="18.7109375" style="55" customWidth="1"/>
    <col min="12" max="12" width="1.7109375" style="55" customWidth="1"/>
    <col min="13" max="13" width="19.5703125" style="55" customWidth="1"/>
    <col min="14" max="258" width="9.140625" style="4"/>
    <col min="259" max="259" width="17.5703125" style="4" customWidth="1"/>
    <col min="260" max="260" width="42.42578125" style="4" customWidth="1"/>
    <col min="261" max="261" width="9.140625" style="4"/>
    <col min="262" max="262" width="20.7109375" style="4" customWidth="1"/>
    <col min="263" max="514" width="9.140625" style="4"/>
    <col min="515" max="515" width="17.5703125" style="4" customWidth="1"/>
    <col min="516" max="516" width="42.42578125" style="4" customWidth="1"/>
    <col min="517" max="517" width="9.140625" style="4"/>
    <col min="518" max="518" width="20.7109375" style="4" customWidth="1"/>
    <col min="519" max="770" width="9.140625" style="4"/>
    <col min="771" max="771" width="17.5703125" style="4" customWidth="1"/>
    <col min="772" max="772" width="42.42578125" style="4" customWidth="1"/>
    <col min="773" max="773" width="9.140625" style="4"/>
    <col min="774" max="774" width="20.7109375" style="4" customWidth="1"/>
    <col min="775" max="1026" width="9.140625" style="4"/>
    <col min="1027" max="1027" width="17.5703125" style="4" customWidth="1"/>
    <col min="1028" max="1028" width="42.42578125" style="4" customWidth="1"/>
    <col min="1029" max="1029" width="9.140625" style="4"/>
    <col min="1030" max="1030" width="20.7109375" style="4" customWidth="1"/>
    <col min="1031" max="1282" width="9.140625" style="4"/>
    <col min="1283" max="1283" width="17.5703125" style="4" customWidth="1"/>
    <col min="1284" max="1284" width="42.42578125" style="4" customWidth="1"/>
    <col min="1285" max="1285" width="9.140625" style="4"/>
    <col min="1286" max="1286" width="20.7109375" style="4" customWidth="1"/>
    <col min="1287" max="1538" width="9.140625" style="4"/>
    <col min="1539" max="1539" width="17.5703125" style="4" customWidth="1"/>
    <col min="1540" max="1540" width="42.42578125" style="4" customWidth="1"/>
    <col min="1541" max="1541" width="9.140625" style="4"/>
    <col min="1542" max="1542" width="20.7109375" style="4" customWidth="1"/>
    <col min="1543" max="1794" width="9.140625" style="4"/>
    <col min="1795" max="1795" width="17.5703125" style="4" customWidth="1"/>
    <col min="1796" max="1796" width="42.42578125" style="4" customWidth="1"/>
    <col min="1797" max="1797" width="9.140625" style="4"/>
    <col min="1798" max="1798" width="20.7109375" style="4" customWidth="1"/>
    <col min="1799" max="2050" width="9.140625" style="4"/>
    <col min="2051" max="2051" width="17.5703125" style="4" customWidth="1"/>
    <col min="2052" max="2052" width="42.42578125" style="4" customWidth="1"/>
    <col min="2053" max="2053" width="9.140625" style="4"/>
    <col min="2054" max="2054" width="20.7109375" style="4" customWidth="1"/>
    <col min="2055" max="2306" width="9.140625" style="4"/>
    <col min="2307" max="2307" width="17.5703125" style="4" customWidth="1"/>
    <col min="2308" max="2308" width="42.42578125" style="4" customWidth="1"/>
    <col min="2309" max="2309" width="9.140625" style="4"/>
    <col min="2310" max="2310" width="20.7109375" style="4" customWidth="1"/>
    <col min="2311" max="2562" width="9.140625" style="4"/>
    <col min="2563" max="2563" width="17.5703125" style="4" customWidth="1"/>
    <col min="2564" max="2564" width="42.42578125" style="4" customWidth="1"/>
    <col min="2565" max="2565" width="9.140625" style="4"/>
    <col min="2566" max="2566" width="20.7109375" style="4" customWidth="1"/>
    <col min="2567" max="2818" width="9.140625" style="4"/>
    <col min="2819" max="2819" width="17.5703125" style="4" customWidth="1"/>
    <col min="2820" max="2820" width="42.42578125" style="4" customWidth="1"/>
    <col min="2821" max="2821" width="9.140625" style="4"/>
    <col min="2822" max="2822" width="20.7109375" style="4" customWidth="1"/>
    <col min="2823" max="3074" width="9.140625" style="4"/>
    <col min="3075" max="3075" width="17.5703125" style="4" customWidth="1"/>
    <col min="3076" max="3076" width="42.42578125" style="4" customWidth="1"/>
    <col min="3077" max="3077" width="9.140625" style="4"/>
    <col min="3078" max="3078" width="20.7109375" style="4" customWidth="1"/>
    <col min="3079" max="3330" width="9.140625" style="4"/>
    <col min="3331" max="3331" width="17.5703125" style="4" customWidth="1"/>
    <col min="3332" max="3332" width="42.42578125" style="4" customWidth="1"/>
    <col min="3333" max="3333" width="9.140625" style="4"/>
    <col min="3334" max="3334" width="20.7109375" style="4" customWidth="1"/>
    <col min="3335" max="3586" width="9.140625" style="4"/>
    <col min="3587" max="3587" width="17.5703125" style="4" customWidth="1"/>
    <col min="3588" max="3588" width="42.42578125" style="4" customWidth="1"/>
    <col min="3589" max="3589" width="9.140625" style="4"/>
    <col min="3590" max="3590" width="20.7109375" style="4" customWidth="1"/>
    <col min="3591" max="3842" width="9.140625" style="4"/>
    <col min="3843" max="3843" width="17.5703125" style="4" customWidth="1"/>
    <col min="3844" max="3844" width="42.42578125" style="4" customWidth="1"/>
    <col min="3845" max="3845" width="9.140625" style="4"/>
    <col min="3846" max="3846" width="20.7109375" style="4" customWidth="1"/>
    <col min="3847" max="4098" width="9.140625" style="4"/>
    <col min="4099" max="4099" width="17.5703125" style="4" customWidth="1"/>
    <col min="4100" max="4100" width="42.42578125" style="4" customWidth="1"/>
    <col min="4101" max="4101" width="9.140625" style="4"/>
    <col min="4102" max="4102" width="20.7109375" style="4" customWidth="1"/>
    <col min="4103" max="4354" width="9.140625" style="4"/>
    <col min="4355" max="4355" width="17.5703125" style="4" customWidth="1"/>
    <col min="4356" max="4356" width="42.42578125" style="4" customWidth="1"/>
    <col min="4357" max="4357" width="9.140625" style="4"/>
    <col min="4358" max="4358" width="20.7109375" style="4" customWidth="1"/>
    <col min="4359" max="4610" width="9.140625" style="4"/>
    <col min="4611" max="4611" width="17.5703125" style="4" customWidth="1"/>
    <col min="4612" max="4612" width="42.42578125" style="4" customWidth="1"/>
    <col min="4613" max="4613" width="9.140625" style="4"/>
    <col min="4614" max="4614" width="20.7109375" style="4" customWidth="1"/>
    <col min="4615" max="4866" width="9.140625" style="4"/>
    <col min="4867" max="4867" width="17.5703125" style="4" customWidth="1"/>
    <col min="4868" max="4868" width="42.42578125" style="4" customWidth="1"/>
    <col min="4869" max="4869" width="9.140625" style="4"/>
    <col min="4870" max="4870" width="20.7109375" style="4" customWidth="1"/>
    <col min="4871" max="5122" width="9.140625" style="4"/>
    <col min="5123" max="5123" width="17.5703125" style="4" customWidth="1"/>
    <col min="5124" max="5124" width="42.42578125" style="4" customWidth="1"/>
    <col min="5125" max="5125" width="9.140625" style="4"/>
    <col min="5126" max="5126" width="20.7109375" style="4" customWidth="1"/>
    <col min="5127" max="5378" width="9.140625" style="4"/>
    <col min="5379" max="5379" width="17.5703125" style="4" customWidth="1"/>
    <col min="5380" max="5380" width="42.42578125" style="4" customWidth="1"/>
    <col min="5381" max="5381" width="9.140625" style="4"/>
    <col min="5382" max="5382" width="20.7109375" style="4" customWidth="1"/>
    <col min="5383" max="5634" width="9.140625" style="4"/>
    <col min="5635" max="5635" width="17.5703125" style="4" customWidth="1"/>
    <col min="5636" max="5636" width="42.42578125" style="4" customWidth="1"/>
    <col min="5637" max="5637" width="9.140625" style="4"/>
    <col min="5638" max="5638" width="20.7109375" style="4" customWidth="1"/>
    <col min="5639" max="5890" width="9.140625" style="4"/>
    <col min="5891" max="5891" width="17.5703125" style="4" customWidth="1"/>
    <col min="5892" max="5892" width="42.42578125" style="4" customWidth="1"/>
    <col min="5893" max="5893" width="9.140625" style="4"/>
    <col min="5894" max="5894" width="20.7109375" style="4" customWidth="1"/>
    <col min="5895" max="6146" width="9.140625" style="4"/>
    <col min="6147" max="6147" width="17.5703125" style="4" customWidth="1"/>
    <col min="6148" max="6148" width="42.42578125" style="4" customWidth="1"/>
    <col min="6149" max="6149" width="9.140625" style="4"/>
    <col min="6150" max="6150" width="20.7109375" style="4" customWidth="1"/>
    <col min="6151" max="6402" width="9.140625" style="4"/>
    <col min="6403" max="6403" width="17.5703125" style="4" customWidth="1"/>
    <col min="6404" max="6404" width="42.42578125" style="4" customWidth="1"/>
    <col min="6405" max="6405" width="9.140625" style="4"/>
    <col min="6406" max="6406" width="20.7109375" style="4" customWidth="1"/>
    <col min="6407" max="6658" width="9.140625" style="4"/>
    <col min="6659" max="6659" width="17.5703125" style="4" customWidth="1"/>
    <col min="6660" max="6660" width="42.42578125" style="4" customWidth="1"/>
    <col min="6661" max="6661" width="9.140625" style="4"/>
    <col min="6662" max="6662" width="20.7109375" style="4" customWidth="1"/>
    <col min="6663" max="6914" width="9.140625" style="4"/>
    <col min="6915" max="6915" width="17.5703125" style="4" customWidth="1"/>
    <col min="6916" max="6916" width="42.42578125" style="4" customWidth="1"/>
    <col min="6917" max="6917" width="9.140625" style="4"/>
    <col min="6918" max="6918" width="20.7109375" style="4" customWidth="1"/>
    <col min="6919" max="7170" width="9.140625" style="4"/>
    <col min="7171" max="7171" width="17.5703125" style="4" customWidth="1"/>
    <col min="7172" max="7172" width="42.42578125" style="4" customWidth="1"/>
    <col min="7173" max="7173" width="9.140625" style="4"/>
    <col min="7174" max="7174" width="20.7109375" style="4" customWidth="1"/>
    <col min="7175" max="7426" width="9.140625" style="4"/>
    <col min="7427" max="7427" width="17.5703125" style="4" customWidth="1"/>
    <col min="7428" max="7428" width="42.42578125" style="4" customWidth="1"/>
    <col min="7429" max="7429" width="9.140625" style="4"/>
    <col min="7430" max="7430" width="20.7109375" style="4" customWidth="1"/>
    <col min="7431" max="7682" width="9.140625" style="4"/>
    <col min="7683" max="7683" width="17.5703125" style="4" customWidth="1"/>
    <col min="7684" max="7684" width="42.42578125" style="4" customWidth="1"/>
    <col min="7685" max="7685" width="9.140625" style="4"/>
    <col min="7686" max="7686" width="20.7109375" style="4" customWidth="1"/>
    <col min="7687" max="7938" width="9.140625" style="4"/>
    <col min="7939" max="7939" width="17.5703125" style="4" customWidth="1"/>
    <col min="7940" max="7940" width="42.42578125" style="4" customWidth="1"/>
    <col min="7941" max="7941" width="9.140625" style="4"/>
    <col min="7942" max="7942" width="20.7109375" style="4" customWidth="1"/>
    <col min="7943" max="8194" width="9.140625" style="4"/>
    <col min="8195" max="8195" width="17.5703125" style="4" customWidth="1"/>
    <col min="8196" max="8196" width="42.42578125" style="4" customWidth="1"/>
    <col min="8197" max="8197" width="9.140625" style="4"/>
    <col min="8198" max="8198" width="20.7109375" style="4" customWidth="1"/>
    <col min="8199" max="8450" width="9.140625" style="4"/>
    <col min="8451" max="8451" width="17.5703125" style="4" customWidth="1"/>
    <col min="8452" max="8452" width="42.42578125" style="4" customWidth="1"/>
    <col min="8453" max="8453" width="9.140625" style="4"/>
    <col min="8454" max="8454" width="20.7109375" style="4" customWidth="1"/>
    <col min="8455" max="8706" width="9.140625" style="4"/>
    <col min="8707" max="8707" width="17.5703125" style="4" customWidth="1"/>
    <col min="8708" max="8708" width="42.42578125" style="4" customWidth="1"/>
    <col min="8709" max="8709" width="9.140625" style="4"/>
    <col min="8710" max="8710" width="20.7109375" style="4" customWidth="1"/>
    <col min="8711" max="8962" width="9.140625" style="4"/>
    <col min="8963" max="8963" width="17.5703125" style="4" customWidth="1"/>
    <col min="8964" max="8964" width="42.42578125" style="4" customWidth="1"/>
    <col min="8965" max="8965" width="9.140625" style="4"/>
    <col min="8966" max="8966" width="20.7109375" style="4" customWidth="1"/>
    <col min="8967" max="9218" width="9.140625" style="4"/>
    <col min="9219" max="9219" width="17.5703125" style="4" customWidth="1"/>
    <col min="9220" max="9220" width="42.42578125" style="4" customWidth="1"/>
    <col min="9221" max="9221" width="9.140625" style="4"/>
    <col min="9222" max="9222" width="20.7109375" style="4" customWidth="1"/>
    <col min="9223" max="9474" width="9.140625" style="4"/>
    <col min="9475" max="9475" width="17.5703125" style="4" customWidth="1"/>
    <col min="9476" max="9476" width="42.42578125" style="4" customWidth="1"/>
    <col min="9477" max="9477" width="9.140625" style="4"/>
    <col min="9478" max="9478" width="20.7109375" style="4" customWidth="1"/>
    <col min="9479" max="9730" width="9.140625" style="4"/>
    <col min="9731" max="9731" width="17.5703125" style="4" customWidth="1"/>
    <col min="9732" max="9732" width="42.42578125" style="4" customWidth="1"/>
    <col min="9733" max="9733" width="9.140625" style="4"/>
    <col min="9734" max="9734" width="20.7109375" style="4" customWidth="1"/>
    <col min="9735" max="9986" width="9.140625" style="4"/>
    <col min="9987" max="9987" width="17.5703125" style="4" customWidth="1"/>
    <col min="9988" max="9988" width="42.42578125" style="4" customWidth="1"/>
    <col min="9989" max="9989" width="9.140625" style="4"/>
    <col min="9990" max="9990" width="20.7109375" style="4" customWidth="1"/>
    <col min="9991" max="10242" width="9.140625" style="4"/>
    <col min="10243" max="10243" width="17.5703125" style="4" customWidth="1"/>
    <col min="10244" max="10244" width="42.42578125" style="4" customWidth="1"/>
    <col min="10245" max="10245" width="9.140625" style="4"/>
    <col min="10246" max="10246" width="20.7109375" style="4" customWidth="1"/>
    <col min="10247" max="10498" width="9.140625" style="4"/>
    <col min="10499" max="10499" width="17.5703125" style="4" customWidth="1"/>
    <col min="10500" max="10500" width="42.42578125" style="4" customWidth="1"/>
    <col min="10501" max="10501" width="9.140625" style="4"/>
    <col min="10502" max="10502" width="20.7109375" style="4" customWidth="1"/>
    <col min="10503" max="10754" width="9.140625" style="4"/>
    <col min="10755" max="10755" width="17.5703125" style="4" customWidth="1"/>
    <col min="10756" max="10756" width="42.42578125" style="4" customWidth="1"/>
    <col min="10757" max="10757" width="9.140625" style="4"/>
    <col min="10758" max="10758" width="20.7109375" style="4" customWidth="1"/>
    <col min="10759" max="11010" width="9.140625" style="4"/>
    <col min="11011" max="11011" width="17.5703125" style="4" customWidth="1"/>
    <col min="11012" max="11012" width="42.42578125" style="4" customWidth="1"/>
    <col min="11013" max="11013" width="9.140625" style="4"/>
    <col min="11014" max="11014" width="20.7109375" style="4" customWidth="1"/>
    <col min="11015" max="11266" width="9.140625" style="4"/>
    <col min="11267" max="11267" width="17.5703125" style="4" customWidth="1"/>
    <col min="11268" max="11268" width="42.42578125" style="4" customWidth="1"/>
    <col min="11269" max="11269" width="9.140625" style="4"/>
    <col min="11270" max="11270" width="20.7109375" style="4" customWidth="1"/>
    <col min="11271" max="11522" width="9.140625" style="4"/>
    <col min="11523" max="11523" width="17.5703125" style="4" customWidth="1"/>
    <col min="11524" max="11524" width="42.42578125" style="4" customWidth="1"/>
    <col min="11525" max="11525" width="9.140625" style="4"/>
    <col min="11526" max="11526" width="20.7109375" style="4" customWidth="1"/>
    <col min="11527" max="11778" width="9.140625" style="4"/>
    <col min="11779" max="11779" width="17.5703125" style="4" customWidth="1"/>
    <col min="11780" max="11780" width="42.42578125" style="4" customWidth="1"/>
    <col min="11781" max="11781" width="9.140625" style="4"/>
    <col min="11782" max="11782" width="20.7109375" style="4" customWidth="1"/>
    <col min="11783" max="12034" width="9.140625" style="4"/>
    <col min="12035" max="12035" width="17.5703125" style="4" customWidth="1"/>
    <col min="12036" max="12036" width="42.42578125" style="4" customWidth="1"/>
    <col min="12037" max="12037" width="9.140625" style="4"/>
    <col min="12038" max="12038" width="20.7109375" style="4" customWidth="1"/>
    <col min="12039" max="12290" width="9.140625" style="4"/>
    <col min="12291" max="12291" width="17.5703125" style="4" customWidth="1"/>
    <col min="12292" max="12292" width="42.42578125" style="4" customWidth="1"/>
    <col min="12293" max="12293" width="9.140625" style="4"/>
    <col min="12294" max="12294" width="20.7109375" style="4" customWidth="1"/>
    <col min="12295" max="12546" width="9.140625" style="4"/>
    <col min="12547" max="12547" width="17.5703125" style="4" customWidth="1"/>
    <col min="12548" max="12548" width="42.42578125" style="4" customWidth="1"/>
    <col min="12549" max="12549" width="9.140625" style="4"/>
    <col min="12550" max="12550" width="20.7109375" style="4" customWidth="1"/>
    <col min="12551" max="12802" width="9.140625" style="4"/>
    <col min="12803" max="12803" width="17.5703125" style="4" customWidth="1"/>
    <col min="12804" max="12804" width="42.42578125" style="4" customWidth="1"/>
    <col min="12805" max="12805" width="9.140625" style="4"/>
    <col min="12806" max="12806" width="20.7109375" style="4" customWidth="1"/>
    <col min="12807" max="13058" width="9.140625" style="4"/>
    <col min="13059" max="13059" width="17.5703125" style="4" customWidth="1"/>
    <col min="13060" max="13060" width="42.42578125" style="4" customWidth="1"/>
    <col min="13061" max="13061" width="9.140625" style="4"/>
    <col min="13062" max="13062" width="20.7109375" style="4" customWidth="1"/>
    <col min="13063" max="13314" width="9.140625" style="4"/>
    <col min="13315" max="13315" width="17.5703125" style="4" customWidth="1"/>
    <col min="13316" max="13316" width="42.42578125" style="4" customWidth="1"/>
    <col min="13317" max="13317" width="9.140625" style="4"/>
    <col min="13318" max="13318" width="20.7109375" style="4" customWidth="1"/>
    <col min="13319" max="13570" width="9.140625" style="4"/>
    <col min="13571" max="13571" width="17.5703125" style="4" customWidth="1"/>
    <col min="13572" max="13572" width="42.42578125" style="4" customWidth="1"/>
    <col min="13573" max="13573" width="9.140625" style="4"/>
    <col min="13574" max="13574" width="20.7109375" style="4" customWidth="1"/>
    <col min="13575" max="13826" width="9.140625" style="4"/>
    <col min="13827" max="13827" width="17.5703125" style="4" customWidth="1"/>
    <col min="13828" max="13828" width="42.42578125" style="4" customWidth="1"/>
    <col min="13829" max="13829" width="9.140625" style="4"/>
    <col min="13830" max="13830" width="20.7109375" style="4" customWidth="1"/>
    <col min="13831" max="14082" width="9.140625" style="4"/>
    <col min="14083" max="14083" width="17.5703125" style="4" customWidth="1"/>
    <col min="14084" max="14084" width="42.42578125" style="4" customWidth="1"/>
    <col min="14085" max="14085" width="9.140625" style="4"/>
    <col min="14086" max="14086" width="20.7109375" style="4" customWidth="1"/>
    <col min="14087" max="14338" width="9.140625" style="4"/>
    <col min="14339" max="14339" width="17.5703125" style="4" customWidth="1"/>
    <col min="14340" max="14340" width="42.42578125" style="4" customWidth="1"/>
    <col min="14341" max="14341" width="9.140625" style="4"/>
    <col min="14342" max="14342" width="20.7109375" style="4" customWidth="1"/>
    <col min="14343" max="14594" width="9.140625" style="4"/>
    <col min="14595" max="14595" width="17.5703125" style="4" customWidth="1"/>
    <col min="14596" max="14596" width="42.42578125" style="4" customWidth="1"/>
    <col min="14597" max="14597" width="9.140625" style="4"/>
    <col min="14598" max="14598" width="20.7109375" style="4" customWidth="1"/>
    <col min="14599" max="14850" width="9.140625" style="4"/>
    <col min="14851" max="14851" width="17.5703125" style="4" customWidth="1"/>
    <col min="14852" max="14852" width="42.42578125" style="4" customWidth="1"/>
    <col min="14853" max="14853" width="9.140625" style="4"/>
    <col min="14854" max="14854" width="20.7109375" style="4" customWidth="1"/>
    <col min="14855" max="15106" width="9.140625" style="4"/>
    <col min="15107" max="15107" width="17.5703125" style="4" customWidth="1"/>
    <col min="15108" max="15108" width="42.42578125" style="4" customWidth="1"/>
    <col min="15109" max="15109" width="9.140625" style="4"/>
    <col min="15110" max="15110" width="20.7109375" style="4" customWidth="1"/>
    <col min="15111" max="15362" width="9.140625" style="4"/>
    <col min="15363" max="15363" width="17.5703125" style="4" customWidth="1"/>
    <col min="15364" max="15364" width="42.42578125" style="4" customWidth="1"/>
    <col min="15365" max="15365" width="9.140625" style="4"/>
    <col min="15366" max="15366" width="20.7109375" style="4" customWidth="1"/>
    <col min="15367" max="15618" width="9.140625" style="4"/>
    <col min="15619" max="15619" width="17.5703125" style="4" customWidth="1"/>
    <col min="15620" max="15620" width="42.42578125" style="4" customWidth="1"/>
    <col min="15621" max="15621" width="9.140625" style="4"/>
    <col min="15622" max="15622" width="20.7109375" style="4" customWidth="1"/>
    <col min="15623" max="15874" width="9.140625" style="4"/>
    <col min="15875" max="15875" width="17.5703125" style="4" customWidth="1"/>
    <col min="15876" max="15876" width="42.42578125" style="4" customWidth="1"/>
    <col min="15877" max="15877" width="9.140625" style="4"/>
    <col min="15878" max="15878" width="20.7109375" style="4" customWidth="1"/>
    <col min="15879" max="16130" width="9.140625" style="4"/>
    <col min="16131" max="16131" width="17.5703125" style="4" customWidth="1"/>
    <col min="16132" max="16132" width="42.42578125" style="4" customWidth="1"/>
    <col min="16133" max="16133" width="9.140625" style="4"/>
    <col min="16134" max="16134" width="20.7109375" style="4" customWidth="1"/>
    <col min="16135" max="16384" width="9.140625" style="4"/>
  </cols>
  <sheetData>
    <row r="1" spans="1:13">
      <c r="E1" s="61" t="e">
        <f>+'fekalna osnovni podatki'!B1</f>
        <v>#REF!</v>
      </c>
      <c r="F1" s="61"/>
    </row>
    <row r="2" spans="1:13">
      <c r="E2" s="61" t="e">
        <f>+'fekalna osnovni podatki'!B2</f>
        <v>#REF!</v>
      </c>
      <c r="F2" s="61"/>
    </row>
    <row r="3" spans="1:13">
      <c r="E3" s="61">
        <f>+'fekalna osnovni podatki'!B3</f>
        <v>0</v>
      </c>
      <c r="F3" s="62"/>
    </row>
    <row r="4" spans="1:13" ht="15" customHeight="1">
      <c r="E4" s="61"/>
    </row>
    <row r="5" spans="1:13" ht="15" customHeight="1">
      <c r="E5" s="61"/>
    </row>
    <row r="6" spans="1:13" ht="26.25">
      <c r="E6" s="63" t="s">
        <v>52</v>
      </c>
      <c r="F6" s="63"/>
      <c r="G6" s="64"/>
      <c r="H6" s="64"/>
      <c r="M6" s="65"/>
    </row>
    <row r="7" spans="1:13" ht="15" customHeight="1">
      <c r="E7" s="56"/>
      <c r="F7" s="56"/>
    </row>
    <row r="8" spans="1:13" s="59" customFormat="1" ht="19.5">
      <c r="A8" s="57"/>
      <c r="B8" s="57"/>
      <c r="C8" s="58"/>
      <c r="D8" s="58"/>
      <c r="E8" s="147" t="s">
        <v>48</v>
      </c>
      <c r="F8" s="147"/>
      <c r="G8" s="148" t="s">
        <v>63</v>
      </c>
      <c r="H8" s="148"/>
      <c r="I8" s="147" t="s">
        <v>49</v>
      </c>
      <c r="J8" s="147"/>
      <c r="K8" s="147" t="s">
        <v>50</v>
      </c>
      <c r="L8" s="149"/>
      <c r="M8" s="149" t="s">
        <v>51</v>
      </c>
    </row>
    <row r="9" spans="1:13" s="55" customFormat="1" ht="15" customHeight="1">
      <c r="A9" s="26"/>
      <c r="B9" s="26"/>
      <c r="C9" s="53"/>
      <c r="D9" s="53"/>
      <c r="E9" s="56"/>
      <c r="F9" s="56"/>
      <c r="G9" s="54"/>
      <c r="H9" s="54"/>
    </row>
    <row r="10" spans="1:13" s="55" customFormat="1" ht="15" customHeight="1">
      <c r="A10" s="26"/>
      <c r="B10" s="26"/>
      <c r="C10" s="46"/>
      <c r="D10" s="53"/>
      <c r="E10" s="56"/>
      <c r="F10" s="56"/>
      <c r="G10" s="54"/>
      <c r="H10" s="54"/>
    </row>
    <row r="11" spans="1:13" s="55" customFormat="1">
      <c r="A11" s="26"/>
      <c r="B11" s="26"/>
      <c r="C11" s="244" t="s">
        <v>109</v>
      </c>
      <c r="D11" s="53"/>
      <c r="E11" s="115">
        <f>+predD!F81</f>
        <v>0</v>
      </c>
      <c r="F11" s="278"/>
      <c r="G11" s="279">
        <f>+zemBetD!F155</f>
        <v>0</v>
      </c>
      <c r="H11" s="279"/>
      <c r="I11" s="280">
        <f>+kan!F85</f>
        <v>0</v>
      </c>
      <c r="J11" s="280"/>
      <c r="K11" s="280">
        <f>+zakljD!F86</f>
        <v>0</v>
      </c>
      <c r="L11" s="280"/>
      <c r="M11" s="280">
        <f>SUM(E11:K11)</f>
        <v>0</v>
      </c>
    </row>
    <row r="12" spans="1:13" s="55" customFormat="1">
      <c r="A12" s="26"/>
      <c r="B12" s="26"/>
      <c r="C12" s="236" t="s">
        <v>110</v>
      </c>
      <c r="D12" s="53"/>
      <c r="E12" s="115">
        <f>+predD!F82</f>
        <v>0</v>
      </c>
      <c r="F12" s="278"/>
      <c r="G12" s="279">
        <f>+zemBetD!F156</f>
        <v>0</v>
      </c>
      <c r="H12" s="279"/>
      <c r="I12" s="280">
        <f>+kan!F86</f>
        <v>0</v>
      </c>
      <c r="J12" s="280"/>
      <c r="K12" s="280">
        <f>+zakljD!F87</f>
        <v>0</v>
      </c>
      <c r="L12" s="280"/>
      <c r="M12" s="280">
        <f t="shared" ref="M12:M14" si="0">SUM(E12:K12)</f>
        <v>0</v>
      </c>
    </row>
    <row r="13" spans="1:13" s="55" customFormat="1">
      <c r="A13" s="26"/>
      <c r="B13" s="26"/>
      <c r="C13" s="236" t="s">
        <v>112</v>
      </c>
      <c r="D13" s="53"/>
      <c r="E13" s="115">
        <f>+predD!F83</f>
        <v>0</v>
      </c>
      <c r="F13" s="278"/>
      <c r="G13" s="279">
        <f>+zemBetD!F157</f>
        <v>0</v>
      </c>
      <c r="H13" s="279"/>
      <c r="I13" s="280">
        <f>+kan!F87</f>
        <v>0</v>
      </c>
      <c r="J13" s="280"/>
      <c r="K13" s="280">
        <f>+zakljD!F88</f>
        <v>0</v>
      </c>
      <c r="L13" s="280"/>
      <c r="M13" s="280">
        <f t="shared" si="0"/>
        <v>0</v>
      </c>
    </row>
    <row r="14" spans="1:13" s="55" customFormat="1">
      <c r="A14" s="26"/>
      <c r="B14" s="26"/>
      <c r="C14" s="236" t="s">
        <v>113</v>
      </c>
      <c r="D14" s="53"/>
      <c r="E14" s="115">
        <f>+predD!F84</f>
        <v>0</v>
      </c>
      <c r="F14" s="278"/>
      <c r="G14" s="279">
        <f>+zemBetD!F158</f>
        <v>0</v>
      </c>
      <c r="H14" s="279"/>
      <c r="I14" s="280">
        <f>+kan!F88</f>
        <v>0</v>
      </c>
      <c r="J14" s="280"/>
      <c r="K14" s="280">
        <f>+zakljD!F89</f>
        <v>0</v>
      </c>
      <c r="L14" s="280"/>
      <c r="M14" s="280">
        <f t="shared" si="0"/>
        <v>0</v>
      </c>
    </row>
    <row r="15" spans="1:13" s="55" customFormat="1">
      <c r="A15" s="26"/>
      <c r="B15" s="26"/>
      <c r="C15" s="53"/>
      <c r="D15" s="53"/>
      <c r="E15" s="115"/>
      <c r="F15" s="278"/>
      <c r="G15" s="279"/>
      <c r="H15" s="279"/>
      <c r="I15" s="280"/>
      <c r="J15" s="280"/>
      <c r="K15" s="280"/>
      <c r="L15" s="280"/>
      <c r="M15" s="280"/>
    </row>
    <row r="16" spans="1:13" s="55" customFormat="1" ht="15" customHeight="1">
      <c r="A16" s="26"/>
      <c r="B16" s="26"/>
      <c r="C16" s="53" t="s">
        <v>19</v>
      </c>
      <c r="D16" s="53"/>
      <c r="E16" s="115">
        <f>SUM(E11:E14)</f>
        <v>0</v>
      </c>
      <c r="F16" s="115"/>
      <c r="G16" s="115">
        <f>SUM(G11:G14)</f>
        <v>0</v>
      </c>
      <c r="H16" s="115"/>
      <c r="I16" s="115">
        <f>SUM(I11:I14)</f>
        <v>0</v>
      </c>
      <c r="J16" s="115"/>
      <c r="K16" s="115">
        <f>SUM(K11:K14)</f>
        <v>0</v>
      </c>
      <c r="L16" s="115"/>
      <c r="M16" s="53">
        <f>SUM(M11:M14)</f>
        <v>0</v>
      </c>
    </row>
    <row r="17" spans="1:13" s="55" customFormat="1" ht="15" customHeight="1">
      <c r="A17" s="26"/>
      <c r="B17" s="26"/>
      <c r="C17" s="204"/>
      <c r="D17" s="204"/>
      <c r="E17" s="205"/>
      <c r="F17" s="205"/>
      <c r="G17" s="206"/>
      <c r="H17" s="206"/>
      <c r="I17" s="207"/>
      <c r="J17" s="207"/>
      <c r="K17" s="207"/>
      <c r="L17" s="207"/>
      <c r="M17" s="207"/>
    </row>
    <row r="20" spans="1:13" ht="11.25" customHeight="1">
      <c r="E20" s="66"/>
      <c r="F20" s="66"/>
      <c r="G20" s="208"/>
    </row>
    <row r="22" spans="1:13">
      <c r="E22" s="66"/>
      <c r="F22" s="66"/>
    </row>
    <row r="23" spans="1:13">
      <c r="E23" s="66"/>
      <c r="F23" s="66"/>
    </row>
    <row r="24" spans="1:13">
      <c r="C24" s="4"/>
      <c r="M24" s="196"/>
    </row>
    <row r="25" spans="1:13">
      <c r="C25" s="4"/>
    </row>
    <row r="27" spans="1:13" ht="15.75">
      <c r="E27" s="67"/>
      <c r="F27" s="67"/>
    </row>
  </sheetData>
  <pageMargins left="0.70866141732283472" right="0.70866141732283472" top="0.74803149606299213" bottom="0.74803149606299213" header="0.31496062992125984" footer="0.31496062992125984"/>
  <pageSetup paperSize="9" orientation="landscape" r:id="rId1"/>
  <headerFooter>
    <oddHeader>&amp;CŞekundarno kanalizacijsko omrežjeŠkofije II. faza - Kanal FT44-P in ft44-1</oddHeader>
    <oddFooter>&amp;CStran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pageSetUpPr autoPageBreaks="0"/>
  </sheetPr>
  <dimension ref="A1:K92"/>
  <sheetViews>
    <sheetView showZeros="0" workbookViewId="0">
      <selection activeCell="E9" sqref="E9"/>
    </sheetView>
  </sheetViews>
  <sheetFormatPr defaultRowHeight="15"/>
  <cols>
    <col min="1" max="1" width="4.7109375" customWidth="1"/>
    <col min="2" max="2" width="40.28515625" customWidth="1"/>
    <col min="3" max="3" width="4.7109375" style="110" customWidth="1"/>
    <col min="4" max="4" width="11.7109375" style="104" customWidth="1"/>
    <col min="5" max="5" width="12.7109375" style="105" customWidth="1"/>
    <col min="6" max="6" width="12.7109375" style="234" customWidth="1"/>
    <col min="9" max="11" width="9.140625" style="225"/>
    <col min="249" max="249" width="4.7109375" customWidth="1"/>
    <col min="250" max="250" width="30.7109375" customWidth="1"/>
    <col min="251" max="251" width="4.7109375" customWidth="1"/>
    <col min="252" max="252" width="13.7109375" customWidth="1"/>
    <col min="253" max="255" width="12.7109375" customWidth="1"/>
    <col min="257" max="257" width="21" customWidth="1"/>
    <col min="258" max="258" width="36.5703125" customWidth="1"/>
    <col min="505" max="505" width="4.7109375" customWidth="1"/>
    <col min="506" max="506" width="30.7109375" customWidth="1"/>
    <col min="507" max="507" width="4.7109375" customWidth="1"/>
    <col min="508" max="508" width="13.7109375" customWidth="1"/>
    <col min="509" max="511" width="12.7109375" customWidth="1"/>
    <col min="513" max="513" width="21" customWidth="1"/>
    <col min="514" max="514" width="36.5703125" customWidth="1"/>
    <col min="761" max="761" width="4.7109375" customWidth="1"/>
    <col min="762" max="762" width="30.7109375" customWidth="1"/>
    <col min="763" max="763" width="4.7109375" customWidth="1"/>
    <col min="764" max="764" width="13.7109375" customWidth="1"/>
    <col min="765" max="767" width="12.7109375" customWidth="1"/>
    <col min="769" max="769" width="21" customWidth="1"/>
    <col min="770" max="770" width="36.5703125" customWidth="1"/>
    <col min="1017" max="1017" width="4.7109375" customWidth="1"/>
    <col min="1018" max="1018" width="30.7109375" customWidth="1"/>
    <col min="1019" max="1019" width="4.7109375" customWidth="1"/>
    <col min="1020" max="1020" width="13.7109375" customWidth="1"/>
    <col min="1021" max="1023" width="12.7109375" customWidth="1"/>
    <col min="1025" max="1025" width="21" customWidth="1"/>
    <col min="1026" max="1026" width="36.5703125" customWidth="1"/>
    <col min="1273" max="1273" width="4.7109375" customWidth="1"/>
    <col min="1274" max="1274" width="30.7109375" customWidth="1"/>
    <col min="1275" max="1275" width="4.7109375" customWidth="1"/>
    <col min="1276" max="1276" width="13.7109375" customWidth="1"/>
    <col min="1277" max="1279" width="12.7109375" customWidth="1"/>
    <col min="1281" max="1281" width="21" customWidth="1"/>
    <col min="1282" max="1282" width="36.5703125" customWidth="1"/>
    <col min="1529" max="1529" width="4.7109375" customWidth="1"/>
    <col min="1530" max="1530" width="30.7109375" customWidth="1"/>
    <col min="1531" max="1531" width="4.7109375" customWidth="1"/>
    <col min="1532" max="1532" width="13.7109375" customWidth="1"/>
    <col min="1533" max="1535" width="12.7109375" customWidth="1"/>
    <col min="1537" max="1537" width="21" customWidth="1"/>
    <col min="1538" max="1538" width="36.5703125" customWidth="1"/>
    <col min="1785" max="1785" width="4.7109375" customWidth="1"/>
    <col min="1786" max="1786" width="30.7109375" customWidth="1"/>
    <col min="1787" max="1787" width="4.7109375" customWidth="1"/>
    <col min="1788" max="1788" width="13.7109375" customWidth="1"/>
    <col min="1789" max="1791" width="12.7109375" customWidth="1"/>
    <col min="1793" max="1793" width="21" customWidth="1"/>
    <col min="1794" max="1794" width="36.5703125" customWidth="1"/>
    <col min="2041" max="2041" width="4.7109375" customWidth="1"/>
    <col min="2042" max="2042" width="30.7109375" customWidth="1"/>
    <col min="2043" max="2043" width="4.7109375" customWidth="1"/>
    <col min="2044" max="2044" width="13.7109375" customWidth="1"/>
    <col min="2045" max="2047" width="12.7109375" customWidth="1"/>
    <col min="2049" max="2049" width="21" customWidth="1"/>
    <col min="2050" max="2050" width="36.5703125" customWidth="1"/>
    <col min="2297" max="2297" width="4.7109375" customWidth="1"/>
    <col min="2298" max="2298" width="30.7109375" customWidth="1"/>
    <col min="2299" max="2299" width="4.7109375" customWidth="1"/>
    <col min="2300" max="2300" width="13.7109375" customWidth="1"/>
    <col min="2301" max="2303" width="12.7109375" customWidth="1"/>
    <col min="2305" max="2305" width="21" customWidth="1"/>
    <col min="2306" max="2306" width="36.5703125" customWidth="1"/>
    <col min="2553" max="2553" width="4.7109375" customWidth="1"/>
    <col min="2554" max="2554" width="30.7109375" customWidth="1"/>
    <col min="2555" max="2555" width="4.7109375" customWidth="1"/>
    <col min="2556" max="2556" width="13.7109375" customWidth="1"/>
    <col min="2557" max="2559" width="12.7109375" customWidth="1"/>
    <col min="2561" max="2561" width="21" customWidth="1"/>
    <col min="2562" max="2562" width="36.5703125" customWidth="1"/>
    <col min="2809" max="2809" width="4.7109375" customWidth="1"/>
    <col min="2810" max="2810" width="30.7109375" customWidth="1"/>
    <col min="2811" max="2811" width="4.7109375" customWidth="1"/>
    <col min="2812" max="2812" width="13.7109375" customWidth="1"/>
    <col min="2813" max="2815" width="12.7109375" customWidth="1"/>
    <col min="2817" max="2817" width="21" customWidth="1"/>
    <col min="2818" max="2818" width="36.5703125" customWidth="1"/>
    <col min="3065" max="3065" width="4.7109375" customWidth="1"/>
    <col min="3066" max="3066" width="30.7109375" customWidth="1"/>
    <col min="3067" max="3067" width="4.7109375" customWidth="1"/>
    <col min="3068" max="3068" width="13.7109375" customWidth="1"/>
    <col min="3069" max="3071" width="12.7109375" customWidth="1"/>
    <col min="3073" max="3073" width="21" customWidth="1"/>
    <col min="3074" max="3074" width="36.5703125" customWidth="1"/>
    <col min="3321" max="3321" width="4.7109375" customWidth="1"/>
    <col min="3322" max="3322" width="30.7109375" customWidth="1"/>
    <col min="3323" max="3323" width="4.7109375" customWidth="1"/>
    <col min="3324" max="3324" width="13.7109375" customWidth="1"/>
    <col min="3325" max="3327" width="12.7109375" customWidth="1"/>
    <col min="3329" max="3329" width="21" customWidth="1"/>
    <col min="3330" max="3330" width="36.5703125" customWidth="1"/>
    <col min="3577" max="3577" width="4.7109375" customWidth="1"/>
    <col min="3578" max="3578" width="30.7109375" customWidth="1"/>
    <col min="3579" max="3579" width="4.7109375" customWidth="1"/>
    <col min="3580" max="3580" width="13.7109375" customWidth="1"/>
    <col min="3581" max="3583" width="12.7109375" customWidth="1"/>
    <col min="3585" max="3585" width="21" customWidth="1"/>
    <col min="3586" max="3586" width="36.5703125" customWidth="1"/>
    <col min="3833" max="3833" width="4.7109375" customWidth="1"/>
    <col min="3834" max="3834" width="30.7109375" customWidth="1"/>
    <col min="3835" max="3835" width="4.7109375" customWidth="1"/>
    <col min="3836" max="3836" width="13.7109375" customWidth="1"/>
    <col min="3837" max="3839" width="12.7109375" customWidth="1"/>
    <col min="3841" max="3841" width="21" customWidth="1"/>
    <col min="3842" max="3842" width="36.5703125" customWidth="1"/>
    <col min="4089" max="4089" width="4.7109375" customWidth="1"/>
    <col min="4090" max="4090" width="30.7109375" customWidth="1"/>
    <col min="4091" max="4091" width="4.7109375" customWidth="1"/>
    <col min="4092" max="4092" width="13.7109375" customWidth="1"/>
    <col min="4093" max="4095" width="12.7109375" customWidth="1"/>
    <col min="4097" max="4097" width="21" customWidth="1"/>
    <col min="4098" max="4098" width="36.5703125" customWidth="1"/>
    <col min="4345" max="4345" width="4.7109375" customWidth="1"/>
    <col min="4346" max="4346" width="30.7109375" customWidth="1"/>
    <col min="4347" max="4347" width="4.7109375" customWidth="1"/>
    <col min="4348" max="4348" width="13.7109375" customWidth="1"/>
    <col min="4349" max="4351" width="12.7109375" customWidth="1"/>
    <col min="4353" max="4353" width="21" customWidth="1"/>
    <col min="4354" max="4354" width="36.5703125" customWidth="1"/>
    <col min="4601" max="4601" width="4.7109375" customWidth="1"/>
    <col min="4602" max="4602" width="30.7109375" customWidth="1"/>
    <col min="4603" max="4603" width="4.7109375" customWidth="1"/>
    <col min="4604" max="4604" width="13.7109375" customWidth="1"/>
    <col min="4605" max="4607" width="12.7109375" customWidth="1"/>
    <col min="4609" max="4609" width="21" customWidth="1"/>
    <col min="4610" max="4610" width="36.5703125" customWidth="1"/>
    <col min="4857" max="4857" width="4.7109375" customWidth="1"/>
    <col min="4858" max="4858" width="30.7109375" customWidth="1"/>
    <col min="4859" max="4859" width="4.7109375" customWidth="1"/>
    <col min="4860" max="4860" width="13.7109375" customWidth="1"/>
    <col min="4861" max="4863" width="12.7109375" customWidth="1"/>
    <col min="4865" max="4865" width="21" customWidth="1"/>
    <col min="4866" max="4866" width="36.5703125" customWidth="1"/>
    <col min="5113" max="5113" width="4.7109375" customWidth="1"/>
    <col min="5114" max="5114" width="30.7109375" customWidth="1"/>
    <col min="5115" max="5115" width="4.7109375" customWidth="1"/>
    <col min="5116" max="5116" width="13.7109375" customWidth="1"/>
    <col min="5117" max="5119" width="12.7109375" customWidth="1"/>
    <col min="5121" max="5121" width="21" customWidth="1"/>
    <col min="5122" max="5122" width="36.5703125" customWidth="1"/>
    <col min="5369" max="5369" width="4.7109375" customWidth="1"/>
    <col min="5370" max="5370" width="30.7109375" customWidth="1"/>
    <col min="5371" max="5371" width="4.7109375" customWidth="1"/>
    <col min="5372" max="5372" width="13.7109375" customWidth="1"/>
    <col min="5373" max="5375" width="12.7109375" customWidth="1"/>
    <col min="5377" max="5377" width="21" customWidth="1"/>
    <col min="5378" max="5378" width="36.5703125" customWidth="1"/>
    <col min="5625" max="5625" width="4.7109375" customWidth="1"/>
    <col min="5626" max="5626" width="30.7109375" customWidth="1"/>
    <col min="5627" max="5627" width="4.7109375" customWidth="1"/>
    <col min="5628" max="5628" width="13.7109375" customWidth="1"/>
    <col min="5629" max="5631" width="12.7109375" customWidth="1"/>
    <col min="5633" max="5633" width="21" customWidth="1"/>
    <col min="5634" max="5634" width="36.5703125" customWidth="1"/>
    <col min="5881" max="5881" width="4.7109375" customWidth="1"/>
    <col min="5882" max="5882" width="30.7109375" customWidth="1"/>
    <col min="5883" max="5883" width="4.7109375" customWidth="1"/>
    <col min="5884" max="5884" width="13.7109375" customWidth="1"/>
    <col min="5885" max="5887" width="12.7109375" customWidth="1"/>
    <col min="5889" max="5889" width="21" customWidth="1"/>
    <col min="5890" max="5890" width="36.5703125" customWidth="1"/>
    <col min="6137" max="6137" width="4.7109375" customWidth="1"/>
    <col min="6138" max="6138" width="30.7109375" customWidth="1"/>
    <col min="6139" max="6139" width="4.7109375" customWidth="1"/>
    <col min="6140" max="6140" width="13.7109375" customWidth="1"/>
    <col min="6141" max="6143" width="12.7109375" customWidth="1"/>
    <col min="6145" max="6145" width="21" customWidth="1"/>
    <col min="6146" max="6146" width="36.5703125" customWidth="1"/>
    <col min="6393" max="6393" width="4.7109375" customWidth="1"/>
    <col min="6394" max="6394" width="30.7109375" customWidth="1"/>
    <col min="6395" max="6395" width="4.7109375" customWidth="1"/>
    <col min="6396" max="6396" width="13.7109375" customWidth="1"/>
    <col min="6397" max="6399" width="12.7109375" customWidth="1"/>
    <col min="6401" max="6401" width="21" customWidth="1"/>
    <col min="6402" max="6402" width="36.5703125" customWidth="1"/>
    <col min="6649" max="6649" width="4.7109375" customWidth="1"/>
    <col min="6650" max="6650" width="30.7109375" customWidth="1"/>
    <col min="6651" max="6651" width="4.7109375" customWidth="1"/>
    <col min="6652" max="6652" width="13.7109375" customWidth="1"/>
    <col min="6653" max="6655" width="12.7109375" customWidth="1"/>
    <col min="6657" max="6657" width="21" customWidth="1"/>
    <col min="6658" max="6658" width="36.5703125" customWidth="1"/>
    <col min="6905" max="6905" width="4.7109375" customWidth="1"/>
    <col min="6906" max="6906" width="30.7109375" customWidth="1"/>
    <col min="6907" max="6907" width="4.7109375" customWidth="1"/>
    <col min="6908" max="6908" width="13.7109375" customWidth="1"/>
    <col min="6909" max="6911" width="12.7109375" customWidth="1"/>
    <col min="6913" max="6913" width="21" customWidth="1"/>
    <col min="6914" max="6914" width="36.5703125" customWidth="1"/>
    <col min="7161" max="7161" width="4.7109375" customWidth="1"/>
    <col min="7162" max="7162" width="30.7109375" customWidth="1"/>
    <col min="7163" max="7163" width="4.7109375" customWidth="1"/>
    <col min="7164" max="7164" width="13.7109375" customWidth="1"/>
    <col min="7165" max="7167" width="12.7109375" customWidth="1"/>
    <col min="7169" max="7169" width="21" customWidth="1"/>
    <col min="7170" max="7170" width="36.5703125" customWidth="1"/>
    <col min="7417" max="7417" width="4.7109375" customWidth="1"/>
    <col min="7418" max="7418" width="30.7109375" customWidth="1"/>
    <col min="7419" max="7419" width="4.7109375" customWidth="1"/>
    <col min="7420" max="7420" width="13.7109375" customWidth="1"/>
    <col min="7421" max="7423" width="12.7109375" customWidth="1"/>
    <col min="7425" max="7425" width="21" customWidth="1"/>
    <col min="7426" max="7426" width="36.5703125" customWidth="1"/>
    <col min="7673" max="7673" width="4.7109375" customWidth="1"/>
    <col min="7674" max="7674" width="30.7109375" customWidth="1"/>
    <col min="7675" max="7675" width="4.7109375" customWidth="1"/>
    <col min="7676" max="7676" width="13.7109375" customWidth="1"/>
    <col min="7677" max="7679" width="12.7109375" customWidth="1"/>
    <col min="7681" max="7681" width="21" customWidth="1"/>
    <col min="7682" max="7682" width="36.5703125" customWidth="1"/>
    <col min="7929" max="7929" width="4.7109375" customWidth="1"/>
    <col min="7930" max="7930" width="30.7109375" customWidth="1"/>
    <col min="7931" max="7931" width="4.7109375" customWidth="1"/>
    <col min="7932" max="7932" width="13.7109375" customWidth="1"/>
    <col min="7933" max="7935" width="12.7109375" customWidth="1"/>
    <col min="7937" max="7937" width="21" customWidth="1"/>
    <col min="7938" max="7938" width="36.5703125" customWidth="1"/>
    <col min="8185" max="8185" width="4.7109375" customWidth="1"/>
    <col min="8186" max="8186" width="30.7109375" customWidth="1"/>
    <col min="8187" max="8187" width="4.7109375" customWidth="1"/>
    <col min="8188" max="8188" width="13.7109375" customWidth="1"/>
    <col min="8189" max="8191" width="12.7109375" customWidth="1"/>
    <col min="8193" max="8193" width="21" customWidth="1"/>
    <col min="8194" max="8194" width="36.5703125" customWidth="1"/>
    <col min="8441" max="8441" width="4.7109375" customWidth="1"/>
    <col min="8442" max="8442" width="30.7109375" customWidth="1"/>
    <col min="8443" max="8443" width="4.7109375" customWidth="1"/>
    <col min="8444" max="8444" width="13.7109375" customWidth="1"/>
    <col min="8445" max="8447" width="12.7109375" customWidth="1"/>
    <col min="8449" max="8449" width="21" customWidth="1"/>
    <col min="8450" max="8450" width="36.5703125" customWidth="1"/>
    <col min="8697" max="8697" width="4.7109375" customWidth="1"/>
    <col min="8698" max="8698" width="30.7109375" customWidth="1"/>
    <col min="8699" max="8699" width="4.7109375" customWidth="1"/>
    <col min="8700" max="8700" width="13.7109375" customWidth="1"/>
    <col min="8701" max="8703" width="12.7109375" customWidth="1"/>
    <col min="8705" max="8705" width="21" customWidth="1"/>
    <col min="8706" max="8706" width="36.5703125" customWidth="1"/>
    <col min="8953" max="8953" width="4.7109375" customWidth="1"/>
    <col min="8954" max="8954" width="30.7109375" customWidth="1"/>
    <col min="8955" max="8955" width="4.7109375" customWidth="1"/>
    <col min="8956" max="8956" width="13.7109375" customWidth="1"/>
    <col min="8957" max="8959" width="12.7109375" customWidth="1"/>
    <col min="8961" max="8961" width="21" customWidth="1"/>
    <col min="8962" max="8962" width="36.5703125" customWidth="1"/>
    <col min="9209" max="9209" width="4.7109375" customWidth="1"/>
    <col min="9210" max="9210" width="30.7109375" customWidth="1"/>
    <col min="9211" max="9211" width="4.7109375" customWidth="1"/>
    <col min="9212" max="9212" width="13.7109375" customWidth="1"/>
    <col min="9213" max="9215" width="12.7109375" customWidth="1"/>
    <col min="9217" max="9217" width="21" customWidth="1"/>
    <col min="9218" max="9218" width="36.5703125" customWidth="1"/>
    <col min="9465" max="9465" width="4.7109375" customWidth="1"/>
    <col min="9466" max="9466" width="30.7109375" customWidth="1"/>
    <col min="9467" max="9467" width="4.7109375" customWidth="1"/>
    <col min="9468" max="9468" width="13.7109375" customWidth="1"/>
    <col min="9469" max="9471" width="12.7109375" customWidth="1"/>
    <col min="9473" max="9473" width="21" customWidth="1"/>
    <col min="9474" max="9474" width="36.5703125" customWidth="1"/>
    <col min="9721" max="9721" width="4.7109375" customWidth="1"/>
    <col min="9722" max="9722" width="30.7109375" customWidth="1"/>
    <col min="9723" max="9723" width="4.7109375" customWidth="1"/>
    <col min="9724" max="9724" width="13.7109375" customWidth="1"/>
    <col min="9725" max="9727" width="12.7109375" customWidth="1"/>
    <col min="9729" max="9729" width="21" customWidth="1"/>
    <col min="9730" max="9730" width="36.5703125" customWidth="1"/>
    <col min="9977" max="9977" width="4.7109375" customWidth="1"/>
    <col min="9978" max="9978" width="30.7109375" customWidth="1"/>
    <col min="9979" max="9979" width="4.7109375" customWidth="1"/>
    <col min="9980" max="9980" width="13.7109375" customWidth="1"/>
    <col min="9981" max="9983" width="12.7109375" customWidth="1"/>
    <col min="9985" max="9985" width="21" customWidth="1"/>
    <col min="9986" max="9986" width="36.5703125" customWidth="1"/>
    <col min="10233" max="10233" width="4.7109375" customWidth="1"/>
    <col min="10234" max="10234" width="30.7109375" customWidth="1"/>
    <col min="10235" max="10235" width="4.7109375" customWidth="1"/>
    <col min="10236" max="10236" width="13.7109375" customWidth="1"/>
    <col min="10237" max="10239" width="12.7109375" customWidth="1"/>
    <col min="10241" max="10241" width="21" customWidth="1"/>
    <col min="10242" max="10242" width="36.5703125" customWidth="1"/>
    <col min="10489" max="10489" width="4.7109375" customWidth="1"/>
    <col min="10490" max="10490" width="30.7109375" customWidth="1"/>
    <col min="10491" max="10491" width="4.7109375" customWidth="1"/>
    <col min="10492" max="10492" width="13.7109375" customWidth="1"/>
    <col min="10493" max="10495" width="12.7109375" customWidth="1"/>
    <col min="10497" max="10497" width="21" customWidth="1"/>
    <col min="10498" max="10498" width="36.5703125" customWidth="1"/>
    <col min="10745" max="10745" width="4.7109375" customWidth="1"/>
    <col min="10746" max="10746" width="30.7109375" customWidth="1"/>
    <col min="10747" max="10747" width="4.7109375" customWidth="1"/>
    <col min="10748" max="10748" width="13.7109375" customWidth="1"/>
    <col min="10749" max="10751" width="12.7109375" customWidth="1"/>
    <col min="10753" max="10753" width="21" customWidth="1"/>
    <col min="10754" max="10754" width="36.5703125" customWidth="1"/>
    <col min="11001" max="11001" width="4.7109375" customWidth="1"/>
    <col min="11002" max="11002" width="30.7109375" customWidth="1"/>
    <col min="11003" max="11003" width="4.7109375" customWidth="1"/>
    <col min="11004" max="11004" width="13.7109375" customWidth="1"/>
    <col min="11005" max="11007" width="12.7109375" customWidth="1"/>
    <col min="11009" max="11009" width="21" customWidth="1"/>
    <col min="11010" max="11010" width="36.5703125" customWidth="1"/>
    <col min="11257" max="11257" width="4.7109375" customWidth="1"/>
    <col min="11258" max="11258" width="30.7109375" customWidth="1"/>
    <col min="11259" max="11259" width="4.7109375" customWidth="1"/>
    <col min="11260" max="11260" width="13.7109375" customWidth="1"/>
    <col min="11261" max="11263" width="12.7109375" customWidth="1"/>
    <col min="11265" max="11265" width="21" customWidth="1"/>
    <col min="11266" max="11266" width="36.5703125" customWidth="1"/>
    <col min="11513" max="11513" width="4.7109375" customWidth="1"/>
    <col min="11514" max="11514" width="30.7109375" customWidth="1"/>
    <col min="11515" max="11515" width="4.7109375" customWidth="1"/>
    <col min="11516" max="11516" width="13.7109375" customWidth="1"/>
    <col min="11517" max="11519" width="12.7109375" customWidth="1"/>
    <col min="11521" max="11521" width="21" customWidth="1"/>
    <col min="11522" max="11522" width="36.5703125" customWidth="1"/>
    <col min="11769" max="11769" width="4.7109375" customWidth="1"/>
    <col min="11770" max="11770" width="30.7109375" customWidth="1"/>
    <col min="11771" max="11771" width="4.7109375" customWidth="1"/>
    <col min="11772" max="11772" width="13.7109375" customWidth="1"/>
    <col min="11773" max="11775" width="12.7109375" customWidth="1"/>
    <col min="11777" max="11777" width="21" customWidth="1"/>
    <col min="11778" max="11778" width="36.5703125" customWidth="1"/>
    <col min="12025" max="12025" width="4.7109375" customWidth="1"/>
    <col min="12026" max="12026" width="30.7109375" customWidth="1"/>
    <col min="12027" max="12027" width="4.7109375" customWidth="1"/>
    <col min="12028" max="12028" width="13.7109375" customWidth="1"/>
    <col min="12029" max="12031" width="12.7109375" customWidth="1"/>
    <col min="12033" max="12033" width="21" customWidth="1"/>
    <col min="12034" max="12034" width="36.5703125" customWidth="1"/>
    <col min="12281" max="12281" width="4.7109375" customWidth="1"/>
    <col min="12282" max="12282" width="30.7109375" customWidth="1"/>
    <col min="12283" max="12283" width="4.7109375" customWidth="1"/>
    <col min="12284" max="12284" width="13.7109375" customWidth="1"/>
    <col min="12285" max="12287" width="12.7109375" customWidth="1"/>
    <col min="12289" max="12289" width="21" customWidth="1"/>
    <col min="12290" max="12290" width="36.5703125" customWidth="1"/>
    <col min="12537" max="12537" width="4.7109375" customWidth="1"/>
    <col min="12538" max="12538" width="30.7109375" customWidth="1"/>
    <col min="12539" max="12539" width="4.7109375" customWidth="1"/>
    <col min="12540" max="12540" width="13.7109375" customWidth="1"/>
    <col min="12541" max="12543" width="12.7109375" customWidth="1"/>
    <col min="12545" max="12545" width="21" customWidth="1"/>
    <col min="12546" max="12546" width="36.5703125" customWidth="1"/>
    <col min="12793" max="12793" width="4.7109375" customWidth="1"/>
    <col min="12794" max="12794" width="30.7109375" customWidth="1"/>
    <col min="12795" max="12795" width="4.7109375" customWidth="1"/>
    <col min="12796" max="12796" width="13.7109375" customWidth="1"/>
    <col min="12797" max="12799" width="12.7109375" customWidth="1"/>
    <col min="12801" max="12801" width="21" customWidth="1"/>
    <col min="12802" max="12802" width="36.5703125" customWidth="1"/>
    <col min="13049" max="13049" width="4.7109375" customWidth="1"/>
    <col min="13050" max="13050" width="30.7109375" customWidth="1"/>
    <col min="13051" max="13051" width="4.7109375" customWidth="1"/>
    <col min="13052" max="13052" width="13.7109375" customWidth="1"/>
    <col min="13053" max="13055" width="12.7109375" customWidth="1"/>
    <col min="13057" max="13057" width="21" customWidth="1"/>
    <col min="13058" max="13058" width="36.5703125" customWidth="1"/>
    <col min="13305" max="13305" width="4.7109375" customWidth="1"/>
    <col min="13306" max="13306" width="30.7109375" customWidth="1"/>
    <col min="13307" max="13307" width="4.7109375" customWidth="1"/>
    <col min="13308" max="13308" width="13.7109375" customWidth="1"/>
    <col min="13309" max="13311" width="12.7109375" customWidth="1"/>
    <col min="13313" max="13313" width="21" customWidth="1"/>
    <col min="13314" max="13314" width="36.5703125" customWidth="1"/>
    <col min="13561" max="13561" width="4.7109375" customWidth="1"/>
    <col min="13562" max="13562" width="30.7109375" customWidth="1"/>
    <col min="13563" max="13563" width="4.7109375" customWidth="1"/>
    <col min="13564" max="13564" width="13.7109375" customWidth="1"/>
    <col min="13565" max="13567" width="12.7109375" customWidth="1"/>
    <col min="13569" max="13569" width="21" customWidth="1"/>
    <col min="13570" max="13570" width="36.5703125" customWidth="1"/>
    <col min="13817" max="13817" width="4.7109375" customWidth="1"/>
    <col min="13818" max="13818" width="30.7109375" customWidth="1"/>
    <col min="13819" max="13819" width="4.7109375" customWidth="1"/>
    <col min="13820" max="13820" width="13.7109375" customWidth="1"/>
    <col min="13821" max="13823" width="12.7109375" customWidth="1"/>
    <col min="13825" max="13825" width="21" customWidth="1"/>
    <col min="13826" max="13826" width="36.5703125" customWidth="1"/>
    <col min="14073" max="14073" width="4.7109375" customWidth="1"/>
    <col min="14074" max="14074" width="30.7109375" customWidth="1"/>
    <col min="14075" max="14075" width="4.7109375" customWidth="1"/>
    <col min="14076" max="14076" width="13.7109375" customWidth="1"/>
    <col min="14077" max="14079" width="12.7109375" customWidth="1"/>
    <col min="14081" max="14081" width="21" customWidth="1"/>
    <col min="14082" max="14082" width="36.5703125" customWidth="1"/>
    <col min="14329" max="14329" width="4.7109375" customWidth="1"/>
    <col min="14330" max="14330" width="30.7109375" customWidth="1"/>
    <col min="14331" max="14331" width="4.7109375" customWidth="1"/>
    <col min="14332" max="14332" width="13.7109375" customWidth="1"/>
    <col min="14333" max="14335" width="12.7109375" customWidth="1"/>
    <col min="14337" max="14337" width="21" customWidth="1"/>
    <col min="14338" max="14338" width="36.5703125" customWidth="1"/>
    <col min="14585" max="14585" width="4.7109375" customWidth="1"/>
    <col min="14586" max="14586" width="30.7109375" customWidth="1"/>
    <col min="14587" max="14587" width="4.7109375" customWidth="1"/>
    <col min="14588" max="14588" width="13.7109375" customWidth="1"/>
    <col min="14589" max="14591" width="12.7109375" customWidth="1"/>
    <col min="14593" max="14593" width="21" customWidth="1"/>
    <col min="14594" max="14594" width="36.5703125" customWidth="1"/>
    <col min="14841" max="14841" width="4.7109375" customWidth="1"/>
    <col min="14842" max="14842" width="30.7109375" customWidth="1"/>
    <col min="14843" max="14843" width="4.7109375" customWidth="1"/>
    <col min="14844" max="14844" width="13.7109375" customWidth="1"/>
    <col min="14845" max="14847" width="12.7109375" customWidth="1"/>
    <col min="14849" max="14849" width="21" customWidth="1"/>
    <col min="14850" max="14850" width="36.5703125" customWidth="1"/>
    <col min="15097" max="15097" width="4.7109375" customWidth="1"/>
    <col min="15098" max="15098" width="30.7109375" customWidth="1"/>
    <col min="15099" max="15099" width="4.7109375" customWidth="1"/>
    <col min="15100" max="15100" width="13.7109375" customWidth="1"/>
    <col min="15101" max="15103" width="12.7109375" customWidth="1"/>
    <col min="15105" max="15105" width="21" customWidth="1"/>
    <col min="15106" max="15106" width="36.5703125" customWidth="1"/>
    <col min="15353" max="15353" width="4.7109375" customWidth="1"/>
    <col min="15354" max="15354" width="30.7109375" customWidth="1"/>
    <col min="15355" max="15355" width="4.7109375" customWidth="1"/>
    <col min="15356" max="15356" width="13.7109375" customWidth="1"/>
    <col min="15357" max="15359" width="12.7109375" customWidth="1"/>
    <col min="15361" max="15361" width="21" customWidth="1"/>
    <col min="15362" max="15362" width="36.5703125" customWidth="1"/>
    <col min="15609" max="15609" width="4.7109375" customWidth="1"/>
    <col min="15610" max="15610" width="30.7109375" customWidth="1"/>
    <col min="15611" max="15611" width="4.7109375" customWidth="1"/>
    <col min="15612" max="15612" width="13.7109375" customWidth="1"/>
    <col min="15613" max="15615" width="12.7109375" customWidth="1"/>
    <col min="15617" max="15617" width="21" customWidth="1"/>
    <col min="15618" max="15618" width="36.5703125" customWidth="1"/>
    <col min="15865" max="15865" width="4.7109375" customWidth="1"/>
    <col min="15866" max="15866" width="30.7109375" customWidth="1"/>
    <col min="15867" max="15867" width="4.7109375" customWidth="1"/>
    <col min="15868" max="15868" width="13.7109375" customWidth="1"/>
    <col min="15869" max="15871" width="12.7109375" customWidth="1"/>
    <col min="15873" max="15873" width="21" customWidth="1"/>
    <col min="15874" max="15874" width="36.5703125" customWidth="1"/>
    <col min="16121" max="16121" width="4.7109375" customWidth="1"/>
    <col min="16122" max="16122" width="30.7109375" customWidth="1"/>
    <col min="16123" max="16123" width="4.7109375" customWidth="1"/>
    <col min="16124" max="16124" width="13.7109375" customWidth="1"/>
    <col min="16125" max="16127" width="12.7109375" customWidth="1"/>
    <col min="16129" max="16129" width="21" customWidth="1"/>
    <col min="16130" max="16130" width="36.5703125" customWidth="1"/>
  </cols>
  <sheetData>
    <row r="1" spans="1:6">
      <c r="B1" s="60" t="e">
        <f>+nsl!#REF!</f>
        <v>#REF!</v>
      </c>
    </row>
    <row r="2" spans="1:6">
      <c r="B2" s="60" t="str">
        <f>+nsl!D20</f>
        <v>KANAL FT44 - PODALJŠANJE IN KANAL FT44-1</v>
      </c>
    </row>
    <row r="3" spans="1:6">
      <c r="B3" s="60">
        <f>+nsl!D21</f>
        <v>0</v>
      </c>
    </row>
    <row r="4" spans="1:6" ht="15.75" thickBot="1">
      <c r="B4" s="60"/>
    </row>
    <row r="5" spans="1:6" ht="16.5" thickBot="1">
      <c r="A5" s="22" t="s">
        <v>22</v>
      </c>
      <c r="B5" s="273" t="s">
        <v>23</v>
      </c>
      <c r="C5" s="73"/>
      <c r="D5" s="98"/>
      <c r="E5" s="98"/>
      <c r="F5" s="230"/>
    </row>
    <row r="6" spans="1:6">
      <c r="A6" s="174" t="s">
        <v>91</v>
      </c>
      <c r="B6" s="190" t="s">
        <v>92</v>
      </c>
      <c r="C6" s="175" t="s">
        <v>93</v>
      </c>
      <c r="D6" s="176" t="s">
        <v>94</v>
      </c>
      <c r="E6" s="177" t="s">
        <v>95</v>
      </c>
      <c r="F6" s="239" t="s">
        <v>96</v>
      </c>
    </row>
    <row r="7" spans="1:6" ht="15.75" thickBot="1">
      <c r="A7" s="178"/>
      <c r="B7" s="179"/>
      <c r="C7" s="179" t="s">
        <v>97</v>
      </c>
      <c r="D7" s="180"/>
      <c r="E7" s="181" t="s">
        <v>98</v>
      </c>
      <c r="F7" s="240" t="s">
        <v>99</v>
      </c>
    </row>
    <row r="8" spans="1:6">
      <c r="A8" s="182"/>
      <c r="B8" s="183"/>
      <c r="C8" s="183"/>
      <c r="D8" s="184"/>
      <c r="E8" s="184"/>
      <c r="F8" s="241"/>
    </row>
    <row r="9" spans="1:6" ht="38.25">
      <c r="A9" s="30">
        <v>1</v>
      </c>
      <c r="B9" s="36" t="s">
        <v>13</v>
      </c>
      <c r="C9" s="73"/>
      <c r="D9" s="98"/>
      <c r="E9" s="98"/>
      <c r="F9" s="230"/>
    </row>
    <row r="10" spans="1:6">
      <c r="A10" s="30"/>
      <c r="B10" s="40"/>
      <c r="C10" s="73"/>
      <c r="D10" s="98"/>
      <c r="E10" s="98"/>
      <c r="F10" s="230"/>
    </row>
    <row r="11" spans="1:6">
      <c r="A11" s="30"/>
      <c r="B11" s="244" t="s">
        <v>109</v>
      </c>
      <c r="C11" s="41" t="s">
        <v>14</v>
      </c>
      <c r="D11" s="42">
        <f>'fekalna osnovni podatki'!D11</f>
        <v>38.04</v>
      </c>
      <c r="E11" s="141"/>
      <c r="F11" s="238">
        <f>D11*E11</f>
        <v>0</v>
      </c>
    </row>
    <row r="12" spans="1:6">
      <c r="A12" s="30"/>
      <c r="B12" s="236" t="s">
        <v>110</v>
      </c>
      <c r="C12" s="74" t="s">
        <v>14</v>
      </c>
      <c r="D12" s="42">
        <f>'fekalna osnovni podatki'!D12</f>
        <v>81.13</v>
      </c>
      <c r="E12" s="235"/>
      <c r="F12" s="238">
        <f t="shared" ref="F12:F14" si="0">D12*E12</f>
        <v>0</v>
      </c>
    </row>
    <row r="13" spans="1:6" s="225" customFormat="1">
      <c r="A13" s="243"/>
      <c r="B13" s="236" t="s">
        <v>112</v>
      </c>
      <c r="C13" s="74" t="s">
        <v>14</v>
      </c>
      <c r="D13" s="227">
        <f>'fekalna osnovni podatki'!D13</f>
        <v>18.97</v>
      </c>
      <c r="E13" s="235"/>
      <c r="F13" s="238">
        <f t="shared" si="0"/>
        <v>0</v>
      </c>
    </row>
    <row r="14" spans="1:6" s="225" customFormat="1">
      <c r="A14" s="243"/>
      <c r="B14" s="236" t="s">
        <v>113</v>
      </c>
      <c r="C14" s="74" t="s">
        <v>14</v>
      </c>
      <c r="D14" s="227">
        <f>'fekalna osnovni podatki'!D14</f>
        <v>51.38</v>
      </c>
      <c r="E14" s="235"/>
      <c r="F14" s="238">
        <f t="shared" si="0"/>
        <v>0</v>
      </c>
    </row>
    <row r="15" spans="1:6">
      <c r="A15" s="30"/>
      <c r="B15" s="46"/>
      <c r="C15" s="73"/>
      <c r="D15" s="98"/>
      <c r="E15" s="98"/>
      <c r="F15" s="230"/>
    </row>
    <row r="16" spans="1:6" ht="38.25">
      <c r="A16" s="30">
        <f>+A9+1</f>
        <v>2</v>
      </c>
      <c r="B16" s="36" t="s">
        <v>15</v>
      </c>
      <c r="C16" s="73"/>
      <c r="D16" s="98"/>
      <c r="E16" s="98"/>
      <c r="F16" s="230"/>
    </row>
    <row r="17" spans="1:6">
      <c r="A17" s="30"/>
      <c r="B17" s="40"/>
      <c r="C17" s="73"/>
      <c r="D17" s="98"/>
      <c r="E17" s="98"/>
      <c r="F17" s="230"/>
    </row>
    <row r="18" spans="1:6">
      <c r="A18" s="30"/>
      <c r="B18" s="244" t="s">
        <v>109</v>
      </c>
      <c r="C18" s="73" t="s">
        <v>10</v>
      </c>
      <c r="D18" s="42">
        <v>6</v>
      </c>
      <c r="E18" s="141"/>
      <c r="F18" s="238">
        <f>D18*E18</f>
        <v>0</v>
      </c>
    </row>
    <row r="19" spans="1:6">
      <c r="A19" s="30"/>
      <c r="B19" s="236" t="s">
        <v>110</v>
      </c>
      <c r="C19" s="73" t="s">
        <v>10</v>
      </c>
      <c r="D19" s="42">
        <v>5</v>
      </c>
      <c r="E19" s="235"/>
      <c r="F19" s="231">
        <f t="shared" ref="F19:F21" si="1">D19*E19</f>
        <v>0</v>
      </c>
    </row>
    <row r="20" spans="1:6" s="225" customFormat="1">
      <c r="A20" s="243"/>
      <c r="B20" s="236" t="s">
        <v>112</v>
      </c>
      <c r="C20" s="228" t="s">
        <v>10</v>
      </c>
      <c r="D20" s="227">
        <v>2</v>
      </c>
      <c r="E20" s="235"/>
      <c r="F20" s="238">
        <f t="shared" si="1"/>
        <v>0</v>
      </c>
    </row>
    <row r="21" spans="1:6" s="225" customFormat="1">
      <c r="A21" s="243"/>
      <c r="B21" s="236" t="s">
        <v>113</v>
      </c>
      <c r="C21" s="228" t="s">
        <v>10</v>
      </c>
      <c r="D21" s="227">
        <v>4</v>
      </c>
      <c r="E21" s="235"/>
      <c r="F21" s="238">
        <f t="shared" si="1"/>
        <v>0</v>
      </c>
    </row>
    <row r="22" spans="1:6" s="225" customFormat="1">
      <c r="A22" s="243"/>
      <c r="B22" s="236"/>
      <c r="C22" s="228"/>
      <c r="D22" s="227"/>
      <c r="E22" s="235"/>
      <c r="F22" s="231"/>
    </row>
    <row r="23" spans="1:6" ht="63.75">
      <c r="A23" s="30">
        <f>A16+1</f>
        <v>3</v>
      </c>
      <c r="B23" s="33" t="s">
        <v>9</v>
      </c>
      <c r="C23" s="75"/>
      <c r="D23" s="120"/>
      <c r="E23" s="107"/>
      <c r="F23" s="108"/>
    </row>
    <row r="24" spans="1:6">
      <c r="A24" s="30"/>
      <c r="B24" s="40"/>
      <c r="C24" s="73"/>
      <c r="D24" s="98"/>
      <c r="E24" s="98"/>
      <c r="F24" s="230"/>
    </row>
    <row r="25" spans="1:6">
      <c r="A25" s="30"/>
      <c r="B25" s="244" t="s">
        <v>109</v>
      </c>
      <c r="C25" s="73" t="s">
        <v>10</v>
      </c>
      <c r="D25" s="42">
        <v>0</v>
      </c>
      <c r="E25" s="141"/>
      <c r="F25" s="238">
        <f>D25*E25</f>
        <v>0</v>
      </c>
    </row>
    <row r="26" spans="1:6">
      <c r="A26" s="30"/>
      <c r="B26" s="236" t="s">
        <v>110</v>
      </c>
      <c r="C26" s="73" t="s">
        <v>10</v>
      </c>
      <c r="D26" s="42">
        <v>2</v>
      </c>
      <c r="E26" s="235"/>
      <c r="F26" s="231">
        <f t="shared" ref="F26:F28" si="2">D26*E26</f>
        <v>0</v>
      </c>
    </row>
    <row r="27" spans="1:6" s="225" customFormat="1">
      <c r="A27" s="243"/>
      <c r="B27" s="236" t="s">
        <v>112</v>
      </c>
      <c r="C27" s="228" t="s">
        <v>10</v>
      </c>
      <c r="D27" s="227">
        <v>2</v>
      </c>
      <c r="E27" s="235"/>
      <c r="F27" s="238">
        <f t="shared" si="2"/>
        <v>0</v>
      </c>
    </row>
    <row r="28" spans="1:6" s="225" customFormat="1">
      <c r="A28" s="243"/>
      <c r="B28" s="236" t="s">
        <v>113</v>
      </c>
      <c r="C28" s="228" t="s">
        <v>10</v>
      </c>
      <c r="D28" s="227">
        <v>0</v>
      </c>
      <c r="E28" s="235"/>
      <c r="F28" s="238">
        <f t="shared" si="2"/>
        <v>0</v>
      </c>
    </row>
    <row r="29" spans="1:6">
      <c r="A29" s="30"/>
      <c r="B29" s="143"/>
      <c r="C29" s="73"/>
      <c r="D29" s="42"/>
      <c r="E29" s="141"/>
      <c r="F29" s="231"/>
    </row>
    <row r="30" spans="1:6" ht="76.5">
      <c r="A30" s="30">
        <f>+A23+1</f>
        <v>4</v>
      </c>
      <c r="B30" s="170" t="s">
        <v>85</v>
      </c>
      <c r="C30" s="76"/>
      <c r="D30" s="109"/>
      <c r="E30" s="107"/>
      <c r="F30" s="231"/>
    </row>
    <row r="31" spans="1:6">
      <c r="A31" s="30"/>
      <c r="B31" s="40"/>
      <c r="C31" s="76"/>
      <c r="D31" s="109"/>
      <c r="E31" s="107"/>
      <c r="F31" s="231"/>
    </row>
    <row r="32" spans="1:6">
      <c r="A32" s="30"/>
      <c r="B32" s="244" t="s">
        <v>109</v>
      </c>
      <c r="C32" s="76" t="s">
        <v>11</v>
      </c>
      <c r="D32" s="42">
        <f>2*D25</f>
        <v>0</v>
      </c>
      <c r="E32" s="141"/>
      <c r="F32" s="231">
        <f t="shared" ref="F32:F33" si="3">D32*E32</f>
        <v>0</v>
      </c>
    </row>
    <row r="33" spans="1:6">
      <c r="A33" s="30"/>
      <c r="B33" s="236" t="s">
        <v>110</v>
      </c>
      <c r="C33" s="76" t="s">
        <v>11</v>
      </c>
      <c r="D33" s="42">
        <f>2*D26</f>
        <v>4</v>
      </c>
      <c r="E33" s="235"/>
      <c r="F33" s="231">
        <f t="shared" si="3"/>
        <v>0</v>
      </c>
    </row>
    <row r="34" spans="1:6" s="225" customFormat="1">
      <c r="A34" s="243"/>
      <c r="B34" s="236" t="s">
        <v>112</v>
      </c>
      <c r="C34" s="229" t="str">
        <f>+C33</f>
        <v>m3</v>
      </c>
      <c r="D34" s="227">
        <v>4</v>
      </c>
      <c r="E34" s="235"/>
      <c r="F34" s="231">
        <f>+D34*E34</f>
        <v>0</v>
      </c>
    </row>
    <row r="35" spans="1:6" s="225" customFormat="1">
      <c r="A35" s="243"/>
      <c r="B35" s="236" t="s">
        <v>113</v>
      </c>
      <c r="C35" s="229" t="str">
        <f>+C34</f>
        <v>m3</v>
      </c>
      <c r="D35" s="227">
        <v>0</v>
      </c>
      <c r="E35" s="235"/>
      <c r="F35" s="231">
        <f>+D35*E35</f>
        <v>0</v>
      </c>
    </row>
    <row r="36" spans="1:6">
      <c r="A36" s="30"/>
      <c r="B36" s="36"/>
      <c r="C36" s="76"/>
      <c r="D36" s="109"/>
      <c r="E36" s="107"/>
      <c r="F36" s="231"/>
    </row>
    <row r="37" spans="1:6" ht="114.75">
      <c r="A37" s="30">
        <f>+A30+1</f>
        <v>5</v>
      </c>
      <c r="B37" s="171" t="s">
        <v>87</v>
      </c>
      <c r="C37" s="76"/>
      <c r="D37" s="109"/>
      <c r="E37" s="107"/>
      <c r="F37" s="231"/>
    </row>
    <row r="38" spans="1:6">
      <c r="A38" s="30"/>
      <c r="B38" s="40"/>
      <c r="C38" s="76"/>
      <c r="D38" s="109"/>
      <c r="E38" s="107"/>
      <c r="F38" s="231"/>
    </row>
    <row r="39" spans="1:6">
      <c r="A39" s="30"/>
      <c r="B39" s="244" t="s">
        <v>109</v>
      </c>
      <c r="C39" s="76" t="s">
        <v>12</v>
      </c>
      <c r="D39" s="42">
        <f>+'fekalna osnovni podatki'!G11*5</f>
        <v>19.199999999999996</v>
      </c>
      <c r="E39" s="141"/>
      <c r="F39" s="231">
        <f t="shared" ref="F39:F40" si="4">D39*E39</f>
        <v>0</v>
      </c>
    </row>
    <row r="40" spans="1:6">
      <c r="A40" s="30"/>
      <c r="B40" s="236" t="s">
        <v>110</v>
      </c>
      <c r="C40" s="76" t="s">
        <v>12</v>
      </c>
      <c r="D40" s="227">
        <f>+'fekalna osnovni podatki'!G12*5</f>
        <v>0</v>
      </c>
      <c r="E40" s="235"/>
      <c r="F40" s="231">
        <f t="shared" si="4"/>
        <v>0</v>
      </c>
    </row>
    <row r="41" spans="1:6" s="225" customFormat="1">
      <c r="A41" s="243"/>
      <c r="B41" s="236" t="s">
        <v>112</v>
      </c>
      <c r="C41" s="229" t="str">
        <f>+C40</f>
        <v>m2</v>
      </c>
      <c r="D41" s="227">
        <f>+'fekalna osnovni podatki'!G13*5</f>
        <v>0</v>
      </c>
      <c r="E41" s="235"/>
      <c r="F41" s="231">
        <f t="shared" ref="F41:F42" si="5">D41*E41</f>
        <v>0</v>
      </c>
    </row>
    <row r="42" spans="1:6" s="225" customFormat="1">
      <c r="A42" s="243"/>
      <c r="B42" s="236" t="s">
        <v>113</v>
      </c>
      <c r="C42" s="229" t="str">
        <f>+C41</f>
        <v>m2</v>
      </c>
      <c r="D42" s="227">
        <f>+'fekalna osnovni podatki'!G14*5</f>
        <v>0</v>
      </c>
      <c r="E42" s="235"/>
      <c r="F42" s="231">
        <f t="shared" si="5"/>
        <v>0</v>
      </c>
    </row>
    <row r="43" spans="1:6">
      <c r="A43" s="30"/>
      <c r="B43" s="36"/>
      <c r="C43" s="76"/>
      <c r="D43" s="109"/>
      <c r="E43" s="107"/>
      <c r="F43" s="231"/>
    </row>
    <row r="44" spans="1:6" ht="89.25">
      <c r="A44" s="30">
        <f>+A37+1</f>
        <v>6</v>
      </c>
      <c r="B44" s="171" t="s">
        <v>88</v>
      </c>
      <c r="C44" s="76"/>
      <c r="D44" s="109"/>
      <c r="E44" s="107"/>
      <c r="F44" s="231"/>
    </row>
    <row r="45" spans="1:6">
      <c r="A45" s="30"/>
      <c r="B45" s="40"/>
      <c r="C45" s="76"/>
      <c r="D45" s="109"/>
      <c r="E45" s="107"/>
      <c r="F45" s="231"/>
    </row>
    <row r="46" spans="1:6">
      <c r="A46" s="30"/>
      <c r="B46" s="244" t="s">
        <v>109</v>
      </c>
      <c r="C46" s="76" t="s">
        <v>10</v>
      </c>
      <c r="D46" s="42">
        <f>+INT(D39/20)</f>
        <v>0</v>
      </c>
      <c r="E46" s="141"/>
      <c r="F46" s="231">
        <f t="shared" ref="F46:F49" si="6">D46*E46</f>
        <v>0</v>
      </c>
    </row>
    <row r="47" spans="1:6">
      <c r="A47" s="30"/>
      <c r="B47" s="236" t="s">
        <v>110</v>
      </c>
      <c r="C47" s="76" t="s">
        <v>10</v>
      </c>
      <c r="D47" s="227">
        <f t="shared" ref="D47:D49" si="7">+INT(D40/20)</f>
        <v>0</v>
      </c>
      <c r="E47" s="235"/>
      <c r="F47" s="231">
        <f t="shared" si="6"/>
        <v>0</v>
      </c>
    </row>
    <row r="48" spans="1:6" s="225" customFormat="1">
      <c r="A48" s="243"/>
      <c r="B48" s="236" t="s">
        <v>112</v>
      </c>
      <c r="C48" s="228" t="s">
        <v>10</v>
      </c>
      <c r="D48" s="227">
        <f t="shared" si="7"/>
        <v>0</v>
      </c>
      <c r="E48" s="235"/>
      <c r="F48" s="231">
        <f t="shared" si="6"/>
        <v>0</v>
      </c>
    </row>
    <row r="49" spans="1:6" s="225" customFormat="1">
      <c r="A49" s="243"/>
      <c r="B49" s="236" t="s">
        <v>113</v>
      </c>
      <c r="C49" s="228" t="s">
        <v>10</v>
      </c>
      <c r="D49" s="227">
        <f t="shared" si="7"/>
        <v>0</v>
      </c>
      <c r="E49" s="235"/>
      <c r="F49" s="231">
        <f t="shared" si="6"/>
        <v>0</v>
      </c>
    </row>
    <row r="50" spans="1:6">
      <c r="A50" s="30"/>
      <c r="B50" s="36"/>
      <c r="C50" s="76"/>
      <c r="D50" s="109"/>
      <c r="E50" s="107"/>
      <c r="F50" s="231"/>
    </row>
    <row r="51" spans="1:6" ht="127.5">
      <c r="A51" s="30">
        <f>+A44+1</f>
        <v>7</v>
      </c>
      <c r="B51" s="38" t="s">
        <v>45</v>
      </c>
      <c r="C51" s="77"/>
      <c r="D51" s="98"/>
      <c r="E51" s="99"/>
      <c r="F51" s="231"/>
    </row>
    <row r="52" spans="1:6">
      <c r="A52" s="30"/>
      <c r="B52" s="40"/>
      <c r="C52" s="76"/>
      <c r="D52" s="109"/>
      <c r="E52" s="107"/>
      <c r="F52" s="231"/>
    </row>
    <row r="53" spans="1:6">
      <c r="A53" s="30"/>
      <c r="B53" s="244" t="s">
        <v>109</v>
      </c>
      <c r="C53" s="77" t="s">
        <v>11</v>
      </c>
      <c r="D53" s="42">
        <v>3</v>
      </c>
      <c r="E53" s="141"/>
      <c r="F53" s="231">
        <f t="shared" ref="F53:F54" si="8">D53*E53</f>
        <v>0</v>
      </c>
    </row>
    <row r="54" spans="1:6">
      <c r="A54" s="30"/>
      <c r="B54" s="236" t="s">
        <v>110</v>
      </c>
      <c r="C54" s="77" t="s">
        <v>11</v>
      </c>
      <c r="D54" s="42">
        <v>1</v>
      </c>
      <c r="E54" s="235"/>
      <c r="F54" s="231">
        <f t="shared" si="8"/>
        <v>0</v>
      </c>
    </row>
    <row r="55" spans="1:6" s="225" customFormat="1">
      <c r="A55" s="243"/>
      <c r="B55" s="236" t="s">
        <v>112</v>
      </c>
      <c r="C55" s="229" t="str">
        <f>+C54</f>
        <v>m3</v>
      </c>
      <c r="D55" s="227">
        <v>0</v>
      </c>
      <c r="E55" s="235"/>
      <c r="F55" s="231">
        <f>+D55*E55</f>
        <v>0</v>
      </c>
    </row>
    <row r="56" spans="1:6" s="225" customFormat="1">
      <c r="A56" s="243"/>
      <c r="B56" s="236" t="s">
        <v>113</v>
      </c>
      <c r="C56" s="229" t="str">
        <f>+C55</f>
        <v>m3</v>
      </c>
      <c r="D56" s="227">
        <v>0</v>
      </c>
      <c r="E56" s="235"/>
      <c r="F56" s="231">
        <f>+D56*E56</f>
        <v>0</v>
      </c>
    </row>
    <row r="57" spans="1:6">
      <c r="A57" s="30"/>
      <c r="B57" s="38"/>
      <c r="C57" s="77"/>
      <c r="D57" s="98"/>
      <c r="E57" s="99"/>
      <c r="F57" s="100"/>
    </row>
    <row r="58" spans="1:6" ht="153">
      <c r="A58" s="30">
        <f>+A51+1</f>
        <v>8</v>
      </c>
      <c r="B58" s="38" t="s">
        <v>65</v>
      </c>
      <c r="C58" s="73"/>
      <c r="D58" s="98"/>
      <c r="E58" s="99"/>
      <c r="F58" s="231"/>
    </row>
    <row r="59" spans="1:6">
      <c r="A59" s="30"/>
      <c r="B59" s="40"/>
      <c r="C59" s="76"/>
      <c r="D59" s="109"/>
      <c r="E59" s="107"/>
      <c r="F59" s="231"/>
    </row>
    <row r="60" spans="1:6">
      <c r="A60" s="30"/>
      <c r="B60" s="244" t="s">
        <v>109</v>
      </c>
      <c r="C60" s="73" t="s">
        <v>12</v>
      </c>
      <c r="D60" s="42">
        <f>'fekalna osnovni podatki'!H11*2</f>
        <v>12.4</v>
      </c>
      <c r="E60" s="141"/>
      <c r="F60" s="231">
        <f t="shared" ref="F60:F61" si="9">D60*E60</f>
        <v>0</v>
      </c>
    </row>
    <row r="61" spans="1:6">
      <c r="A61" s="30"/>
      <c r="B61" s="236" t="s">
        <v>110</v>
      </c>
      <c r="C61" s="73" t="s">
        <v>12</v>
      </c>
      <c r="D61" s="227">
        <f>'fekalna osnovni podatki'!H12*2</f>
        <v>0</v>
      </c>
      <c r="E61" s="235"/>
      <c r="F61" s="231">
        <f t="shared" si="9"/>
        <v>0</v>
      </c>
    </row>
    <row r="62" spans="1:6" s="225" customFormat="1">
      <c r="A62" s="243"/>
      <c r="B62" s="236" t="s">
        <v>112</v>
      </c>
      <c r="C62" s="229" t="str">
        <f>+C61</f>
        <v>m2</v>
      </c>
      <c r="D62" s="227">
        <f>'fekalna osnovni podatki'!H13*2</f>
        <v>0</v>
      </c>
      <c r="E62" s="235"/>
      <c r="F62" s="231">
        <f>+D62*E62</f>
        <v>0</v>
      </c>
    </row>
    <row r="63" spans="1:6" s="225" customFormat="1">
      <c r="A63" s="243"/>
      <c r="B63" s="236" t="s">
        <v>113</v>
      </c>
      <c r="C63" s="229" t="str">
        <f>+C62</f>
        <v>m2</v>
      </c>
      <c r="D63" s="227">
        <f>'fekalna osnovni podatki'!H14*2</f>
        <v>45.160000000000004</v>
      </c>
      <c r="E63" s="235"/>
      <c r="F63" s="231">
        <f>+D63*E63</f>
        <v>0</v>
      </c>
    </row>
    <row r="64" spans="1:6">
      <c r="A64" s="30"/>
      <c r="B64" s="20"/>
      <c r="C64" s="73"/>
      <c r="D64" s="98"/>
      <c r="E64" s="99"/>
      <c r="F64" s="231"/>
    </row>
    <row r="65" spans="1:6" ht="153">
      <c r="A65" s="30">
        <f>+A58+1</f>
        <v>9</v>
      </c>
      <c r="B65" s="38" t="s">
        <v>46</v>
      </c>
      <c r="C65" s="73"/>
      <c r="D65" s="98"/>
      <c r="E65" s="99"/>
      <c r="F65" s="231"/>
    </row>
    <row r="66" spans="1:6">
      <c r="A66" s="30"/>
      <c r="B66" s="40"/>
      <c r="C66" s="76"/>
      <c r="D66" s="109"/>
      <c r="E66" s="107"/>
      <c r="F66" s="231"/>
    </row>
    <row r="67" spans="1:6">
      <c r="A67" s="30"/>
      <c r="B67" s="244" t="s">
        <v>109</v>
      </c>
      <c r="C67" s="73" t="s">
        <v>12</v>
      </c>
      <c r="D67" s="42">
        <f>+'fekalna osnovni podatki'!E11*4</f>
        <v>0</v>
      </c>
      <c r="E67" s="141"/>
      <c r="F67" s="231">
        <f t="shared" ref="F67:F68" si="10">D67*E67</f>
        <v>0</v>
      </c>
    </row>
    <row r="68" spans="1:6">
      <c r="A68" s="30"/>
      <c r="B68" s="236" t="s">
        <v>110</v>
      </c>
      <c r="C68" s="73" t="s">
        <v>12</v>
      </c>
      <c r="D68" s="227">
        <f>+'fekalna osnovni podatki'!E12*4</f>
        <v>0</v>
      </c>
      <c r="E68" s="235"/>
      <c r="F68" s="231">
        <f t="shared" si="10"/>
        <v>0</v>
      </c>
    </row>
    <row r="69" spans="1:6" s="225" customFormat="1">
      <c r="A69" s="243"/>
      <c r="B69" s="236" t="s">
        <v>112</v>
      </c>
      <c r="C69" s="229" t="str">
        <f>+C68</f>
        <v>m2</v>
      </c>
      <c r="D69" s="227">
        <f>+'fekalna osnovni podatki'!E13*2</f>
        <v>37.94</v>
      </c>
      <c r="E69" s="235"/>
      <c r="F69" s="231">
        <f>+D69*E69</f>
        <v>0</v>
      </c>
    </row>
    <row r="70" spans="1:6" s="225" customFormat="1">
      <c r="A70" s="243"/>
      <c r="B70" s="236" t="s">
        <v>113</v>
      </c>
      <c r="C70" s="229" t="str">
        <f>+C69</f>
        <v>m2</v>
      </c>
      <c r="D70" s="227">
        <f>+'fekalna osnovni podatki'!E14*4</f>
        <v>0</v>
      </c>
      <c r="E70" s="235"/>
      <c r="F70" s="231">
        <f>+D70*E70</f>
        <v>0</v>
      </c>
    </row>
    <row r="71" spans="1:6">
      <c r="A71" s="30"/>
      <c r="B71" s="46"/>
      <c r="C71" s="73"/>
      <c r="D71" s="98"/>
      <c r="E71" s="99"/>
      <c r="F71" s="231"/>
    </row>
    <row r="72" spans="1:6" ht="127.5">
      <c r="A72" s="30">
        <f>+A65+1</f>
        <v>10</v>
      </c>
      <c r="B72" s="136" t="s">
        <v>68</v>
      </c>
      <c r="C72" s="155"/>
      <c r="D72" s="134"/>
      <c r="E72" s="135"/>
      <c r="F72" s="231"/>
    </row>
    <row r="73" spans="1:6">
      <c r="A73" s="30"/>
      <c r="B73" s="136"/>
      <c r="C73" s="155"/>
      <c r="D73" s="134"/>
      <c r="E73" s="135"/>
      <c r="F73" s="231"/>
    </row>
    <row r="74" spans="1:6" ht="12.75" customHeight="1">
      <c r="A74" s="30"/>
      <c r="B74" s="244" t="s">
        <v>109</v>
      </c>
      <c r="C74" s="73" t="s">
        <v>14</v>
      </c>
      <c r="D74" s="42">
        <v>0</v>
      </c>
      <c r="E74" s="141"/>
      <c r="F74" s="231">
        <f t="shared" ref="F74:F75" si="11">D74*E74</f>
        <v>0</v>
      </c>
    </row>
    <row r="75" spans="1:6" ht="12.75" customHeight="1">
      <c r="A75" s="30"/>
      <c r="B75" s="236" t="s">
        <v>110</v>
      </c>
      <c r="C75" s="73" t="s">
        <v>14</v>
      </c>
      <c r="D75" s="42">
        <v>0</v>
      </c>
      <c r="E75" s="235"/>
      <c r="F75" s="231">
        <f t="shared" si="11"/>
        <v>0</v>
      </c>
    </row>
    <row r="76" spans="1:6" s="225" customFormat="1" ht="12.75" customHeight="1">
      <c r="A76" s="243"/>
      <c r="B76" s="236" t="s">
        <v>112</v>
      </c>
      <c r="C76" s="229" t="str">
        <f>+C75</f>
        <v>m</v>
      </c>
      <c r="D76" s="227">
        <v>0</v>
      </c>
      <c r="E76" s="235"/>
      <c r="F76" s="231">
        <f>+D76*E76</f>
        <v>0</v>
      </c>
    </row>
    <row r="77" spans="1:6" s="225" customFormat="1" ht="12.75" customHeight="1">
      <c r="A77" s="243"/>
      <c r="B77" s="236" t="s">
        <v>113</v>
      </c>
      <c r="C77" s="229" t="str">
        <f>+C76</f>
        <v>m</v>
      </c>
      <c r="D77" s="227">
        <v>0</v>
      </c>
      <c r="E77" s="235"/>
      <c r="F77" s="231">
        <f>+D77*E77</f>
        <v>0</v>
      </c>
    </row>
    <row r="78" spans="1:6" ht="12.75" customHeight="1">
      <c r="A78" s="30"/>
      <c r="B78" s="46"/>
      <c r="C78" s="73"/>
      <c r="D78" s="98"/>
      <c r="E78" s="99"/>
      <c r="F78" s="231"/>
    </row>
    <row r="79" spans="1:6" ht="12.75" customHeight="1">
      <c r="A79" s="30"/>
      <c r="B79" s="46" t="s">
        <v>69</v>
      </c>
      <c r="C79" s="73"/>
      <c r="D79" s="98"/>
      <c r="E79" s="99"/>
      <c r="F79" s="231"/>
    </row>
    <row r="80" spans="1:6" ht="12.75" customHeight="1">
      <c r="A80" s="30"/>
      <c r="B80" s="46"/>
      <c r="C80" s="73"/>
      <c r="D80" s="98"/>
      <c r="E80" s="99"/>
      <c r="F80" s="231"/>
    </row>
    <row r="81" spans="1:6" ht="12.75" customHeight="1">
      <c r="A81" s="30"/>
      <c r="B81" s="244" t="s">
        <v>109</v>
      </c>
      <c r="C81" s="73"/>
      <c r="D81" s="42"/>
      <c r="E81" s="141"/>
      <c r="F81" s="231">
        <f>+F11+F18+F25+F32+F39+F46+F53+F60+F67+F74</f>
        <v>0</v>
      </c>
    </row>
    <row r="82" spans="1:6" ht="12.75" customHeight="1">
      <c r="A82" s="30"/>
      <c r="B82" s="236" t="s">
        <v>110</v>
      </c>
      <c r="C82" s="73"/>
      <c r="D82" s="42"/>
      <c r="E82" s="141"/>
      <c r="F82" s="231">
        <f>+F12+F19+F26+F33+F40+F47+F54+F61+F68+F75</f>
        <v>0</v>
      </c>
    </row>
    <row r="83" spans="1:6" s="225" customFormat="1" ht="12.75" customHeight="1">
      <c r="A83" s="243"/>
      <c r="B83" s="236" t="s">
        <v>112</v>
      </c>
      <c r="C83" s="228"/>
      <c r="D83" s="227"/>
      <c r="E83" s="235"/>
      <c r="F83" s="231">
        <f t="shared" ref="F83:F84" si="12">+F13+F20+F27+F34+F41+F48+F55+F62+F69+F76</f>
        <v>0</v>
      </c>
    </row>
    <row r="84" spans="1:6" s="225" customFormat="1" ht="12.75" customHeight="1">
      <c r="A84" s="243"/>
      <c r="B84" s="236" t="s">
        <v>113</v>
      </c>
      <c r="C84" s="228"/>
      <c r="D84" s="227"/>
      <c r="E84" s="235"/>
      <c r="F84" s="231">
        <f t="shared" si="12"/>
        <v>0</v>
      </c>
    </row>
    <row r="85" spans="1:6" ht="12.75" customHeight="1">
      <c r="A85" s="30"/>
      <c r="B85" s="46"/>
      <c r="C85" s="73"/>
      <c r="D85" s="98"/>
      <c r="E85" s="99"/>
      <c r="F85" s="231"/>
    </row>
    <row r="86" spans="1:6" ht="21" customHeight="1" thickBot="1">
      <c r="A86" s="186" t="s">
        <v>22</v>
      </c>
      <c r="B86" s="191" t="s">
        <v>23</v>
      </c>
      <c r="C86" s="188"/>
      <c r="D86" s="189"/>
      <c r="E86" s="68" t="s">
        <v>53</v>
      </c>
      <c r="F86" s="68">
        <f>SUM(F81:F84)</f>
        <v>0</v>
      </c>
    </row>
    <row r="87" spans="1:6" ht="15.75" thickTop="1">
      <c r="A87" s="30"/>
      <c r="B87" s="20"/>
      <c r="C87" s="78"/>
      <c r="D87" s="98"/>
      <c r="E87" s="98"/>
      <c r="F87" s="230"/>
    </row>
    <row r="88" spans="1:6">
      <c r="A88" s="30"/>
      <c r="B88" s="20"/>
      <c r="C88" s="78"/>
      <c r="D88" s="98"/>
      <c r="E88" s="98"/>
      <c r="F88" s="230"/>
    </row>
    <row r="89" spans="1:6">
      <c r="A89" s="30"/>
      <c r="B89" s="20"/>
      <c r="C89" s="73"/>
      <c r="D89" s="98"/>
      <c r="E89" s="98"/>
      <c r="F89" s="230"/>
    </row>
    <row r="90" spans="1:6">
      <c r="B90" s="51"/>
      <c r="C90" s="76"/>
      <c r="D90" s="101"/>
      <c r="E90" s="97"/>
      <c r="F90" s="232"/>
    </row>
    <row r="92" spans="1:6">
      <c r="B92" s="43"/>
      <c r="C92" s="80"/>
      <c r="D92" s="102"/>
      <c r="E92" s="103"/>
      <c r="F92" s="231"/>
    </row>
  </sheetData>
  <conditionalFormatting sqref="E11:E77">
    <cfRule type="cellIs" dxfId="3"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pageSetUpPr autoPageBreaks="0"/>
  </sheetPr>
  <dimension ref="A1:J169"/>
  <sheetViews>
    <sheetView showZeros="0" topLeftCell="A2" workbookViewId="0">
      <selection activeCell="E25" sqref="E25"/>
    </sheetView>
  </sheetViews>
  <sheetFormatPr defaultRowHeight="12.75" customHeight="1"/>
  <cols>
    <col min="1" max="1" width="4.7109375" customWidth="1"/>
    <col min="2" max="2" width="39.85546875" customWidth="1"/>
    <col min="3" max="3" width="4.7109375" style="72" customWidth="1"/>
    <col min="4" max="4" width="12.7109375" style="104" customWidth="1"/>
    <col min="5" max="5" width="11.7109375" style="105" customWidth="1"/>
    <col min="6" max="6" width="12.7109375" style="234" customWidth="1"/>
    <col min="7" max="7" width="13" customWidth="1"/>
    <col min="8" max="8" width="21" style="37" customWidth="1"/>
    <col min="10" max="10" width="10.5703125" bestFit="1" customWidth="1"/>
    <col min="253" max="253" width="4.7109375" customWidth="1"/>
    <col min="254" max="254" width="30.7109375" customWidth="1"/>
    <col min="255" max="255" width="4.7109375" customWidth="1"/>
    <col min="256" max="256" width="13.7109375" customWidth="1"/>
    <col min="257" max="259" width="12.7109375" customWidth="1"/>
    <col min="261" max="261" width="21" customWidth="1"/>
    <col min="262" max="262" width="36.5703125" customWidth="1"/>
    <col min="509" max="509" width="4.7109375" customWidth="1"/>
    <col min="510" max="510" width="30.7109375" customWidth="1"/>
    <col min="511" max="511" width="4.7109375" customWidth="1"/>
    <col min="512" max="512" width="13.7109375" customWidth="1"/>
    <col min="513" max="515" width="12.7109375" customWidth="1"/>
    <col min="517" max="517" width="21" customWidth="1"/>
    <col min="518" max="518" width="36.5703125" customWidth="1"/>
    <col min="765" max="765" width="4.7109375" customWidth="1"/>
    <col min="766" max="766" width="30.7109375" customWidth="1"/>
    <col min="767" max="767" width="4.7109375" customWidth="1"/>
    <col min="768" max="768" width="13.7109375" customWidth="1"/>
    <col min="769" max="771" width="12.7109375" customWidth="1"/>
    <col min="773" max="773" width="21" customWidth="1"/>
    <col min="774" max="774" width="36.5703125" customWidth="1"/>
    <col min="1021" max="1021" width="4.7109375" customWidth="1"/>
    <col min="1022" max="1022" width="30.7109375" customWidth="1"/>
    <col min="1023" max="1023" width="4.7109375" customWidth="1"/>
    <col min="1024" max="1024" width="13.7109375" customWidth="1"/>
    <col min="1025" max="1027" width="12.7109375" customWidth="1"/>
    <col min="1029" max="1029" width="21" customWidth="1"/>
    <col min="1030" max="1030" width="36.5703125" customWidth="1"/>
    <col min="1277" max="1277" width="4.7109375" customWidth="1"/>
    <col min="1278" max="1278" width="30.7109375" customWidth="1"/>
    <col min="1279" max="1279" width="4.7109375" customWidth="1"/>
    <col min="1280" max="1280" width="13.7109375" customWidth="1"/>
    <col min="1281" max="1283" width="12.7109375" customWidth="1"/>
    <col min="1285" max="1285" width="21" customWidth="1"/>
    <col min="1286" max="1286" width="36.5703125" customWidth="1"/>
    <col min="1533" max="1533" width="4.7109375" customWidth="1"/>
    <col min="1534" max="1534" width="30.7109375" customWidth="1"/>
    <col min="1535" max="1535" width="4.7109375" customWidth="1"/>
    <col min="1536" max="1536" width="13.7109375" customWidth="1"/>
    <col min="1537" max="1539" width="12.7109375" customWidth="1"/>
    <col min="1541" max="1541" width="21" customWidth="1"/>
    <col min="1542" max="1542" width="36.5703125" customWidth="1"/>
    <col min="1789" max="1789" width="4.7109375" customWidth="1"/>
    <col min="1790" max="1790" width="30.7109375" customWidth="1"/>
    <col min="1791" max="1791" width="4.7109375" customWidth="1"/>
    <col min="1792" max="1792" width="13.7109375" customWidth="1"/>
    <col min="1793" max="1795" width="12.7109375" customWidth="1"/>
    <col min="1797" max="1797" width="21" customWidth="1"/>
    <col min="1798" max="1798" width="36.5703125" customWidth="1"/>
    <col min="2045" max="2045" width="4.7109375" customWidth="1"/>
    <col min="2046" max="2046" width="30.7109375" customWidth="1"/>
    <col min="2047" max="2047" width="4.7109375" customWidth="1"/>
    <col min="2048" max="2048" width="13.7109375" customWidth="1"/>
    <col min="2049" max="2051" width="12.7109375" customWidth="1"/>
    <col min="2053" max="2053" width="21" customWidth="1"/>
    <col min="2054" max="2054" width="36.5703125" customWidth="1"/>
    <col min="2301" max="2301" width="4.7109375" customWidth="1"/>
    <col min="2302" max="2302" width="30.7109375" customWidth="1"/>
    <col min="2303" max="2303" width="4.7109375" customWidth="1"/>
    <col min="2304" max="2304" width="13.7109375" customWidth="1"/>
    <col min="2305" max="2307" width="12.7109375" customWidth="1"/>
    <col min="2309" max="2309" width="21" customWidth="1"/>
    <col min="2310" max="2310" width="36.5703125" customWidth="1"/>
    <col min="2557" max="2557" width="4.7109375" customWidth="1"/>
    <col min="2558" max="2558" width="30.7109375" customWidth="1"/>
    <col min="2559" max="2559" width="4.7109375" customWidth="1"/>
    <col min="2560" max="2560" width="13.7109375" customWidth="1"/>
    <col min="2561" max="2563" width="12.7109375" customWidth="1"/>
    <col min="2565" max="2565" width="21" customWidth="1"/>
    <col min="2566" max="2566" width="36.5703125" customWidth="1"/>
    <col min="2813" max="2813" width="4.7109375" customWidth="1"/>
    <col min="2814" max="2814" width="30.7109375" customWidth="1"/>
    <col min="2815" max="2815" width="4.7109375" customWidth="1"/>
    <col min="2816" max="2816" width="13.7109375" customWidth="1"/>
    <col min="2817" max="2819" width="12.7109375" customWidth="1"/>
    <col min="2821" max="2821" width="21" customWidth="1"/>
    <col min="2822" max="2822" width="36.5703125" customWidth="1"/>
    <col min="3069" max="3069" width="4.7109375" customWidth="1"/>
    <col min="3070" max="3070" width="30.7109375" customWidth="1"/>
    <col min="3071" max="3071" width="4.7109375" customWidth="1"/>
    <col min="3072" max="3072" width="13.7109375" customWidth="1"/>
    <col min="3073" max="3075" width="12.7109375" customWidth="1"/>
    <col min="3077" max="3077" width="21" customWidth="1"/>
    <col min="3078" max="3078" width="36.5703125" customWidth="1"/>
    <col min="3325" max="3325" width="4.7109375" customWidth="1"/>
    <col min="3326" max="3326" width="30.7109375" customWidth="1"/>
    <col min="3327" max="3327" width="4.7109375" customWidth="1"/>
    <col min="3328" max="3328" width="13.7109375" customWidth="1"/>
    <col min="3329" max="3331" width="12.7109375" customWidth="1"/>
    <col min="3333" max="3333" width="21" customWidth="1"/>
    <col min="3334" max="3334" width="36.5703125" customWidth="1"/>
    <col min="3581" max="3581" width="4.7109375" customWidth="1"/>
    <col min="3582" max="3582" width="30.7109375" customWidth="1"/>
    <col min="3583" max="3583" width="4.7109375" customWidth="1"/>
    <col min="3584" max="3584" width="13.7109375" customWidth="1"/>
    <col min="3585" max="3587" width="12.7109375" customWidth="1"/>
    <col min="3589" max="3589" width="21" customWidth="1"/>
    <col min="3590" max="3590" width="36.5703125" customWidth="1"/>
    <col min="3837" max="3837" width="4.7109375" customWidth="1"/>
    <col min="3838" max="3838" width="30.7109375" customWidth="1"/>
    <col min="3839" max="3839" width="4.7109375" customWidth="1"/>
    <col min="3840" max="3840" width="13.7109375" customWidth="1"/>
    <col min="3841" max="3843" width="12.7109375" customWidth="1"/>
    <col min="3845" max="3845" width="21" customWidth="1"/>
    <col min="3846" max="3846" width="36.5703125" customWidth="1"/>
    <col min="4093" max="4093" width="4.7109375" customWidth="1"/>
    <col min="4094" max="4094" width="30.7109375" customWidth="1"/>
    <col min="4095" max="4095" width="4.7109375" customWidth="1"/>
    <col min="4096" max="4096" width="13.7109375" customWidth="1"/>
    <col min="4097" max="4099" width="12.7109375" customWidth="1"/>
    <col min="4101" max="4101" width="21" customWidth="1"/>
    <col min="4102" max="4102" width="36.5703125" customWidth="1"/>
    <col min="4349" max="4349" width="4.7109375" customWidth="1"/>
    <col min="4350" max="4350" width="30.7109375" customWidth="1"/>
    <col min="4351" max="4351" width="4.7109375" customWidth="1"/>
    <col min="4352" max="4352" width="13.7109375" customWidth="1"/>
    <col min="4353" max="4355" width="12.7109375" customWidth="1"/>
    <col min="4357" max="4357" width="21" customWidth="1"/>
    <col min="4358" max="4358" width="36.5703125" customWidth="1"/>
    <col min="4605" max="4605" width="4.7109375" customWidth="1"/>
    <col min="4606" max="4606" width="30.7109375" customWidth="1"/>
    <col min="4607" max="4607" width="4.7109375" customWidth="1"/>
    <col min="4608" max="4608" width="13.7109375" customWidth="1"/>
    <col min="4609" max="4611" width="12.7109375" customWidth="1"/>
    <col min="4613" max="4613" width="21" customWidth="1"/>
    <col min="4614" max="4614" width="36.5703125" customWidth="1"/>
    <col min="4861" max="4861" width="4.7109375" customWidth="1"/>
    <col min="4862" max="4862" width="30.7109375" customWidth="1"/>
    <col min="4863" max="4863" width="4.7109375" customWidth="1"/>
    <col min="4864" max="4864" width="13.7109375" customWidth="1"/>
    <col min="4865" max="4867" width="12.7109375" customWidth="1"/>
    <col min="4869" max="4869" width="21" customWidth="1"/>
    <col min="4870" max="4870" width="36.5703125" customWidth="1"/>
    <col min="5117" max="5117" width="4.7109375" customWidth="1"/>
    <col min="5118" max="5118" width="30.7109375" customWidth="1"/>
    <col min="5119" max="5119" width="4.7109375" customWidth="1"/>
    <col min="5120" max="5120" width="13.7109375" customWidth="1"/>
    <col min="5121" max="5123" width="12.7109375" customWidth="1"/>
    <col min="5125" max="5125" width="21" customWidth="1"/>
    <col min="5126" max="5126" width="36.5703125" customWidth="1"/>
    <col min="5373" max="5373" width="4.7109375" customWidth="1"/>
    <col min="5374" max="5374" width="30.7109375" customWidth="1"/>
    <col min="5375" max="5375" width="4.7109375" customWidth="1"/>
    <col min="5376" max="5376" width="13.7109375" customWidth="1"/>
    <col min="5377" max="5379" width="12.7109375" customWidth="1"/>
    <col min="5381" max="5381" width="21" customWidth="1"/>
    <col min="5382" max="5382" width="36.5703125" customWidth="1"/>
    <col min="5629" max="5629" width="4.7109375" customWidth="1"/>
    <col min="5630" max="5630" width="30.7109375" customWidth="1"/>
    <col min="5631" max="5631" width="4.7109375" customWidth="1"/>
    <col min="5632" max="5632" width="13.7109375" customWidth="1"/>
    <col min="5633" max="5635" width="12.7109375" customWidth="1"/>
    <col min="5637" max="5637" width="21" customWidth="1"/>
    <col min="5638" max="5638" width="36.5703125" customWidth="1"/>
    <col min="5885" max="5885" width="4.7109375" customWidth="1"/>
    <col min="5886" max="5886" width="30.7109375" customWidth="1"/>
    <col min="5887" max="5887" width="4.7109375" customWidth="1"/>
    <col min="5888" max="5888" width="13.7109375" customWidth="1"/>
    <col min="5889" max="5891" width="12.7109375" customWidth="1"/>
    <col min="5893" max="5893" width="21" customWidth="1"/>
    <col min="5894" max="5894" width="36.5703125" customWidth="1"/>
    <col min="6141" max="6141" width="4.7109375" customWidth="1"/>
    <col min="6142" max="6142" width="30.7109375" customWidth="1"/>
    <col min="6143" max="6143" width="4.7109375" customWidth="1"/>
    <col min="6144" max="6144" width="13.7109375" customWidth="1"/>
    <col min="6145" max="6147" width="12.7109375" customWidth="1"/>
    <col min="6149" max="6149" width="21" customWidth="1"/>
    <col min="6150" max="6150" width="36.5703125" customWidth="1"/>
    <col min="6397" max="6397" width="4.7109375" customWidth="1"/>
    <col min="6398" max="6398" width="30.7109375" customWidth="1"/>
    <col min="6399" max="6399" width="4.7109375" customWidth="1"/>
    <col min="6400" max="6400" width="13.7109375" customWidth="1"/>
    <col min="6401" max="6403" width="12.7109375" customWidth="1"/>
    <col min="6405" max="6405" width="21" customWidth="1"/>
    <col min="6406" max="6406" width="36.5703125" customWidth="1"/>
    <col min="6653" max="6653" width="4.7109375" customWidth="1"/>
    <col min="6654" max="6654" width="30.7109375" customWidth="1"/>
    <col min="6655" max="6655" width="4.7109375" customWidth="1"/>
    <col min="6656" max="6656" width="13.7109375" customWidth="1"/>
    <col min="6657" max="6659" width="12.7109375" customWidth="1"/>
    <col min="6661" max="6661" width="21" customWidth="1"/>
    <col min="6662" max="6662" width="36.5703125" customWidth="1"/>
    <col min="6909" max="6909" width="4.7109375" customWidth="1"/>
    <col min="6910" max="6910" width="30.7109375" customWidth="1"/>
    <col min="6911" max="6911" width="4.7109375" customWidth="1"/>
    <col min="6912" max="6912" width="13.7109375" customWidth="1"/>
    <col min="6913" max="6915" width="12.7109375" customWidth="1"/>
    <col min="6917" max="6917" width="21" customWidth="1"/>
    <col min="6918" max="6918" width="36.5703125" customWidth="1"/>
    <col min="7165" max="7165" width="4.7109375" customWidth="1"/>
    <col min="7166" max="7166" width="30.7109375" customWidth="1"/>
    <col min="7167" max="7167" width="4.7109375" customWidth="1"/>
    <col min="7168" max="7168" width="13.7109375" customWidth="1"/>
    <col min="7169" max="7171" width="12.7109375" customWidth="1"/>
    <col min="7173" max="7173" width="21" customWidth="1"/>
    <col min="7174" max="7174" width="36.5703125" customWidth="1"/>
    <col min="7421" max="7421" width="4.7109375" customWidth="1"/>
    <col min="7422" max="7422" width="30.7109375" customWidth="1"/>
    <col min="7423" max="7423" width="4.7109375" customWidth="1"/>
    <col min="7424" max="7424" width="13.7109375" customWidth="1"/>
    <col min="7425" max="7427" width="12.7109375" customWidth="1"/>
    <col min="7429" max="7429" width="21" customWidth="1"/>
    <col min="7430" max="7430" width="36.5703125" customWidth="1"/>
    <col min="7677" max="7677" width="4.7109375" customWidth="1"/>
    <col min="7678" max="7678" width="30.7109375" customWidth="1"/>
    <col min="7679" max="7679" width="4.7109375" customWidth="1"/>
    <col min="7680" max="7680" width="13.7109375" customWidth="1"/>
    <col min="7681" max="7683" width="12.7109375" customWidth="1"/>
    <col min="7685" max="7685" width="21" customWidth="1"/>
    <col min="7686" max="7686" width="36.5703125" customWidth="1"/>
    <col min="7933" max="7933" width="4.7109375" customWidth="1"/>
    <col min="7934" max="7934" width="30.7109375" customWidth="1"/>
    <col min="7935" max="7935" width="4.7109375" customWidth="1"/>
    <col min="7936" max="7936" width="13.7109375" customWidth="1"/>
    <col min="7937" max="7939" width="12.7109375" customWidth="1"/>
    <col min="7941" max="7941" width="21" customWidth="1"/>
    <col min="7942" max="7942" width="36.5703125" customWidth="1"/>
    <col min="8189" max="8189" width="4.7109375" customWidth="1"/>
    <col min="8190" max="8190" width="30.7109375" customWidth="1"/>
    <col min="8191" max="8191" width="4.7109375" customWidth="1"/>
    <col min="8192" max="8192" width="13.7109375" customWidth="1"/>
    <col min="8193" max="8195" width="12.7109375" customWidth="1"/>
    <col min="8197" max="8197" width="21" customWidth="1"/>
    <col min="8198" max="8198" width="36.5703125" customWidth="1"/>
    <col min="8445" max="8445" width="4.7109375" customWidth="1"/>
    <col min="8446" max="8446" width="30.7109375" customWidth="1"/>
    <col min="8447" max="8447" width="4.7109375" customWidth="1"/>
    <col min="8448" max="8448" width="13.7109375" customWidth="1"/>
    <col min="8449" max="8451" width="12.7109375" customWidth="1"/>
    <col min="8453" max="8453" width="21" customWidth="1"/>
    <col min="8454" max="8454" width="36.5703125" customWidth="1"/>
    <col min="8701" max="8701" width="4.7109375" customWidth="1"/>
    <col min="8702" max="8702" width="30.7109375" customWidth="1"/>
    <col min="8703" max="8703" width="4.7109375" customWidth="1"/>
    <col min="8704" max="8704" width="13.7109375" customWidth="1"/>
    <col min="8705" max="8707" width="12.7109375" customWidth="1"/>
    <col min="8709" max="8709" width="21" customWidth="1"/>
    <col min="8710" max="8710" width="36.5703125" customWidth="1"/>
    <col min="8957" max="8957" width="4.7109375" customWidth="1"/>
    <col min="8958" max="8958" width="30.7109375" customWidth="1"/>
    <col min="8959" max="8959" width="4.7109375" customWidth="1"/>
    <col min="8960" max="8960" width="13.7109375" customWidth="1"/>
    <col min="8961" max="8963" width="12.7109375" customWidth="1"/>
    <col min="8965" max="8965" width="21" customWidth="1"/>
    <col min="8966" max="8966" width="36.5703125" customWidth="1"/>
    <col min="9213" max="9213" width="4.7109375" customWidth="1"/>
    <col min="9214" max="9214" width="30.7109375" customWidth="1"/>
    <col min="9215" max="9215" width="4.7109375" customWidth="1"/>
    <col min="9216" max="9216" width="13.7109375" customWidth="1"/>
    <col min="9217" max="9219" width="12.7109375" customWidth="1"/>
    <col min="9221" max="9221" width="21" customWidth="1"/>
    <col min="9222" max="9222" width="36.5703125" customWidth="1"/>
    <col min="9469" max="9469" width="4.7109375" customWidth="1"/>
    <col min="9470" max="9470" width="30.7109375" customWidth="1"/>
    <col min="9471" max="9471" width="4.7109375" customWidth="1"/>
    <col min="9472" max="9472" width="13.7109375" customWidth="1"/>
    <col min="9473" max="9475" width="12.7109375" customWidth="1"/>
    <col min="9477" max="9477" width="21" customWidth="1"/>
    <col min="9478" max="9478" width="36.5703125" customWidth="1"/>
    <col min="9725" max="9725" width="4.7109375" customWidth="1"/>
    <col min="9726" max="9726" width="30.7109375" customWidth="1"/>
    <col min="9727" max="9727" width="4.7109375" customWidth="1"/>
    <col min="9728" max="9728" width="13.7109375" customWidth="1"/>
    <col min="9729" max="9731" width="12.7109375" customWidth="1"/>
    <col min="9733" max="9733" width="21" customWidth="1"/>
    <col min="9734" max="9734" width="36.5703125" customWidth="1"/>
    <col min="9981" max="9981" width="4.7109375" customWidth="1"/>
    <col min="9982" max="9982" width="30.7109375" customWidth="1"/>
    <col min="9983" max="9983" width="4.7109375" customWidth="1"/>
    <col min="9984" max="9984" width="13.7109375" customWidth="1"/>
    <col min="9985" max="9987" width="12.7109375" customWidth="1"/>
    <col min="9989" max="9989" width="21" customWidth="1"/>
    <col min="9990" max="9990" width="36.5703125" customWidth="1"/>
    <col min="10237" max="10237" width="4.7109375" customWidth="1"/>
    <col min="10238" max="10238" width="30.7109375" customWidth="1"/>
    <col min="10239" max="10239" width="4.7109375" customWidth="1"/>
    <col min="10240" max="10240" width="13.7109375" customWidth="1"/>
    <col min="10241" max="10243" width="12.7109375" customWidth="1"/>
    <col min="10245" max="10245" width="21" customWidth="1"/>
    <col min="10246" max="10246" width="36.5703125" customWidth="1"/>
    <col min="10493" max="10493" width="4.7109375" customWidth="1"/>
    <col min="10494" max="10494" width="30.7109375" customWidth="1"/>
    <col min="10495" max="10495" width="4.7109375" customWidth="1"/>
    <col min="10496" max="10496" width="13.7109375" customWidth="1"/>
    <col min="10497" max="10499" width="12.7109375" customWidth="1"/>
    <col min="10501" max="10501" width="21" customWidth="1"/>
    <col min="10502" max="10502" width="36.5703125" customWidth="1"/>
    <col min="10749" max="10749" width="4.7109375" customWidth="1"/>
    <col min="10750" max="10750" width="30.7109375" customWidth="1"/>
    <col min="10751" max="10751" width="4.7109375" customWidth="1"/>
    <col min="10752" max="10752" width="13.7109375" customWidth="1"/>
    <col min="10753" max="10755" width="12.7109375" customWidth="1"/>
    <col min="10757" max="10757" width="21" customWidth="1"/>
    <col min="10758" max="10758" width="36.5703125" customWidth="1"/>
    <col min="11005" max="11005" width="4.7109375" customWidth="1"/>
    <col min="11006" max="11006" width="30.7109375" customWidth="1"/>
    <col min="11007" max="11007" width="4.7109375" customWidth="1"/>
    <col min="11008" max="11008" width="13.7109375" customWidth="1"/>
    <col min="11009" max="11011" width="12.7109375" customWidth="1"/>
    <col min="11013" max="11013" width="21" customWidth="1"/>
    <col min="11014" max="11014" width="36.5703125" customWidth="1"/>
    <col min="11261" max="11261" width="4.7109375" customWidth="1"/>
    <col min="11262" max="11262" width="30.7109375" customWidth="1"/>
    <col min="11263" max="11263" width="4.7109375" customWidth="1"/>
    <col min="11264" max="11264" width="13.7109375" customWidth="1"/>
    <col min="11265" max="11267" width="12.7109375" customWidth="1"/>
    <col min="11269" max="11269" width="21" customWidth="1"/>
    <col min="11270" max="11270" width="36.5703125" customWidth="1"/>
    <col min="11517" max="11517" width="4.7109375" customWidth="1"/>
    <col min="11518" max="11518" width="30.7109375" customWidth="1"/>
    <col min="11519" max="11519" width="4.7109375" customWidth="1"/>
    <col min="11520" max="11520" width="13.7109375" customWidth="1"/>
    <col min="11521" max="11523" width="12.7109375" customWidth="1"/>
    <col min="11525" max="11525" width="21" customWidth="1"/>
    <col min="11526" max="11526" width="36.5703125" customWidth="1"/>
    <col min="11773" max="11773" width="4.7109375" customWidth="1"/>
    <col min="11774" max="11774" width="30.7109375" customWidth="1"/>
    <col min="11775" max="11775" width="4.7109375" customWidth="1"/>
    <col min="11776" max="11776" width="13.7109375" customWidth="1"/>
    <col min="11777" max="11779" width="12.7109375" customWidth="1"/>
    <col min="11781" max="11781" width="21" customWidth="1"/>
    <col min="11782" max="11782" width="36.5703125" customWidth="1"/>
    <col min="12029" max="12029" width="4.7109375" customWidth="1"/>
    <col min="12030" max="12030" width="30.7109375" customWidth="1"/>
    <col min="12031" max="12031" width="4.7109375" customWidth="1"/>
    <col min="12032" max="12032" width="13.7109375" customWidth="1"/>
    <col min="12033" max="12035" width="12.7109375" customWidth="1"/>
    <col min="12037" max="12037" width="21" customWidth="1"/>
    <col min="12038" max="12038" width="36.5703125" customWidth="1"/>
    <col min="12285" max="12285" width="4.7109375" customWidth="1"/>
    <col min="12286" max="12286" width="30.7109375" customWidth="1"/>
    <col min="12287" max="12287" width="4.7109375" customWidth="1"/>
    <col min="12288" max="12288" width="13.7109375" customWidth="1"/>
    <col min="12289" max="12291" width="12.7109375" customWidth="1"/>
    <col min="12293" max="12293" width="21" customWidth="1"/>
    <col min="12294" max="12294" width="36.5703125" customWidth="1"/>
    <col min="12541" max="12541" width="4.7109375" customWidth="1"/>
    <col min="12542" max="12542" width="30.7109375" customWidth="1"/>
    <col min="12543" max="12543" width="4.7109375" customWidth="1"/>
    <col min="12544" max="12544" width="13.7109375" customWidth="1"/>
    <col min="12545" max="12547" width="12.7109375" customWidth="1"/>
    <col min="12549" max="12549" width="21" customWidth="1"/>
    <col min="12550" max="12550" width="36.5703125" customWidth="1"/>
    <col min="12797" max="12797" width="4.7109375" customWidth="1"/>
    <col min="12798" max="12798" width="30.7109375" customWidth="1"/>
    <col min="12799" max="12799" width="4.7109375" customWidth="1"/>
    <col min="12800" max="12800" width="13.7109375" customWidth="1"/>
    <col min="12801" max="12803" width="12.7109375" customWidth="1"/>
    <col min="12805" max="12805" width="21" customWidth="1"/>
    <col min="12806" max="12806" width="36.5703125" customWidth="1"/>
    <col min="13053" max="13053" width="4.7109375" customWidth="1"/>
    <col min="13054" max="13054" width="30.7109375" customWidth="1"/>
    <col min="13055" max="13055" width="4.7109375" customWidth="1"/>
    <col min="13056" max="13056" width="13.7109375" customWidth="1"/>
    <col min="13057" max="13059" width="12.7109375" customWidth="1"/>
    <col min="13061" max="13061" width="21" customWidth="1"/>
    <col min="13062" max="13062" width="36.5703125" customWidth="1"/>
    <col min="13309" max="13309" width="4.7109375" customWidth="1"/>
    <col min="13310" max="13310" width="30.7109375" customWidth="1"/>
    <col min="13311" max="13311" width="4.7109375" customWidth="1"/>
    <col min="13312" max="13312" width="13.7109375" customWidth="1"/>
    <col min="13313" max="13315" width="12.7109375" customWidth="1"/>
    <col min="13317" max="13317" width="21" customWidth="1"/>
    <col min="13318" max="13318" width="36.5703125" customWidth="1"/>
    <col min="13565" max="13565" width="4.7109375" customWidth="1"/>
    <col min="13566" max="13566" width="30.7109375" customWidth="1"/>
    <col min="13567" max="13567" width="4.7109375" customWidth="1"/>
    <col min="13568" max="13568" width="13.7109375" customWidth="1"/>
    <col min="13569" max="13571" width="12.7109375" customWidth="1"/>
    <col min="13573" max="13573" width="21" customWidth="1"/>
    <col min="13574" max="13574" width="36.5703125" customWidth="1"/>
    <col min="13821" max="13821" width="4.7109375" customWidth="1"/>
    <col min="13822" max="13822" width="30.7109375" customWidth="1"/>
    <col min="13823" max="13823" width="4.7109375" customWidth="1"/>
    <col min="13824" max="13824" width="13.7109375" customWidth="1"/>
    <col min="13825" max="13827" width="12.7109375" customWidth="1"/>
    <col min="13829" max="13829" width="21" customWidth="1"/>
    <col min="13830" max="13830" width="36.5703125" customWidth="1"/>
    <col min="14077" max="14077" width="4.7109375" customWidth="1"/>
    <col min="14078" max="14078" width="30.7109375" customWidth="1"/>
    <col min="14079" max="14079" width="4.7109375" customWidth="1"/>
    <col min="14080" max="14080" width="13.7109375" customWidth="1"/>
    <col min="14081" max="14083" width="12.7109375" customWidth="1"/>
    <col min="14085" max="14085" width="21" customWidth="1"/>
    <col min="14086" max="14086" width="36.5703125" customWidth="1"/>
    <col min="14333" max="14333" width="4.7109375" customWidth="1"/>
    <col min="14334" max="14334" width="30.7109375" customWidth="1"/>
    <col min="14335" max="14335" width="4.7109375" customWidth="1"/>
    <col min="14336" max="14336" width="13.7109375" customWidth="1"/>
    <col min="14337" max="14339" width="12.7109375" customWidth="1"/>
    <col min="14341" max="14341" width="21" customWidth="1"/>
    <col min="14342" max="14342" width="36.5703125" customWidth="1"/>
    <col min="14589" max="14589" width="4.7109375" customWidth="1"/>
    <col min="14590" max="14590" width="30.7109375" customWidth="1"/>
    <col min="14591" max="14591" width="4.7109375" customWidth="1"/>
    <col min="14592" max="14592" width="13.7109375" customWidth="1"/>
    <col min="14593" max="14595" width="12.7109375" customWidth="1"/>
    <col min="14597" max="14597" width="21" customWidth="1"/>
    <col min="14598" max="14598" width="36.5703125" customWidth="1"/>
    <col min="14845" max="14845" width="4.7109375" customWidth="1"/>
    <col min="14846" max="14846" width="30.7109375" customWidth="1"/>
    <col min="14847" max="14847" width="4.7109375" customWidth="1"/>
    <col min="14848" max="14848" width="13.7109375" customWidth="1"/>
    <col min="14849" max="14851" width="12.7109375" customWidth="1"/>
    <col min="14853" max="14853" width="21" customWidth="1"/>
    <col min="14854" max="14854" width="36.5703125" customWidth="1"/>
    <col min="15101" max="15101" width="4.7109375" customWidth="1"/>
    <col min="15102" max="15102" width="30.7109375" customWidth="1"/>
    <col min="15103" max="15103" width="4.7109375" customWidth="1"/>
    <col min="15104" max="15104" width="13.7109375" customWidth="1"/>
    <col min="15105" max="15107" width="12.7109375" customWidth="1"/>
    <col min="15109" max="15109" width="21" customWidth="1"/>
    <col min="15110" max="15110" width="36.5703125" customWidth="1"/>
    <col min="15357" max="15357" width="4.7109375" customWidth="1"/>
    <col min="15358" max="15358" width="30.7109375" customWidth="1"/>
    <col min="15359" max="15359" width="4.7109375" customWidth="1"/>
    <col min="15360" max="15360" width="13.7109375" customWidth="1"/>
    <col min="15361" max="15363" width="12.7109375" customWidth="1"/>
    <col min="15365" max="15365" width="21" customWidth="1"/>
    <col min="15366" max="15366" width="36.5703125" customWidth="1"/>
    <col min="15613" max="15613" width="4.7109375" customWidth="1"/>
    <col min="15614" max="15614" width="30.7109375" customWidth="1"/>
    <col min="15615" max="15615" width="4.7109375" customWidth="1"/>
    <col min="15616" max="15616" width="13.7109375" customWidth="1"/>
    <col min="15617" max="15619" width="12.7109375" customWidth="1"/>
    <col min="15621" max="15621" width="21" customWidth="1"/>
    <col min="15622" max="15622" width="36.5703125" customWidth="1"/>
    <col min="15869" max="15869" width="4.7109375" customWidth="1"/>
    <col min="15870" max="15870" width="30.7109375" customWidth="1"/>
    <col min="15871" max="15871" width="4.7109375" customWidth="1"/>
    <col min="15872" max="15872" width="13.7109375" customWidth="1"/>
    <col min="15873" max="15875" width="12.7109375" customWidth="1"/>
    <col min="15877" max="15877" width="21" customWidth="1"/>
    <col min="15878" max="15878" width="36.5703125" customWidth="1"/>
    <col min="16125" max="16125" width="4.7109375" customWidth="1"/>
    <col min="16126" max="16126" width="30.7109375" customWidth="1"/>
    <col min="16127" max="16127" width="4.7109375" customWidth="1"/>
    <col min="16128" max="16128" width="13.7109375" customWidth="1"/>
    <col min="16129" max="16131" width="12.7109375" customWidth="1"/>
    <col min="16133" max="16133" width="21" customWidth="1"/>
    <col min="16134" max="16134" width="36.5703125" customWidth="1"/>
  </cols>
  <sheetData>
    <row r="1" spans="1:8" ht="12.75" customHeight="1">
      <c r="B1" s="60" t="e">
        <f>+nsl!#REF!</f>
        <v>#REF!</v>
      </c>
    </row>
    <row r="2" spans="1:8" ht="12.75" customHeight="1">
      <c r="B2" s="60" t="str">
        <f>+nsl!D20</f>
        <v>KANAL FT44 - PODALJŠANJE IN KANAL FT44-1</v>
      </c>
    </row>
    <row r="3" spans="1:8" ht="12.75" customHeight="1">
      <c r="B3" s="60">
        <f>+nsl!D21</f>
        <v>0</v>
      </c>
    </row>
    <row r="4" spans="1:8" ht="12.75" customHeight="1" thickBot="1">
      <c r="B4" s="60"/>
    </row>
    <row r="5" spans="1:8" ht="16.5" thickBot="1">
      <c r="A5" s="22" t="s">
        <v>54</v>
      </c>
      <c r="B5" s="274" t="s">
        <v>62</v>
      </c>
      <c r="C5" s="73"/>
      <c r="D5" s="98"/>
      <c r="E5" s="98"/>
      <c r="F5" s="230"/>
      <c r="H5" s="29"/>
    </row>
    <row r="6" spans="1:8" ht="15.75" hidden="1">
      <c r="A6" s="22"/>
      <c r="B6" s="70"/>
      <c r="C6" s="73"/>
      <c r="D6" s="98"/>
      <c r="E6" s="98"/>
      <c r="F6" s="230"/>
      <c r="H6" s="29"/>
    </row>
    <row r="7" spans="1:8" ht="15.75" hidden="1">
      <c r="A7" s="22"/>
      <c r="B7" s="158" t="s">
        <v>76</v>
      </c>
      <c r="C7" s="159"/>
      <c r="D7" s="160"/>
      <c r="E7" s="98"/>
      <c r="F7" s="230"/>
      <c r="H7" s="29"/>
    </row>
    <row r="8" spans="1:8" ht="15.75" hidden="1">
      <c r="A8" s="22"/>
      <c r="B8" s="158"/>
      <c r="C8" s="159"/>
      <c r="D8" s="160" t="s">
        <v>19</v>
      </c>
      <c r="E8" s="98" t="s">
        <v>77</v>
      </c>
      <c r="F8" s="233" t="s">
        <v>66</v>
      </c>
      <c r="G8" s="142" t="s">
        <v>78</v>
      </c>
      <c r="H8" s="142" t="s">
        <v>111</v>
      </c>
    </row>
    <row r="9" spans="1:8" ht="15.75" hidden="1">
      <c r="A9" s="22"/>
      <c r="B9" s="158"/>
      <c r="C9" s="162"/>
      <c r="D9" s="163"/>
      <c r="E9" s="98"/>
      <c r="F9" s="233"/>
      <c r="G9" s="138"/>
      <c r="H9" s="29"/>
    </row>
    <row r="10" spans="1:8" ht="15.75" hidden="1">
      <c r="A10" s="22"/>
      <c r="B10" s="161" t="s">
        <v>109</v>
      </c>
      <c r="C10" s="162" t="s">
        <v>14</v>
      </c>
      <c r="D10" s="166">
        <v>38</v>
      </c>
      <c r="E10" s="160">
        <v>0</v>
      </c>
      <c r="F10" s="160">
        <v>28</v>
      </c>
      <c r="G10" s="209">
        <v>3.8</v>
      </c>
      <c r="H10" s="209">
        <v>6.2</v>
      </c>
    </row>
    <row r="11" spans="1:8" ht="15.75" hidden="1">
      <c r="A11" s="22"/>
      <c r="B11" s="164" t="s">
        <v>110</v>
      </c>
      <c r="C11" s="162" t="s">
        <v>14</v>
      </c>
      <c r="D11" s="166">
        <v>81</v>
      </c>
      <c r="E11" s="160">
        <v>0</v>
      </c>
      <c r="F11" s="160">
        <v>81</v>
      </c>
      <c r="G11" s="209">
        <f t="shared" ref="G11" si="0">+D11-F11-E11</f>
        <v>0</v>
      </c>
      <c r="H11" s="209">
        <v>0</v>
      </c>
    </row>
    <row r="12" spans="1:8" s="225" customFormat="1" ht="15.75" hidden="1">
      <c r="A12" s="22"/>
      <c r="B12" s="164" t="s">
        <v>112</v>
      </c>
      <c r="C12" s="162" t="s">
        <v>14</v>
      </c>
      <c r="D12" s="166">
        <f>+predD!D13</f>
        <v>18.97</v>
      </c>
      <c r="E12" s="251">
        <f>D12</f>
        <v>18.97</v>
      </c>
      <c r="F12" s="275">
        <v>0</v>
      </c>
      <c r="G12" s="252">
        <v>0</v>
      </c>
      <c r="H12" s="252">
        <v>0</v>
      </c>
    </row>
    <row r="13" spans="1:8" s="225" customFormat="1" ht="15.75" hidden="1">
      <c r="A13" s="22"/>
      <c r="B13" s="164" t="s">
        <v>113</v>
      </c>
      <c r="C13" s="162" t="s">
        <v>14</v>
      </c>
      <c r="D13" s="166">
        <f>+predD!D14</f>
        <v>51.38</v>
      </c>
      <c r="E13" s="252">
        <v>0</v>
      </c>
      <c r="F13" s="160">
        <v>28.8</v>
      </c>
      <c r="G13" s="252">
        <v>0</v>
      </c>
      <c r="H13" s="252">
        <f>D13-E13-F13-G13</f>
        <v>22.580000000000002</v>
      </c>
    </row>
    <row r="14" spans="1:8" s="225" customFormat="1" ht="15.75" hidden="1">
      <c r="A14" s="22"/>
      <c r="B14" s="164"/>
      <c r="C14" s="162"/>
      <c r="D14" s="166"/>
      <c r="E14" s="160"/>
      <c r="F14" s="160"/>
      <c r="G14" s="209"/>
      <c r="H14" s="209"/>
    </row>
    <row r="15" spans="1:8" s="213" customFormat="1" ht="15.75" hidden="1">
      <c r="A15" s="210"/>
      <c r="B15" s="211"/>
      <c r="C15" s="212"/>
      <c r="F15" s="276"/>
      <c r="G15" s="214"/>
      <c r="H15" s="215"/>
    </row>
    <row r="16" spans="1:8" ht="15.75" hidden="1">
      <c r="A16" s="22"/>
      <c r="B16" s="158" t="s">
        <v>75</v>
      </c>
      <c r="C16" s="159"/>
      <c r="D16" s="160"/>
      <c r="E16" s="98"/>
      <c r="F16" s="230"/>
      <c r="H16" s="29"/>
    </row>
    <row r="17" spans="1:8" ht="15.75" hidden="1">
      <c r="A17" s="22"/>
      <c r="B17" s="158"/>
      <c r="C17" s="159"/>
      <c r="D17" s="160"/>
      <c r="E17" s="98"/>
      <c r="F17" s="230"/>
      <c r="H17" s="29"/>
    </row>
    <row r="18" spans="1:8" ht="15.75" hidden="1">
      <c r="A18" s="22"/>
      <c r="B18" s="161" t="s">
        <v>109</v>
      </c>
      <c r="C18" s="162" t="s">
        <v>11</v>
      </c>
      <c r="D18" s="163">
        <v>78</v>
      </c>
      <c r="E18" s="98"/>
      <c r="F18" s="230"/>
      <c r="H18" s="29"/>
    </row>
    <row r="19" spans="1:8" ht="15.75" hidden="1">
      <c r="A19" s="22"/>
      <c r="B19" s="164" t="s">
        <v>110</v>
      </c>
      <c r="C19" s="165" t="s">
        <v>11</v>
      </c>
      <c r="D19" s="166">
        <v>240</v>
      </c>
      <c r="E19" s="98"/>
      <c r="F19" s="230"/>
      <c r="H19" s="29"/>
    </row>
    <row r="20" spans="1:8" ht="15.75" hidden="1">
      <c r="A20" s="22"/>
      <c r="B20" s="216" t="s">
        <v>102</v>
      </c>
      <c r="C20" s="73"/>
      <c r="D20" s="98">
        <f>SUM(D18:D19)</f>
        <v>318</v>
      </c>
      <c r="E20" s="98"/>
      <c r="F20" s="230"/>
      <c r="H20" s="29"/>
    </row>
    <row r="21" spans="1:8" ht="15.75">
      <c r="A21" s="22"/>
      <c r="B21" s="70"/>
      <c r="C21" s="73"/>
      <c r="D21" s="98"/>
      <c r="E21" s="98"/>
      <c r="F21" s="230"/>
      <c r="H21" s="29"/>
    </row>
    <row r="22" spans="1:8" ht="15">
      <c r="A22" s="174" t="s">
        <v>91</v>
      </c>
      <c r="B22" s="175" t="s">
        <v>92</v>
      </c>
      <c r="C22" s="175" t="s">
        <v>93</v>
      </c>
      <c r="D22" s="176" t="s">
        <v>94</v>
      </c>
      <c r="E22" s="177" t="s">
        <v>95</v>
      </c>
      <c r="F22" s="239" t="s">
        <v>96</v>
      </c>
      <c r="G22" s="142"/>
      <c r="H22" s="32"/>
    </row>
    <row r="23" spans="1:8" ht="15.75" thickBot="1">
      <c r="A23" s="178"/>
      <c r="B23" s="179"/>
      <c r="C23" s="179" t="s">
        <v>97</v>
      </c>
      <c r="D23" s="180"/>
      <c r="E23" s="181" t="s">
        <v>98</v>
      </c>
      <c r="F23" s="240" t="s">
        <v>99</v>
      </c>
      <c r="G23" s="142"/>
      <c r="H23" s="32"/>
    </row>
    <row r="24" spans="1:8" ht="15">
      <c r="A24" s="182"/>
      <c r="B24" s="183"/>
      <c r="C24" s="183"/>
      <c r="D24" s="184"/>
      <c r="E24" s="185"/>
      <c r="F24" s="242"/>
      <c r="G24" s="142"/>
      <c r="H24" s="32"/>
    </row>
    <row r="25" spans="1:8" ht="140.25">
      <c r="A25" s="30">
        <v>1</v>
      </c>
      <c r="B25" s="153" t="s">
        <v>116</v>
      </c>
      <c r="C25" s="73"/>
      <c r="D25" s="167">
        <v>0.1</v>
      </c>
      <c r="E25" s="98"/>
      <c r="F25" s="230"/>
      <c r="H25" s="71"/>
    </row>
    <row r="26" spans="1:8" ht="12.75" customHeight="1">
      <c r="A26" s="30"/>
      <c r="B26" s="40"/>
      <c r="C26" s="73"/>
      <c r="D26" s="98"/>
      <c r="E26" s="98"/>
      <c r="F26" s="230"/>
      <c r="H26" s="32"/>
    </row>
    <row r="27" spans="1:8" ht="12.75" customHeight="1">
      <c r="A27" s="30"/>
      <c r="B27" s="244" t="s">
        <v>109</v>
      </c>
      <c r="C27" s="41" t="s">
        <v>11</v>
      </c>
      <c r="D27" s="42">
        <f>+D18*$D$25</f>
        <v>7.8000000000000007</v>
      </c>
      <c r="E27" s="141"/>
      <c r="F27" s="238">
        <f>D27*E27</f>
        <v>0</v>
      </c>
      <c r="H27" s="32"/>
    </row>
    <row r="28" spans="1:8" ht="12.75" customHeight="1">
      <c r="A28" s="30"/>
      <c r="B28" s="236" t="s">
        <v>110</v>
      </c>
      <c r="C28" s="41" t="s">
        <v>11</v>
      </c>
      <c r="D28" s="42">
        <f>+D19*$D$25</f>
        <v>24</v>
      </c>
      <c r="E28" s="235"/>
      <c r="F28" s="238">
        <f t="shared" ref="F28:F30" si="1">D28*E28</f>
        <v>0</v>
      </c>
      <c r="H28" s="32"/>
    </row>
    <row r="29" spans="1:8" s="225" customFormat="1" ht="12.75" customHeight="1">
      <c r="A29" s="243"/>
      <c r="B29" s="236" t="s">
        <v>112</v>
      </c>
      <c r="C29" s="41" t="str">
        <f>+C28</f>
        <v>m3</v>
      </c>
      <c r="D29" s="227">
        <f>0.5*D12</f>
        <v>9.4849999999999994</v>
      </c>
      <c r="E29" s="235"/>
      <c r="F29" s="238">
        <f t="shared" si="1"/>
        <v>0</v>
      </c>
      <c r="H29" s="32"/>
    </row>
    <row r="30" spans="1:8" s="225" customFormat="1" ht="12.75" customHeight="1">
      <c r="A30" s="243"/>
      <c r="B30" s="236" t="s">
        <v>113</v>
      </c>
      <c r="C30" s="41" t="str">
        <f>+C29</f>
        <v>m3</v>
      </c>
      <c r="D30" s="227">
        <f>0.5*D13</f>
        <v>25.69</v>
      </c>
      <c r="E30" s="235"/>
      <c r="F30" s="238">
        <f t="shared" si="1"/>
        <v>0</v>
      </c>
      <c r="H30" s="32"/>
    </row>
    <row r="31" spans="1:8" ht="12.75" customHeight="1">
      <c r="A31" s="30"/>
      <c r="B31" s="217" t="s">
        <v>19</v>
      </c>
      <c r="C31" s="222" t="s">
        <v>11</v>
      </c>
      <c r="D31" s="223">
        <f>SUM(D27:D30)</f>
        <v>66.974999999999994</v>
      </c>
      <c r="E31" s="220"/>
      <c r="F31" s="277"/>
      <c r="H31" s="32"/>
    </row>
    <row r="32" spans="1:8" ht="12.75" customHeight="1">
      <c r="A32" s="30"/>
      <c r="B32" s="143"/>
      <c r="C32" s="74"/>
      <c r="D32" s="94"/>
      <c r="E32" s="141"/>
      <c r="F32" s="231"/>
      <c r="H32" s="44"/>
    </row>
    <row r="33" spans="1:10" ht="191.25">
      <c r="A33" s="30">
        <f>+A25+1</f>
        <v>2</v>
      </c>
      <c r="B33" s="157" t="s">
        <v>117</v>
      </c>
      <c r="C33" s="78"/>
      <c r="D33" s="167">
        <v>0.4</v>
      </c>
      <c r="E33" s="98"/>
      <c r="F33" s="230"/>
      <c r="H33" s="44"/>
    </row>
    <row r="34" spans="1:10" ht="15">
      <c r="A34" s="30"/>
      <c r="B34" s="40"/>
      <c r="C34" s="73"/>
      <c r="D34" s="98"/>
      <c r="E34" s="98"/>
      <c r="F34" s="230"/>
      <c r="H34" s="32"/>
    </row>
    <row r="35" spans="1:10" ht="15">
      <c r="A35" s="30"/>
      <c r="B35" s="244" t="s">
        <v>109</v>
      </c>
      <c r="C35" s="41" t="s">
        <v>11</v>
      </c>
      <c r="D35" s="42">
        <f>+D18*$D$33</f>
        <v>31.200000000000003</v>
      </c>
      <c r="E35" s="141"/>
      <c r="F35" s="238">
        <f>D35*E35</f>
        <v>0</v>
      </c>
      <c r="H35" s="32"/>
    </row>
    <row r="36" spans="1:10" ht="15">
      <c r="A36" s="30"/>
      <c r="B36" s="236" t="s">
        <v>110</v>
      </c>
      <c r="C36" s="74" t="s">
        <v>11</v>
      </c>
      <c r="D36" s="42">
        <f>+D19*$D$33</f>
        <v>96</v>
      </c>
      <c r="E36" s="235"/>
      <c r="F36" s="238">
        <f t="shared" ref="F36:F38" si="2">D36*E36</f>
        <v>0</v>
      </c>
      <c r="H36" s="32"/>
    </row>
    <row r="37" spans="1:10" s="225" customFormat="1" ht="15">
      <c r="A37" s="243"/>
      <c r="B37" s="236" t="s">
        <v>112</v>
      </c>
      <c r="C37" s="41" t="str">
        <f>+C36</f>
        <v>m3</v>
      </c>
      <c r="D37" s="227">
        <f>+D12*0.9*0.1</f>
        <v>1.7073</v>
      </c>
      <c r="E37" s="235"/>
      <c r="F37" s="238">
        <f t="shared" si="2"/>
        <v>0</v>
      </c>
      <c r="H37" s="32"/>
    </row>
    <row r="38" spans="1:10" s="225" customFormat="1" ht="15">
      <c r="A38" s="243"/>
      <c r="B38" s="236" t="s">
        <v>113</v>
      </c>
      <c r="C38" s="41" t="str">
        <f>+C37</f>
        <v>m3</v>
      </c>
      <c r="D38" s="227">
        <f>+D13*0.6*0.1</f>
        <v>3.0828000000000002</v>
      </c>
      <c r="E38" s="235"/>
      <c r="F38" s="238">
        <f t="shared" si="2"/>
        <v>0</v>
      </c>
      <c r="H38" s="32"/>
    </row>
    <row r="39" spans="1:10" ht="15">
      <c r="A39" s="30"/>
      <c r="B39" s="217" t="s">
        <v>19</v>
      </c>
      <c r="C39" s="221" t="s">
        <v>11</v>
      </c>
      <c r="D39" s="219">
        <f>SUM(D35:D38)</f>
        <v>131.99009999999998</v>
      </c>
      <c r="E39" s="220"/>
      <c r="F39" s="277"/>
      <c r="H39" s="35"/>
    </row>
    <row r="40" spans="1:10" ht="15">
      <c r="A40" s="30"/>
      <c r="B40" s="46"/>
      <c r="C40" s="73"/>
      <c r="D40" s="98"/>
      <c r="E40" s="98"/>
      <c r="F40" s="230"/>
      <c r="H40" s="44"/>
    </row>
    <row r="41" spans="1:10" ht="204">
      <c r="A41" s="30">
        <f>+A33+1</f>
        <v>3</v>
      </c>
      <c r="B41" s="157" t="s">
        <v>118</v>
      </c>
      <c r="C41" s="75"/>
      <c r="D41" s="168">
        <v>0.3</v>
      </c>
      <c r="E41" s="107"/>
      <c r="F41" s="108"/>
      <c r="H41" s="44"/>
    </row>
    <row r="42" spans="1:10" ht="15">
      <c r="A42" s="30"/>
      <c r="B42" s="40"/>
      <c r="C42" s="73"/>
      <c r="D42" s="98"/>
      <c r="E42" s="98"/>
      <c r="F42" s="230"/>
      <c r="H42" s="35"/>
    </row>
    <row r="43" spans="1:10" ht="15">
      <c r="A43" s="30"/>
      <c r="B43" s="244" t="s">
        <v>109</v>
      </c>
      <c r="C43" s="41" t="s">
        <v>11</v>
      </c>
      <c r="D43" s="94">
        <f>+D18*$D$41</f>
        <v>23.4</v>
      </c>
      <c r="E43" s="141"/>
      <c r="F43" s="238">
        <f>D43*E43</f>
        <v>0</v>
      </c>
      <c r="H43" s="35"/>
    </row>
    <row r="44" spans="1:10" ht="15">
      <c r="A44" s="30"/>
      <c r="B44" s="236" t="s">
        <v>110</v>
      </c>
      <c r="C44" s="74" t="s">
        <v>11</v>
      </c>
      <c r="D44" s="94">
        <f>+D19*$D$41</f>
        <v>72</v>
      </c>
      <c r="E44" s="235"/>
      <c r="F44" s="238">
        <f t="shared" ref="F44:F46" si="3">D44*E44</f>
        <v>0</v>
      </c>
      <c r="H44" s="35"/>
    </row>
    <row r="45" spans="1:10" s="225" customFormat="1" ht="15">
      <c r="A45" s="243"/>
      <c r="B45" s="236" t="s">
        <v>112</v>
      </c>
      <c r="C45" s="41" t="str">
        <f>+C44</f>
        <v>m3</v>
      </c>
      <c r="D45" s="227">
        <f>+D12*0.9*0.5</f>
        <v>8.5365000000000002</v>
      </c>
      <c r="E45" s="235"/>
      <c r="F45" s="238">
        <f t="shared" si="3"/>
        <v>0</v>
      </c>
      <c r="H45" s="35"/>
    </row>
    <row r="46" spans="1:10" s="225" customFormat="1" ht="15">
      <c r="A46" s="243"/>
      <c r="B46" s="236" t="s">
        <v>113</v>
      </c>
      <c r="C46" s="41" t="str">
        <f>+C45</f>
        <v>m3</v>
      </c>
      <c r="D46" s="227">
        <f>+D13*0.6*0.5</f>
        <v>15.414</v>
      </c>
      <c r="E46" s="235"/>
      <c r="F46" s="238">
        <f t="shared" si="3"/>
        <v>0</v>
      </c>
      <c r="H46" s="35"/>
    </row>
    <row r="47" spans="1:10" ht="15">
      <c r="A47" s="30"/>
      <c r="B47" s="217" t="s">
        <v>19</v>
      </c>
      <c r="C47" s="221" t="s">
        <v>11</v>
      </c>
      <c r="D47" s="219">
        <f>SUM(D43:D46)</f>
        <v>119.35050000000001</v>
      </c>
      <c r="E47" s="220"/>
      <c r="F47" s="277"/>
      <c r="H47" s="133"/>
      <c r="J47" s="156"/>
    </row>
    <row r="48" spans="1:10" ht="15">
      <c r="A48" s="30"/>
      <c r="B48" s="31"/>
      <c r="C48" s="73"/>
      <c r="D48" s="98"/>
      <c r="E48" s="98"/>
      <c r="F48" s="230"/>
      <c r="H48" s="133"/>
      <c r="J48" s="156"/>
    </row>
    <row r="49" spans="1:10" ht="216.75">
      <c r="A49" s="30">
        <f>+A41+1</f>
        <v>4</v>
      </c>
      <c r="B49" s="157" t="s">
        <v>119</v>
      </c>
      <c r="C49" s="173"/>
      <c r="D49" s="168">
        <v>0.2</v>
      </c>
      <c r="E49" s="107"/>
      <c r="F49" s="231"/>
      <c r="H49" s="133"/>
      <c r="J49" s="156"/>
    </row>
    <row r="50" spans="1:10" ht="15">
      <c r="A50" s="30"/>
      <c r="B50" s="46"/>
      <c r="C50" s="73"/>
      <c r="D50" s="98"/>
      <c r="E50" s="98"/>
      <c r="F50" s="231"/>
      <c r="H50" s="133"/>
      <c r="J50" s="156"/>
    </row>
    <row r="51" spans="1:10" ht="15">
      <c r="A51" s="30"/>
      <c r="B51" s="244" t="s">
        <v>109</v>
      </c>
      <c r="C51" s="41" t="s">
        <v>11</v>
      </c>
      <c r="D51" s="94">
        <f>+D18*$D$49</f>
        <v>15.600000000000001</v>
      </c>
      <c r="E51" s="141"/>
      <c r="F51" s="238">
        <f>D51*E51</f>
        <v>0</v>
      </c>
      <c r="H51" s="133"/>
      <c r="J51" s="156"/>
    </row>
    <row r="52" spans="1:10" ht="15">
      <c r="A52" s="30"/>
      <c r="B52" s="236" t="s">
        <v>110</v>
      </c>
      <c r="C52" s="74" t="s">
        <v>11</v>
      </c>
      <c r="D52" s="94">
        <f>+D19*$D$49</f>
        <v>48</v>
      </c>
      <c r="E52" s="235"/>
      <c r="F52" s="238">
        <f t="shared" ref="F52:F54" si="4">D52*E52</f>
        <v>0</v>
      </c>
      <c r="H52" s="133"/>
      <c r="J52" s="156"/>
    </row>
    <row r="53" spans="1:10" s="225" customFormat="1" ht="15">
      <c r="A53" s="243"/>
      <c r="B53" s="236" t="s">
        <v>112</v>
      </c>
      <c r="C53" s="41" t="str">
        <f>+C52</f>
        <v>m3</v>
      </c>
      <c r="D53" s="227">
        <f>+D12*0.9*0.2</f>
        <v>3.4146000000000001</v>
      </c>
      <c r="E53" s="235"/>
      <c r="F53" s="238">
        <f t="shared" si="4"/>
        <v>0</v>
      </c>
      <c r="H53" s="133"/>
      <c r="J53" s="156"/>
    </row>
    <row r="54" spans="1:10" s="225" customFormat="1" ht="15">
      <c r="A54" s="243"/>
      <c r="B54" s="236" t="s">
        <v>113</v>
      </c>
      <c r="C54" s="41" t="str">
        <f>+C53</f>
        <v>m3</v>
      </c>
      <c r="D54" s="227">
        <f>+D13*0.9*0.2</f>
        <v>9.248400000000002</v>
      </c>
      <c r="E54" s="235"/>
      <c r="F54" s="238">
        <f t="shared" si="4"/>
        <v>0</v>
      </c>
      <c r="H54" s="133"/>
      <c r="J54" s="156"/>
    </row>
    <row r="55" spans="1:10" ht="15">
      <c r="A55" s="30"/>
      <c r="B55" s="217" t="s">
        <v>19</v>
      </c>
      <c r="C55" s="221" t="s">
        <v>11</v>
      </c>
      <c r="D55" s="219">
        <f>SUM(D51:D54)</f>
        <v>76.263000000000005</v>
      </c>
      <c r="E55" s="220"/>
      <c r="F55" s="277"/>
      <c r="H55" s="133"/>
      <c r="J55" s="156"/>
    </row>
    <row r="56" spans="1:10" ht="15">
      <c r="A56" s="30"/>
      <c r="B56" s="36"/>
      <c r="C56" s="76"/>
      <c r="D56" s="109"/>
      <c r="E56" s="107"/>
      <c r="F56" s="231"/>
    </row>
    <row r="57" spans="1:10" ht="127.5">
      <c r="A57" s="30">
        <f>+A49+1</f>
        <v>5</v>
      </c>
      <c r="B57" s="20" t="s">
        <v>16</v>
      </c>
      <c r="C57" s="76"/>
      <c r="D57" s="92"/>
      <c r="E57" s="92"/>
      <c r="F57" s="232"/>
    </row>
    <row r="58" spans="1:10" ht="15">
      <c r="A58" s="30"/>
      <c r="B58" s="46"/>
      <c r="C58" s="73"/>
      <c r="D58" s="98"/>
      <c r="E58" s="98"/>
      <c r="F58" s="231"/>
    </row>
    <row r="59" spans="1:10" ht="15">
      <c r="A59" s="30"/>
      <c r="B59" s="244" t="s">
        <v>109</v>
      </c>
      <c r="C59" s="76" t="s">
        <v>10</v>
      </c>
      <c r="D59" s="94">
        <v>0</v>
      </c>
      <c r="E59" s="92"/>
      <c r="F59" s="238">
        <f>D59*E59</f>
        <v>0</v>
      </c>
    </row>
    <row r="60" spans="1:10" ht="15">
      <c r="A60" s="30"/>
      <c r="B60" s="236" t="s">
        <v>110</v>
      </c>
      <c r="C60" s="76" t="s">
        <v>10</v>
      </c>
      <c r="D60" s="94">
        <v>1</v>
      </c>
      <c r="E60" s="92"/>
      <c r="F60" s="238">
        <f t="shared" ref="F60:F62" si="5">D60*E60</f>
        <v>0</v>
      </c>
    </row>
    <row r="61" spans="1:10" s="225" customFormat="1" ht="15">
      <c r="A61" s="243"/>
      <c r="B61" s="236" t="s">
        <v>112</v>
      </c>
      <c r="C61" s="41" t="str">
        <f>+C60</f>
        <v>kos</v>
      </c>
      <c r="D61" s="227">
        <v>0</v>
      </c>
      <c r="E61" s="92"/>
      <c r="F61" s="238">
        <f t="shared" si="5"/>
        <v>0</v>
      </c>
      <c r="H61" s="37"/>
    </row>
    <row r="62" spans="1:10" s="225" customFormat="1" ht="15">
      <c r="A62" s="243"/>
      <c r="B62" s="236" t="s">
        <v>113</v>
      </c>
      <c r="C62" s="41" t="str">
        <f>+C61</f>
        <v>kos</v>
      </c>
      <c r="D62" s="227">
        <f>+D21*0.9*0.2</f>
        <v>0</v>
      </c>
      <c r="E62" s="92"/>
      <c r="F62" s="238">
        <f t="shared" si="5"/>
        <v>0</v>
      </c>
      <c r="H62" s="37"/>
    </row>
    <row r="63" spans="1:10" ht="15">
      <c r="A63" s="30"/>
      <c r="B63" s="217" t="s">
        <v>19</v>
      </c>
      <c r="C63" s="218" t="s">
        <v>10</v>
      </c>
      <c r="D63" s="219">
        <f>SUM(D59:D62)</f>
        <v>1</v>
      </c>
      <c r="E63" s="220"/>
      <c r="F63" s="277"/>
      <c r="H63" s="133"/>
    </row>
    <row r="64" spans="1:10" ht="15">
      <c r="A64" s="30"/>
      <c r="B64" s="36"/>
      <c r="C64" s="76"/>
      <c r="D64" s="109"/>
      <c r="E64" s="107"/>
      <c r="F64" s="231"/>
    </row>
    <row r="65" spans="1:8" ht="127.5">
      <c r="A65" s="30">
        <f>+A57+1</f>
        <v>6</v>
      </c>
      <c r="B65" s="157" t="s">
        <v>79</v>
      </c>
      <c r="C65" s="76"/>
      <c r="D65" s="92"/>
      <c r="E65" s="92"/>
      <c r="F65" s="232"/>
    </row>
    <row r="66" spans="1:8" ht="15">
      <c r="A66" s="30"/>
      <c r="B66" s="46"/>
      <c r="C66" s="73"/>
      <c r="D66" s="98"/>
      <c r="E66" s="98"/>
      <c r="F66" s="231"/>
    </row>
    <row r="67" spans="1:8" ht="15">
      <c r="A67" s="30"/>
      <c r="B67" s="244" t="s">
        <v>109</v>
      </c>
      <c r="C67" s="76" t="s">
        <v>10</v>
      </c>
      <c r="D67" s="94">
        <v>0</v>
      </c>
      <c r="E67" s="92"/>
      <c r="F67" s="238">
        <f>D67*E67</f>
        <v>0</v>
      </c>
    </row>
    <row r="68" spans="1:8" ht="15">
      <c r="A68" s="30"/>
      <c r="B68" s="236" t="s">
        <v>110</v>
      </c>
      <c r="C68" s="76" t="s">
        <v>10</v>
      </c>
      <c r="D68" s="94">
        <v>2</v>
      </c>
      <c r="E68" s="92"/>
      <c r="F68" s="238">
        <f t="shared" ref="F68:F70" si="6">D68*E68</f>
        <v>0</v>
      </c>
    </row>
    <row r="69" spans="1:8" s="225" customFormat="1" ht="15">
      <c r="A69" s="243"/>
      <c r="B69" s="236" t="s">
        <v>112</v>
      </c>
      <c r="C69" s="41" t="str">
        <f>+C68</f>
        <v>kos</v>
      </c>
      <c r="D69" s="227">
        <v>0</v>
      </c>
      <c r="E69" s="92"/>
      <c r="F69" s="238">
        <f t="shared" si="6"/>
        <v>0</v>
      </c>
      <c r="H69" s="37"/>
    </row>
    <row r="70" spans="1:8" s="225" customFormat="1" ht="15">
      <c r="A70" s="243"/>
      <c r="B70" s="236" t="s">
        <v>113</v>
      </c>
      <c r="C70" s="41" t="str">
        <f>+C69</f>
        <v>kos</v>
      </c>
      <c r="D70" s="227">
        <v>0</v>
      </c>
      <c r="E70" s="92"/>
      <c r="F70" s="238">
        <f t="shared" si="6"/>
        <v>0</v>
      </c>
      <c r="H70" s="37"/>
    </row>
    <row r="71" spans="1:8" ht="15">
      <c r="A71" s="30"/>
      <c r="B71" s="217" t="s">
        <v>19</v>
      </c>
      <c r="C71" s="218" t="s">
        <v>10</v>
      </c>
      <c r="D71" s="219">
        <f>SUM(D67:D70)</f>
        <v>2</v>
      </c>
      <c r="E71" s="220"/>
      <c r="F71" s="277"/>
      <c r="H71" s="133"/>
    </row>
    <row r="72" spans="1:8" ht="15">
      <c r="A72" s="30"/>
      <c r="B72" s="36"/>
      <c r="C72" s="76"/>
      <c r="D72" s="109"/>
      <c r="E72" s="107"/>
      <c r="F72" s="231"/>
      <c r="H72" s="151"/>
    </row>
    <row r="73" spans="1:8" ht="38.25">
      <c r="A73" s="30">
        <f>+A65+1</f>
        <v>7</v>
      </c>
      <c r="B73" s="43" t="s">
        <v>17</v>
      </c>
      <c r="C73" s="73"/>
      <c r="D73" s="94"/>
      <c r="E73" s="98"/>
      <c r="F73" s="230"/>
      <c r="H73" s="151"/>
    </row>
    <row r="74" spans="1:8" ht="15">
      <c r="A74" s="30"/>
      <c r="B74" s="46"/>
      <c r="C74" s="73"/>
      <c r="D74" s="98"/>
      <c r="E74" s="98"/>
      <c r="F74" s="231"/>
      <c r="H74" s="151"/>
    </row>
    <row r="75" spans="1:8" ht="15">
      <c r="A75" s="30"/>
      <c r="B75" s="244" t="s">
        <v>109</v>
      </c>
      <c r="C75" s="76" t="s">
        <v>10</v>
      </c>
      <c r="D75" s="94">
        <f>+D10*0.8</f>
        <v>30.400000000000002</v>
      </c>
      <c r="E75" s="92"/>
      <c r="F75" s="238">
        <f>D75*E75</f>
        <v>0</v>
      </c>
      <c r="H75" s="151"/>
    </row>
    <row r="76" spans="1:8" ht="15">
      <c r="A76" s="30"/>
      <c r="B76" s="236" t="s">
        <v>110</v>
      </c>
      <c r="C76" s="76" t="s">
        <v>10</v>
      </c>
      <c r="D76" s="94">
        <f>+D11*0.8</f>
        <v>64.8</v>
      </c>
      <c r="E76" s="92"/>
      <c r="F76" s="238">
        <f t="shared" ref="F76:F78" si="7">D76*E76</f>
        <v>0</v>
      </c>
      <c r="H76" s="151"/>
    </row>
    <row r="77" spans="1:8" s="225" customFormat="1" ht="15">
      <c r="A77" s="243"/>
      <c r="B77" s="236" t="s">
        <v>112</v>
      </c>
      <c r="C77" s="41" t="str">
        <f>+C76</f>
        <v>kos</v>
      </c>
      <c r="D77" s="227">
        <v>0</v>
      </c>
      <c r="E77" s="92"/>
      <c r="F77" s="238">
        <f t="shared" si="7"/>
        <v>0</v>
      </c>
      <c r="H77" s="151"/>
    </row>
    <row r="78" spans="1:8" s="225" customFormat="1" ht="15">
      <c r="A78" s="243"/>
      <c r="B78" s="236" t="s">
        <v>113</v>
      </c>
      <c r="C78" s="41" t="str">
        <f>+C77</f>
        <v>kos</v>
      </c>
      <c r="D78" s="227">
        <v>0</v>
      </c>
      <c r="E78" s="92"/>
      <c r="F78" s="238">
        <f t="shared" si="7"/>
        <v>0</v>
      </c>
      <c r="H78" s="151"/>
    </row>
    <row r="79" spans="1:8" ht="15">
      <c r="A79" s="30"/>
      <c r="B79" s="217" t="s">
        <v>19</v>
      </c>
      <c r="C79" s="218" t="s">
        <v>10</v>
      </c>
      <c r="D79" s="219">
        <f>SUM(D75:D78)</f>
        <v>95.2</v>
      </c>
      <c r="E79" s="220"/>
      <c r="F79" s="277"/>
      <c r="H79" s="34"/>
    </row>
    <row r="80" spans="1:8" ht="15">
      <c r="A80" s="30"/>
      <c r="B80" s="46"/>
      <c r="C80" s="73"/>
      <c r="D80" s="94"/>
      <c r="E80" s="98"/>
      <c r="F80" s="230"/>
      <c r="H80" s="34"/>
    </row>
    <row r="81" spans="1:8" ht="114.75">
      <c r="A81" s="30">
        <f>+A73+1</f>
        <v>8</v>
      </c>
      <c r="B81" s="38" t="s">
        <v>80</v>
      </c>
      <c r="C81" s="73"/>
      <c r="D81" s="94"/>
      <c r="E81" s="95"/>
      <c r="F81" s="96"/>
      <c r="H81" s="34"/>
    </row>
    <row r="82" spans="1:8" ht="15">
      <c r="A82" s="30"/>
      <c r="B82" s="154"/>
      <c r="C82" s="73"/>
      <c r="D82" s="94"/>
      <c r="E82" s="95"/>
      <c r="F82" s="96"/>
      <c r="H82" s="34"/>
    </row>
    <row r="83" spans="1:8" ht="15">
      <c r="A83" s="30"/>
      <c r="B83" s="244" t="s">
        <v>109</v>
      </c>
      <c r="C83" s="73" t="s">
        <v>11</v>
      </c>
      <c r="D83" s="94">
        <f>+G10*0.5</f>
        <v>1.9</v>
      </c>
      <c r="E83" s="92"/>
      <c r="F83" s="238">
        <f>D83*E83</f>
        <v>0</v>
      </c>
      <c r="H83" s="34"/>
    </row>
    <row r="84" spans="1:8" ht="15" customHeight="1">
      <c r="A84" s="30"/>
      <c r="B84" s="236" t="s">
        <v>110</v>
      </c>
      <c r="C84" s="73" t="s">
        <v>11</v>
      </c>
      <c r="D84" s="94">
        <f>+G11*0.5</f>
        <v>0</v>
      </c>
      <c r="E84" s="92"/>
      <c r="F84" s="238">
        <f t="shared" ref="F84:F86" si="8">D84*E84</f>
        <v>0</v>
      </c>
      <c r="H84" s="34"/>
    </row>
    <row r="85" spans="1:8" s="225" customFormat="1" ht="15" customHeight="1">
      <c r="A85" s="243"/>
      <c r="B85" s="236" t="s">
        <v>112</v>
      </c>
      <c r="C85" s="41" t="str">
        <f>+C84</f>
        <v>m3</v>
      </c>
      <c r="D85" s="227">
        <v>0</v>
      </c>
      <c r="E85" s="92"/>
      <c r="F85" s="238">
        <f t="shared" si="8"/>
        <v>0</v>
      </c>
      <c r="H85" s="34"/>
    </row>
    <row r="86" spans="1:8" s="225" customFormat="1" ht="15" customHeight="1">
      <c r="A86" s="243"/>
      <c r="B86" s="236" t="s">
        <v>113</v>
      </c>
      <c r="C86" s="41" t="str">
        <f>+C85</f>
        <v>m3</v>
      </c>
      <c r="D86" s="227">
        <v>0</v>
      </c>
      <c r="E86" s="92"/>
      <c r="F86" s="238">
        <f t="shared" si="8"/>
        <v>0</v>
      </c>
      <c r="H86" s="34"/>
    </row>
    <row r="87" spans="1:8" ht="15">
      <c r="A87" s="30"/>
      <c r="B87" s="217" t="s">
        <v>19</v>
      </c>
      <c r="C87" s="224" t="s">
        <v>11</v>
      </c>
      <c r="D87" s="219">
        <f>SUM(D83:D86)</f>
        <v>1.9</v>
      </c>
      <c r="E87" s="220"/>
      <c r="F87" s="277"/>
      <c r="H87" s="34"/>
    </row>
    <row r="88" spans="1:8" ht="15">
      <c r="A88" s="30"/>
      <c r="B88" s="46"/>
      <c r="C88" s="73"/>
      <c r="D88" s="94"/>
      <c r="E88" s="98"/>
      <c r="F88" s="230"/>
      <c r="H88" s="34"/>
    </row>
    <row r="89" spans="1:8" ht="89.25">
      <c r="A89" s="30">
        <f>+A81+1</f>
        <v>9</v>
      </c>
      <c r="B89" s="169" t="s">
        <v>81</v>
      </c>
      <c r="C89" s="76"/>
      <c r="D89" s="71"/>
      <c r="E89" s="97"/>
      <c r="F89" s="232"/>
      <c r="H89" s="144"/>
    </row>
    <row r="90" spans="1:8" ht="15">
      <c r="A90" s="30"/>
      <c r="B90" s="154"/>
      <c r="C90" s="73"/>
      <c r="D90" s="94"/>
      <c r="E90" s="95"/>
      <c r="F90" s="96"/>
      <c r="H90" s="144"/>
    </row>
    <row r="91" spans="1:8" ht="15">
      <c r="A91" s="30"/>
      <c r="B91" s="244" t="s">
        <v>109</v>
      </c>
      <c r="C91" s="73" t="s">
        <v>11</v>
      </c>
      <c r="D91" s="94">
        <f>+(E10+F10)*0.1</f>
        <v>2.8000000000000003</v>
      </c>
      <c r="E91" s="92"/>
      <c r="F91" s="238">
        <f>D91*E91</f>
        <v>0</v>
      </c>
      <c r="H91" s="35"/>
    </row>
    <row r="92" spans="1:8" ht="15">
      <c r="A92" s="30"/>
      <c r="B92" s="236" t="s">
        <v>110</v>
      </c>
      <c r="C92" s="73" t="s">
        <v>11</v>
      </c>
      <c r="D92" s="94">
        <f>+(E11+F11)*0.1</f>
        <v>8.1</v>
      </c>
      <c r="E92" s="92"/>
      <c r="F92" s="238">
        <f t="shared" ref="F92:F94" si="9">D92*E92</f>
        <v>0</v>
      </c>
      <c r="H92" s="144"/>
    </row>
    <row r="93" spans="1:8" s="225" customFormat="1" ht="15">
      <c r="A93" s="243"/>
      <c r="B93" s="236" t="s">
        <v>112</v>
      </c>
      <c r="C93" s="41" t="str">
        <f>+C92</f>
        <v>m3</v>
      </c>
      <c r="D93" s="227">
        <v>0</v>
      </c>
      <c r="E93" s="92"/>
      <c r="F93" s="238">
        <f t="shared" si="9"/>
        <v>0</v>
      </c>
      <c r="H93" s="144"/>
    </row>
    <row r="94" spans="1:8" s="225" customFormat="1" ht="15">
      <c r="A94" s="243"/>
      <c r="B94" s="236" t="s">
        <v>113</v>
      </c>
      <c r="C94" s="41" t="str">
        <f>+C93</f>
        <v>m3</v>
      </c>
      <c r="D94" s="227">
        <v>0</v>
      </c>
      <c r="E94" s="92"/>
      <c r="F94" s="238">
        <f t="shared" si="9"/>
        <v>0</v>
      </c>
      <c r="H94" s="144"/>
    </row>
    <row r="95" spans="1:8" ht="15">
      <c r="A95" s="30"/>
      <c r="B95" s="46"/>
      <c r="C95" s="76"/>
      <c r="D95" s="71"/>
      <c r="E95" s="97"/>
      <c r="F95" s="232"/>
      <c r="H95" s="34"/>
    </row>
    <row r="96" spans="1:8" ht="89.25">
      <c r="A96" s="30">
        <f>+A89+1</f>
        <v>10</v>
      </c>
      <c r="B96" s="169" t="s">
        <v>82</v>
      </c>
      <c r="C96" s="76"/>
      <c r="D96" s="71"/>
      <c r="E96" s="97"/>
      <c r="F96" s="232"/>
      <c r="H96" s="34"/>
    </row>
    <row r="97" spans="1:8" ht="15">
      <c r="A97" s="30"/>
      <c r="B97" s="154"/>
      <c r="C97" s="73"/>
      <c r="D97" s="94"/>
      <c r="E97" s="95"/>
      <c r="F97" s="96"/>
      <c r="H97" s="34"/>
    </row>
    <row r="98" spans="1:8" ht="15">
      <c r="A98" s="30"/>
      <c r="B98" s="244" t="s">
        <v>109</v>
      </c>
      <c r="C98" s="73" t="s">
        <v>11</v>
      </c>
      <c r="D98" s="94">
        <f>+D91*2.5</f>
        <v>7.0000000000000009</v>
      </c>
      <c r="E98" s="92"/>
      <c r="F98" s="238">
        <f>D98*E98</f>
        <v>0</v>
      </c>
      <c r="H98" s="34"/>
    </row>
    <row r="99" spans="1:8" ht="15" customHeight="1">
      <c r="A99" s="30"/>
      <c r="B99" s="236" t="s">
        <v>110</v>
      </c>
      <c r="C99" s="73" t="s">
        <v>11</v>
      </c>
      <c r="D99" s="94">
        <f>+D92*2.5</f>
        <v>20.25</v>
      </c>
      <c r="E99" s="92"/>
      <c r="F99" s="238">
        <f t="shared" ref="F99:F101" si="10">D99*E99</f>
        <v>0</v>
      </c>
      <c r="H99" s="34"/>
    </row>
    <row r="100" spans="1:8" s="225" customFormat="1" ht="15" customHeight="1">
      <c r="A100" s="243"/>
      <c r="B100" s="236" t="s">
        <v>112</v>
      </c>
      <c r="C100" s="41" t="str">
        <f>+C99</f>
        <v>m3</v>
      </c>
      <c r="D100" s="227">
        <v>0</v>
      </c>
      <c r="E100" s="92"/>
      <c r="F100" s="238">
        <f t="shared" si="10"/>
        <v>0</v>
      </c>
      <c r="H100" s="34"/>
    </row>
    <row r="101" spans="1:8" s="225" customFormat="1" ht="15" customHeight="1">
      <c r="A101" s="243"/>
      <c r="B101" s="236" t="s">
        <v>113</v>
      </c>
      <c r="C101" s="41" t="str">
        <f>+C100</f>
        <v>m3</v>
      </c>
      <c r="D101" s="227">
        <v>0</v>
      </c>
      <c r="E101" s="92"/>
      <c r="F101" s="238">
        <f t="shared" si="10"/>
        <v>0</v>
      </c>
      <c r="H101" s="34"/>
    </row>
    <row r="102" spans="1:8" ht="15">
      <c r="A102" s="30"/>
      <c r="B102" s="217" t="s">
        <v>19</v>
      </c>
      <c r="C102" s="224" t="s">
        <v>11</v>
      </c>
      <c r="D102" s="219">
        <f>SUM(D98:D101)</f>
        <v>27.25</v>
      </c>
      <c r="E102" s="220"/>
      <c r="F102" s="277"/>
      <c r="H102" s="34"/>
    </row>
    <row r="103" spans="1:8" ht="15">
      <c r="A103" s="30"/>
      <c r="B103" s="46"/>
      <c r="C103" s="76"/>
      <c r="D103" s="71"/>
      <c r="E103" s="97"/>
      <c r="F103" s="232"/>
      <c r="H103" s="133"/>
    </row>
    <row r="104" spans="1:8" ht="153">
      <c r="A104" s="30">
        <f>+A96+1</f>
        <v>11</v>
      </c>
      <c r="B104" s="169" t="s">
        <v>83</v>
      </c>
      <c r="C104" s="76"/>
      <c r="D104" s="71"/>
      <c r="E104" s="97"/>
      <c r="F104" s="232"/>
    </row>
    <row r="105" spans="1:8" ht="15">
      <c r="A105" s="30"/>
      <c r="B105" s="154"/>
      <c r="C105" s="73"/>
      <c r="D105" s="94"/>
      <c r="E105" s="95"/>
      <c r="F105" s="96"/>
    </row>
    <row r="106" spans="1:8" ht="15">
      <c r="A106" s="30"/>
      <c r="B106" s="244" t="s">
        <v>109</v>
      </c>
      <c r="C106" s="76" t="s">
        <v>47</v>
      </c>
      <c r="D106" s="94">
        <v>5</v>
      </c>
      <c r="E106" s="92"/>
      <c r="F106" s="238">
        <f>D106*E106</f>
        <v>0</v>
      </c>
    </row>
    <row r="107" spans="1:8" ht="15">
      <c r="A107" s="30"/>
      <c r="B107" s="236" t="s">
        <v>110</v>
      </c>
      <c r="C107" s="76" t="s">
        <v>47</v>
      </c>
      <c r="D107" s="94">
        <v>0</v>
      </c>
      <c r="E107" s="92"/>
      <c r="F107" s="238">
        <f t="shared" ref="F107:F109" si="11">D107*E107</f>
        <v>0</v>
      </c>
    </row>
    <row r="108" spans="1:8" s="225" customFormat="1" ht="15">
      <c r="A108" s="243"/>
      <c r="B108" s="236" t="s">
        <v>112</v>
      </c>
      <c r="C108" s="41" t="str">
        <f>+C107</f>
        <v>m1</v>
      </c>
      <c r="D108" s="227">
        <v>0</v>
      </c>
      <c r="E108" s="92"/>
      <c r="F108" s="238">
        <f t="shared" si="11"/>
        <v>0</v>
      </c>
      <c r="H108" s="37"/>
    </row>
    <row r="109" spans="1:8" s="225" customFormat="1" ht="15">
      <c r="A109" s="243"/>
      <c r="B109" s="236" t="s">
        <v>113</v>
      </c>
      <c r="C109" s="41" t="str">
        <f>+C108</f>
        <v>m1</v>
      </c>
      <c r="D109" s="227">
        <v>0</v>
      </c>
      <c r="E109" s="92"/>
      <c r="F109" s="238">
        <f t="shared" si="11"/>
        <v>0</v>
      </c>
      <c r="H109" s="37"/>
    </row>
    <row r="110" spans="1:8" ht="15">
      <c r="A110" s="30"/>
      <c r="B110" s="217" t="s">
        <v>19</v>
      </c>
      <c r="C110" s="218" t="s">
        <v>47</v>
      </c>
      <c r="D110" s="219">
        <f>SUM(D106:D109)</f>
        <v>5</v>
      </c>
      <c r="E110" s="220"/>
      <c r="F110" s="277"/>
    </row>
    <row r="111" spans="1:8" ht="15">
      <c r="A111" s="30"/>
      <c r="B111" s="46"/>
      <c r="C111" s="76"/>
      <c r="D111" s="71"/>
      <c r="E111" s="97"/>
      <c r="F111" s="232"/>
    </row>
    <row r="112" spans="1:8" ht="140.25">
      <c r="A112" s="30">
        <f>+A104+1</f>
        <v>12</v>
      </c>
      <c r="B112" s="46" t="s">
        <v>64</v>
      </c>
      <c r="C112" s="76"/>
      <c r="D112" s="71"/>
      <c r="E112" s="97"/>
      <c r="F112" s="232"/>
    </row>
    <row r="113" spans="1:8" ht="15">
      <c r="A113" s="30"/>
      <c r="B113" s="154"/>
      <c r="C113" s="73"/>
      <c r="D113" s="94"/>
      <c r="E113" s="95"/>
      <c r="F113" s="96"/>
    </row>
    <row r="114" spans="1:8" ht="15">
      <c r="A114" s="30"/>
      <c r="B114" s="244" t="s">
        <v>109</v>
      </c>
      <c r="C114" s="76" t="s">
        <v>12</v>
      </c>
      <c r="D114" s="94">
        <v>1</v>
      </c>
      <c r="E114" s="92"/>
      <c r="F114" s="238">
        <f>D114*E114</f>
        <v>0</v>
      </c>
    </row>
    <row r="115" spans="1:8" ht="15">
      <c r="A115" s="30"/>
      <c r="B115" s="236" t="s">
        <v>110</v>
      </c>
      <c r="C115" s="76" t="s">
        <v>12</v>
      </c>
      <c r="D115" s="94">
        <v>1</v>
      </c>
      <c r="E115" s="92"/>
      <c r="F115" s="231">
        <f t="shared" ref="F115:F117" si="12">D115*E115</f>
        <v>0</v>
      </c>
    </row>
    <row r="116" spans="1:8" s="225" customFormat="1" ht="15">
      <c r="A116" s="243"/>
      <c r="B116" s="236" t="s">
        <v>112</v>
      </c>
      <c r="C116" s="41" t="str">
        <f>+C115</f>
        <v>m2</v>
      </c>
      <c r="D116" s="227">
        <v>0</v>
      </c>
      <c r="E116" s="92"/>
      <c r="F116" s="238">
        <f t="shared" si="12"/>
        <v>0</v>
      </c>
      <c r="H116" s="37"/>
    </row>
    <row r="117" spans="1:8" s="225" customFormat="1" ht="15">
      <c r="A117" s="243"/>
      <c r="B117" s="236" t="s">
        <v>113</v>
      </c>
      <c r="C117" s="41" t="str">
        <f>+C116</f>
        <v>m2</v>
      </c>
      <c r="D117" s="227">
        <v>0</v>
      </c>
      <c r="E117" s="92"/>
      <c r="F117" s="238">
        <f t="shared" si="12"/>
        <v>0</v>
      </c>
      <c r="H117" s="37"/>
    </row>
    <row r="118" spans="1:8" ht="15">
      <c r="A118" s="30"/>
      <c r="B118" s="217" t="s">
        <v>19</v>
      </c>
      <c r="C118" s="218" t="s">
        <v>12</v>
      </c>
      <c r="D118" s="219">
        <f>SUM(D114:D117)</f>
        <v>2</v>
      </c>
      <c r="E118" s="220"/>
      <c r="F118" s="277"/>
    </row>
    <row r="119" spans="1:8" ht="15">
      <c r="A119" s="30"/>
      <c r="B119" s="46"/>
      <c r="C119" s="76"/>
      <c r="D119" s="71"/>
      <c r="E119" s="97"/>
      <c r="F119" s="232"/>
    </row>
    <row r="120" spans="1:8" ht="127.5">
      <c r="A120" s="30">
        <f>+A112+1</f>
        <v>13</v>
      </c>
      <c r="B120" s="46" t="s">
        <v>89</v>
      </c>
      <c r="C120" s="76"/>
      <c r="D120" s="71"/>
      <c r="E120" s="97"/>
      <c r="F120" s="232"/>
    </row>
    <row r="121" spans="1:8" ht="15">
      <c r="A121" s="30"/>
      <c r="B121" s="154"/>
      <c r="C121" s="73"/>
      <c r="D121" s="94"/>
      <c r="E121" s="95"/>
      <c r="F121" s="96"/>
    </row>
    <row r="122" spans="1:8" ht="15">
      <c r="A122" s="30"/>
      <c r="B122" s="244" t="s">
        <v>109</v>
      </c>
      <c r="C122" s="76" t="s">
        <v>11</v>
      </c>
      <c r="D122" s="94">
        <v>10</v>
      </c>
      <c r="E122" s="92"/>
      <c r="F122" s="238">
        <f>D122*E122</f>
        <v>0</v>
      </c>
    </row>
    <row r="123" spans="1:8" ht="15">
      <c r="A123" s="30"/>
      <c r="B123" s="236" t="s">
        <v>110</v>
      </c>
      <c r="C123" s="76" t="s">
        <v>11</v>
      </c>
      <c r="D123" s="94">
        <v>1</v>
      </c>
      <c r="E123" s="92"/>
      <c r="F123" s="231">
        <f t="shared" ref="F123:F125" si="13">D123*E123</f>
        <v>0</v>
      </c>
    </row>
    <row r="124" spans="1:8" s="225" customFormat="1" ht="15">
      <c r="A124" s="243"/>
      <c r="B124" s="236" t="s">
        <v>112</v>
      </c>
      <c r="C124" s="41" t="str">
        <f>+C123</f>
        <v>m3</v>
      </c>
      <c r="D124" s="227">
        <v>0</v>
      </c>
      <c r="E124" s="92"/>
      <c r="F124" s="238">
        <f t="shared" si="13"/>
        <v>0</v>
      </c>
      <c r="H124" s="37"/>
    </row>
    <row r="125" spans="1:8" s="225" customFormat="1" ht="15">
      <c r="A125" s="243"/>
      <c r="B125" s="236" t="s">
        <v>113</v>
      </c>
      <c r="C125" s="41" t="str">
        <f>+C124</f>
        <v>m3</v>
      </c>
      <c r="D125" s="227">
        <v>0</v>
      </c>
      <c r="E125" s="92"/>
      <c r="F125" s="238">
        <f t="shared" si="13"/>
        <v>0</v>
      </c>
      <c r="H125" s="37"/>
    </row>
    <row r="126" spans="1:8" ht="15">
      <c r="A126" s="30"/>
      <c r="B126" s="217" t="s">
        <v>19</v>
      </c>
      <c r="C126" s="218" t="s">
        <v>11</v>
      </c>
      <c r="D126" s="219">
        <f>SUM(D122:D125)</f>
        <v>11</v>
      </c>
      <c r="E126" s="220"/>
      <c r="F126" s="277"/>
    </row>
    <row r="127" spans="1:8" ht="15">
      <c r="A127" s="30"/>
      <c r="B127" s="38"/>
      <c r="C127" s="77"/>
      <c r="D127" s="98"/>
      <c r="E127" s="99"/>
      <c r="F127" s="100"/>
    </row>
    <row r="128" spans="1:8" ht="255">
      <c r="A128" s="30">
        <f>+A120+1</f>
        <v>14</v>
      </c>
      <c r="B128" s="254" t="s">
        <v>128</v>
      </c>
      <c r="C128" s="76"/>
      <c r="D128" s="98"/>
      <c r="E128" s="97"/>
      <c r="F128" s="232"/>
    </row>
    <row r="129" spans="1:8" ht="15">
      <c r="A129" s="30"/>
      <c r="B129" s="154"/>
      <c r="C129" s="73"/>
      <c r="D129" s="94"/>
      <c r="E129" s="95"/>
      <c r="F129" s="96"/>
    </row>
    <row r="130" spans="1:8" ht="15">
      <c r="A130" s="30"/>
      <c r="B130" s="244" t="s">
        <v>109</v>
      </c>
      <c r="C130" s="76" t="s">
        <v>11</v>
      </c>
      <c r="D130" s="94">
        <f>+G10*1.9</f>
        <v>7.22</v>
      </c>
      <c r="E130" s="92"/>
      <c r="F130" s="238">
        <f>D130*E130</f>
        <v>0</v>
      </c>
    </row>
    <row r="131" spans="1:8" ht="15">
      <c r="A131" s="30"/>
      <c r="B131" s="236" t="s">
        <v>110</v>
      </c>
      <c r="C131" s="76" t="s">
        <v>11</v>
      </c>
      <c r="D131" s="94">
        <f>+G11*1.9</f>
        <v>0</v>
      </c>
      <c r="E131" s="92"/>
      <c r="F131" s="238">
        <f t="shared" ref="F131:F133" si="14">D131*E131</f>
        <v>0</v>
      </c>
    </row>
    <row r="132" spans="1:8" s="225" customFormat="1" ht="15">
      <c r="A132" s="243"/>
      <c r="B132" s="236" t="s">
        <v>112</v>
      </c>
      <c r="C132" s="41" t="str">
        <f>+C131</f>
        <v>m3</v>
      </c>
      <c r="D132" s="227">
        <f>+D12*0.9</f>
        <v>17.073</v>
      </c>
      <c r="E132" s="92"/>
      <c r="F132" s="238">
        <f t="shared" si="14"/>
        <v>0</v>
      </c>
      <c r="H132" s="37"/>
    </row>
    <row r="133" spans="1:8" s="225" customFormat="1" ht="15">
      <c r="A133" s="243"/>
      <c r="B133" s="236" t="s">
        <v>113</v>
      </c>
      <c r="C133" s="41" t="str">
        <f>+C132</f>
        <v>m3</v>
      </c>
      <c r="D133" s="227">
        <f>+D13*0.6</f>
        <v>30.827999999999999</v>
      </c>
      <c r="E133" s="92"/>
      <c r="F133" s="238">
        <f t="shared" si="14"/>
        <v>0</v>
      </c>
      <c r="H133" s="37"/>
    </row>
    <row r="134" spans="1:8" ht="15">
      <c r="A134" s="30"/>
      <c r="B134" s="217" t="s">
        <v>19</v>
      </c>
      <c r="C134" s="218" t="s">
        <v>11</v>
      </c>
      <c r="D134" s="219">
        <f>SUM(D130:D133)</f>
        <v>55.120999999999995</v>
      </c>
      <c r="E134" s="220"/>
      <c r="F134" s="277"/>
    </row>
    <row r="135" spans="1:8" ht="15">
      <c r="A135" s="30"/>
      <c r="B135" s="46"/>
      <c r="C135" s="73"/>
      <c r="D135" s="94"/>
      <c r="E135" s="97"/>
      <c r="F135" s="232"/>
    </row>
    <row r="136" spans="1:8" ht="127.5">
      <c r="A136" s="30">
        <v>15</v>
      </c>
      <c r="B136" s="226" t="s">
        <v>127</v>
      </c>
      <c r="C136" s="26"/>
      <c r="D136" s="98"/>
      <c r="E136" s="98"/>
      <c r="F136" s="230"/>
    </row>
    <row r="137" spans="1:8" ht="15">
      <c r="A137" s="30"/>
      <c r="B137" s="154"/>
      <c r="C137" s="73"/>
      <c r="D137" s="94"/>
      <c r="E137" s="95"/>
      <c r="F137" s="96"/>
    </row>
    <row r="138" spans="1:8" ht="15">
      <c r="A138" s="30"/>
      <c r="B138" s="244" t="s">
        <v>109</v>
      </c>
      <c r="C138" s="76" t="s">
        <v>11</v>
      </c>
      <c r="D138" s="94">
        <f>+(E10+F10+H10)*1.3</f>
        <v>44.460000000000008</v>
      </c>
      <c r="E138" s="92"/>
      <c r="F138" s="238">
        <f>D138*E138</f>
        <v>0</v>
      </c>
    </row>
    <row r="139" spans="1:8" ht="15">
      <c r="A139" s="30"/>
      <c r="B139" s="236" t="s">
        <v>110</v>
      </c>
      <c r="C139" s="76" t="s">
        <v>11</v>
      </c>
      <c r="D139" s="94">
        <f>+(E11+F11+H11)*1.3</f>
        <v>105.3</v>
      </c>
      <c r="E139" s="92"/>
      <c r="F139" s="238">
        <f t="shared" ref="F139:F141" si="15">D139*E139</f>
        <v>0</v>
      </c>
    </row>
    <row r="140" spans="1:8" s="225" customFormat="1" ht="15">
      <c r="A140" s="243"/>
      <c r="B140" s="236" t="s">
        <v>112</v>
      </c>
      <c r="C140" s="41" t="str">
        <f>+C139</f>
        <v>m3</v>
      </c>
      <c r="D140" s="227">
        <f>+D12*0.5</f>
        <v>9.4849999999999994</v>
      </c>
      <c r="E140" s="92"/>
      <c r="F140" s="238">
        <f t="shared" si="15"/>
        <v>0</v>
      </c>
      <c r="H140" s="37"/>
    </row>
    <row r="141" spans="1:8" s="225" customFormat="1" ht="15">
      <c r="A141" s="243"/>
      <c r="B141" s="236" t="s">
        <v>113</v>
      </c>
      <c r="C141" s="41" t="str">
        <f>+C140</f>
        <v>m3</v>
      </c>
      <c r="D141" s="227">
        <f>+D13*0.5</f>
        <v>25.69</v>
      </c>
      <c r="E141" s="92"/>
      <c r="F141" s="238">
        <f t="shared" si="15"/>
        <v>0</v>
      </c>
      <c r="H141" s="37"/>
    </row>
    <row r="142" spans="1:8" ht="15">
      <c r="A142" s="30"/>
      <c r="B142" s="217" t="s">
        <v>19</v>
      </c>
      <c r="C142" s="221"/>
      <c r="D142" s="219">
        <f>SUM(D138:D141)</f>
        <v>184.935</v>
      </c>
      <c r="E142" s="220"/>
      <c r="F142" s="277"/>
    </row>
    <row r="143" spans="1:8" ht="15">
      <c r="A143" s="30"/>
      <c r="B143" s="46"/>
      <c r="C143" s="73"/>
      <c r="D143" s="94"/>
      <c r="E143" s="97"/>
      <c r="F143" s="232"/>
      <c r="H143"/>
    </row>
    <row r="144" spans="1:8" ht="15">
      <c r="A144" s="30"/>
      <c r="B144" s="143"/>
      <c r="C144" s="76"/>
      <c r="D144" s="94"/>
      <c r="E144" s="141"/>
      <c r="F144" s="231"/>
      <c r="H144"/>
    </row>
    <row r="145" spans="1:8" ht="76.5">
      <c r="A145" s="30">
        <v>16</v>
      </c>
      <c r="B145" s="20" t="s">
        <v>84</v>
      </c>
      <c r="C145" s="73"/>
      <c r="D145" s="94"/>
      <c r="E145" s="98"/>
      <c r="F145" s="230"/>
      <c r="H145"/>
    </row>
    <row r="146" spans="1:8" ht="15">
      <c r="A146" s="30"/>
      <c r="B146" s="154"/>
      <c r="C146" s="73"/>
      <c r="D146" s="94"/>
      <c r="E146" s="95"/>
      <c r="F146" s="96"/>
      <c r="H146"/>
    </row>
    <row r="147" spans="1:8" ht="15">
      <c r="A147" s="30"/>
      <c r="B147" s="244" t="s">
        <v>109</v>
      </c>
      <c r="C147" s="76" t="s">
        <v>11</v>
      </c>
      <c r="D147" s="94">
        <f>+D18-D130</f>
        <v>70.78</v>
      </c>
      <c r="E147" s="92"/>
      <c r="F147" s="238">
        <f>D147*E147</f>
        <v>0</v>
      </c>
      <c r="H147"/>
    </row>
    <row r="148" spans="1:8" ht="15">
      <c r="A148" s="30"/>
      <c r="B148" s="236" t="s">
        <v>110</v>
      </c>
      <c r="C148" s="76" t="s">
        <v>11</v>
      </c>
      <c r="D148" s="94">
        <f>+D19-D131</f>
        <v>240</v>
      </c>
      <c r="E148" s="92"/>
      <c r="F148" s="238">
        <f t="shared" ref="F148:F150" si="16">D148*E148</f>
        <v>0</v>
      </c>
      <c r="H148"/>
    </row>
    <row r="149" spans="1:8" s="225" customFormat="1" ht="15">
      <c r="A149" s="243"/>
      <c r="B149" s="236" t="s">
        <v>112</v>
      </c>
      <c r="C149" s="41" t="str">
        <f>+C148</f>
        <v>m3</v>
      </c>
      <c r="D149" s="227">
        <f>+D140</f>
        <v>9.4849999999999994</v>
      </c>
      <c r="E149" s="92"/>
      <c r="F149" s="238">
        <f t="shared" si="16"/>
        <v>0</v>
      </c>
    </row>
    <row r="150" spans="1:8" s="225" customFormat="1" ht="15">
      <c r="A150" s="243"/>
      <c r="B150" s="236" t="s">
        <v>113</v>
      </c>
      <c r="C150" s="41" t="str">
        <f>+C149</f>
        <v>m3</v>
      </c>
      <c r="D150" s="227">
        <f>+D141</f>
        <v>25.69</v>
      </c>
      <c r="E150" s="92"/>
      <c r="F150" s="238">
        <f t="shared" si="16"/>
        <v>0</v>
      </c>
    </row>
    <row r="151" spans="1:8" ht="15">
      <c r="A151" s="30"/>
      <c r="B151" s="217" t="s">
        <v>19</v>
      </c>
      <c r="C151" s="221"/>
      <c r="D151" s="219">
        <f>SUM(D147:D150)</f>
        <v>345.95499999999998</v>
      </c>
      <c r="E151" s="220"/>
      <c r="F151" s="277"/>
      <c r="H151"/>
    </row>
    <row r="152" spans="1:8" ht="15">
      <c r="A152" s="30"/>
      <c r="B152" s="20"/>
      <c r="C152" s="73"/>
      <c r="D152" s="98"/>
      <c r="E152" s="99"/>
      <c r="F152" s="231"/>
      <c r="H152"/>
    </row>
    <row r="153" spans="1:8" ht="15">
      <c r="A153" s="30"/>
      <c r="B153" s="20" t="s">
        <v>69</v>
      </c>
      <c r="C153" s="73"/>
      <c r="D153" s="98"/>
      <c r="E153" s="99"/>
      <c r="F153" s="231"/>
      <c r="H153"/>
    </row>
    <row r="154" spans="1:8" ht="15">
      <c r="A154" s="30"/>
      <c r="B154" s="154"/>
      <c r="C154" s="73"/>
      <c r="D154" s="94"/>
      <c r="E154" s="95"/>
      <c r="F154" s="96"/>
      <c r="H154"/>
    </row>
    <row r="155" spans="1:8" ht="15">
      <c r="A155" s="30"/>
      <c r="B155" s="244" t="s">
        <v>109</v>
      </c>
      <c r="C155" s="76"/>
      <c r="D155" s="94"/>
      <c r="E155" s="92"/>
      <c r="F155" s="238">
        <f>+F27+F35+F43+F51+F59+F67+F75+F83+F91+F98+F106+F114+F122+F130+F138+F147</f>
        <v>0</v>
      </c>
      <c r="H155"/>
    </row>
    <row r="156" spans="1:8" ht="15">
      <c r="A156" s="30"/>
      <c r="B156" s="236" t="s">
        <v>110</v>
      </c>
      <c r="C156" s="76"/>
      <c r="D156" s="94"/>
      <c r="E156" s="92"/>
      <c r="F156" s="238">
        <f>+F28+F36+F44+F52+F60+F68+F76+F84+F92+F99+F107+F115+F123+F131+F139+F148</f>
        <v>0</v>
      </c>
      <c r="H156"/>
    </row>
    <row r="157" spans="1:8" s="225" customFormat="1" ht="15">
      <c r="A157" s="243"/>
      <c r="B157" s="236" t="s">
        <v>112</v>
      </c>
      <c r="C157" s="229"/>
      <c r="D157" s="94"/>
      <c r="E157" s="92"/>
      <c r="F157" s="238">
        <f>+F29+F37+F45+F53+F61+F69+F77+F85+F93+F100+F108+F116+F124+F132+F140+F149</f>
        <v>0</v>
      </c>
    </row>
    <row r="158" spans="1:8" s="225" customFormat="1" ht="15">
      <c r="A158" s="243"/>
      <c r="B158" s="236" t="s">
        <v>113</v>
      </c>
      <c r="C158" s="229"/>
      <c r="D158" s="94"/>
      <c r="E158" s="92"/>
      <c r="F158" s="238">
        <f>+F30+F38+F46+F54+F62+F70+F78+F86+F94+F101+F109+F117+F125+F133+F141+F150</f>
        <v>0</v>
      </c>
    </row>
    <row r="159" spans="1:8" ht="12.75" customHeight="1">
      <c r="A159" s="30"/>
      <c r="B159" s="20"/>
      <c r="C159" s="73"/>
      <c r="D159" s="98"/>
      <c r="E159" s="99"/>
      <c r="F159" s="231"/>
      <c r="H159"/>
    </row>
    <row r="160" spans="1:8" ht="18" customHeight="1" thickBot="1">
      <c r="A160" s="186" t="s">
        <v>54</v>
      </c>
      <c r="B160" s="187" t="s">
        <v>62</v>
      </c>
      <c r="C160" s="188"/>
      <c r="D160" s="189"/>
      <c r="E160" s="68" t="s">
        <v>53</v>
      </c>
      <c r="F160" s="68">
        <f>SUM(F155:F158)</f>
        <v>0</v>
      </c>
      <c r="H160"/>
    </row>
    <row r="161" spans="1:8" ht="12.75" customHeight="1" thickTop="1">
      <c r="A161" s="30"/>
      <c r="B161" s="20"/>
      <c r="C161" s="78"/>
      <c r="D161" s="98"/>
      <c r="E161" s="98"/>
      <c r="F161" s="230"/>
      <c r="H161"/>
    </row>
    <row r="162" spans="1:8" ht="12.75" customHeight="1">
      <c r="A162" s="30"/>
      <c r="B162" s="20"/>
      <c r="C162" s="78"/>
      <c r="D162" s="98"/>
      <c r="E162" s="98"/>
      <c r="F162" s="230"/>
      <c r="H162"/>
    </row>
    <row r="163" spans="1:8" ht="12.75" customHeight="1">
      <c r="A163" s="30"/>
      <c r="B163" s="20"/>
      <c r="C163" s="73"/>
      <c r="D163" s="98"/>
      <c r="E163" s="98"/>
      <c r="F163" s="230"/>
    </row>
    <row r="164" spans="1:8" ht="12.75" customHeight="1">
      <c r="A164" s="30"/>
      <c r="B164" s="36"/>
      <c r="C164" s="73"/>
      <c r="D164" s="98"/>
      <c r="E164" s="98"/>
      <c r="F164" s="230"/>
      <c r="H164"/>
    </row>
    <row r="165" spans="1:8" ht="12.75" customHeight="1">
      <c r="A165" s="30"/>
      <c r="B165" s="36"/>
      <c r="C165" s="73"/>
      <c r="D165" s="98"/>
      <c r="E165" s="98"/>
      <c r="F165" s="230"/>
    </row>
    <row r="166" spans="1:8" ht="12.75" customHeight="1">
      <c r="H166"/>
    </row>
    <row r="167" spans="1:8" ht="12.75" customHeight="1">
      <c r="B167" s="51"/>
      <c r="C167" s="79"/>
      <c r="D167" s="101"/>
      <c r="E167" s="97"/>
      <c r="F167" s="232"/>
    </row>
    <row r="169" spans="1:8" ht="12.75" customHeight="1">
      <c r="B169" s="43"/>
      <c r="C169" s="80"/>
      <c r="D169" s="102"/>
      <c r="E169" s="103"/>
      <c r="F169" s="231"/>
    </row>
  </sheetData>
  <conditionalFormatting sqref="E27:E150">
    <cfRule type="cellIs" dxfId="2"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pageSetUpPr autoPageBreaks="0"/>
  </sheetPr>
  <dimension ref="A1:F184"/>
  <sheetViews>
    <sheetView showZeros="0" workbookViewId="0">
      <selection activeCell="E10" sqref="E10"/>
    </sheetView>
  </sheetViews>
  <sheetFormatPr defaultRowHeight="12.75" customHeight="1"/>
  <cols>
    <col min="1" max="1" width="5.85546875" customWidth="1"/>
    <col min="2" max="2" width="38.42578125" customWidth="1"/>
    <col min="3" max="3" width="4.7109375" style="72" customWidth="1"/>
    <col min="4" max="4" width="12.7109375" style="81" customWidth="1"/>
    <col min="5" max="5" width="12.7109375" style="82" customWidth="1"/>
    <col min="6" max="6" width="12.7109375" style="83" customWidth="1"/>
    <col min="250" max="250" width="4.7109375" customWidth="1"/>
    <col min="251" max="251" width="30.7109375" customWidth="1"/>
    <col min="252" max="252" width="4.7109375" customWidth="1"/>
    <col min="253" max="253" width="13.7109375" customWidth="1"/>
    <col min="254" max="256" width="12.7109375" customWidth="1"/>
    <col min="258" max="258" width="21" customWidth="1"/>
    <col min="259" max="259" width="36.5703125" customWidth="1"/>
    <col min="506" max="506" width="4.7109375" customWidth="1"/>
    <col min="507" max="507" width="30.7109375" customWidth="1"/>
    <col min="508" max="508" width="4.7109375" customWidth="1"/>
    <col min="509" max="509" width="13.7109375" customWidth="1"/>
    <col min="510" max="512" width="12.7109375" customWidth="1"/>
    <col min="514" max="514" width="21" customWidth="1"/>
    <col min="515" max="515" width="36.5703125" customWidth="1"/>
    <col min="762" max="762" width="4.7109375" customWidth="1"/>
    <col min="763" max="763" width="30.7109375" customWidth="1"/>
    <col min="764" max="764" width="4.7109375" customWidth="1"/>
    <col min="765" max="765" width="13.7109375" customWidth="1"/>
    <col min="766" max="768" width="12.7109375" customWidth="1"/>
    <col min="770" max="770" width="21" customWidth="1"/>
    <col min="771" max="771" width="36.5703125" customWidth="1"/>
    <col min="1018" max="1018" width="4.7109375" customWidth="1"/>
    <col min="1019" max="1019" width="30.7109375" customWidth="1"/>
    <col min="1020" max="1020" width="4.7109375" customWidth="1"/>
    <col min="1021" max="1021" width="13.7109375" customWidth="1"/>
    <col min="1022" max="1024" width="12.7109375" customWidth="1"/>
    <col min="1026" max="1026" width="21" customWidth="1"/>
    <col min="1027" max="1027" width="36.5703125" customWidth="1"/>
    <col min="1274" max="1274" width="4.7109375" customWidth="1"/>
    <col min="1275" max="1275" width="30.7109375" customWidth="1"/>
    <col min="1276" max="1276" width="4.7109375" customWidth="1"/>
    <col min="1277" max="1277" width="13.7109375" customWidth="1"/>
    <col min="1278" max="1280" width="12.7109375" customWidth="1"/>
    <col min="1282" max="1282" width="21" customWidth="1"/>
    <col min="1283" max="1283" width="36.5703125" customWidth="1"/>
    <col min="1530" max="1530" width="4.7109375" customWidth="1"/>
    <col min="1531" max="1531" width="30.7109375" customWidth="1"/>
    <col min="1532" max="1532" width="4.7109375" customWidth="1"/>
    <col min="1533" max="1533" width="13.7109375" customWidth="1"/>
    <col min="1534" max="1536" width="12.7109375" customWidth="1"/>
    <col min="1538" max="1538" width="21" customWidth="1"/>
    <col min="1539" max="1539" width="36.5703125" customWidth="1"/>
    <col min="1786" max="1786" width="4.7109375" customWidth="1"/>
    <col min="1787" max="1787" width="30.7109375" customWidth="1"/>
    <col min="1788" max="1788" width="4.7109375" customWidth="1"/>
    <col min="1789" max="1789" width="13.7109375" customWidth="1"/>
    <col min="1790" max="1792" width="12.7109375" customWidth="1"/>
    <col min="1794" max="1794" width="21" customWidth="1"/>
    <col min="1795" max="1795" width="36.5703125" customWidth="1"/>
    <col min="2042" max="2042" width="4.7109375" customWidth="1"/>
    <col min="2043" max="2043" width="30.7109375" customWidth="1"/>
    <col min="2044" max="2044" width="4.7109375" customWidth="1"/>
    <col min="2045" max="2045" width="13.7109375" customWidth="1"/>
    <col min="2046" max="2048" width="12.7109375" customWidth="1"/>
    <col min="2050" max="2050" width="21" customWidth="1"/>
    <col min="2051" max="2051" width="36.5703125" customWidth="1"/>
    <col min="2298" max="2298" width="4.7109375" customWidth="1"/>
    <col min="2299" max="2299" width="30.7109375" customWidth="1"/>
    <col min="2300" max="2300" width="4.7109375" customWidth="1"/>
    <col min="2301" max="2301" width="13.7109375" customWidth="1"/>
    <col min="2302" max="2304" width="12.7109375" customWidth="1"/>
    <col min="2306" max="2306" width="21" customWidth="1"/>
    <col min="2307" max="2307" width="36.5703125" customWidth="1"/>
    <col min="2554" max="2554" width="4.7109375" customWidth="1"/>
    <col min="2555" max="2555" width="30.7109375" customWidth="1"/>
    <col min="2556" max="2556" width="4.7109375" customWidth="1"/>
    <col min="2557" max="2557" width="13.7109375" customWidth="1"/>
    <col min="2558" max="2560" width="12.7109375" customWidth="1"/>
    <col min="2562" max="2562" width="21" customWidth="1"/>
    <col min="2563" max="2563" width="36.5703125" customWidth="1"/>
    <col min="2810" max="2810" width="4.7109375" customWidth="1"/>
    <col min="2811" max="2811" width="30.7109375" customWidth="1"/>
    <col min="2812" max="2812" width="4.7109375" customWidth="1"/>
    <col min="2813" max="2813" width="13.7109375" customWidth="1"/>
    <col min="2814" max="2816" width="12.7109375" customWidth="1"/>
    <col min="2818" max="2818" width="21" customWidth="1"/>
    <col min="2819" max="2819" width="36.5703125" customWidth="1"/>
    <col min="3066" max="3066" width="4.7109375" customWidth="1"/>
    <col min="3067" max="3067" width="30.7109375" customWidth="1"/>
    <col min="3068" max="3068" width="4.7109375" customWidth="1"/>
    <col min="3069" max="3069" width="13.7109375" customWidth="1"/>
    <col min="3070" max="3072" width="12.7109375" customWidth="1"/>
    <col min="3074" max="3074" width="21" customWidth="1"/>
    <col min="3075" max="3075" width="36.5703125" customWidth="1"/>
    <col min="3322" max="3322" width="4.7109375" customWidth="1"/>
    <col min="3323" max="3323" width="30.7109375" customWidth="1"/>
    <col min="3324" max="3324" width="4.7109375" customWidth="1"/>
    <col min="3325" max="3325" width="13.7109375" customWidth="1"/>
    <col min="3326" max="3328" width="12.7109375" customWidth="1"/>
    <col min="3330" max="3330" width="21" customWidth="1"/>
    <col min="3331" max="3331" width="36.5703125" customWidth="1"/>
    <col min="3578" max="3578" width="4.7109375" customWidth="1"/>
    <col min="3579" max="3579" width="30.7109375" customWidth="1"/>
    <col min="3580" max="3580" width="4.7109375" customWidth="1"/>
    <col min="3581" max="3581" width="13.7109375" customWidth="1"/>
    <col min="3582" max="3584" width="12.7109375" customWidth="1"/>
    <col min="3586" max="3586" width="21" customWidth="1"/>
    <col min="3587" max="3587" width="36.5703125" customWidth="1"/>
    <col min="3834" max="3834" width="4.7109375" customWidth="1"/>
    <col min="3835" max="3835" width="30.7109375" customWidth="1"/>
    <col min="3836" max="3836" width="4.7109375" customWidth="1"/>
    <col min="3837" max="3837" width="13.7109375" customWidth="1"/>
    <col min="3838" max="3840" width="12.7109375" customWidth="1"/>
    <col min="3842" max="3842" width="21" customWidth="1"/>
    <col min="3843" max="3843" width="36.5703125" customWidth="1"/>
    <col min="4090" max="4090" width="4.7109375" customWidth="1"/>
    <col min="4091" max="4091" width="30.7109375" customWidth="1"/>
    <col min="4092" max="4092" width="4.7109375" customWidth="1"/>
    <col min="4093" max="4093" width="13.7109375" customWidth="1"/>
    <col min="4094" max="4096" width="12.7109375" customWidth="1"/>
    <col min="4098" max="4098" width="21" customWidth="1"/>
    <col min="4099" max="4099" width="36.5703125" customWidth="1"/>
    <col min="4346" max="4346" width="4.7109375" customWidth="1"/>
    <col min="4347" max="4347" width="30.7109375" customWidth="1"/>
    <col min="4348" max="4348" width="4.7109375" customWidth="1"/>
    <col min="4349" max="4349" width="13.7109375" customWidth="1"/>
    <col min="4350" max="4352" width="12.7109375" customWidth="1"/>
    <col min="4354" max="4354" width="21" customWidth="1"/>
    <col min="4355" max="4355" width="36.5703125" customWidth="1"/>
    <col min="4602" max="4602" width="4.7109375" customWidth="1"/>
    <col min="4603" max="4603" width="30.7109375" customWidth="1"/>
    <col min="4604" max="4604" width="4.7109375" customWidth="1"/>
    <col min="4605" max="4605" width="13.7109375" customWidth="1"/>
    <col min="4606" max="4608" width="12.7109375" customWidth="1"/>
    <col min="4610" max="4610" width="21" customWidth="1"/>
    <col min="4611" max="4611" width="36.5703125" customWidth="1"/>
    <col min="4858" max="4858" width="4.7109375" customWidth="1"/>
    <col min="4859" max="4859" width="30.7109375" customWidth="1"/>
    <col min="4860" max="4860" width="4.7109375" customWidth="1"/>
    <col min="4861" max="4861" width="13.7109375" customWidth="1"/>
    <col min="4862" max="4864" width="12.7109375" customWidth="1"/>
    <col min="4866" max="4866" width="21" customWidth="1"/>
    <col min="4867" max="4867" width="36.5703125" customWidth="1"/>
    <col min="5114" max="5114" width="4.7109375" customWidth="1"/>
    <col min="5115" max="5115" width="30.7109375" customWidth="1"/>
    <col min="5116" max="5116" width="4.7109375" customWidth="1"/>
    <col min="5117" max="5117" width="13.7109375" customWidth="1"/>
    <col min="5118" max="5120" width="12.7109375" customWidth="1"/>
    <col min="5122" max="5122" width="21" customWidth="1"/>
    <col min="5123" max="5123" width="36.5703125" customWidth="1"/>
    <col min="5370" max="5370" width="4.7109375" customWidth="1"/>
    <col min="5371" max="5371" width="30.7109375" customWidth="1"/>
    <col min="5372" max="5372" width="4.7109375" customWidth="1"/>
    <col min="5373" max="5373" width="13.7109375" customWidth="1"/>
    <col min="5374" max="5376" width="12.7109375" customWidth="1"/>
    <col min="5378" max="5378" width="21" customWidth="1"/>
    <col min="5379" max="5379" width="36.5703125" customWidth="1"/>
    <col min="5626" max="5626" width="4.7109375" customWidth="1"/>
    <col min="5627" max="5627" width="30.7109375" customWidth="1"/>
    <col min="5628" max="5628" width="4.7109375" customWidth="1"/>
    <col min="5629" max="5629" width="13.7109375" customWidth="1"/>
    <col min="5630" max="5632" width="12.7109375" customWidth="1"/>
    <col min="5634" max="5634" width="21" customWidth="1"/>
    <col min="5635" max="5635" width="36.5703125" customWidth="1"/>
    <col min="5882" max="5882" width="4.7109375" customWidth="1"/>
    <col min="5883" max="5883" width="30.7109375" customWidth="1"/>
    <col min="5884" max="5884" width="4.7109375" customWidth="1"/>
    <col min="5885" max="5885" width="13.7109375" customWidth="1"/>
    <col min="5886" max="5888" width="12.7109375" customWidth="1"/>
    <col min="5890" max="5890" width="21" customWidth="1"/>
    <col min="5891" max="5891" width="36.5703125" customWidth="1"/>
    <col min="6138" max="6138" width="4.7109375" customWidth="1"/>
    <col min="6139" max="6139" width="30.7109375" customWidth="1"/>
    <col min="6140" max="6140" width="4.7109375" customWidth="1"/>
    <col min="6141" max="6141" width="13.7109375" customWidth="1"/>
    <col min="6142" max="6144" width="12.7109375" customWidth="1"/>
    <col min="6146" max="6146" width="21" customWidth="1"/>
    <col min="6147" max="6147" width="36.5703125" customWidth="1"/>
    <col min="6394" max="6394" width="4.7109375" customWidth="1"/>
    <col min="6395" max="6395" width="30.7109375" customWidth="1"/>
    <col min="6396" max="6396" width="4.7109375" customWidth="1"/>
    <col min="6397" max="6397" width="13.7109375" customWidth="1"/>
    <col min="6398" max="6400" width="12.7109375" customWidth="1"/>
    <col min="6402" max="6402" width="21" customWidth="1"/>
    <col min="6403" max="6403" width="36.5703125" customWidth="1"/>
    <col min="6650" max="6650" width="4.7109375" customWidth="1"/>
    <col min="6651" max="6651" width="30.7109375" customWidth="1"/>
    <col min="6652" max="6652" width="4.7109375" customWidth="1"/>
    <col min="6653" max="6653" width="13.7109375" customWidth="1"/>
    <col min="6654" max="6656" width="12.7109375" customWidth="1"/>
    <col min="6658" max="6658" width="21" customWidth="1"/>
    <col min="6659" max="6659" width="36.5703125" customWidth="1"/>
    <col min="6906" max="6906" width="4.7109375" customWidth="1"/>
    <col min="6907" max="6907" width="30.7109375" customWidth="1"/>
    <col min="6908" max="6908" width="4.7109375" customWidth="1"/>
    <col min="6909" max="6909" width="13.7109375" customWidth="1"/>
    <col min="6910" max="6912" width="12.7109375" customWidth="1"/>
    <col min="6914" max="6914" width="21" customWidth="1"/>
    <col min="6915" max="6915" width="36.5703125" customWidth="1"/>
    <col min="7162" max="7162" width="4.7109375" customWidth="1"/>
    <col min="7163" max="7163" width="30.7109375" customWidth="1"/>
    <col min="7164" max="7164" width="4.7109375" customWidth="1"/>
    <col min="7165" max="7165" width="13.7109375" customWidth="1"/>
    <col min="7166" max="7168" width="12.7109375" customWidth="1"/>
    <col min="7170" max="7170" width="21" customWidth="1"/>
    <col min="7171" max="7171" width="36.5703125" customWidth="1"/>
    <col min="7418" max="7418" width="4.7109375" customWidth="1"/>
    <col min="7419" max="7419" width="30.7109375" customWidth="1"/>
    <col min="7420" max="7420" width="4.7109375" customWidth="1"/>
    <col min="7421" max="7421" width="13.7109375" customWidth="1"/>
    <col min="7422" max="7424" width="12.7109375" customWidth="1"/>
    <col min="7426" max="7426" width="21" customWidth="1"/>
    <col min="7427" max="7427" width="36.5703125" customWidth="1"/>
    <col min="7674" max="7674" width="4.7109375" customWidth="1"/>
    <col min="7675" max="7675" width="30.7109375" customWidth="1"/>
    <col min="7676" max="7676" width="4.7109375" customWidth="1"/>
    <col min="7677" max="7677" width="13.7109375" customWidth="1"/>
    <col min="7678" max="7680" width="12.7109375" customWidth="1"/>
    <col min="7682" max="7682" width="21" customWidth="1"/>
    <col min="7683" max="7683" width="36.5703125" customWidth="1"/>
    <col min="7930" max="7930" width="4.7109375" customWidth="1"/>
    <col min="7931" max="7931" width="30.7109375" customWidth="1"/>
    <col min="7932" max="7932" width="4.7109375" customWidth="1"/>
    <col min="7933" max="7933" width="13.7109375" customWidth="1"/>
    <col min="7934" max="7936" width="12.7109375" customWidth="1"/>
    <col min="7938" max="7938" width="21" customWidth="1"/>
    <col min="7939" max="7939" width="36.5703125" customWidth="1"/>
    <col min="8186" max="8186" width="4.7109375" customWidth="1"/>
    <col min="8187" max="8187" width="30.7109375" customWidth="1"/>
    <col min="8188" max="8188" width="4.7109375" customWidth="1"/>
    <col min="8189" max="8189" width="13.7109375" customWidth="1"/>
    <col min="8190" max="8192" width="12.7109375" customWidth="1"/>
    <col min="8194" max="8194" width="21" customWidth="1"/>
    <col min="8195" max="8195" width="36.5703125" customWidth="1"/>
    <col min="8442" max="8442" width="4.7109375" customWidth="1"/>
    <col min="8443" max="8443" width="30.7109375" customWidth="1"/>
    <col min="8444" max="8444" width="4.7109375" customWidth="1"/>
    <col min="8445" max="8445" width="13.7109375" customWidth="1"/>
    <col min="8446" max="8448" width="12.7109375" customWidth="1"/>
    <col min="8450" max="8450" width="21" customWidth="1"/>
    <col min="8451" max="8451" width="36.5703125" customWidth="1"/>
    <col min="8698" max="8698" width="4.7109375" customWidth="1"/>
    <col min="8699" max="8699" width="30.7109375" customWidth="1"/>
    <col min="8700" max="8700" width="4.7109375" customWidth="1"/>
    <col min="8701" max="8701" width="13.7109375" customWidth="1"/>
    <col min="8702" max="8704" width="12.7109375" customWidth="1"/>
    <col min="8706" max="8706" width="21" customWidth="1"/>
    <col min="8707" max="8707" width="36.5703125" customWidth="1"/>
    <col min="8954" max="8954" width="4.7109375" customWidth="1"/>
    <col min="8955" max="8955" width="30.7109375" customWidth="1"/>
    <col min="8956" max="8956" width="4.7109375" customWidth="1"/>
    <col min="8957" max="8957" width="13.7109375" customWidth="1"/>
    <col min="8958" max="8960" width="12.7109375" customWidth="1"/>
    <col min="8962" max="8962" width="21" customWidth="1"/>
    <col min="8963" max="8963" width="36.5703125" customWidth="1"/>
    <col min="9210" max="9210" width="4.7109375" customWidth="1"/>
    <col min="9211" max="9211" width="30.7109375" customWidth="1"/>
    <col min="9212" max="9212" width="4.7109375" customWidth="1"/>
    <col min="9213" max="9213" width="13.7109375" customWidth="1"/>
    <col min="9214" max="9216" width="12.7109375" customWidth="1"/>
    <col min="9218" max="9218" width="21" customWidth="1"/>
    <col min="9219" max="9219" width="36.5703125" customWidth="1"/>
    <col min="9466" max="9466" width="4.7109375" customWidth="1"/>
    <col min="9467" max="9467" width="30.7109375" customWidth="1"/>
    <col min="9468" max="9468" width="4.7109375" customWidth="1"/>
    <col min="9469" max="9469" width="13.7109375" customWidth="1"/>
    <col min="9470" max="9472" width="12.7109375" customWidth="1"/>
    <col min="9474" max="9474" width="21" customWidth="1"/>
    <col min="9475" max="9475" width="36.5703125" customWidth="1"/>
    <col min="9722" max="9722" width="4.7109375" customWidth="1"/>
    <col min="9723" max="9723" width="30.7109375" customWidth="1"/>
    <col min="9724" max="9724" width="4.7109375" customWidth="1"/>
    <col min="9725" max="9725" width="13.7109375" customWidth="1"/>
    <col min="9726" max="9728" width="12.7109375" customWidth="1"/>
    <col min="9730" max="9730" width="21" customWidth="1"/>
    <col min="9731" max="9731" width="36.5703125" customWidth="1"/>
    <col min="9978" max="9978" width="4.7109375" customWidth="1"/>
    <col min="9979" max="9979" width="30.7109375" customWidth="1"/>
    <col min="9980" max="9980" width="4.7109375" customWidth="1"/>
    <col min="9981" max="9981" width="13.7109375" customWidth="1"/>
    <col min="9982" max="9984" width="12.7109375" customWidth="1"/>
    <col min="9986" max="9986" width="21" customWidth="1"/>
    <col min="9987" max="9987" width="36.5703125" customWidth="1"/>
    <col min="10234" max="10234" width="4.7109375" customWidth="1"/>
    <col min="10235" max="10235" width="30.7109375" customWidth="1"/>
    <col min="10236" max="10236" width="4.7109375" customWidth="1"/>
    <col min="10237" max="10237" width="13.7109375" customWidth="1"/>
    <col min="10238" max="10240" width="12.7109375" customWidth="1"/>
    <col min="10242" max="10242" width="21" customWidth="1"/>
    <col min="10243" max="10243" width="36.5703125" customWidth="1"/>
    <col min="10490" max="10490" width="4.7109375" customWidth="1"/>
    <col min="10491" max="10491" width="30.7109375" customWidth="1"/>
    <col min="10492" max="10492" width="4.7109375" customWidth="1"/>
    <col min="10493" max="10493" width="13.7109375" customWidth="1"/>
    <col min="10494" max="10496" width="12.7109375" customWidth="1"/>
    <col min="10498" max="10498" width="21" customWidth="1"/>
    <col min="10499" max="10499" width="36.5703125" customWidth="1"/>
    <col min="10746" max="10746" width="4.7109375" customWidth="1"/>
    <col min="10747" max="10747" width="30.7109375" customWidth="1"/>
    <col min="10748" max="10748" width="4.7109375" customWidth="1"/>
    <col min="10749" max="10749" width="13.7109375" customWidth="1"/>
    <col min="10750" max="10752" width="12.7109375" customWidth="1"/>
    <col min="10754" max="10754" width="21" customWidth="1"/>
    <col min="10755" max="10755" width="36.5703125" customWidth="1"/>
    <col min="11002" max="11002" width="4.7109375" customWidth="1"/>
    <col min="11003" max="11003" width="30.7109375" customWidth="1"/>
    <col min="11004" max="11004" width="4.7109375" customWidth="1"/>
    <col min="11005" max="11005" width="13.7109375" customWidth="1"/>
    <col min="11006" max="11008" width="12.7109375" customWidth="1"/>
    <col min="11010" max="11010" width="21" customWidth="1"/>
    <col min="11011" max="11011" width="36.5703125" customWidth="1"/>
    <col min="11258" max="11258" width="4.7109375" customWidth="1"/>
    <col min="11259" max="11259" width="30.7109375" customWidth="1"/>
    <col min="11260" max="11260" width="4.7109375" customWidth="1"/>
    <col min="11261" max="11261" width="13.7109375" customWidth="1"/>
    <col min="11262" max="11264" width="12.7109375" customWidth="1"/>
    <col min="11266" max="11266" width="21" customWidth="1"/>
    <col min="11267" max="11267" width="36.5703125" customWidth="1"/>
    <col min="11514" max="11514" width="4.7109375" customWidth="1"/>
    <col min="11515" max="11515" width="30.7109375" customWidth="1"/>
    <col min="11516" max="11516" width="4.7109375" customWidth="1"/>
    <col min="11517" max="11517" width="13.7109375" customWidth="1"/>
    <col min="11518" max="11520" width="12.7109375" customWidth="1"/>
    <col min="11522" max="11522" width="21" customWidth="1"/>
    <col min="11523" max="11523" width="36.5703125" customWidth="1"/>
    <col min="11770" max="11770" width="4.7109375" customWidth="1"/>
    <col min="11771" max="11771" width="30.7109375" customWidth="1"/>
    <col min="11772" max="11772" width="4.7109375" customWidth="1"/>
    <col min="11773" max="11773" width="13.7109375" customWidth="1"/>
    <col min="11774" max="11776" width="12.7109375" customWidth="1"/>
    <col min="11778" max="11778" width="21" customWidth="1"/>
    <col min="11779" max="11779" width="36.5703125" customWidth="1"/>
    <col min="12026" max="12026" width="4.7109375" customWidth="1"/>
    <col min="12027" max="12027" width="30.7109375" customWidth="1"/>
    <col min="12028" max="12028" width="4.7109375" customWidth="1"/>
    <col min="12029" max="12029" width="13.7109375" customWidth="1"/>
    <col min="12030" max="12032" width="12.7109375" customWidth="1"/>
    <col min="12034" max="12034" width="21" customWidth="1"/>
    <col min="12035" max="12035" width="36.5703125" customWidth="1"/>
    <col min="12282" max="12282" width="4.7109375" customWidth="1"/>
    <col min="12283" max="12283" width="30.7109375" customWidth="1"/>
    <col min="12284" max="12284" width="4.7109375" customWidth="1"/>
    <col min="12285" max="12285" width="13.7109375" customWidth="1"/>
    <col min="12286" max="12288" width="12.7109375" customWidth="1"/>
    <col min="12290" max="12290" width="21" customWidth="1"/>
    <col min="12291" max="12291" width="36.5703125" customWidth="1"/>
    <col min="12538" max="12538" width="4.7109375" customWidth="1"/>
    <col min="12539" max="12539" width="30.7109375" customWidth="1"/>
    <col min="12540" max="12540" width="4.7109375" customWidth="1"/>
    <col min="12541" max="12541" width="13.7109375" customWidth="1"/>
    <col min="12542" max="12544" width="12.7109375" customWidth="1"/>
    <col min="12546" max="12546" width="21" customWidth="1"/>
    <col min="12547" max="12547" width="36.5703125" customWidth="1"/>
    <col min="12794" max="12794" width="4.7109375" customWidth="1"/>
    <col min="12795" max="12795" width="30.7109375" customWidth="1"/>
    <col min="12796" max="12796" width="4.7109375" customWidth="1"/>
    <col min="12797" max="12797" width="13.7109375" customWidth="1"/>
    <col min="12798" max="12800" width="12.7109375" customWidth="1"/>
    <col min="12802" max="12802" width="21" customWidth="1"/>
    <col min="12803" max="12803" width="36.5703125" customWidth="1"/>
    <col min="13050" max="13050" width="4.7109375" customWidth="1"/>
    <col min="13051" max="13051" width="30.7109375" customWidth="1"/>
    <col min="13052" max="13052" width="4.7109375" customWidth="1"/>
    <col min="13053" max="13053" width="13.7109375" customWidth="1"/>
    <col min="13054" max="13056" width="12.7109375" customWidth="1"/>
    <col min="13058" max="13058" width="21" customWidth="1"/>
    <col min="13059" max="13059" width="36.5703125" customWidth="1"/>
    <col min="13306" max="13306" width="4.7109375" customWidth="1"/>
    <col min="13307" max="13307" width="30.7109375" customWidth="1"/>
    <col min="13308" max="13308" width="4.7109375" customWidth="1"/>
    <col min="13309" max="13309" width="13.7109375" customWidth="1"/>
    <col min="13310" max="13312" width="12.7109375" customWidth="1"/>
    <col min="13314" max="13314" width="21" customWidth="1"/>
    <col min="13315" max="13315" width="36.5703125" customWidth="1"/>
    <col min="13562" max="13562" width="4.7109375" customWidth="1"/>
    <col min="13563" max="13563" width="30.7109375" customWidth="1"/>
    <col min="13564" max="13564" width="4.7109375" customWidth="1"/>
    <col min="13565" max="13565" width="13.7109375" customWidth="1"/>
    <col min="13566" max="13568" width="12.7109375" customWidth="1"/>
    <col min="13570" max="13570" width="21" customWidth="1"/>
    <col min="13571" max="13571" width="36.5703125" customWidth="1"/>
    <col min="13818" max="13818" width="4.7109375" customWidth="1"/>
    <col min="13819" max="13819" width="30.7109375" customWidth="1"/>
    <col min="13820" max="13820" width="4.7109375" customWidth="1"/>
    <col min="13821" max="13821" width="13.7109375" customWidth="1"/>
    <col min="13822" max="13824" width="12.7109375" customWidth="1"/>
    <col min="13826" max="13826" width="21" customWidth="1"/>
    <col min="13827" max="13827" width="36.5703125" customWidth="1"/>
    <col min="14074" max="14074" width="4.7109375" customWidth="1"/>
    <col min="14075" max="14075" width="30.7109375" customWidth="1"/>
    <col min="14076" max="14076" width="4.7109375" customWidth="1"/>
    <col min="14077" max="14077" width="13.7109375" customWidth="1"/>
    <col min="14078" max="14080" width="12.7109375" customWidth="1"/>
    <col min="14082" max="14082" width="21" customWidth="1"/>
    <col min="14083" max="14083" width="36.5703125" customWidth="1"/>
    <col min="14330" max="14330" width="4.7109375" customWidth="1"/>
    <col min="14331" max="14331" width="30.7109375" customWidth="1"/>
    <col min="14332" max="14332" width="4.7109375" customWidth="1"/>
    <col min="14333" max="14333" width="13.7109375" customWidth="1"/>
    <col min="14334" max="14336" width="12.7109375" customWidth="1"/>
    <col min="14338" max="14338" width="21" customWidth="1"/>
    <col min="14339" max="14339" width="36.5703125" customWidth="1"/>
    <col min="14586" max="14586" width="4.7109375" customWidth="1"/>
    <col min="14587" max="14587" width="30.7109375" customWidth="1"/>
    <col min="14588" max="14588" width="4.7109375" customWidth="1"/>
    <col min="14589" max="14589" width="13.7109375" customWidth="1"/>
    <col min="14590" max="14592" width="12.7109375" customWidth="1"/>
    <col min="14594" max="14594" width="21" customWidth="1"/>
    <col min="14595" max="14595" width="36.5703125" customWidth="1"/>
    <col min="14842" max="14842" width="4.7109375" customWidth="1"/>
    <col min="14843" max="14843" width="30.7109375" customWidth="1"/>
    <col min="14844" max="14844" width="4.7109375" customWidth="1"/>
    <col min="14845" max="14845" width="13.7109375" customWidth="1"/>
    <col min="14846" max="14848" width="12.7109375" customWidth="1"/>
    <col min="14850" max="14850" width="21" customWidth="1"/>
    <col min="14851" max="14851" width="36.5703125" customWidth="1"/>
    <col min="15098" max="15098" width="4.7109375" customWidth="1"/>
    <col min="15099" max="15099" width="30.7109375" customWidth="1"/>
    <col min="15100" max="15100" width="4.7109375" customWidth="1"/>
    <col min="15101" max="15101" width="13.7109375" customWidth="1"/>
    <col min="15102" max="15104" width="12.7109375" customWidth="1"/>
    <col min="15106" max="15106" width="21" customWidth="1"/>
    <col min="15107" max="15107" width="36.5703125" customWidth="1"/>
    <col min="15354" max="15354" width="4.7109375" customWidth="1"/>
    <col min="15355" max="15355" width="30.7109375" customWidth="1"/>
    <col min="15356" max="15356" width="4.7109375" customWidth="1"/>
    <col min="15357" max="15357" width="13.7109375" customWidth="1"/>
    <col min="15358" max="15360" width="12.7109375" customWidth="1"/>
    <col min="15362" max="15362" width="21" customWidth="1"/>
    <col min="15363" max="15363" width="36.5703125" customWidth="1"/>
    <col min="15610" max="15610" width="4.7109375" customWidth="1"/>
    <col min="15611" max="15611" width="30.7109375" customWidth="1"/>
    <col min="15612" max="15612" width="4.7109375" customWidth="1"/>
    <col min="15613" max="15613" width="13.7109375" customWidth="1"/>
    <col min="15614" max="15616" width="12.7109375" customWidth="1"/>
    <col min="15618" max="15618" width="21" customWidth="1"/>
    <col min="15619" max="15619" width="36.5703125" customWidth="1"/>
    <col min="15866" max="15866" width="4.7109375" customWidth="1"/>
    <col min="15867" max="15867" width="30.7109375" customWidth="1"/>
    <col min="15868" max="15868" width="4.7109375" customWidth="1"/>
    <col min="15869" max="15869" width="13.7109375" customWidth="1"/>
    <col min="15870" max="15872" width="12.7109375" customWidth="1"/>
    <col min="15874" max="15874" width="21" customWidth="1"/>
    <col min="15875" max="15875" width="36.5703125" customWidth="1"/>
    <col min="16122" max="16122" width="4.7109375" customWidth="1"/>
    <col min="16123" max="16123" width="30.7109375" customWidth="1"/>
    <col min="16124" max="16124" width="4.7109375" customWidth="1"/>
    <col min="16125" max="16125" width="13.7109375" customWidth="1"/>
    <col min="16126" max="16128" width="12.7109375" customWidth="1"/>
    <col min="16130" max="16130" width="21" customWidth="1"/>
    <col min="16131" max="16131" width="36.5703125" customWidth="1"/>
  </cols>
  <sheetData>
    <row r="1" spans="1:6" ht="12.75" customHeight="1">
      <c r="B1" s="60" t="e">
        <f>+zemBetD!B1</f>
        <v>#REF!</v>
      </c>
    </row>
    <row r="2" spans="1:6" ht="12.75" customHeight="1">
      <c r="B2" s="60" t="str">
        <f>+zemBetD!B2</f>
        <v>KANAL FT44 - PODALJŠANJE IN KANAL FT44-1</v>
      </c>
    </row>
    <row r="3" spans="1:6" ht="12.75" customHeight="1">
      <c r="B3" s="60">
        <f>+zemBetD!B3</f>
        <v>0</v>
      </c>
    </row>
    <row r="4" spans="1:6" ht="12.75" customHeight="1" thickBot="1"/>
    <row r="5" spans="1:6" ht="16.5" thickBot="1">
      <c r="A5" s="22" t="s">
        <v>55</v>
      </c>
      <c r="B5" s="273" t="s">
        <v>8</v>
      </c>
      <c r="C5" s="73"/>
      <c r="D5" s="84"/>
      <c r="E5" s="84"/>
      <c r="F5" s="121"/>
    </row>
    <row r="6" spans="1:6" ht="12.75" customHeight="1">
      <c r="A6" s="30"/>
      <c r="B6" s="31"/>
      <c r="C6" s="73"/>
      <c r="D6" s="84"/>
      <c r="E6" s="84"/>
      <c r="F6" s="121"/>
    </row>
    <row r="7" spans="1:6" ht="15">
      <c r="A7" s="174" t="s">
        <v>91</v>
      </c>
      <c r="B7" s="175" t="s">
        <v>92</v>
      </c>
      <c r="C7" s="175" t="s">
        <v>93</v>
      </c>
      <c r="D7" s="176" t="s">
        <v>94</v>
      </c>
      <c r="E7" s="177" t="s">
        <v>95</v>
      </c>
      <c r="F7" s="239" t="s">
        <v>96</v>
      </c>
    </row>
    <row r="8" spans="1:6" ht="12.75" customHeight="1" thickBot="1">
      <c r="A8" s="178"/>
      <c r="B8" s="179"/>
      <c r="C8" s="179" t="s">
        <v>97</v>
      </c>
      <c r="D8" s="180"/>
      <c r="E8" s="181" t="s">
        <v>98</v>
      </c>
      <c r="F8" s="240" t="s">
        <v>99</v>
      </c>
    </row>
    <row r="9" spans="1:6" ht="12.75" customHeight="1">
      <c r="A9" s="182"/>
      <c r="B9" s="183"/>
      <c r="C9" s="183"/>
      <c r="D9" s="184"/>
      <c r="E9" s="185"/>
      <c r="F9" s="242"/>
    </row>
    <row r="10" spans="1:6" ht="204">
      <c r="A10" s="30">
        <v>1</v>
      </c>
      <c r="B10" s="226" t="s">
        <v>129</v>
      </c>
      <c r="C10" s="73"/>
      <c r="D10" s="84"/>
      <c r="E10" s="84"/>
      <c r="F10" s="121"/>
    </row>
    <row r="11" spans="1:6" ht="12.75" customHeight="1">
      <c r="A11" s="30"/>
      <c r="B11" s="40"/>
      <c r="C11" s="73"/>
      <c r="D11" s="98"/>
      <c r="E11" s="98"/>
      <c r="F11" s="230"/>
    </row>
    <row r="12" spans="1:6" ht="12.75" customHeight="1">
      <c r="A12" s="30"/>
      <c r="B12" s="244" t="s">
        <v>109</v>
      </c>
      <c r="C12" s="73" t="s">
        <v>14</v>
      </c>
      <c r="D12" s="42">
        <f>+'fekalna osnovni podatki'!D11</f>
        <v>38.04</v>
      </c>
      <c r="E12" s="141"/>
      <c r="F12" s="238">
        <f>D12*E12</f>
        <v>0</v>
      </c>
    </row>
    <row r="13" spans="1:6" ht="12.75" customHeight="1">
      <c r="A13" s="30"/>
      <c r="B13" s="236" t="s">
        <v>110</v>
      </c>
      <c r="C13" s="73" t="s">
        <v>14</v>
      </c>
      <c r="D13" s="42">
        <f>+'fekalna osnovni podatki'!D12</f>
        <v>81.13</v>
      </c>
      <c r="E13" s="235"/>
      <c r="F13" s="238">
        <f t="shared" ref="F13" si="0">D13*E13</f>
        <v>0</v>
      </c>
    </row>
    <row r="14" spans="1:6" s="225" customFormat="1" ht="12.75" customHeight="1">
      <c r="A14" s="243"/>
      <c r="B14" s="236" t="s">
        <v>112</v>
      </c>
      <c r="C14" s="228" t="s">
        <v>14</v>
      </c>
      <c r="D14" s="227">
        <v>0</v>
      </c>
      <c r="E14" s="235"/>
      <c r="F14" s="238">
        <f t="shared" ref="F14:F15" si="1">D14*E14</f>
        <v>0</v>
      </c>
    </row>
    <row r="15" spans="1:6" s="225" customFormat="1" ht="12.75" customHeight="1">
      <c r="A15" s="243"/>
      <c r="B15" s="236" t="s">
        <v>113</v>
      </c>
      <c r="C15" s="228" t="s">
        <v>14</v>
      </c>
      <c r="D15" s="227">
        <v>0</v>
      </c>
      <c r="E15" s="235"/>
      <c r="F15" s="238">
        <f t="shared" si="1"/>
        <v>0</v>
      </c>
    </row>
    <row r="16" spans="1:6" ht="12.75" customHeight="1">
      <c r="A16" s="30"/>
      <c r="B16" s="217" t="s">
        <v>19</v>
      </c>
      <c r="C16" s="224" t="s">
        <v>14</v>
      </c>
      <c r="D16" s="219">
        <f>SUM(D12:D15)</f>
        <v>119.16999999999999</v>
      </c>
      <c r="E16" s="220"/>
      <c r="F16" s="277"/>
    </row>
    <row r="17" spans="1:6" ht="12.75" customHeight="1">
      <c r="A17" s="30"/>
      <c r="B17" s="46"/>
      <c r="C17" s="73"/>
      <c r="D17" s="84"/>
      <c r="E17" s="84"/>
      <c r="F17" s="121"/>
    </row>
    <row r="18" spans="1:6" ht="165.75">
      <c r="A18" s="30">
        <f>+A10+1</f>
        <v>2</v>
      </c>
      <c r="B18" s="226" t="s">
        <v>130</v>
      </c>
      <c r="C18" s="73"/>
      <c r="D18" s="84"/>
      <c r="E18" s="84"/>
      <c r="F18" s="121"/>
    </row>
    <row r="19" spans="1:6" ht="12.75" customHeight="1">
      <c r="A19" s="30"/>
      <c r="B19" s="40"/>
      <c r="C19" s="73"/>
      <c r="D19" s="98"/>
      <c r="E19" s="98"/>
      <c r="F19" s="230"/>
    </row>
    <row r="20" spans="1:6" ht="12.75" customHeight="1">
      <c r="A20" s="30"/>
      <c r="B20" s="244" t="s">
        <v>109</v>
      </c>
      <c r="C20" s="73" t="s">
        <v>14</v>
      </c>
      <c r="D20" s="42">
        <v>0</v>
      </c>
      <c r="E20" s="141"/>
      <c r="F20" s="238">
        <f>D20*E20</f>
        <v>0</v>
      </c>
    </row>
    <row r="21" spans="1:6" ht="12.75" customHeight="1">
      <c r="A21" s="30"/>
      <c r="B21" s="236" t="s">
        <v>110</v>
      </c>
      <c r="C21" s="73" t="s">
        <v>14</v>
      </c>
      <c r="D21" s="227">
        <v>0</v>
      </c>
      <c r="E21" s="235"/>
      <c r="F21" s="238">
        <f t="shared" ref="F21:F23" si="2">D21*E21</f>
        <v>0</v>
      </c>
    </row>
    <row r="22" spans="1:6" s="225" customFormat="1" ht="12.75" customHeight="1">
      <c r="A22" s="243"/>
      <c r="B22" s="236" t="s">
        <v>112</v>
      </c>
      <c r="C22" s="228" t="s">
        <v>14</v>
      </c>
      <c r="D22" s="227">
        <v>0</v>
      </c>
      <c r="E22" s="235"/>
      <c r="F22" s="238">
        <f t="shared" si="2"/>
        <v>0</v>
      </c>
    </row>
    <row r="23" spans="1:6" s="225" customFormat="1" ht="12.75" customHeight="1">
      <c r="A23" s="243"/>
      <c r="B23" s="236" t="s">
        <v>113</v>
      </c>
      <c r="C23" s="228" t="s">
        <v>14</v>
      </c>
      <c r="D23" s="227">
        <v>0</v>
      </c>
      <c r="E23" s="235"/>
      <c r="F23" s="238">
        <f t="shared" si="2"/>
        <v>0</v>
      </c>
    </row>
    <row r="24" spans="1:6" ht="12.75" customHeight="1">
      <c r="A24" s="30"/>
      <c r="B24" s="217" t="s">
        <v>19</v>
      </c>
      <c r="C24" s="224" t="s">
        <v>14</v>
      </c>
      <c r="D24" s="219">
        <f>SUM(D20:D23)</f>
        <v>0</v>
      </c>
      <c r="E24" s="220"/>
      <c r="F24" s="277"/>
    </row>
    <row r="25" spans="1:6" ht="12.75" customHeight="1">
      <c r="A25" s="30"/>
      <c r="B25" s="20"/>
      <c r="C25" s="73"/>
      <c r="D25" s="84"/>
      <c r="E25" s="84"/>
      <c r="F25" s="121"/>
    </row>
    <row r="26" spans="1:6" ht="204">
      <c r="A26" s="30">
        <v>3</v>
      </c>
      <c r="B26" s="237" t="s">
        <v>131</v>
      </c>
      <c r="C26" s="73"/>
      <c r="D26" s="123"/>
      <c r="E26" s="126"/>
      <c r="F26" s="125"/>
    </row>
    <row r="27" spans="1:6" ht="12.75" customHeight="1">
      <c r="A27" s="30"/>
      <c r="B27" s="40"/>
      <c r="C27" s="73"/>
      <c r="D27" s="98"/>
      <c r="E27" s="98"/>
      <c r="F27" s="230"/>
    </row>
    <row r="28" spans="1:6" ht="12.75" customHeight="1">
      <c r="A28" s="30"/>
      <c r="B28" s="244" t="s">
        <v>109</v>
      </c>
      <c r="C28" s="73" t="s">
        <v>10</v>
      </c>
      <c r="D28" s="42">
        <v>4</v>
      </c>
      <c r="E28" s="141"/>
      <c r="F28" s="238">
        <f>D28*E28</f>
        <v>0</v>
      </c>
    </row>
    <row r="29" spans="1:6" ht="12.75" customHeight="1">
      <c r="A29" s="30"/>
      <c r="B29" s="236" t="s">
        <v>110</v>
      </c>
      <c r="C29" s="73" t="s">
        <v>10</v>
      </c>
      <c r="D29" s="42">
        <v>2</v>
      </c>
      <c r="E29" s="235"/>
      <c r="F29" s="231">
        <f t="shared" ref="F29:F31" si="3">D29*E29</f>
        <v>0</v>
      </c>
    </row>
    <row r="30" spans="1:6" s="225" customFormat="1" ht="12.75" customHeight="1">
      <c r="A30" s="243"/>
      <c r="B30" s="236" t="s">
        <v>112</v>
      </c>
      <c r="C30" s="228" t="s">
        <v>10</v>
      </c>
      <c r="D30" s="227">
        <v>0</v>
      </c>
      <c r="E30" s="235"/>
      <c r="F30" s="231">
        <f t="shared" si="3"/>
        <v>0</v>
      </c>
    </row>
    <row r="31" spans="1:6" s="225" customFormat="1" ht="12.75" customHeight="1">
      <c r="A31" s="243"/>
      <c r="B31" s="236" t="s">
        <v>113</v>
      </c>
      <c r="C31" s="228" t="s">
        <v>10</v>
      </c>
      <c r="D31" s="227">
        <v>0</v>
      </c>
      <c r="E31" s="235"/>
      <c r="F31" s="231">
        <f t="shared" si="3"/>
        <v>0</v>
      </c>
    </row>
    <row r="32" spans="1:6" ht="12.75" customHeight="1">
      <c r="A32" s="30"/>
      <c r="B32" s="217" t="s">
        <v>19</v>
      </c>
      <c r="C32" s="224" t="s">
        <v>10</v>
      </c>
      <c r="D32" s="219">
        <f>SUM(D28:D31)</f>
        <v>6</v>
      </c>
      <c r="E32" s="220"/>
      <c r="F32" s="277"/>
    </row>
    <row r="33" spans="1:6" ht="12.75" customHeight="1">
      <c r="A33" s="30"/>
      <c r="B33" s="143"/>
      <c r="C33" s="74"/>
      <c r="D33" s="94"/>
      <c r="E33" s="141"/>
      <c r="F33" s="231"/>
    </row>
    <row r="34" spans="1:6" ht="12.75" customHeight="1">
      <c r="A34" s="30"/>
      <c r="B34" s="143"/>
      <c r="C34" s="74"/>
      <c r="D34" s="94"/>
      <c r="E34" s="141"/>
      <c r="F34" s="231"/>
    </row>
    <row r="35" spans="1:6" ht="204">
      <c r="A35" s="30">
        <f>A26+1</f>
        <v>4</v>
      </c>
      <c r="B35" s="237" t="s">
        <v>121</v>
      </c>
      <c r="C35" s="73"/>
      <c r="D35" s="123"/>
      <c r="E35" s="128"/>
      <c r="F35" s="125"/>
    </row>
    <row r="36" spans="1:6" ht="12.75" customHeight="1">
      <c r="A36" s="30"/>
      <c r="B36" s="40"/>
      <c r="C36" s="73"/>
      <c r="D36" s="98"/>
      <c r="E36" s="98"/>
      <c r="F36" s="230"/>
    </row>
    <row r="37" spans="1:6" ht="12.75" customHeight="1">
      <c r="A37" s="30"/>
      <c r="B37" s="244" t="s">
        <v>109</v>
      </c>
      <c r="C37" s="73" t="s">
        <v>10</v>
      </c>
      <c r="D37" s="42">
        <v>1</v>
      </c>
      <c r="E37" s="141"/>
      <c r="F37" s="238">
        <f>D37*E37</f>
        <v>0</v>
      </c>
    </row>
    <row r="38" spans="1:6" ht="12.75" customHeight="1">
      <c r="A38" s="30"/>
      <c r="B38" s="236" t="s">
        <v>110</v>
      </c>
      <c r="C38" s="228" t="s">
        <v>10</v>
      </c>
      <c r="D38" s="42">
        <v>3</v>
      </c>
      <c r="E38" s="235"/>
      <c r="F38" s="238">
        <f t="shared" ref="F38:F40" si="4">D38*E38</f>
        <v>0</v>
      </c>
    </row>
    <row r="39" spans="1:6" s="225" customFormat="1" ht="12.75" customHeight="1">
      <c r="A39" s="243"/>
      <c r="B39" s="236" t="s">
        <v>112</v>
      </c>
      <c r="C39" s="228" t="s">
        <v>10</v>
      </c>
      <c r="D39" s="227">
        <v>1</v>
      </c>
      <c r="E39" s="235"/>
      <c r="F39" s="238">
        <f t="shared" si="4"/>
        <v>0</v>
      </c>
    </row>
    <row r="40" spans="1:6" s="225" customFormat="1" ht="12.75" customHeight="1">
      <c r="A40" s="243"/>
      <c r="B40" s="236" t="s">
        <v>113</v>
      </c>
      <c r="C40" s="228" t="s">
        <v>10</v>
      </c>
      <c r="D40" s="227">
        <v>1</v>
      </c>
      <c r="E40" s="235"/>
      <c r="F40" s="238">
        <f t="shared" si="4"/>
        <v>0</v>
      </c>
    </row>
    <row r="41" spans="1:6" ht="12.75" customHeight="1">
      <c r="A41" s="30"/>
      <c r="B41" s="217" t="s">
        <v>19</v>
      </c>
      <c r="C41" s="221" t="s">
        <v>10</v>
      </c>
      <c r="D41" s="219">
        <f>SUM(D37:D40)</f>
        <v>6</v>
      </c>
      <c r="E41" s="220"/>
      <c r="F41" s="277"/>
    </row>
    <row r="42" spans="1:6" ht="12.75" customHeight="1">
      <c r="A42" s="30"/>
      <c r="B42" s="36"/>
      <c r="C42" s="76"/>
      <c r="D42" s="91"/>
      <c r="E42" s="88"/>
      <c r="F42" s="89"/>
    </row>
    <row r="43" spans="1:6" ht="114.75">
      <c r="A43" s="30">
        <f>+A35+1</f>
        <v>5</v>
      </c>
      <c r="B43" s="170" t="s">
        <v>132</v>
      </c>
      <c r="C43" s="111"/>
      <c r="D43" s="122"/>
      <c r="E43" s="118"/>
      <c r="F43" s="127"/>
    </row>
    <row r="44" spans="1:6" ht="12.75" customHeight="1">
      <c r="A44" s="30"/>
      <c r="B44" s="40"/>
      <c r="C44" s="73"/>
      <c r="D44" s="98"/>
      <c r="E44" s="98"/>
      <c r="F44" s="230"/>
    </row>
    <row r="45" spans="1:6" ht="12.75" customHeight="1">
      <c r="A45" s="30"/>
      <c r="B45" s="244" t="s">
        <v>109</v>
      </c>
      <c r="C45" s="73" t="s">
        <v>10</v>
      </c>
      <c r="D45" s="42">
        <v>3</v>
      </c>
      <c r="E45" s="141"/>
      <c r="F45" s="238">
        <f>D45*E45</f>
        <v>0</v>
      </c>
    </row>
    <row r="46" spans="1:6" ht="12.75" customHeight="1">
      <c r="A46" s="30"/>
      <c r="B46" s="236" t="s">
        <v>110</v>
      </c>
      <c r="C46" s="73" t="s">
        <v>10</v>
      </c>
      <c r="D46" s="42">
        <v>3</v>
      </c>
      <c r="E46" s="235"/>
      <c r="F46" s="238">
        <f t="shared" ref="F46:F48" si="5">D46*E46</f>
        <v>0</v>
      </c>
    </row>
    <row r="47" spans="1:6" s="225" customFormat="1" ht="12.75" customHeight="1">
      <c r="A47" s="243"/>
      <c r="B47" s="236" t="s">
        <v>112</v>
      </c>
      <c r="C47" s="228" t="s">
        <v>10</v>
      </c>
      <c r="D47" s="227">
        <v>0</v>
      </c>
      <c r="E47" s="235"/>
      <c r="F47" s="231">
        <f t="shared" si="5"/>
        <v>0</v>
      </c>
    </row>
    <row r="48" spans="1:6" s="225" customFormat="1" ht="12.75" customHeight="1">
      <c r="A48" s="243"/>
      <c r="B48" s="236" t="s">
        <v>113</v>
      </c>
      <c r="C48" s="228" t="s">
        <v>10</v>
      </c>
      <c r="D48" s="227">
        <v>0</v>
      </c>
      <c r="E48" s="235"/>
      <c r="F48" s="231">
        <f t="shared" si="5"/>
        <v>0</v>
      </c>
    </row>
    <row r="49" spans="1:6" ht="12.75" customHeight="1">
      <c r="A49" s="30"/>
      <c r="B49" s="217" t="s">
        <v>19</v>
      </c>
      <c r="C49" s="224" t="s">
        <v>10</v>
      </c>
      <c r="D49" s="219">
        <f>SUM(D45:D48)</f>
        <v>6</v>
      </c>
      <c r="E49" s="220"/>
      <c r="F49" s="277"/>
    </row>
    <row r="50" spans="1:6" ht="12.75" customHeight="1">
      <c r="A50" s="30"/>
      <c r="B50" s="46"/>
      <c r="C50" s="73"/>
      <c r="D50" s="87"/>
      <c r="E50" s="84"/>
      <c r="F50" s="121"/>
    </row>
    <row r="51" spans="1:6" ht="114.75">
      <c r="A51" s="30">
        <f>+A43+1</f>
        <v>6</v>
      </c>
      <c r="B51" s="46" t="s">
        <v>123</v>
      </c>
      <c r="C51" s="111"/>
      <c r="D51" s="122"/>
      <c r="E51" s="118"/>
      <c r="F51" s="127"/>
    </row>
    <row r="52" spans="1:6" ht="12.75" customHeight="1">
      <c r="A52" s="30"/>
      <c r="B52" s="40"/>
      <c r="C52" s="73"/>
      <c r="D52" s="98"/>
      <c r="E52" s="98"/>
      <c r="F52" s="230"/>
    </row>
    <row r="53" spans="1:6" ht="12.75" customHeight="1">
      <c r="A53" s="30"/>
      <c r="B53" s="244" t="s">
        <v>109</v>
      </c>
      <c r="C53" s="73" t="s">
        <v>10</v>
      </c>
      <c r="D53" s="42">
        <v>1</v>
      </c>
      <c r="E53" s="141"/>
      <c r="F53" s="238">
        <f>D53*E53</f>
        <v>0</v>
      </c>
    </row>
    <row r="54" spans="1:6" ht="12.75" customHeight="1">
      <c r="A54" s="30"/>
      <c r="B54" s="236" t="s">
        <v>110</v>
      </c>
      <c r="C54" s="73" t="s">
        <v>10</v>
      </c>
      <c r="D54" s="42">
        <v>0</v>
      </c>
      <c r="E54" s="235"/>
      <c r="F54" s="238">
        <f t="shared" ref="F54:F56" si="6">D54*E54</f>
        <v>0</v>
      </c>
    </row>
    <row r="55" spans="1:6" s="225" customFormat="1" ht="12.75" customHeight="1">
      <c r="A55" s="243"/>
      <c r="B55" s="236" t="s">
        <v>112</v>
      </c>
      <c r="C55" s="228" t="s">
        <v>10</v>
      </c>
      <c r="D55" s="227">
        <v>0</v>
      </c>
      <c r="E55" s="235"/>
      <c r="F55" s="231">
        <f t="shared" si="6"/>
        <v>0</v>
      </c>
    </row>
    <row r="56" spans="1:6" s="225" customFormat="1" ht="12.75" customHeight="1">
      <c r="A56" s="243"/>
      <c r="B56" s="236" t="s">
        <v>113</v>
      </c>
      <c r="C56" s="228" t="s">
        <v>10</v>
      </c>
      <c r="D56" s="227">
        <v>0</v>
      </c>
      <c r="E56" s="235"/>
      <c r="F56" s="231">
        <f t="shared" si="6"/>
        <v>0</v>
      </c>
    </row>
    <row r="57" spans="1:6" ht="12.75" customHeight="1">
      <c r="A57" s="30"/>
      <c r="B57" s="217" t="s">
        <v>19</v>
      </c>
      <c r="C57" s="224" t="s">
        <v>10</v>
      </c>
      <c r="D57" s="219">
        <f>SUM(D53:D56)</f>
        <v>1</v>
      </c>
      <c r="E57" s="220"/>
      <c r="F57" s="277"/>
    </row>
    <row r="58" spans="1:6" ht="12.75" customHeight="1">
      <c r="A58" s="30"/>
      <c r="B58" s="46"/>
      <c r="C58" s="76"/>
      <c r="D58" s="90"/>
      <c r="E58" s="118"/>
      <c r="F58" s="127"/>
    </row>
    <row r="59" spans="1:6" ht="114.75">
      <c r="A59" s="30">
        <f>+A51+1</f>
        <v>7</v>
      </c>
      <c r="B59" s="170" t="s">
        <v>124</v>
      </c>
      <c r="C59" s="111"/>
      <c r="D59" s="122"/>
      <c r="E59" s="118"/>
      <c r="F59" s="127"/>
    </row>
    <row r="60" spans="1:6" ht="12.75" customHeight="1">
      <c r="A60" s="30"/>
      <c r="B60" s="40"/>
      <c r="C60" s="73"/>
      <c r="D60" s="98"/>
      <c r="E60" s="98"/>
      <c r="F60" s="230"/>
    </row>
    <row r="61" spans="1:6" ht="12.75" customHeight="1">
      <c r="A61" s="30"/>
      <c r="B61" s="244" t="s">
        <v>109</v>
      </c>
      <c r="C61" s="73" t="s">
        <v>10</v>
      </c>
      <c r="D61" s="42">
        <v>0</v>
      </c>
      <c r="E61" s="141"/>
      <c r="F61" s="238">
        <f>D61*E61</f>
        <v>0</v>
      </c>
    </row>
    <row r="62" spans="1:6" ht="12.75" customHeight="1">
      <c r="A62" s="30"/>
      <c r="B62" s="236" t="s">
        <v>110</v>
      </c>
      <c r="C62" s="73" t="s">
        <v>10</v>
      </c>
      <c r="D62" s="42">
        <v>2</v>
      </c>
      <c r="E62" s="235"/>
      <c r="F62" s="238">
        <f t="shared" ref="F62:F64" si="7">D62*E62</f>
        <v>0</v>
      </c>
    </row>
    <row r="63" spans="1:6" s="225" customFormat="1" ht="12.75" customHeight="1">
      <c r="A63" s="243"/>
      <c r="B63" s="236" t="s">
        <v>112</v>
      </c>
      <c r="C63" s="228" t="s">
        <v>14</v>
      </c>
      <c r="D63" s="227">
        <v>1</v>
      </c>
      <c r="E63" s="235"/>
      <c r="F63" s="231">
        <f t="shared" si="7"/>
        <v>0</v>
      </c>
    </row>
    <row r="64" spans="1:6" s="225" customFormat="1" ht="12.75" customHeight="1">
      <c r="A64" s="243"/>
      <c r="B64" s="236" t="s">
        <v>113</v>
      </c>
      <c r="C64" s="228" t="s">
        <v>14</v>
      </c>
      <c r="D64" s="227">
        <v>1</v>
      </c>
      <c r="E64" s="235"/>
      <c r="F64" s="231">
        <f t="shared" si="7"/>
        <v>0</v>
      </c>
    </row>
    <row r="65" spans="1:6" ht="12.75" customHeight="1">
      <c r="A65" s="30"/>
      <c r="B65" s="217" t="s">
        <v>19</v>
      </c>
      <c r="C65" s="224" t="s">
        <v>10</v>
      </c>
      <c r="D65" s="219">
        <f>SUM(D61:D64)</f>
        <v>4</v>
      </c>
      <c r="E65" s="220"/>
      <c r="F65" s="277"/>
    </row>
    <row r="66" spans="1:6" ht="12.75" customHeight="1">
      <c r="A66" s="30"/>
      <c r="B66" s="46"/>
      <c r="C66" s="73"/>
      <c r="D66" s="87"/>
      <c r="E66" s="84"/>
      <c r="F66" s="121"/>
    </row>
    <row r="67" spans="1:6" ht="114.75">
      <c r="A67" s="30">
        <f>+A59+1</f>
        <v>8</v>
      </c>
      <c r="B67" s="46" t="s">
        <v>125</v>
      </c>
      <c r="C67" s="111"/>
      <c r="D67" s="122"/>
      <c r="E67" s="118"/>
      <c r="F67" s="127"/>
    </row>
    <row r="68" spans="1:6" ht="12.75" customHeight="1">
      <c r="A68" s="30"/>
      <c r="B68" s="40"/>
      <c r="C68" s="73"/>
      <c r="D68" s="98"/>
      <c r="E68" s="98"/>
      <c r="F68" s="230"/>
    </row>
    <row r="69" spans="1:6" ht="12.75" customHeight="1">
      <c r="A69" s="30"/>
      <c r="B69" s="244" t="s">
        <v>109</v>
      </c>
      <c r="C69" s="73" t="s">
        <v>10</v>
      </c>
      <c r="D69" s="42">
        <v>1</v>
      </c>
      <c r="E69" s="141"/>
      <c r="F69" s="238">
        <f>D69*E69</f>
        <v>0</v>
      </c>
    </row>
    <row r="70" spans="1:6" ht="12.75" customHeight="1">
      <c r="A70" s="30"/>
      <c r="B70" s="236" t="s">
        <v>110</v>
      </c>
      <c r="C70" s="73" t="s">
        <v>10</v>
      </c>
      <c r="D70" s="42">
        <v>0</v>
      </c>
      <c r="E70" s="235"/>
      <c r="F70" s="238">
        <f t="shared" ref="F70:F72" si="8">D70*E70</f>
        <v>0</v>
      </c>
    </row>
    <row r="71" spans="1:6" s="225" customFormat="1" ht="12.75" customHeight="1">
      <c r="A71" s="243"/>
      <c r="B71" s="236" t="s">
        <v>112</v>
      </c>
      <c r="C71" s="228" t="s">
        <v>10</v>
      </c>
      <c r="D71" s="227">
        <v>0</v>
      </c>
      <c r="E71" s="235"/>
      <c r="F71" s="231">
        <f t="shared" si="8"/>
        <v>0</v>
      </c>
    </row>
    <row r="72" spans="1:6" s="225" customFormat="1" ht="12.75" customHeight="1">
      <c r="A72" s="243"/>
      <c r="B72" s="236" t="s">
        <v>113</v>
      </c>
      <c r="C72" s="228" t="s">
        <v>10</v>
      </c>
      <c r="D72" s="227">
        <v>0</v>
      </c>
      <c r="E72" s="235"/>
      <c r="F72" s="231">
        <f t="shared" si="8"/>
        <v>0</v>
      </c>
    </row>
    <row r="73" spans="1:6" ht="12.75" customHeight="1">
      <c r="A73" s="30"/>
      <c r="B73" s="217" t="s">
        <v>19</v>
      </c>
      <c r="C73" s="224" t="s">
        <v>10</v>
      </c>
      <c r="D73" s="219">
        <f>SUM(D69:D72)</f>
        <v>1</v>
      </c>
      <c r="E73" s="220"/>
      <c r="F73" s="277"/>
    </row>
    <row r="74" spans="1:6" ht="12.75" customHeight="1">
      <c r="A74" s="30"/>
      <c r="B74" s="46"/>
      <c r="C74" s="76"/>
      <c r="D74" s="90"/>
      <c r="E74" s="118"/>
      <c r="F74" s="127"/>
    </row>
    <row r="75" spans="1:6" ht="38.25">
      <c r="A75" s="30">
        <f>A67+1</f>
        <v>9</v>
      </c>
      <c r="B75" s="43" t="s">
        <v>18</v>
      </c>
      <c r="C75" s="112"/>
      <c r="D75" s="118"/>
      <c r="E75" s="118"/>
      <c r="F75" s="127"/>
    </row>
    <row r="76" spans="1:6" ht="12.75" customHeight="1">
      <c r="A76" s="30"/>
      <c r="B76" s="40"/>
      <c r="C76" s="73"/>
      <c r="D76" s="98"/>
      <c r="E76" s="98"/>
      <c r="F76" s="230"/>
    </row>
    <row r="77" spans="1:6" ht="12.75" customHeight="1">
      <c r="A77" s="30"/>
      <c r="B77" s="244" t="s">
        <v>109</v>
      </c>
      <c r="C77" s="73" t="s">
        <v>10</v>
      </c>
      <c r="D77" s="42">
        <v>1</v>
      </c>
      <c r="E77" s="141"/>
      <c r="F77" s="238">
        <f>D77*E77</f>
        <v>0</v>
      </c>
    </row>
    <row r="78" spans="1:6" ht="12.75" customHeight="1">
      <c r="A78" s="30"/>
      <c r="B78" s="236" t="s">
        <v>110</v>
      </c>
      <c r="C78" s="73" t="s">
        <v>10</v>
      </c>
      <c r="D78" s="42">
        <v>1</v>
      </c>
      <c r="E78" s="235"/>
      <c r="F78" s="238">
        <f t="shared" ref="F78:F80" si="9">D78*E78</f>
        <v>0</v>
      </c>
    </row>
    <row r="79" spans="1:6" s="225" customFormat="1" ht="12.75" customHeight="1">
      <c r="A79" s="243"/>
      <c r="B79" s="236" t="s">
        <v>112</v>
      </c>
      <c r="C79" s="228" t="s">
        <v>10</v>
      </c>
      <c r="D79" s="227">
        <v>0</v>
      </c>
      <c r="E79" s="235"/>
      <c r="F79" s="231">
        <f t="shared" si="9"/>
        <v>0</v>
      </c>
    </row>
    <row r="80" spans="1:6" s="225" customFormat="1" ht="12.75" customHeight="1">
      <c r="A80" s="243"/>
      <c r="B80" s="236" t="s">
        <v>113</v>
      </c>
      <c r="C80" s="228" t="s">
        <v>10</v>
      </c>
      <c r="D80" s="227">
        <v>0</v>
      </c>
      <c r="E80" s="235"/>
      <c r="F80" s="231">
        <f t="shared" si="9"/>
        <v>0</v>
      </c>
    </row>
    <row r="81" spans="1:6" ht="12.75" customHeight="1">
      <c r="A81" s="30"/>
      <c r="B81" s="217" t="s">
        <v>19</v>
      </c>
      <c r="C81" s="221" t="s">
        <v>10</v>
      </c>
      <c r="D81" s="219">
        <f>SUM(D77:D80)</f>
        <v>2</v>
      </c>
      <c r="E81" s="220">
        <v>0</v>
      </c>
      <c r="F81" s="277"/>
    </row>
    <row r="82" spans="1:6" ht="12.75" customHeight="1">
      <c r="A82" s="30"/>
      <c r="B82" s="20"/>
      <c r="C82" s="73"/>
      <c r="D82" s="84"/>
      <c r="E82" s="129"/>
      <c r="F82" s="89"/>
    </row>
    <row r="83" spans="1:6" ht="12.75" customHeight="1">
      <c r="A83" s="30"/>
      <c r="B83" s="20" t="s">
        <v>69</v>
      </c>
      <c r="C83" s="73"/>
      <c r="D83" s="98"/>
      <c r="E83" s="99"/>
      <c r="F83" s="231"/>
    </row>
    <row r="84" spans="1:6" ht="12.75" customHeight="1">
      <c r="A84" s="30"/>
      <c r="B84" s="40"/>
      <c r="C84" s="73"/>
      <c r="D84" s="98"/>
      <c r="E84" s="98"/>
      <c r="F84" s="230"/>
    </row>
    <row r="85" spans="1:6" ht="12.75" customHeight="1">
      <c r="A85" s="30"/>
      <c r="B85" s="244" t="s">
        <v>109</v>
      </c>
      <c r="C85" s="76"/>
      <c r="D85" s="94"/>
      <c r="E85" s="92"/>
      <c r="F85" s="238">
        <f>+F12+F20+F28+F37+F45+F53+F61+F69+F77</f>
        <v>0</v>
      </c>
    </row>
    <row r="86" spans="1:6" ht="12.75" customHeight="1">
      <c r="A86" s="30"/>
      <c r="B86" s="236" t="s">
        <v>110</v>
      </c>
      <c r="C86" s="76"/>
      <c r="D86" s="94"/>
      <c r="E86" s="92"/>
      <c r="F86" s="238">
        <f>+F13+F21+F29+F38+F46+F54+F62+F70+F78</f>
        <v>0</v>
      </c>
    </row>
    <row r="87" spans="1:6" s="225" customFormat="1" ht="12.75" customHeight="1">
      <c r="A87" s="243"/>
      <c r="B87" s="236" t="s">
        <v>112</v>
      </c>
      <c r="C87" s="228"/>
      <c r="D87" s="227"/>
      <c r="E87" s="235"/>
      <c r="F87" s="238">
        <f>+F14+F22+F30+F39+F47+F55+F63+F71+F79</f>
        <v>0</v>
      </c>
    </row>
    <row r="88" spans="1:6" s="225" customFormat="1" ht="12.75" customHeight="1">
      <c r="A88" s="243"/>
      <c r="B88" s="236" t="s">
        <v>113</v>
      </c>
      <c r="C88" s="228"/>
      <c r="D88" s="227"/>
      <c r="E88" s="235"/>
      <c r="F88" s="238">
        <f>+F15+F23+F31+F40+F48+F56+F64+F72+F80</f>
        <v>0</v>
      </c>
    </row>
    <row r="89" spans="1:6" s="225" customFormat="1" ht="12.75" customHeight="1">
      <c r="A89" s="243"/>
      <c r="B89" s="236"/>
      <c r="C89" s="228"/>
      <c r="D89" s="84"/>
      <c r="E89" s="129"/>
      <c r="F89" s="238"/>
    </row>
    <row r="90" spans="1:6" ht="16.5" customHeight="1" thickBot="1">
      <c r="A90" s="186" t="s">
        <v>55</v>
      </c>
      <c r="B90" s="191" t="s">
        <v>8</v>
      </c>
      <c r="C90" s="188"/>
      <c r="D90" s="193"/>
      <c r="E90" s="140" t="s">
        <v>53</v>
      </c>
      <c r="F90" s="68">
        <f>SUM(F85:F88)</f>
        <v>0</v>
      </c>
    </row>
    <row r="91" spans="1:6" ht="12.75" customHeight="1" thickTop="1">
      <c r="A91" s="30"/>
      <c r="B91" s="20"/>
      <c r="C91" s="78"/>
      <c r="D91" s="84"/>
      <c r="E91" s="84"/>
      <c r="F91" s="121"/>
    </row>
    <row r="92" spans="1:6" ht="12.75" customHeight="1">
      <c r="A92" s="30"/>
      <c r="B92" s="20"/>
      <c r="C92" s="78"/>
      <c r="D92" s="84"/>
      <c r="E92" s="84"/>
      <c r="F92" s="121"/>
    </row>
    <row r="93" spans="1:6" ht="12.75" customHeight="1">
      <c r="A93" s="30"/>
      <c r="B93" s="20"/>
      <c r="C93" s="78"/>
      <c r="D93" s="84"/>
      <c r="E93" s="84"/>
      <c r="F93" s="121"/>
    </row>
    <row r="94" spans="1:6" ht="12.75" customHeight="1">
      <c r="A94" s="30"/>
      <c r="B94" s="20"/>
      <c r="C94" s="78"/>
      <c r="D94" s="84"/>
      <c r="E94" s="84"/>
      <c r="F94" s="121"/>
    </row>
    <row r="95" spans="1:6" ht="12.75" customHeight="1">
      <c r="A95" s="30"/>
      <c r="B95" s="20"/>
      <c r="C95" s="78"/>
      <c r="D95" s="84"/>
      <c r="E95" s="84"/>
      <c r="F95" s="121"/>
    </row>
    <row r="96" spans="1:6" ht="12.75" customHeight="1">
      <c r="A96" s="30"/>
      <c r="B96" s="20"/>
      <c r="C96" s="78"/>
      <c r="D96" s="84"/>
      <c r="E96" s="84"/>
      <c r="F96" s="121"/>
    </row>
    <row r="97" spans="1:6" ht="12.75" customHeight="1">
      <c r="A97" s="30"/>
      <c r="B97" s="20"/>
      <c r="C97" s="78"/>
      <c r="D97" s="84"/>
      <c r="E97" s="84"/>
      <c r="F97" s="121"/>
    </row>
    <row r="98" spans="1:6" ht="12.75" customHeight="1">
      <c r="A98" s="30"/>
      <c r="B98" s="20"/>
      <c r="C98" s="78"/>
      <c r="D98" s="84"/>
      <c r="E98" s="84"/>
      <c r="F98" s="121"/>
    </row>
    <row r="99" spans="1:6" ht="12.75" customHeight="1">
      <c r="A99" s="30"/>
      <c r="B99" s="20"/>
      <c r="C99" s="78"/>
      <c r="D99" s="84"/>
      <c r="E99" s="84"/>
      <c r="F99" s="121"/>
    </row>
    <row r="100" spans="1:6" ht="12.75" customHeight="1">
      <c r="A100" s="30"/>
      <c r="B100" s="20"/>
      <c r="C100" s="78"/>
      <c r="D100" s="84"/>
      <c r="E100" s="84"/>
      <c r="F100" s="121"/>
    </row>
    <row r="101" spans="1:6" ht="12.75" customHeight="1">
      <c r="A101" s="30"/>
      <c r="B101" s="20"/>
      <c r="C101" s="78"/>
      <c r="D101" s="84"/>
      <c r="E101" s="84"/>
      <c r="F101" s="121"/>
    </row>
    <row r="102" spans="1:6" ht="12.75" customHeight="1">
      <c r="A102" s="30"/>
      <c r="B102" s="20"/>
      <c r="C102" s="78"/>
      <c r="D102" s="84"/>
      <c r="E102" s="84"/>
      <c r="F102" s="121"/>
    </row>
    <row r="103" spans="1:6" ht="12.75" customHeight="1">
      <c r="A103" s="30"/>
      <c r="B103" s="20"/>
      <c r="C103" s="78"/>
      <c r="D103" s="84"/>
      <c r="E103" s="84"/>
      <c r="F103" s="121"/>
    </row>
    <row r="104" spans="1:6" ht="12.75" customHeight="1">
      <c r="A104" s="30"/>
      <c r="B104" s="20"/>
      <c r="C104" s="78"/>
      <c r="D104" s="84"/>
      <c r="E104" s="84"/>
      <c r="F104" s="121"/>
    </row>
    <row r="105" spans="1:6" ht="12.75" customHeight="1">
      <c r="A105" s="30"/>
      <c r="B105" s="20"/>
      <c r="C105" s="78"/>
      <c r="D105" s="84"/>
      <c r="E105" s="84"/>
      <c r="F105" s="121"/>
    </row>
    <row r="106" spans="1:6" ht="12.75" customHeight="1">
      <c r="A106" s="30"/>
      <c r="B106" s="20"/>
      <c r="C106" s="78"/>
      <c r="D106" s="84"/>
      <c r="E106" s="84"/>
      <c r="F106" s="121"/>
    </row>
    <row r="107" spans="1:6" ht="12.75" customHeight="1">
      <c r="A107" s="30"/>
      <c r="B107" s="20"/>
      <c r="C107" s="78"/>
      <c r="D107" s="84"/>
      <c r="E107" s="84"/>
      <c r="F107" s="121"/>
    </row>
    <row r="108" spans="1:6" ht="12.75" customHeight="1">
      <c r="A108" s="30"/>
      <c r="B108" s="20"/>
      <c r="C108" s="78"/>
      <c r="D108" s="84"/>
      <c r="E108" s="84"/>
      <c r="F108" s="121"/>
    </row>
    <row r="109" spans="1:6" ht="12.75" customHeight="1">
      <c r="A109" s="30"/>
      <c r="B109" s="20"/>
      <c r="C109" s="78"/>
      <c r="D109" s="84"/>
      <c r="E109" s="84"/>
      <c r="F109" s="121"/>
    </row>
    <row r="110" spans="1:6" ht="12.75" customHeight="1">
      <c r="A110" s="30"/>
      <c r="B110" s="20"/>
      <c r="C110" s="78"/>
      <c r="D110" s="84"/>
      <c r="E110" s="84"/>
      <c r="F110" s="121"/>
    </row>
    <row r="111" spans="1:6" ht="12.75" customHeight="1">
      <c r="A111" s="30"/>
      <c r="B111" s="20"/>
      <c r="C111" s="78"/>
      <c r="D111" s="84"/>
      <c r="E111" s="84"/>
      <c r="F111" s="121"/>
    </row>
    <row r="112" spans="1:6" ht="12.75" customHeight="1">
      <c r="A112" s="30"/>
      <c r="B112" s="20"/>
      <c r="C112" s="78"/>
      <c r="D112" s="84"/>
      <c r="E112" s="84"/>
      <c r="F112" s="121"/>
    </row>
    <row r="113" spans="1:6" ht="15" hidden="1">
      <c r="A113" s="30"/>
      <c r="B113" s="20"/>
      <c r="C113" s="78"/>
      <c r="D113" s="84"/>
      <c r="E113" s="84"/>
      <c r="F113" s="121"/>
    </row>
    <row r="114" spans="1:6" ht="12.75" hidden="1" customHeight="1">
      <c r="A114" s="30"/>
      <c r="B114" s="20"/>
      <c r="C114" s="78"/>
      <c r="D114" s="84"/>
      <c r="E114" s="84"/>
      <c r="F114" s="121"/>
    </row>
    <row r="115" spans="1:6" ht="12.75" hidden="1" customHeight="1">
      <c r="A115" s="30"/>
      <c r="B115" s="20"/>
      <c r="C115" s="73"/>
      <c r="D115" s="84"/>
      <c r="E115" s="84"/>
      <c r="F115" s="121"/>
    </row>
    <row r="116" spans="1:6" ht="12.75" hidden="1" customHeight="1">
      <c r="A116" s="30"/>
      <c r="B116" s="20" t="s">
        <v>120</v>
      </c>
      <c r="C116" s="73"/>
      <c r="D116" s="84"/>
      <c r="E116" s="84"/>
      <c r="F116" s="121"/>
    </row>
    <row r="117" spans="1:6" ht="12.75" hidden="1" customHeight="1">
      <c r="A117" s="30"/>
      <c r="B117" s="46" t="s">
        <v>24</v>
      </c>
      <c r="C117" s="73" t="s">
        <v>14</v>
      </c>
      <c r="D117" s="84" t="e">
        <f>+#REF!</f>
        <v>#REF!</v>
      </c>
      <c r="E117" s="84">
        <v>42.6</v>
      </c>
      <c r="F117" s="121" t="e">
        <f t="shared" ref="F117:F137" si="10">D117*E117</f>
        <v>#REF!</v>
      </c>
    </row>
    <row r="118" spans="1:6" ht="12.75" hidden="1" customHeight="1">
      <c r="B118" s="46" t="s">
        <v>25</v>
      </c>
      <c r="C118" s="73" t="s">
        <v>14</v>
      </c>
      <c r="D118" s="84" t="e">
        <f>+#REF!</f>
        <v>#REF!</v>
      </c>
      <c r="E118" s="84">
        <v>42.6</v>
      </c>
      <c r="F118" s="121" t="e">
        <f t="shared" si="10"/>
        <v>#REF!</v>
      </c>
    </row>
    <row r="119" spans="1:6" ht="12.75" hidden="1" customHeight="1">
      <c r="B119" s="46" t="s">
        <v>26</v>
      </c>
      <c r="C119" s="73" t="s">
        <v>14</v>
      </c>
      <c r="D119" s="84" t="e">
        <f>+#REF!</f>
        <v>#REF!</v>
      </c>
      <c r="E119" s="84">
        <v>42.6</v>
      </c>
      <c r="F119" s="121" t="e">
        <f t="shared" si="10"/>
        <v>#REF!</v>
      </c>
    </row>
    <row r="120" spans="1:6" ht="12.75" hidden="1" customHeight="1">
      <c r="B120" s="46" t="s">
        <v>27</v>
      </c>
      <c r="C120" s="73" t="s">
        <v>14</v>
      </c>
      <c r="D120" s="84" t="e">
        <f>+#REF!</f>
        <v>#REF!</v>
      </c>
      <c r="E120" s="84">
        <v>42.6</v>
      </c>
      <c r="F120" s="121" t="e">
        <f t="shared" si="10"/>
        <v>#REF!</v>
      </c>
    </row>
    <row r="121" spans="1:6" ht="12.75" hidden="1" customHeight="1">
      <c r="B121" s="46" t="s">
        <v>28</v>
      </c>
      <c r="C121" s="73" t="s">
        <v>14</v>
      </c>
      <c r="D121" s="84" t="e">
        <f>+#REF!</f>
        <v>#REF!</v>
      </c>
      <c r="E121" s="84">
        <v>42.6</v>
      </c>
      <c r="F121" s="121" t="e">
        <f t="shared" si="10"/>
        <v>#REF!</v>
      </c>
    </row>
    <row r="122" spans="1:6" ht="12.75" hidden="1" customHeight="1">
      <c r="B122" s="46" t="s">
        <v>29</v>
      </c>
      <c r="C122" s="73" t="s">
        <v>14</v>
      </c>
      <c r="D122" s="84" t="e">
        <f>+#REF!</f>
        <v>#REF!</v>
      </c>
      <c r="E122" s="84">
        <v>42.6</v>
      </c>
      <c r="F122" s="121" t="e">
        <f t="shared" si="10"/>
        <v>#REF!</v>
      </c>
    </row>
    <row r="123" spans="1:6" ht="12.75" hidden="1" customHeight="1">
      <c r="B123" s="46" t="s">
        <v>30</v>
      </c>
      <c r="C123" s="73" t="s">
        <v>14</v>
      </c>
      <c r="D123" s="84" t="e">
        <f>+#REF!</f>
        <v>#REF!</v>
      </c>
      <c r="E123" s="84">
        <v>42.6</v>
      </c>
      <c r="F123" s="121" t="e">
        <f t="shared" si="10"/>
        <v>#REF!</v>
      </c>
    </row>
    <row r="124" spans="1:6" ht="12.75" hidden="1" customHeight="1">
      <c r="B124" s="46" t="s">
        <v>31</v>
      </c>
      <c r="C124" s="73" t="s">
        <v>14</v>
      </c>
      <c r="D124" s="84" t="e">
        <f>+#REF!</f>
        <v>#REF!</v>
      </c>
      <c r="E124" s="84">
        <v>42.6</v>
      </c>
      <c r="F124" s="121" t="e">
        <f t="shared" si="10"/>
        <v>#REF!</v>
      </c>
    </row>
    <row r="125" spans="1:6" ht="12.75" hidden="1" customHeight="1">
      <c r="B125" s="46" t="s">
        <v>32</v>
      </c>
      <c r="C125" s="73" t="s">
        <v>14</v>
      </c>
      <c r="D125" s="84" t="e">
        <f>+#REF!</f>
        <v>#REF!</v>
      </c>
      <c r="E125" s="84">
        <v>42.6</v>
      </c>
      <c r="F125" s="121" t="e">
        <f t="shared" si="10"/>
        <v>#REF!</v>
      </c>
    </row>
    <row r="126" spans="1:6" ht="12.75" hidden="1" customHeight="1">
      <c r="B126" s="46" t="s">
        <v>33</v>
      </c>
      <c r="C126" s="73" t="s">
        <v>14</v>
      </c>
      <c r="D126" s="84" t="e">
        <f>+#REF!</f>
        <v>#REF!</v>
      </c>
      <c r="E126" s="84">
        <v>42.6</v>
      </c>
      <c r="F126" s="121" t="e">
        <f t="shared" si="10"/>
        <v>#REF!</v>
      </c>
    </row>
    <row r="127" spans="1:6" ht="12.75" hidden="1" customHeight="1">
      <c r="B127" s="46" t="s">
        <v>34</v>
      </c>
      <c r="C127" s="73" t="s">
        <v>14</v>
      </c>
      <c r="D127" s="84" t="e">
        <f>+#REF!</f>
        <v>#REF!</v>
      </c>
      <c r="E127" s="84">
        <v>42.6</v>
      </c>
      <c r="F127" s="121" t="e">
        <f t="shared" si="10"/>
        <v>#REF!</v>
      </c>
    </row>
    <row r="128" spans="1:6" ht="12.75" hidden="1" customHeight="1">
      <c r="B128" s="46" t="s">
        <v>35</v>
      </c>
      <c r="C128" s="73" t="s">
        <v>14</v>
      </c>
      <c r="D128" s="84" t="e">
        <f>+#REF!</f>
        <v>#REF!</v>
      </c>
      <c r="E128" s="84">
        <v>42.6</v>
      </c>
      <c r="F128" s="121" t="e">
        <f t="shared" si="10"/>
        <v>#REF!</v>
      </c>
    </row>
    <row r="129" spans="1:6" ht="12.75" hidden="1" customHeight="1">
      <c r="B129" s="46" t="s">
        <v>36</v>
      </c>
      <c r="C129" s="73" t="s">
        <v>14</v>
      </c>
      <c r="D129" s="84" t="e">
        <f>+#REF!</f>
        <v>#REF!</v>
      </c>
      <c r="E129" s="84">
        <v>42.6</v>
      </c>
      <c r="F129" s="121" t="e">
        <f t="shared" si="10"/>
        <v>#REF!</v>
      </c>
    </row>
    <row r="130" spans="1:6" ht="12.75" hidden="1" customHeight="1">
      <c r="B130" s="46" t="s">
        <v>37</v>
      </c>
      <c r="C130" s="73" t="s">
        <v>14</v>
      </c>
      <c r="D130" s="84" t="e">
        <f>+#REF!</f>
        <v>#REF!</v>
      </c>
      <c r="E130" s="84">
        <v>42.6</v>
      </c>
      <c r="F130" s="121" t="e">
        <f t="shared" si="10"/>
        <v>#REF!</v>
      </c>
    </row>
    <row r="131" spans="1:6" ht="12.75" hidden="1" customHeight="1">
      <c r="B131" s="46" t="s">
        <v>38</v>
      </c>
      <c r="C131" s="73" t="s">
        <v>14</v>
      </c>
      <c r="D131" s="84" t="e">
        <f>+#REF!</f>
        <v>#REF!</v>
      </c>
      <c r="E131" s="84">
        <v>42.6</v>
      </c>
      <c r="F131" s="121" t="e">
        <f t="shared" si="10"/>
        <v>#REF!</v>
      </c>
    </row>
    <row r="132" spans="1:6" ht="12.75" hidden="1" customHeight="1">
      <c r="B132" s="46" t="s">
        <v>39</v>
      </c>
      <c r="C132" s="73" t="s">
        <v>14</v>
      </c>
      <c r="D132" s="84" t="e">
        <f>+#REF!</f>
        <v>#REF!</v>
      </c>
      <c r="E132" s="84">
        <v>42.6</v>
      </c>
      <c r="F132" s="121" t="e">
        <f t="shared" si="10"/>
        <v>#REF!</v>
      </c>
    </row>
    <row r="133" spans="1:6" ht="12.75" hidden="1" customHeight="1">
      <c r="B133" s="46" t="s">
        <v>41</v>
      </c>
      <c r="C133" s="73" t="s">
        <v>14</v>
      </c>
      <c r="D133" s="84" t="e">
        <f>+#REF!</f>
        <v>#REF!</v>
      </c>
      <c r="E133" s="84">
        <v>42.6</v>
      </c>
      <c r="F133" s="121" t="e">
        <f t="shared" si="10"/>
        <v>#REF!</v>
      </c>
    </row>
    <row r="134" spans="1:6" ht="12.75" hidden="1" customHeight="1">
      <c r="B134" s="46" t="s">
        <v>40</v>
      </c>
      <c r="C134" s="73" t="s">
        <v>14</v>
      </c>
      <c r="D134" s="84" t="e">
        <f>+#REF!</f>
        <v>#REF!</v>
      </c>
      <c r="E134" s="84">
        <v>42.6</v>
      </c>
      <c r="F134" s="121" t="e">
        <f t="shared" si="10"/>
        <v>#REF!</v>
      </c>
    </row>
    <row r="135" spans="1:6" ht="12.75" hidden="1" customHeight="1">
      <c r="B135" s="46" t="s">
        <v>42</v>
      </c>
      <c r="C135" s="73" t="s">
        <v>14</v>
      </c>
      <c r="D135" s="84" t="e">
        <f>+#REF!</f>
        <v>#REF!</v>
      </c>
      <c r="E135" s="84">
        <v>42.6</v>
      </c>
      <c r="F135" s="121" t="e">
        <f t="shared" si="10"/>
        <v>#REF!</v>
      </c>
    </row>
    <row r="136" spans="1:6" ht="255.75" hidden="1" customHeight="1">
      <c r="B136" s="46" t="s">
        <v>43</v>
      </c>
      <c r="C136" s="73" t="s">
        <v>14</v>
      </c>
      <c r="D136" s="84" t="e">
        <f>+#REF!</f>
        <v>#REF!</v>
      </c>
      <c r="E136" s="84">
        <v>42.6</v>
      </c>
      <c r="F136" s="121" t="e">
        <f t="shared" si="10"/>
        <v>#REF!</v>
      </c>
    </row>
    <row r="137" spans="1:6" ht="12.75" hidden="1" customHeight="1">
      <c r="B137" s="46" t="s">
        <v>44</v>
      </c>
      <c r="C137" s="73" t="s">
        <v>14</v>
      </c>
      <c r="D137" s="84" t="e">
        <f>+#REF!</f>
        <v>#REF!</v>
      </c>
      <c r="E137" s="84">
        <v>42.6</v>
      </c>
      <c r="F137" s="121" t="e">
        <f t="shared" si="10"/>
        <v>#REF!</v>
      </c>
    </row>
    <row r="138" spans="1:6" ht="12.75" hidden="1" customHeight="1"/>
    <row r="139" spans="1:6" ht="12.75" hidden="1" customHeight="1">
      <c r="A139" s="30"/>
      <c r="B139" s="45" t="s">
        <v>122</v>
      </c>
      <c r="C139" s="73"/>
      <c r="D139" s="123"/>
      <c r="E139" s="124"/>
      <c r="F139" s="125"/>
    </row>
    <row r="140" spans="1:6" ht="12.75" hidden="1" customHeight="1">
      <c r="A140" s="30"/>
      <c r="B140" s="46" t="s">
        <v>24</v>
      </c>
      <c r="C140" s="73" t="s">
        <v>10</v>
      </c>
      <c r="D140" s="123" t="e">
        <f>+#REF!</f>
        <v>#REF!</v>
      </c>
      <c r="E140" s="124">
        <v>1275</v>
      </c>
      <c r="F140" s="125" t="e">
        <f t="shared" ref="F140:F160" si="11">D140*E140</f>
        <v>#REF!</v>
      </c>
    </row>
    <row r="141" spans="1:6" ht="12.75" hidden="1" customHeight="1">
      <c r="A141" s="30"/>
      <c r="B141" s="46" t="s">
        <v>25</v>
      </c>
      <c r="C141" s="73" t="s">
        <v>10</v>
      </c>
      <c r="D141" s="123" t="e">
        <f>+#REF!</f>
        <v>#REF!</v>
      </c>
      <c r="E141" s="124">
        <v>1275</v>
      </c>
      <c r="F141" s="125" t="e">
        <f t="shared" si="11"/>
        <v>#REF!</v>
      </c>
    </row>
    <row r="142" spans="1:6" ht="12.75" hidden="1" customHeight="1">
      <c r="A142" s="30"/>
      <c r="B142" s="46" t="s">
        <v>26</v>
      </c>
      <c r="C142" s="73" t="s">
        <v>10</v>
      </c>
      <c r="D142" s="123" t="e">
        <f>+#REF!</f>
        <v>#REF!</v>
      </c>
      <c r="E142" s="124">
        <v>1275</v>
      </c>
      <c r="F142" s="125" t="e">
        <f t="shared" si="11"/>
        <v>#REF!</v>
      </c>
    </row>
    <row r="143" spans="1:6" ht="12.75" hidden="1" customHeight="1">
      <c r="A143" s="30"/>
      <c r="B143" s="46" t="s">
        <v>27</v>
      </c>
      <c r="C143" s="73" t="s">
        <v>10</v>
      </c>
      <c r="D143" s="123" t="e">
        <f>+#REF!</f>
        <v>#REF!</v>
      </c>
      <c r="E143" s="124">
        <v>1275</v>
      </c>
      <c r="F143" s="125" t="e">
        <f t="shared" si="11"/>
        <v>#REF!</v>
      </c>
    </row>
    <row r="144" spans="1:6" ht="12.75" hidden="1" customHeight="1">
      <c r="A144" s="30"/>
      <c r="B144" s="46" t="s">
        <v>28</v>
      </c>
      <c r="C144" s="73" t="s">
        <v>10</v>
      </c>
      <c r="D144" s="123" t="e">
        <f>+#REF!</f>
        <v>#REF!</v>
      </c>
      <c r="E144" s="124">
        <v>1275</v>
      </c>
      <c r="F144" s="125" t="e">
        <f t="shared" si="11"/>
        <v>#REF!</v>
      </c>
    </row>
    <row r="145" spans="1:6" ht="12.75" hidden="1" customHeight="1">
      <c r="A145" s="30"/>
      <c r="B145" s="46" t="s">
        <v>29</v>
      </c>
      <c r="C145" s="73" t="s">
        <v>10</v>
      </c>
      <c r="D145" s="123" t="e">
        <f>+#REF!</f>
        <v>#REF!</v>
      </c>
      <c r="E145" s="124">
        <v>1275</v>
      </c>
      <c r="F145" s="125" t="e">
        <f t="shared" si="11"/>
        <v>#REF!</v>
      </c>
    </row>
    <row r="146" spans="1:6" ht="12.75" hidden="1" customHeight="1">
      <c r="A146" s="30"/>
      <c r="B146" s="46" t="s">
        <v>30</v>
      </c>
      <c r="C146" s="73" t="s">
        <v>10</v>
      </c>
      <c r="D146" s="123" t="e">
        <f>+#REF!</f>
        <v>#REF!</v>
      </c>
      <c r="E146" s="124">
        <v>1275</v>
      </c>
      <c r="F146" s="125" t="e">
        <f t="shared" si="11"/>
        <v>#REF!</v>
      </c>
    </row>
    <row r="147" spans="1:6" ht="12.75" hidden="1" customHeight="1">
      <c r="A147" s="30"/>
      <c r="B147" s="46" t="s">
        <v>31</v>
      </c>
      <c r="C147" s="73" t="s">
        <v>10</v>
      </c>
      <c r="D147" s="123" t="e">
        <f>+#REF!</f>
        <v>#REF!</v>
      </c>
      <c r="E147" s="124">
        <v>1275</v>
      </c>
      <c r="F147" s="125" t="e">
        <f t="shared" si="11"/>
        <v>#REF!</v>
      </c>
    </row>
    <row r="148" spans="1:6" ht="12.75" hidden="1" customHeight="1">
      <c r="A148" s="30"/>
      <c r="B148" s="46" t="s">
        <v>32</v>
      </c>
      <c r="C148" s="73" t="s">
        <v>10</v>
      </c>
      <c r="D148" s="123" t="e">
        <f>+#REF!</f>
        <v>#REF!</v>
      </c>
      <c r="E148" s="124">
        <v>1275</v>
      </c>
      <c r="F148" s="125" t="e">
        <f t="shared" si="11"/>
        <v>#REF!</v>
      </c>
    </row>
    <row r="149" spans="1:6" ht="12.75" hidden="1" customHeight="1">
      <c r="A149" s="30"/>
      <c r="B149" s="46" t="s">
        <v>33</v>
      </c>
      <c r="C149" s="73" t="s">
        <v>10</v>
      </c>
      <c r="D149" s="123" t="e">
        <f>+#REF!</f>
        <v>#REF!</v>
      </c>
      <c r="E149" s="124">
        <v>1275</v>
      </c>
      <c r="F149" s="125" t="e">
        <f t="shared" si="11"/>
        <v>#REF!</v>
      </c>
    </row>
    <row r="150" spans="1:6" ht="12.75" hidden="1" customHeight="1">
      <c r="A150" s="30"/>
      <c r="B150" s="46" t="s">
        <v>34</v>
      </c>
      <c r="C150" s="73" t="s">
        <v>10</v>
      </c>
      <c r="D150" s="123" t="e">
        <f>+#REF!</f>
        <v>#REF!</v>
      </c>
      <c r="E150" s="124">
        <v>1275</v>
      </c>
      <c r="F150" s="125" t="e">
        <f t="shared" si="11"/>
        <v>#REF!</v>
      </c>
    </row>
    <row r="151" spans="1:6" ht="12.75" hidden="1" customHeight="1">
      <c r="A151" s="30"/>
      <c r="B151" s="46" t="s">
        <v>35</v>
      </c>
      <c r="C151" s="73" t="s">
        <v>10</v>
      </c>
      <c r="D151" s="123" t="e">
        <f>+#REF!</f>
        <v>#REF!</v>
      </c>
      <c r="E151" s="124">
        <v>1275</v>
      </c>
      <c r="F151" s="125" t="e">
        <f t="shared" si="11"/>
        <v>#REF!</v>
      </c>
    </row>
    <row r="152" spans="1:6" ht="12.75" hidden="1" customHeight="1">
      <c r="A152" s="30"/>
      <c r="B152" s="46" t="s">
        <v>36</v>
      </c>
      <c r="C152" s="73" t="s">
        <v>10</v>
      </c>
      <c r="D152" s="123" t="e">
        <f>+#REF!</f>
        <v>#REF!</v>
      </c>
      <c r="E152" s="124">
        <v>1275</v>
      </c>
      <c r="F152" s="125" t="e">
        <f t="shared" si="11"/>
        <v>#REF!</v>
      </c>
    </row>
    <row r="153" spans="1:6" ht="12.75" hidden="1" customHeight="1">
      <c r="A153" s="30"/>
      <c r="B153" s="46" t="s">
        <v>37</v>
      </c>
      <c r="C153" s="73" t="s">
        <v>10</v>
      </c>
      <c r="D153" s="123" t="e">
        <f>+#REF!</f>
        <v>#REF!</v>
      </c>
      <c r="E153" s="124">
        <v>1275</v>
      </c>
      <c r="F153" s="125" t="e">
        <f t="shared" si="11"/>
        <v>#REF!</v>
      </c>
    </row>
    <row r="154" spans="1:6" ht="12.75" hidden="1" customHeight="1">
      <c r="A154" s="30"/>
      <c r="B154" s="46" t="s">
        <v>38</v>
      </c>
      <c r="C154" s="73" t="s">
        <v>10</v>
      </c>
      <c r="D154" s="123" t="e">
        <f>+#REF!</f>
        <v>#REF!</v>
      </c>
      <c r="E154" s="124">
        <v>1275</v>
      </c>
      <c r="F154" s="125" t="e">
        <f t="shared" si="11"/>
        <v>#REF!</v>
      </c>
    </row>
    <row r="155" spans="1:6" ht="12.75" hidden="1" customHeight="1">
      <c r="A155" s="30"/>
      <c r="B155" s="46" t="s">
        <v>39</v>
      </c>
      <c r="C155" s="73" t="s">
        <v>10</v>
      </c>
      <c r="D155" s="123" t="e">
        <f>+#REF!</f>
        <v>#REF!</v>
      </c>
      <c r="E155" s="124">
        <v>1275</v>
      </c>
      <c r="F155" s="125" t="e">
        <f t="shared" si="11"/>
        <v>#REF!</v>
      </c>
    </row>
    <row r="156" spans="1:6" ht="12.75" hidden="1" customHeight="1">
      <c r="A156" s="30"/>
      <c r="B156" s="46" t="s">
        <v>41</v>
      </c>
      <c r="C156" s="73" t="s">
        <v>10</v>
      </c>
      <c r="D156" s="123" t="e">
        <f>+#REF!</f>
        <v>#REF!</v>
      </c>
      <c r="E156" s="124">
        <v>1275</v>
      </c>
      <c r="F156" s="125" t="e">
        <f t="shared" si="11"/>
        <v>#REF!</v>
      </c>
    </row>
    <row r="157" spans="1:6" ht="12.75" hidden="1" customHeight="1">
      <c r="A157" s="30"/>
      <c r="B157" s="46" t="s">
        <v>40</v>
      </c>
      <c r="C157" s="73" t="s">
        <v>10</v>
      </c>
      <c r="D157" s="123" t="e">
        <f>+#REF!</f>
        <v>#REF!</v>
      </c>
      <c r="E157" s="124">
        <v>1275</v>
      </c>
      <c r="F157" s="125" t="e">
        <f t="shared" si="11"/>
        <v>#REF!</v>
      </c>
    </row>
    <row r="158" spans="1:6" ht="12.75" hidden="1" customHeight="1">
      <c r="A158" s="30"/>
      <c r="B158" s="46" t="s">
        <v>42</v>
      </c>
      <c r="C158" s="73" t="s">
        <v>10</v>
      </c>
      <c r="D158" s="123" t="e">
        <f>+#REF!</f>
        <v>#REF!</v>
      </c>
      <c r="E158" s="124">
        <v>1275</v>
      </c>
      <c r="F158" s="125" t="e">
        <f t="shared" si="11"/>
        <v>#REF!</v>
      </c>
    </row>
    <row r="159" spans="1:6" ht="12.75" hidden="1" customHeight="1">
      <c r="A159" s="30"/>
      <c r="B159" s="46" t="s">
        <v>43</v>
      </c>
      <c r="C159" s="73" t="s">
        <v>10</v>
      </c>
      <c r="D159" s="123" t="e">
        <f>+#REF!</f>
        <v>#REF!</v>
      </c>
      <c r="E159" s="124">
        <v>1275</v>
      </c>
      <c r="F159" s="125" t="e">
        <f t="shared" si="11"/>
        <v>#REF!</v>
      </c>
    </row>
    <row r="160" spans="1:6" ht="15" hidden="1">
      <c r="A160" s="30"/>
      <c r="B160" s="46" t="s">
        <v>44</v>
      </c>
      <c r="C160" s="73" t="s">
        <v>10</v>
      </c>
      <c r="D160" s="123" t="e">
        <f>+#REF!</f>
        <v>#REF!</v>
      </c>
      <c r="E160" s="124">
        <v>1275</v>
      </c>
      <c r="F160" s="125" t="e">
        <f t="shared" si="11"/>
        <v>#REF!</v>
      </c>
    </row>
    <row r="161" spans="1:6" ht="12.75" hidden="1" customHeight="1"/>
    <row r="162" spans="1:6" ht="12.75" hidden="1" customHeight="1">
      <c r="A162" s="30"/>
      <c r="B162" s="46"/>
      <c r="C162" s="73"/>
      <c r="D162" s="87"/>
      <c r="E162" s="84"/>
      <c r="F162" s="121"/>
    </row>
    <row r="163" spans="1:6" ht="12.75" hidden="1" customHeight="1">
      <c r="A163" s="30"/>
      <c r="B163" s="46" t="s">
        <v>126</v>
      </c>
      <c r="C163" s="111"/>
      <c r="D163" s="122"/>
      <c r="E163" s="118"/>
      <c r="F163" s="127"/>
    </row>
    <row r="164" spans="1:6" ht="12.75" hidden="1" customHeight="1">
      <c r="A164" s="30"/>
      <c r="B164" s="46" t="s">
        <v>24</v>
      </c>
      <c r="C164" s="111" t="s">
        <v>10</v>
      </c>
      <c r="D164" s="122" t="e">
        <f>+#REF!</f>
        <v>#REF!</v>
      </c>
      <c r="E164" s="118">
        <v>198</v>
      </c>
      <c r="F164" s="127" t="e">
        <f t="shared" ref="F164:F184" si="12">D164*E164</f>
        <v>#REF!</v>
      </c>
    </row>
    <row r="165" spans="1:6" ht="12.75" hidden="1" customHeight="1">
      <c r="A165" s="30"/>
      <c r="B165" s="46" t="s">
        <v>25</v>
      </c>
      <c r="C165" s="111" t="s">
        <v>10</v>
      </c>
      <c r="D165" s="122" t="e">
        <f>+#REF!</f>
        <v>#REF!</v>
      </c>
      <c r="E165" s="118">
        <v>198</v>
      </c>
      <c r="F165" s="127" t="e">
        <f t="shared" si="12"/>
        <v>#REF!</v>
      </c>
    </row>
    <row r="166" spans="1:6" ht="12.75" hidden="1" customHeight="1">
      <c r="A166" s="30"/>
      <c r="B166" s="46" t="s">
        <v>26</v>
      </c>
      <c r="C166" s="111" t="s">
        <v>10</v>
      </c>
      <c r="D166" s="122" t="e">
        <f>+#REF!</f>
        <v>#REF!</v>
      </c>
      <c r="E166" s="118">
        <v>198</v>
      </c>
      <c r="F166" s="127" t="e">
        <f t="shared" si="12"/>
        <v>#REF!</v>
      </c>
    </row>
    <row r="167" spans="1:6" ht="12.75" hidden="1" customHeight="1">
      <c r="A167" s="30"/>
      <c r="B167" s="46" t="s">
        <v>27</v>
      </c>
      <c r="C167" s="111" t="s">
        <v>10</v>
      </c>
      <c r="D167" s="122" t="e">
        <f>+#REF!</f>
        <v>#REF!</v>
      </c>
      <c r="E167" s="118">
        <v>198</v>
      </c>
      <c r="F167" s="127" t="e">
        <f t="shared" si="12"/>
        <v>#REF!</v>
      </c>
    </row>
    <row r="168" spans="1:6" ht="12.75" hidden="1" customHeight="1">
      <c r="A168" s="30"/>
      <c r="B168" s="46" t="s">
        <v>28</v>
      </c>
      <c r="C168" s="111" t="s">
        <v>10</v>
      </c>
      <c r="D168" s="122" t="e">
        <f>+#REF!</f>
        <v>#REF!</v>
      </c>
      <c r="E168" s="118">
        <v>198</v>
      </c>
      <c r="F168" s="127" t="e">
        <f t="shared" si="12"/>
        <v>#REF!</v>
      </c>
    </row>
    <row r="169" spans="1:6" ht="12.75" hidden="1" customHeight="1">
      <c r="A169" s="30"/>
      <c r="B169" s="46" t="s">
        <v>29</v>
      </c>
      <c r="C169" s="111" t="s">
        <v>10</v>
      </c>
      <c r="D169" s="122" t="e">
        <f>+#REF!</f>
        <v>#REF!</v>
      </c>
      <c r="E169" s="118">
        <v>198</v>
      </c>
      <c r="F169" s="127" t="e">
        <f t="shared" si="12"/>
        <v>#REF!</v>
      </c>
    </row>
    <row r="170" spans="1:6" ht="12.75" hidden="1" customHeight="1">
      <c r="A170" s="30"/>
      <c r="B170" s="46" t="s">
        <v>30</v>
      </c>
      <c r="C170" s="111" t="s">
        <v>10</v>
      </c>
      <c r="D170" s="122" t="e">
        <f>+#REF!</f>
        <v>#REF!</v>
      </c>
      <c r="E170" s="118">
        <v>198</v>
      </c>
      <c r="F170" s="127" t="e">
        <f t="shared" si="12"/>
        <v>#REF!</v>
      </c>
    </row>
    <row r="171" spans="1:6" ht="12.75" hidden="1" customHeight="1">
      <c r="A171" s="30"/>
      <c r="B171" s="46" t="s">
        <v>31</v>
      </c>
      <c r="C171" s="111" t="s">
        <v>10</v>
      </c>
      <c r="D171" s="122" t="e">
        <f>+#REF!</f>
        <v>#REF!</v>
      </c>
      <c r="E171" s="118">
        <v>198</v>
      </c>
      <c r="F171" s="127" t="e">
        <f t="shared" si="12"/>
        <v>#REF!</v>
      </c>
    </row>
    <row r="172" spans="1:6" ht="12.75" hidden="1" customHeight="1">
      <c r="A172" s="30"/>
      <c r="B172" s="46" t="s">
        <v>32</v>
      </c>
      <c r="C172" s="111" t="s">
        <v>10</v>
      </c>
      <c r="D172" s="122" t="e">
        <f>+#REF!</f>
        <v>#REF!</v>
      </c>
      <c r="E172" s="118">
        <v>198</v>
      </c>
      <c r="F172" s="127" t="e">
        <f t="shared" si="12"/>
        <v>#REF!</v>
      </c>
    </row>
    <row r="173" spans="1:6" ht="12.75" hidden="1" customHeight="1">
      <c r="A173" s="30"/>
      <c r="B173" s="46" t="s">
        <v>33</v>
      </c>
      <c r="C173" s="111" t="s">
        <v>10</v>
      </c>
      <c r="D173" s="122" t="e">
        <f>+#REF!</f>
        <v>#REF!</v>
      </c>
      <c r="E173" s="118">
        <v>198</v>
      </c>
      <c r="F173" s="127" t="e">
        <f t="shared" si="12"/>
        <v>#REF!</v>
      </c>
    </row>
    <row r="174" spans="1:6" ht="12.75" hidden="1" customHeight="1">
      <c r="A174" s="30"/>
      <c r="B174" s="46" t="s">
        <v>34</v>
      </c>
      <c r="C174" s="111" t="s">
        <v>10</v>
      </c>
      <c r="D174" s="122" t="e">
        <f>+#REF!</f>
        <v>#REF!</v>
      </c>
      <c r="E174" s="118">
        <v>198</v>
      </c>
      <c r="F174" s="127" t="e">
        <f t="shared" si="12"/>
        <v>#REF!</v>
      </c>
    </row>
    <row r="175" spans="1:6" ht="12.75" hidden="1" customHeight="1">
      <c r="A175" s="30"/>
      <c r="B175" s="46" t="s">
        <v>35</v>
      </c>
      <c r="C175" s="111" t="s">
        <v>10</v>
      </c>
      <c r="D175" s="122" t="e">
        <f>+#REF!</f>
        <v>#REF!</v>
      </c>
      <c r="E175" s="118">
        <v>198</v>
      </c>
      <c r="F175" s="127" t="e">
        <f t="shared" si="12"/>
        <v>#REF!</v>
      </c>
    </row>
    <row r="176" spans="1:6" ht="12.75" hidden="1" customHeight="1">
      <c r="A176" s="30"/>
      <c r="B176" s="46" t="s">
        <v>36</v>
      </c>
      <c r="C176" s="111" t="s">
        <v>10</v>
      </c>
      <c r="D176" s="122" t="e">
        <f>+#REF!</f>
        <v>#REF!</v>
      </c>
      <c r="E176" s="118">
        <v>198</v>
      </c>
      <c r="F176" s="127" t="e">
        <f t="shared" si="12"/>
        <v>#REF!</v>
      </c>
    </row>
    <row r="177" spans="1:6" ht="12.75" hidden="1" customHeight="1">
      <c r="A177" s="30"/>
      <c r="B177" s="46" t="s">
        <v>37</v>
      </c>
      <c r="C177" s="111" t="s">
        <v>10</v>
      </c>
      <c r="D177" s="122" t="e">
        <f>+#REF!</f>
        <v>#REF!</v>
      </c>
      <c r="E177" s="118">
        <v>198</v>
      </c>
      <c r="F177" s="127" t="e">
        <f t="shared" si="12"/>
        <v>#REF!</v>
      </c>
    </row>
    <row r="178" spans="1:6" ht="12.75" hidden="1" customHeight="1">
      <c r="A178" s="30"/>
      <c r="B178" s="46" t="s">
        <v>38</v>
      </c>
      <c r="C178" s="111" t="s">
        <v>10</v>
      </c>
      <c r="D178" s="122" t="e">
        <f>+#REF!</f>
        <v>#REF!</v>
      </c>
      <c r="E178" s="118">
        <v>198</v>
      </c>
      <c r="F178" s="127" t="e">
        <f t="shared" si="12"/>
        <v>#REF!</v>
      </c>
    </row>
    <row r="179" spans="1:6" ht="12.75" hidden="1" customHeight="1">
      <c r="A179" s="30"/>
      <c r="B179" s="46" t="s">
        <v>39</v>
      </c>
      <c r="C179" s="111" t="s">
        <v>10</v>
      </c>
      <c r="D179" s="122" t="e">
        <f>+#REF!</f>
        <v>#REF!</v>
      </c>
      <c r="E179" s="118">
        <v>198</v>
      </c>
      <c r="F179" s="127" t="e">
        <f t="shared" si="12"/>
        <v>#REF!</v>
      </c>
    </row>
    <row r="180" spans="1:6" ht="12.75" hidden="1" customHeight="1">
      <c r="A180" s="30"/>
      <c r="B180" s="46" t="s">
        <v>41</v>
      </c>
      <c r="C180" s="111" t="s">
        <v>10</v>
      </c>
      <c r="D180" s="122" t="e">
        <f>+#REF!</f>
        <v>#REF!</v>
      </c>
      <c r="E180" s="118">
        <v>198</v>
      </c>
      <c r="F180" s="127" t="e">
        <f t="shared" si="12"/>
        <v>#REF!</v>
      </c>
    </row>
    <row r="181" spans="1:6" ht="12.75" hidden="1" customHeight="1">
      <c r="A181" s="30"/>
      <c r="B181" s="46" t="s">
        <v>40</v>
      </c>
      <c r="C181" s="111" t="s">
        <v>10</v>
      </c>
      <c r="D181" s="122" t="e">
        <f>+#REF!</f>
        <v>#REF!</v>
      </c>
      <c r="E181" s="118">
        <v>198</v>
      </c>
      <c r="F181" s="127" t="e">
        <f t="shared" si="12"/>
        <v>#REF!</v>
      </c>
    </row>
    <row r="182" spans="1:6" ht="12.75" hidden="1" customHeight="1">
      <c r="A182" s="30"/>
      <c r="B182" s="46" t="s">
        <v>42</v>
      </c>
      <c r="C182" s="111" t="s">
        <v>10</v>
      </c>
      <c r="D182" s="122" t="e">
        <f>+#REF!</f>
        <v>#REF!</v>
      </c>
      <c r="E182" s="118">
        <v>198</v>
      </c>
      <c r="F182" s="127" t="e">
        <f t="shared" si="12"/>
        <v>#REF!</v>
      </c>
    </row>
    <row r="183" spans="1:6" ht="12.75" hidden="1" customHeight="1">
      <c r="A183" s="30"/>
      <c r="B183" s="46" t="s">
        <v>43</v>
      </c>
      <c r="C183" s="111" t="s">
        <v>10</v>
      </c>
      <c r="D183" s="122" t="e">
        <f>+#REF!</f>
        <v>#REF!</v>
      </c>
      <c r="E183" s="118">
        <v>198</v>
      </c>
      <c r="F183" s="127" t="e">
        <f t="shared" si="12"/>
        <v>#REF!</v>
      </c>
    </row>
    <row r="184" spans="1:6" ht="12.75" hidden="1" customHeight="1">
      <c r="A184" s="30"/>
      <c r="B184" s="46" t="s">
        <v>44</v>
      </c>
      <c r="C184" s="111" t="s">
        <v>10</v>
      </c>
      <c r="D184" s="122" t="e">
        <f>+#REF!</f>
        <v>#REF!</v>
      </c>
      <c r="E184" s="118">
        <v>198</v>
      </c>
      <c r="F184" s="127" t="e">
        <f t="shared" si="12"/>
        <v>#REF!</v>
      </c>
    </row>
  </sheetData>
  <conditionalFormatting sqref="E12:E81">
    <cfRule type="cellIs" dxfId="1"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pageSetUpPr autoPageBreaks="0"/>
  </sheetPr>
  <dimension ref="A1:H102"/>
  <sheetViews>
    <sheetView showZeros="0" topLeftCell="A68" workbookViewId="0">
      <selection activeCell="C95" sqref="C95"/>
    </sheetView>
  </sheetViews>
  <sheetFormatPr defaultRowHeight="12.75" customHeight="1"/>
  <cols>
    <col min="1" max="1" width="4.7109375" style="50" customWidth="1"/>
    <col min="2" max="2" width="40.85546875" customWidth="1"/>
    <col min="3" max="3" width="4.7109375" style="72" customWidth="1"/>
    <col min="4" max="4" width="11.7109375" style="104" customWidth="1"/>
    <col min="5" max="5" width="11.7109375" style="105" customWidth="1"/>
    <col min="6" max="6" width="12.7109375" style="234" customWidth="1"/>
    <col min="7" max="7" width="4.7109375" style="106" customWidth="1"/>
    <col min="10" max="10" width="9.140625"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ht="12.75" customHeight="1">
      <c r="B1" s="60" t="e">
        <f>+kan!B1</f>
        <v>#REF!</v>
      </c>
    </row>
    <row r="2" spans="1:7" ht="12.75" customHeight="1">
      <c r="B2" s="60" t="str">
        <f>+kan!B2</f>
        <v>KANAL FT44 - PODALJŠANJE IN KANAL FT44-1</v>
      </c>
    </row>
    <row r="3" spans="1:7" ht="12.75" customHeight="1">
      <c r="B3" s="60">
        <f>+kan!B3</f>
        <v>0</v>
      </c>
    </row>
    <row r="4" spans="1:7" ht="12.75" customHeight="1" thickBot="1"/>
    <row r="5" spans="1:7" ht="16.5" thickBot="1">
      <c r="A5" s="22" t="s">
        <v>57</v>
      </c>
      <c r="B5" s="273" t="s">
        <v>56</v>
      </c>
      <c r="C5" s="73"/>
      <c r="D5" s="98"/>
      <c r="E5" s="98"/>
      <c r="F5" s="230"/>
      <c r="G5" s="85"/>
    </row>
    <row r="6" spans="1:7" ht="12.75" customHeight="1">
      <c r="A6" s="30"/>
      <c r="B6" s="31"/>
      <c r="C6" s="73"/>
      <c r="D6" s="98"/>
      <c r="E6" s="98"/>
      <c r="F6" s="230"/>
      <c r="G6" s="85"/>
    </row>
    <row r="7" spans="1:7" ht="12.75" customHeight="1">
      <c r="A7" s="30"/>
      <c r="B7" s="31"/>
      <c r="C7" s="73"/>
      <c r="D7" s="98"/>
      <c r="E7" s="98"/>
      <c r="F7" s="230"/>
      <c r="G7" s="85"/>
    </row>
    <row r="8" spans="1:7" ht="15">
      <c r="A8" s="174" t="s">
        <v>91</v>
      </c>
      <c r="B8" s="175" t="s">
        <v>92</v>
      </c>
      <c r="C8" s="175" t="s">
        <v>93</v>
      </c>
      <c r="D8" s="176" t="s">
        <v>94</v>
      </c>
      <c r="E8" s="177" t="s">
        <v>95</v>
      </c>
      <c r="F8" s="239" t="s">
        <v>96</v>
      </c>
      <c r="G8" s="85"/>
    </row>
    <row r="9" spans="1:7" ht="15.75" thickBot="1">
      <c r="A9" s="178"/>
      <c r="B9" s="179"/>
      <c r="C9" s="179" t="s">
        <v>97</v>
      </c>
      <c r="D9" s="180"/>
      <c r="E9" s="181" t="s">
        <v>98</v>
      </c>
      <c r="F9" s="240" t="s">
        <v>99</v>
      </c>
      <c r="G9" s="48"/>
    </row>
    <row r="10" spans="1:7" ht="15">
      <c r="A10" s="182"/>
      <c r="B10" s="183"/>
      <c r="C10" s="183"/>
      <c r="D10" s="184"/>
      <c r="E10" s="185"/>
      <c r="F10" s="242"/>
      <c r="G10" s="48"/>
    </row>
    <row r="11" spans="1:7" ht="127.5">
      <c r="A11" s="30">
        <v>1</v>
      </c>
      <c r="B11" s="226" t="s">
        <v>133</v>
      </c>
      <c r="C11" s="26"/>
      <c r="D11" s="98"/>
      <c r="E11" s="98"/>
      <c r="F11" s="230"/>
      <c r="G11" s="48"/>
    </row>
    <row r="12" spans="1:7" ht="12.75" customHeight="1">
      <c r="A12" s="30"/>
      <c r="B12" s="40"/>
      <c r="C12" s="73"/>
      <c r="D12" s="98"/>
      <c r="E12" s="98"/>
      <c r="F12" s="230"/>
      <c r="G12" s="113"/>
    </row>
    <row r="13" spans="1:7" ht="12.75" customHeight="1">
      <c r="A13" s="30"/>
      <c r="B13" s="244" t="s">
        <v>109</v>
      </c>
      <c r="C13" s="73" t="s">
        <v>12</v>
      </c>
      <c r="D13" s="42">
        <f>+predD!D67</f>
        <v>0</v>
      </c>
      <c r="E13" s="141"/>
      <c r="F13" s="238">
        <f>D13*E13</f>
        <v>0</v>
      </c>
      <c r="G13" s="113"/>
    </row>
    <row r="14" spans="1:7" ht="12.75" customHeight="1">
      <c r="A14" s="30"/>
      <c r="B14" s="236" t="s">
        <v>110</v>
      </c>
      <c r="C14" s="73" t="s">
        <v>12</v>
      </c>
      <c r="D14" s="42">
        <f>+predD!D68</f>
        <v>0</v>
      </c>
      <c r="E14" s="235"/>
      <c r="F14" s="238">
        <f t="shared" ref="F14:F16" si="0">D14*E14</f>
        <v>0</v>
      </c>
      <c r="G14" s="113"/>
    </row>
    <row r="15" spans="1:7" s="225" customFormat="1" ht="12.75" customHeight="1">
      <c r="A15" s="243"/>
      <c r="B15" s="236" t="s">
        <v>112</v>
      </c>
      <c r="C15" s="228" t="s">
        <v>12</v>
      </c>
      <c r="D15" s="227">
        <f>+predD!D69</f>
        <v>37.94</v>
      </c>
      <c r="E15" s="235"/>
      <c r="F15" s="231">
        <f t="shared" si="0"/>
        <v>0</v>
      </c>
    </row>
    <row r="16" spans="1:7" s="225" customFormat="1" ht="12.75" customHeight="1">
      <c r="A16" s="243"/>
      <c r="B16" s="236" t="s">
        <v>113</v>
      </c>
      <c r="C16" s="228" t="s">
        <v>12</v>
      </c>
      <c r="D16" s="227">
        <f>+predD!D70</f>
        <v>0</v>
      </c>
      <c r="E16" s="235"/>
      <c r="F16" s="231">
        <f t="shared" si="0"/>
        <v>0</v>
      </c>
    </row>
    <row r="17" spans="1:8" ht="15">
      <c r="A17" s="30"/>
      <c r="B17" s="217" t="s">
        <v>19</v>
      </c>
      <c r="C17" s="224" t="s">
        <v>12</v>
      </c>
      <c r="D17" s="219">
        <f>SUM(D13:D16)</f>
        <v>37.94</v>
      </c>
      <c r="E17" s="220"/>
      <c r="F17" s="277"/>
      <c r="G17" s="119"/>
    </row>
    <row r="18" spans="1:8" ht="12.75" customHeight="1">
      <c r="A18" s="30"/>
      <c r="B18" s="46"/>
      <c r="C18" s="73"/>
      <c r="D18" s="98"/>
      <c r="E18" s="98"/>
      <c r="F18" s="230"/>
      <c r="G18" s="145"/>
    </row>
    <row r="19" spans="1:8" ht="102">
      <c r="A19" s="30">
        <f>+A11+1</f>
        <v>2</v>
      </c>
      <c r="B19" s="46" t="s">
        <v>58</v>
      </c>
      <c r="C19" s="73"/>
      <c r="D19" s="98"/>
      <c r="E19" s="94"/>
      <c r="F19" s="119"/>
      <c r="G19" s="145"/>
    </row>
    <row r="20" spans="1:8" ht="12.75" customHeight="1">
      <c r="A20" s="30"/>
      <c r="B20" s="40"/>
      <c r="C20" s="73"/>
      <c r="D20" s="98"/>
      <c r="E20" s="98"/>
      <c r="F20" s="230"/>
      <c r="G20" s="145"/>
    </row>
    <row r="21" spans="1:8" ht="12.75" customHeight="1">
      <c r="A21" s="30"/>
      <c r="B21" s="244" t="s">
        <v>109</v>
      </c>
      <c r="C21" s="73" t="s">
        <v>12</v>
      </c>
      <c r="D21" s="42">
        <f>+predD!D60</f>
        <v>12.4</v>
      </c>
      <c r="E21" s="141"/>
      <c r="F21" s="238">
        <f>D21*E21</f>
        <v>0</v>
      </c>
      <c r="G21" s="145"/>
      <c r="H21" s="69"/>
    </row>
    <row r="22" spans="1:8" ht="12.75" customHeight="1">
      <c r="A22" s="30"/>
      <c r="B22" s="236" t="s">
        <v>110</v>
      </c>
      <c r="C22" s="73" t="s">
        <v>12</v>
      </c>
      <c r="D22" s="42">
        <f>+predD!D61</f>
        <v>0</v>
      </c>
      <c r="E22" s="235"/>
      <c r="F22" s="238">
        <f t="shared" ref="F22:F24" si="1">D22*E22</f>
        <v>0</v>
      </c>
      <c r="G22" s="145"/>
      <c r="H22" s="69"/>
    </row>
    <row r="23" spans="1:8" s="225" customFormat="1" ht="12.75" customHeight="1">
      <c r="A23" s="243"/>
      <c r="B23" s="236" t="s">
        <v>112</v>
      </c>
      <c r="C23" s="228" t="s">
        <v>12</v>
      </c>
      <c r="D23" s="227">
        <f>+predD!D62</f>
        <v>0</v>
      </c>
      <c r="E23" s="235"/>
      <c r="F23" s="231">
        <f t="shared" si="1"/>
        <v>0</v>
      </c>
    </row>
    <row r="24" spans="1:8" s="225" customFormat="1" ht="12.75" customHeight="1">
      <c r="A24" s="243"/>
      <c r="B24" s="236" t="s">
        <v>113</v>
      </c>
      <c r="C24" s="228" t="s">
        <v>12</v>
      </c>
      <c r="D24" s="227">
        <f>+predD!D63</f>
        <v>45.160000000000004</v>
      </c>
      <c r="E24" s="235"/>
      <c r="F24" s="231">
        <f t="shared" si="1"/>
        <v>0</v>
      </c>
    </row>
    <row r="25" spans="1:8" ht="15">
      <c r="A25" s="30"/>
      <c r="B25" s="217" t="s">
        <v>19</v>
      </c>
      <c r="C25" s="224" t="s">
        <v>12</v>
      </c>
      <c r="D25" s="219">
        <f>SUM(D21:D24)</f>
        <v>57.56</v>
      </c>
      <c r="E25" s="220"/>
      <c r="F25" s="277"/>
      <c r="G25" s="86"/>
      <c r="H25" s="69"/>
    </row>
    <row r="26" spans="1:8" ht="12.75" customHeight="1">
      <c r="A26" s="30"/>
      <c r="B26" s="20"/>
      <c r="C26" s="73"/>
      <c r="D26" s="98"/>
      <c r="E26" s="98"/>
      <c r="F26" s="230"/>
      <c r="G26" s="137"/>
      <c r="H26" s="69"/>
    </row>
    <row r="27" spans="1:8" ht="114.75">
      <c r="A27" s="30">
        <f>+A19+1</f>
        <v>3</v>
      </c>
      <c r="B27" s="45" t="s">
        <v>59</v>
      </c>
      <c r="C27" s="76"/>
      <c r="D27" s="114"/>
      <c r="E27" s="103"/>
      <c r="F27" s="231"/>
      <c r="G27" s="137"/>
      <c r="H27" s="69"/>
    </row>
    <row r="28" spans="1:8" ht="12.75" customHeight="1">
      <c r="A28" s="30"/>
      <c r="B28" s="40"/>
      <c r="C28" s="73"/>
      <c r="D28" s="98"/>
      <c r="E28" s="98"/>
      <c r="F28" s="230"/>
      <c r="G28" s="137"/>
      <c r="H28" s="69"/>
    </row>
    <row r="29" spans="1:8" ht="12.75" customHeight="1">
      <c r="A29" s="30"/>
      <c r="B29" s="244" t="s">
        <v>109</v>
      </c>
      <c r="C29" s="73" t="s">
        <v>12</v>
      </c>
      <c r="D29" s="42">
        <f>+predD!D53</f>
        <v>3</v>
      </c>
      <c r="E29" s="141"/>
      <c r="F29" s="238">
        <f>D29*E29</f>
        <v>0</v>
      </c>
      <c r="G29" s="137"/>
    </row>
    <row r="30" spans="1:8" ht="12.75" customHeight="1">
      <c r="A30" s="30"/>
      <c r="B30" s="236" t="s">
        <v>110</v>
      </c>
      <c r="C30" s="73" t="s">
        <v>12</v>
      </c>
      <c r="D30" s="42">
        <f>+predD!D54</f>
        <v>1</v>
      </c>
      <c r="E30" s="235"/>
      <c r="F30" s="238">
        <f t="shared" ref="F30:F32" si="2">D30*E30</f>
        <v>0</v>
      </c>
      <c r="G30" s="137"/>
    </row>
    <row r="31" spans="1:8" s="225" customFormat="1" ht="12.75" customHeight="1">
      <c r="A31" s="243"/>
      <c r="B31" s="236" t="s">
        <v>112</v>
      </c>
      <c r="C31" s="228" t="s">
        <v>12</v>
      </c>
      <c r="D31" s="227">
        <f>+predD!D55</f>
        <v>0</v>
      </c>
      <c r="E31" s="235"/>
      <c r="F31" s="231">
        <f t="shared" si="2"/>
        <v>0</v>
      </c>
    </row>
    <row r="32" spans="1:8" s="225" customFormat="1" ht="12.75" customHeight="1">
      <c r="A32" s="243"/>
      <c r="B32" s="236" t="s">
        <v>113</v>
      </c>
      <c r="C32" s="228" t="s">
        <v>12</v>
      </c>
      <c r="D32" s="227">
        <f>+predD!D56</f>
        <v>0</v>
      </c>
      <c r="E32" s="235"/>
      <c r="F32" s="231">
        <f t="shared" si="2"/>
        <v>0</v>
      </c>
    </row>
    <row r="33" spans="1:7" ht="15">
      <c r="A33" s="30"/>
      <c r="B33" s="217" t="s">
        <v>19</v>
      </c>
      <c r="C33" s="224" t="s">
        <v>12</v>
      </c>
      <c r="D33" s="219">
        <f>SUM(D29:D32)</f>
        <v>4</v>
      </c>
      <c r="E33" s="220"/>
      <c r="F33" s="277"/>
      <c r="G33" s="96"/>
    </row>
    <row r="34" spans="1:7" ht="12.75" customHeight="1">
      <c r="A34" s="30"/>
      <c r="B34" s="31"/>
      <c r="C34" s="73"/>
      <c r="D34" s="98"/>
      <c r="E34" s="98"/>
      <c r="F34" s="230"/>
      <c r="G34" s="137"/>
    </row>
    <row r="35" spans="1:7" ht="127.5">
      <c r="A35" s="30">
        <f>+A27+1</f>
        <v>4</v>
      </c>
      <c r="B35" s="172" t="s">
        <v>86</v>
      </c>
      <c r="C35" s="73"/>
      <c r="D35" s="116"/>
      <c r="E35" s="117"/>
      <c r="F35" s="96"/>
      <c r="G35" s="137"/>
    </row>
    <row r="36" spans="1:7" ht="12.75" customHeight="1">
      <c r="A36" s="30"/>
      <c r="B36" s="40"/>
      <c r="C36" s="73"/>
      <c r="D36" s="98"/>
      <c r="E36" s="98"/>
      <c r="F36" s="230"/>
      <c r="G36" s="137"/>
    </row>
    <row r="37" spans="1:7" ht="12.75" customHeight="1">
      <c r="A37" s="30"/>
      <c r="B37" s="244" t="s">
        <v>109</v>
      </c>
      <c r="C37" s="73" t="s">
        <v>12</v>
      </c>
      <c r="D37" s="42">
        <v>3</v>
      </c>
      <c r="E37" s="141"/>
      <c r="F37" s="238">
        <f>D37*E37</f>
        <v>0</v>
      </c>
      <c r="G37" s="137"/>
    </row>
    <row r="38" spans="1:7" ht="12.75" customHeight="1">
      <c r="A38" s="30"/>
      <c r="B38" s="236" t="s">
        <v>110</v>
      </c>
      <c r="C38" s="73" t="s">
        <v>12</v>
      </c>
      <c r="D38" s="42">
        <v>1</v>
      </c>
      <c r="E38" s="235"/>
      <c r="F38" s="238">
        <f t="shared" ref="F38:F40" si="3">D38*E38</f>
        <v>0</v>
      </c>
      <c r="G38" s="137"/>
    </row>
    <row r="39" spans="1:7" s="225" customFormat="1" ht="12.75" customHeight="1">
      <c r="A39" s="243"/>
      <c r="B39" s="236" t="s">
        <v>112</v>
      </c>
      <c r="C39" s="228" t="s">
        <v>12</v>
      </c>
      <c r="D39" s="227">
        <f>+predD!D93</f>
        <v>0</v>
      </c>
      <c r="E39" s="235"/>
      <c r="F39" s="231">
        <f t="shared" si="3"/>
        <v>0</v>
      </c>
    </row>
    <row r="40" spans="1:7" s="225" customFormat="1" ht="12.75" customHeight="1">
      <c r="A40" s="243"/>
      <c r="B40" s="236" t="s">
        <v>113</v>
      </c>
      <c r="C40" s="228" t="s">
        <v>12</v>
      </c>
      <c r="D40" s="227">
        <f>+predD!D94</f>
        <v>0</v>
      </c>
      <c r="E40" s="235"/>
      <c r="F40" s="231">
        <f t="shared" si="3"/>
        <v>0</v>
      </c>
    </row>
    <row r="41" spans="1:7" ht="15">
      <c r="A41" s="30"/>
      <c r="B41" s="217" t="s">
        <v>19</v>
      </c>
      <c r="C41" s="224" t="s">
        <v>12</v>
      </c>
      <c r="D41" s="219">
        <f>SUM(D37:D40)</f>
        <v>4</v>
      </c>
      <c r="E41" s="220"/>
      <c r="F41" s="277"/>
      <c r="G41" s="137"/>
    </row>
    <row r="42" spans="1:7" ht="12.75" customHeight="1">
      <c r="A42" s="30"/>
      <c r="B42" s="143"/>
      <c r="C42" s="74"/>
      <c r="D42" s="94"/>
      <c r="E42" s="141"/>
      <c r="F42" s="231"/>
      <c r="G42" s="137"/>
    </row>
    <row r="43" spans="1:7" ht="140.25">
      <c r="A43" s="30">
        <f>A35+1</f>
        <v>5</v>
      </c>
      <c r="B43" s="244" t="s">
        <v>134</v>
      </c>
      <c r="C43" s="26"/>
      <c r="D43" s="98"/>
      <c r="E43" s="98"/>
      <c r="F43" s="230"/>
      <c r="G43" s="137"/>
    </row>
    <row r="44" spans="1:7" ht="12.75" customHeight="1">
      <c r="A44" s="30"/>
      <c r="B44" s="194"/>
      <c r="C44" s="73"/>
      <c r="D44" s="94"/>
      <c r="E44" s="95"/>
      <c r="F44" s="96"/>
      <c r="G44" s="137"/>
    </row>
    <row r="45" spans="1:7" ht="12.75" customHeight="1">
      <c r="A45" s="30"/>
      <c r="B45" s="244" t="s">
        <v>109</v>
      </c>
      <c r="C45" s="76" t="s">
        <v>11</v>
      </c>
      <c r="D45" s="94">
        <f>+('fekalna osnovni podatki'!E11+'fekalna osnovni podatki'!F11)*1.2</f>
        <v>33.6</v>
      </c>
      <c r="E45" s="92"/>
      <c r="F45" s="238">
        <f>D45*E45</f>
        <v>0</v>
      </c>
      <c r="G45" s="137"/>
    </row>
    <row r="46" spans="1:7" ht="12.75" customHeight="1">
      <c r="A46" s="30"/>
      <c r="B46" s="236" t="s">
        <v>110</v>
      </c>
      <c r="C46" s="76" t="s">
        <v>11</v>
      </c>
      <c r="D46" s="94">
        <f>+('fekalna osnovni podatki'!E12+'fekalna osnovni podatki'!F12)*1.2</f>
        <v>97.355999999999995</v>
      </c>
      <c r="E46" s="92"/>
      <c r="F46" s="238">
        <f t="shared" ref="F46:F48" si="4">D46*E46</f>
        <v>0</v>
      </c>
      <c r="G46" s="137"/>
    </row>
    <row r="47" spans="1:7" s="225" customFormat="1" ht="12.75" customHeight="1">
      <c r="A47" s="243"/>
      <c r="B47" s="236" t="s">
        <v>112</v>
      </c>
      <c r="C47" s="229" t="s">
        <v>11</v>
      </c>
      <c r="D47" s="94">
        <f>+('fekalna osnovni podatki'!E13+'fekalna osnovni podatki'!F13)*0.5</f>
        <v>9.4849999999999994</v>
      </c>
      <c r="E47" s="92"/>
      <c r="F47" s="231">
        <f t="shared" si="4"/>
        <v>0</v>
      </c>
    </row>
    <row r="48" spans="1:7" s="225" customFormat="1" ht="12.75" customHeight="1">
      <c r="A48" s="243"/>
      <c r="B48" s="236" t="s">
        <v>113</v>
      </c>
      <c r="C48" s="229" t="s">
        <v>11</v>
      </c>
      <c r="D48" s="94">
        <f>+('fekalna osnovni podatki'!E14+'fekalna osnovni podatki'!F14)*0.5</f>
        <v>14.4</v>
      </c>
      <c r="E48" s="92"/>
      <c r="F48" s="231">
        <f t="shared" si="4"/>
        <v>0</v>
      </c>
    </row>
    <row r="49" spans="1:7" ht="15">
      <c r="A49" s="30"/>
      <c r="B49" s="217" t="s">
        <v>19</v>
      </c>
      <c r="C49" s="221" t="s">
        <v>11</v>
      </c>
      <c r="D49" s="219">
        <f>SUM(D45:D48)</f>
        <v>154.84099999999998</v>
      </c>
      <c r="E49" s="220"/>
      <c r="F49" s="277"/>
      <c r="G49" s="85"/>
    </row>
    <row r="50" spans="1:7" ht="12.75" customHeight="1">
      <c r="A50" s="30"/>
      <c r="B50" s="36"/>
      <c r="C50" s="76"/>
      <c r="D50" s="109"/>
      <c r="E50" s="107"/>
      <c r="F50" s="231"/>
      <c r="G50" s="48"/>
    </row>
    <row r="51" spans="1:7" ht="76.5">
      <c r="A51" s="30">
        <f>A43+1</f>
        <v>6</v>
      </c>
      <c r="B51" s="46" t="s">
        <v>101</v>
      </c>
      <c r="C51" s="73"/>
      <c r="D51" s="98"/>
      <c r="E51" s="94"/>
      <c r="F51" s="230"/>
      <c r="G51" s="113"/>
    </row>
    <row r="52" spans="1:7" ht="12.75" customHeight="1">
      <c r="A52" s="30"/>
      <c r="B52" s="40"/>
      <c r="C52" s="73"/>
      <c r="D52" s="98"/>
      <c r="E52" s="98"/>
      <c r="F52" s="230"/>
      <c r="G52" s="85"/>
    </row>
    <row r="53" spans="1:7" ht="12.75" customHeight="1">
      <c r="A53" s="30"/>
      <c r="B53" s="244" t="s">
        <v>109</v>
      </c>
      <c r="C53" s="73" t="s">
        <v>12</v>
      </c>
      <c r="D53" s="42">
        <f>+predD!D67</f>
        <v>0</v>
      </c>
      <c r="E53" s="141"/>
      <c r="F53" s="238">
        <f>D53*E53</f>
        <v>0</v>
      </c>
      <c r="G53" s="85"/>
    </row>
    <row r="54" spans="1:7" ht="12.75" customHeight="1">
      <c r="A54" s="30"/>
      <c r="B54" s="236" t="s">
        <v>110</v>
      </c>
      <c r="C54" s="73" t="s">
        <v>12</v>
      </c>
      <c r="D54" s="42">
        <f>+predD!D68</f>
        <v>0</v>
      </c>
      <c r="E54" s="235"/>
      <c r="F54" s="238">
        <f t="shared" ref="F54:F56" si="5">D54*E54</f>
        <v>0</v>
      </c>
      <c r="G54" s="85"/>
    </row>
    <row r="55" spans="1:7" s="225" customFormat="1" ht="12.75" customHeight="1">
      <c r="A55" s="243"/>
      <c r="B55" s="236" t="s">
        <v>112</v>
      </c>
      <c r="C55" s="228" t="s">
        <v>12</v>
      </c>
      <c r="D55" s="227">
        <f>+predD!D69</f>
        <v>37.94</v>
      </c>
      <c r="E55" s="235"/>
      <c r="F55" s="231">
        <f t="shared" si="5"/>
        <v>0</v>
      </c>
    </row>
    <row r="56" spans="1:7" s="225" customFormat="1" ht="12.75" customHeight="1">
      <c r="A56" s="243"/>
      <c r="B56" s="236" t="s">
        <v>113</v>
      </c>
      <c r="C56" s="228" t="s">
        <v>12</v>
      </c>
      <c r="D56" s="227">
        <f>+predD!D70</f>
        <v>0</v>
      </c>
      <c r="E56" s="235"/>
      <c r="F56" s="231">
        <f t="shared" si="5"/>
        <v>0</v>
      </c>
    </row>
    <row r="57" spans="1:7" ht="15">
      <c r="A57" s="30"/>
      <c r="B57" s="217" t="s">
        <v>19</v>
      </c>
      <c r="C57" s="221" t="s">
        <v>12</v>
      </c>
      <c r="D57" s="219">
        <f>SUM(D53:D56)</f>
        <v>37.94</v>
      </c>
      <c r="E57" s="220"/>
      <c r="F57" s="277"/>
      <c r="G57" s="85"/>
    </row>
    <row r="58" spans="1:7" ht="12.75" customHeight="1">
      <c r="A58" s="30"/>
      <c r="B58" s="36"/>
      <c r="C58" s="76"/>
      <c r="D58" s="109"/>
      <c r="E58" s="107"/>
      <c r="F58" s="231"/>
      <c r="G58" s="85"/>
    </row>
    <row r="59" spans="1:7" ht="38.25">
      <c r="A59" s="30">
        <f>+A51+1</f>
        <v>7</v>
      </c>
      <c r="B59" s="36" t="s">
        <v>60</v>
      </c>
      <c r="C59" s="130"/>
      <c r="D59" s="98"/>
      <c r="E59" s="114"/>
      <c r="F59" s="230"/>
      <c r="G59" s="85"/>
    </row>
    <row r="60" spans="1:7" ht="12.75" customHeight="1">
      <c r="A60" s="30"/>
      <c r="B60" s="40"/>
      <c r="C60" s="73"/>
      <c r="D60" s="98"/>
      <c r="E60" s="98"/>
      <c r="F60" s="230"/>
      <c r="G60" s="85"/>
    </row>
    <row r="61" spans="1:7" ht="12.75" customHeight="1">
      <c r="A61" s="30"/>
      <c r="B61" s="244" t="s">
        <v>109</v>
      </c>
      <c r="C61" s="73" t="s">
        <v>12</v>
      </c>
      <c r="D61" s="42">
        <f>+D53</f>
        <v>0</v>
      </c>
      <c r="E61" s="141"/>
      <c r="F61" s="238">
        <f>D61*E61</f>
        <v>0</v>
      </c>
      <c r="G61" s="85"/>
    </row>
    <row r="62" spans="1:7" ht="16.5" customHeight="1">
      <c r="A62" s="30"/>
      <c r="B62" s="236" t="s">
        <v>110</v>
      </c>
      <c r="C62" s="73" t="s">
        <v>12</v>
      </c>
      <c r="D62" s="42">
        <f>+D54</f>
        <v>0</v>
      </c>
      <c r="E62" s="235"/>
      <c r="F62" s="238">
        <f t="shared" ref="F62:F64" si="6">D62*E62</f>
        <v>0</v>
      </c>
      <c r="G62" s="85"/>
    </row>
    <row r="63" spans="1:7" s="225" customFormat="1" ht="15">
      <c r="A63" s="243"/>
      <c r="B63" s="236" t="s">
        <v>112</v>
      </c>
      <c r="C63" s="228" t="s">
        <v>12</v>
      </c>
      <c r="D63" s="227">
        <f t="shared" ref="D63:D64" si="7">+D55</f>
        <v>37.94</v>
      </c>
      <c r="E63" s="235"/>
      <c r="F63" s="231">
        <f t="shared" si="6"/>
        <v>0</v>
      </c>
    </row>
    <row r="64" spans="1:7" s="225" customFormat="1" ht="12.75" customHeight="1">
      <c r="A64" s="243"/>
      <c r="B64" s="236" t="s">
        <v>113</v>
      </c>
      <c r="C64" s="228" t="s">
        <v>12</v>
      </c>
      <c r="D64" s="227">
        <f t="shared" si="7"/>
        <v>0</v>
      </c>
      <c r="E64" s="235"/>
      <c r="F64" s="231">
        <f t="shared" si="6"/>
        <v>0</v>
      </c>
    </row>
    <row r="65" spans="1:7" ht="15">
      <c r="A65" s="30"/>
      <c r="B65" s="217" t="s">
        <v>19</v>
      </c>
      <c r="C65" s="224" t="s">
        <v>12</v>
      </c>
      <c r="D65" s="219">
        <f>SUM(D61:D64)</f>
        <v>37.94</v>
      </c>
      <c r="E65" s="220"/>
      <c r="F65" s="277"/>
      <c r="G65" s="85"/>
    </row>
    <row r="66" spans="1:7" ht="12.75" customHeight="1">
      <c r="A66" s="30"/>
      <c r="B66" s="46"/>
      <c r="C66" s="73"/>
      <c r="D66" s="94"/>
      <c r="E66" s="98"/>
      <c r="F66" s="230"/>
      <c r="G66" s="85"/>
    </row>
    <row r="67" spans="1:7" ht="63.75">
      <c r="A67" s="30">
        <f>+A59+1</f>
        <v>8</v>
      </c>
      <c r="B67" s="244" t="s">
        <v>136</v>
      </c>
      <c r="C67" s="131"/>
      <c r="D67" s="98"/>
      <c r="E67" s="94"/>
      <c r="F67" s="230"/>
      <c r="G67" s="85"/>
    </row>
    <row r="68" spans="1:7" ht="12.75" customHeight="1">
      <c r="A68" s="30"/>
      <c r="B68" s="40"/>
      <c r="C68" s="73"/>
      <c r="D68" s="98"/>
      <c r="E68" s="98"/>
      <c r="F68" s="230"/>
      <c r="G68" s="85"/>
    </row>
    <row r="69" spans="1:7" ht="12.75" customHeight="1">
      <c r="A69" s="30"/>
      <c r="B69" s="244" t="s">
        <v>109</v>
      </c>
      <c r="C69" s="73" t="s">
        <v>12</v>
      </c>
      <c r="D69" s="42">
        <f>+D61</f>
        <v>0</v>
      </c>
      <c r="E69" s="141"/>
      <c r="F69" s="238">
        <f>D69*E69</f>
        <v>0</v>
      </c>
      <c r="G69" s="85"/>
    </row>
    <row r="70" spans="1:7" ht="12.75" customHeight="1">
      <c r="A70" s="30"/>
      <c r="B70" s="236" t="s">
        <v>110</v>
      </c>
      <c r="C70" s="73" t="s">
        <v>12</v>
      </c>
      <c r="D70" s="42">
        <f>+D62</f>
        <v>0</v>
      </c>
      <c r="E70" s="235"/>
      <c r="F70" s="238">
        <f t="shared" ref="F70:F72" si="8">D70*E70</f>
        <v>0</v>
      </c>
      <c r="G70" s="85"/>
    </row>
    <row r="71" spans="1:7" s="225" customFormat="1" ht="15">
      <c r="A71" s="243"/>
      <c r="B71" s="236" t="s">
        <v>112</v>
      </c>
      <c r="C71" s="228" t="s">
        <v>12</v>
      </c>
      <c r="D71" s="227">
        <f t="shared" ref="D71:D72" si="9">+D63</f>
        <v>37.94</v>
      </c>
      <c r="E71" s="235"/>
      <c r="F71" s="231">
        <f t="shared" si="8"/>
        <v>0</v>
      </c>
    </row>
    <row r="72" spans="1:7" s="225" customFormat="1" ht="12.75" customHeight="1">
      <c r="A72" s="243"/>
      <c r="B72" s="236" t="s">
        <v>113</v>
      </c>
      <c r="C72" s="228" t="s">
        <v>12</v>
      </c>
      <c r="D72" s="227">
        <f t="shared" si="9"/>
        <v>0</v>
      </c>
      <c r="E72" s="235"/>
      <c r="F72" s="231">
        <f t="shared" si="8"/>
        <v>0</v>
      </c>
    </row>
    <row r="73" spans="1:7" ht="15">
      <c r="A73" s="30"/>
      <c r="B73" s="217" t="s">
        <v>19</v>
      </c>
      <c r="C73" s="224" t="s">
        <v>12</v>
      </c>
      <c r="D73" s="219">
        <f>SUM(D69:D72)</f>
        <v>37.94</v>
      </c>
      <c r="E73" s="220"/>
      <c r="F73" s="277"/>
      <c r="G73" s="139"/>
    </row>
    <row r="74" spans="1:7" ht="12.75" customHeight="1">
      <c r="A74" s="30"/>
      <c r="B74" s="46"/>
      <c r="C74" s="73"/>
      <c r="D74" s="94"/>
      <c r="E74" s="98"/>
      <c r="F74" s="230"/>
      <c r="G74" s="132"/>
    </row>
    <row r="75" spans="1:7" ht="38.25">
      <c r="A75" s="30">
        <f>+A67+1</f>
        <v>9</v>
      </c>
      <c r="B75" s="46" t="s">
        <v>61</v>
      </c>
      <c r="C75" s="47"/>
      <c r="D75" s="87"/>
      <c r="E75" s="39"/>
      <c r="F75" s="139"/>
      <c r="G75" s="132"/>
    </row>
    <row r="76" spans="1:7" ht="12.75" customHeight="1">
      <c r="A76" s="30"/>
      <c r="B76" s="40"/>
      <c r="C76" s="73"/>
      <c r="D76" s="98"/>
      <c r="E76" s="98"/>
      <c r="F76" s="230"/>
      <c r="G76" s="132"/>
    </row>
    <row r="77" spans="1:7" ht="12.75" customHeight="1">
      <c r="A77" s="30"/>
      <c r="B77" s="244" t="s">
        <v>109</v>
      </c>
      <c r="C77" s="73" t="s">
        <v>12</v>
      </c>
      <c r="D77" s="42">
        <f>+'fekalna osnovni podatki'!E11</f>
        <v>0</v>
      </c>
      <c r="E77" s="141"/>
      <c r="F77" s="238">
        <f>D77*E77</f>
        <v>0</v>
      </c>
      <c r="G77" s="132"/>
    </row>
    <row r="78" spans="1:7" ht="12.75" customHeight="1">
      <c r="A78" s="30"/>
      <c r="B78" s="236" t="s">
        <v>110</v>
      </c>
      <c r="C78" s="73" t="s">
        <v>12</v>
      </c>
      <c r="D78" s="42">
        <f>+'fekalna osnovni podatki'!E12</f>
        <v>0</v>
      </c>
      <c r="E78" s="235"/>
      <c r="F78" s="238">
        <f t="shared" ref="F78:F80" si="10">D78*E78</f>
        <v>0</v>
      </c>
      <c r="G78" s="132"/>
    </row>
    <row r="79" spans="1:7" s="225" customFormat="1" ht="15">
      <c r="A79" s="243"/>
      <c r="B79" s="236" t="s">
        <v>112</v>
      </c>
      <c r="C79" s="228" t="s">
        <v>12</v>
      </c>
      <c r="D79" s="227">
        <v>0</v>
      </c>
      <c r="E79" s="235"/>
      <c r="F79" s="231">
        <f t="shared" si="10"/>
        <v>0</v>
      </c>
    </row>
    <row r="80" spans="1:7" s="225" customFormat="1" ht="12.75" customHeight="1">
      <c r="A80" s="243"/>
      <c r="B80" s="236" t="s">
        <v>113</v>
      </c>
      <c r="C80" s="228" t="s">
        <v>12</v>
      </c>
      <c r="D80" s="227">
        <f>+'fekalna osnovni podatki'!E14</f>
        <v>0</v>
      </c>
      <c r="E80" s="235"/>
      <c r="F80" s="231">
        <f t="shared" si="10"/>
        <v>0</v>
      </c>
    </row>
    <row r="81" spans="1:7" ht="12.75" customHeight="1">
      <c r="A81" s="30"/>
      <c r="B81" s="217" t="s">
        <v>19</v>
      </c>
      <c r="C81" s="224" t="s">
        <v>12</v>
      </c>
      <c r="D81" s="219">
        <f>SUM(D77:D80)</f>
        <v>0</v>
      </c>
      <c r="E81" s="220"/>
      <c r="F81" s="277"/>
      <c r="G81" s="86"/>
    </row>
    <row r="82" spans="1:7" ht="12.75" customHeight="1">
      <c r="A82" s="30"/>
      <c r="B82" s="46"/>
      <c r="C82" s="76"/>
      <c r="D82" s="71"/>
      <c r="E82" s="97"/>
      <c r="F82" s="232"/>
      <c r="G82" s="89"/>
    </row>
    <row r="83" spans="1:7" ht="12.75" customHeight="1">
      <c r="A83" s="30"/>
      <c r="B83" s="20"/>
      <c r="C83" s="73"/>
      <c r="D83" s="98"/>
      <c r="E83" s="99"/>
      <c r="F83" s="231"/>
      <c r="G83" s="86"/>
    </row>
    <row r="84" spans="1:7" ht="12.75" customHeight="1">
      <c r="A84" s="30"/>
      <c r="B84" s="20" t="s">
        <v>69</v>
      </c>
      <c r="C84" s="73"/>
      <c r="D84" s="98"/>
      <c r="E84" s="99"/>
      <c r="F84" s="231"/>
      <c r="G84" s="86"/>
    </row>
    <row r="85" spans="1:7" ht="12.75" customHeight="1">
      <c r="A85" s="30"/>
      <c r="B85" s="154"/>
      <c r="C85" s="73"/>
      <c r="D85" s="94"/>
      <c r="E85" s="95"/>
      <c r="F85" s="96"/>
      <c r="G85" s="86"/>
    </row>
    <row r="86" spans="1:7" ht="12.75" customHeight="1">
      <c r="A86" s="30"/>
      <c r="B86" s="244" t="s">
        <v>109</v>
      </c>
      <c r="C86" s="76"/>
      <c r="D86" s="94"/>
      <c r="E86" s="92"/>
      <c r="F86" s="238">
        <f>+F13+F21+F29+F37+F45+F53+F61+F69+F77</f>
        <v>0</v>
      </c>
      <c r="G86" s="86"/>
    </row>
    <row r="87" spans="1:7" ht="12.75" customHeight="1">
      <c r="A87" s="30"/>
      <c r="B87" s="236" t="s">
        <v>110</v>
      </c>
      <c r="C87" s="76"/>
      <c r="D87" s="94"/>
      <c r="E87" s="92"/>
      <c r="F87" s="238">
        <f>+F14+F22+F30+F38+F46+F54+F62+F70+F78</f>
        <v>0</v>
      </c>
      <c r="G87" s="86"/>
    </row>
    <row r="88" spans="1:7" s="225" customFormat="1" ht="15">
      <c r="A88" s="243"/>
      <c r="B88" s="236" t="s">
        <v>112</v>
      </c>
      <c r="C88" s="228"/>
      <c r="D88" s="227"/>
      <c r="E88" s="235"/>
      <c r="F88" s="238">
        <f t="shared" ref="F88:F89" si="11">+F15+F23+F31+F39+F47+F55+F63+F71+F79</f>
        <v>0</v>
      </c>
    </row>
    <row r="89" spans="1:7" s="225" customFormat="1" ht="12.75" customHeight="1">
      <c r="A89" s="243"/>
      <c r="B89" s="236" t="s">
        <v>113</v>
      </c>
      <c r="C89" s="228"/>
      <c r="D89" s="227"/>
      <c r="E89" s="235"/>
      <c r="F89" s="238">
        <f t="shared" si="11"/>
        <v>0</v>
      </c>
    </row>
    <row r="90" spans="1:7" ht="12.75" customHeight="1">
      <c r="A90" s="30"/>
      <c r="B90" s="46"/>
      <c r="C90" s="49"/>
      <c r="D90" s="98"/>
      <c r="E90" s="98"/>
      <c r="F90" s="230"/>
      <c r="G90" s="85"/>
    </row>
    <row r="91" spans="1:7" ht="18.75" customHeight="1" thickBot="1">
      <c r="A91" s="186" t="s">
        <v>57</v>
      </c>
      <c r="B91" s="191" t="s">
        <v>56</v>
      </c>
      <c r="C91" s="188"/>
      <c r="D91" s="189"/>
      <c r="E91" s="68" t="s">
        <v>53</v>
      </c>
      <c r="F91" s="68">
        <f>SUM(F84:F90)</f>
        <v>0</v>
      </c>
      <c r="G91" s="85"/>
    </row>
    <row r="92" spans="1:7" ht="12.75" customHeight="1" thickTop="1">
      <c r="A92" s="30"/>
      <c r="B92" s="20"/>
      <c r="C92" s="78"/>
      <c r="D92" s="98"/>
      <c r="E92" s="98"/>
      <c r="F92" s="230"/>
      <c r="G92" s="85"/>
    </row>
    <row r="93" spans="1:7" ht="12.75" customHeight="1">
      <c r="A93" s="30"/>
      <c r="B93" s="20"/>
      <c r="C93" s="78"/>
      <c r="D93" s="98"/>
      <c r="E93" s="98"/>
      <c r="F93" s="230"/>
      <c r="G93" s="85"/>
    </row>
    <row r="94" spans="1:7" ht="12.75" customHeight="1">
      <c r="A94" s="30"/>
      <c r="B94" s="20"/>
      <c r="C94" s="73"/>
      <c r="D94" s="98"/>
      <c r="E94" s="98"/>
      <c r="F94" s="230"/>
      <c r="G94" s="85"/>
    </row>
    <row r="95" spans="1:7" ht="12.75" customHeight="1">
      <c r="A95" s="30"/>
      <c r="B95" s="36"/>
      <c r="C95" s="73"/>
      <c r="D95" s="98"/>
      <c r="E95" s="98"/>
      <c r="F95" s="230"/>
      <c r="G95" s="85"/>
    </row>
    <row r="96" spans="1:7" ht="15">
      <c r="A96" s="30"/>
      <c r="B96" s="36"/>
      <c r="C96" s="73"/>
      <c r="D96" s="98"/>
      <c r="E96" s="98"/>
      <c r="F96" s="230"/>
      <c r="G96" s="85"/>
    </row>
    <row r="97" spans="1:7" ht="12.75" customHeight="1">
      <c r="A97" s="30"/>
      <c r="B97" s="20"/>
      <c r="C97" s="73"/>
      <c r="D97" s="94"/>
      <c r="E97" s="98"/>
      <c r="F97" s="230"/>
    </row>
    <row r="98" spans="1:7" ht="12.75" customHeight="1">
      <c r="A98" s="30"/>
      <c r="B98" s="20"/>
      <c r="C98" s="26"/>
      <c r="D98" s="98"/>
      <c r="E98" s="98"/>
      <c r="F98" s="230"/>
      <c r="G98" s="93"/>
    </row>
    <row r="100" spans="1:7" ht="12.75" customHeight="1">
      <c r="B100" s="51"/>
      <c r="C100" s="79"/>
      <c r="D100" s="101"/>
      <c r="E100" s="97"/>
      <c r="F100" s="232"/>
      <c r="G100" s="86"/>
    </row>
    <row r="102" spans="1:7" ht="12.75" customHeight="1">
      <c r="B102" s="43"/>
      <c r="C102" s="80"/>
      <c r="D102" s="102"/>
      <c r="E102" s="103"/>
      <c r="F102" s="231"/>
    </row>
  </sheetData>
  <phoneticPr fontId="109" type="noConversion"/>
  <conditionalFormatting sqref="E13:E80">
    <cfRule type="cellIs" dxfId="0" priority="1" operator="equal">
      <formula>0</formula>
    </cfRule>
  </conditionalFormatting>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C93" sqref="C93"/>
    </sheetView>
  </sheetViews>
  <sheetFormatPr defaultRowHeight="15"/>
  <cols>
    <col min="2" max="2" width="13.5703125" customWidth="1"/>
  </cols>
  <sheetData>
    <row r="1" spans="1:8">
      <c r="B1" s="60" t="e">
        <f>#REF!</f>
        <v>#REF!</v>
      </c>
    </row>
    <row r="2" spans="1:8">
      <c r="B2" s="60" t="e">
        <f>#REF!</f>
        <v>#REF!</v>
      </c>
    </row>
    <row r="3" spans="1:8">
      <c r="B3" s="60"/>
    </row>
    <row r="4" spans="1:8">
      <c r="B4" s="60"/>
    </row>
    <row r="6" spans="1:8">
      <c r="B6" s="192" t="s">
        <v>100</v>
      </c>
    </row>
    <row r="7" spans="1:8">
      <c r="B7" s="213"/>
      <c r="C7" s="213"/>
      <c r="D7" s="213"/>
    </row>
    <row r="8" spans="1:8" ht="15.75">
      <c r="A8" s="22"/>
      <c r="B8" s="265" t="s">
        <v>76</v>
      </c>
      <c r="C8" s="266"/>
      <c r="D8" s="267"/>
      <c r="E8" s="98"/>
      <c r="F8" s="85"/>
    </row>
    <row r="9" spans="1:8" ht="15.75">
      <c r="A9" s="22"/>
      <c r="B9" s="265"/>
      <c r="C9" s="266"/>
      <c r="D9" s="267" t="s">
        <v>19</v>
      </c>
      <c r="E9" s="98" t="s">
        <v>77</v>
      </c>
      <c r="F9" s="98" t="s">
        <v>66</v>
      </c>
      <c r="G9" s="142" t="s">
        <v>78</v>
      </c>
      <c r="H9" t="s">
        <v>111</v>
      </c>
    </row>
    <row r="10" spans="1:8" ht="15.75">
      <c r="A10" s="22"/>
      <c r="B10" s="268"/>
      <c r="C10" s="212"/>
      <c r="D10" s="269"/>
      <c r="E10" s="98"/>
      <c r="F10" s="98"/>
      <c r="G10" s="138"/>
    </row>
    <row r="11" spans="1:8" ht="15.75">
      <c r="A11" s="22"/>
      <c r="B11" s="270" t="s">
        <v>109</v>
      </c>
      <c r="C11" s="212" t="s">
        <v>14</v>
      </c>
      <c r="D11" s="271">
        <v>38.04</v>
      </c>
      <c r="E11" s="98">
        <v>0</v>
      </c>
      <c r="F11" s="98">
        <v>28</v>
      </c>
      <c r="G11" s="138">
        <f>+D11-F11-E11-H11</f>
        <v>3.839999999999999</v>
      </c>
      <c r="H11">
        <v>6.2</v>
      </c>
    </row>
    <row r="12" spans="1:8" ht="15.75">
      <c r="A12" s="22"/>
      <c r="B12" s="216" t="s">
        <v>110</v>
      </c>
      <c r="C12" s="212" t="s">
        <v>14</v>
      </c>
      <c r="D12" s="271">
        <v>81.13</v>
      </c>
      <c r="E12" s="98">
        <v>0</v>
      </c>
      <c r="F12" s="98">
        <v>81.13</v>
      </c>
      <c r="G12" s="138">
        <f t="shared" ref="G12" si="0">+D12-F12-E12</f>
        <v>0</v>
      </c>
      <c r="H12" s="250">
        <v>0</v>
      </c>
    </row>
    <row r="13" spans="1:8" ht="16.5" customHeight="1">
      <c r="B13" s="216" t="s">
        <v>112</v>
      </c>
      <c r="C13" s="272" t="s">
        <v>14</v>
      </c>
      <c r="D13" s="213">
        <v>18.97</v>
      </c>
      <c r="E13">
        <f>D13</f>
        <v>18.97</v>
      </c>
      <c r="F13" s="250">
        <v>0</v>
      </c>
      <c r="G13" s="250">
        <v>0</v>
      </c>
      <c r="H13" s="250">
        <v>0</v>
      </c>
    </row>
    <row r="14" spans="1:8" ht="14.25" customHeight="1">
      <c r="B14" s="216" t="s">
        <v>113</v>
      </c>
      <c r="C14" s="272" t="s">
        <v>14</v>
      </c>
      <c r="D14" s="213">
        <v>51.38</v>
      </c>
      <c r="E14" s="250">
        <v>0</v>
      </c>
      <c r="F14" s="233">
        <v>28.8</v>
      </c>
      <c r="G14" s="250">
        <v>0</v>
      </c>
      <c r="H14" s="250">
        <f>D14-E14-F14-G14</f>
        <v>22.580000000000002</v>
      </c>
    </row>
    <row r="15" spans="1:8">
      <c r="B15" s="213"/>
      <c r="C15" s="213"/>
      <c r="D15" s="213"/>
    </row>
    <row r="16" spans="1:8">
      <c r="B16" s="213"/>
      <c r="C16" s="213"/>
      <c r="D16" s="213"/>
    </row>
  </sheetData>
  <pageMargins left="0.70866141732283472" right="0.70866141732283472" top="0.74803149606299213" bottom="0.74803149606299213" header="0.31496062992125984" footer="0.31496062992125984"/>
  <pageSetup paperSize="9" orientation="portrait" r:id="rId1"/>
  <headerFooter>
    <oddHeader>&amp;CŞekundarno kanalizacijsko omrežjeŠkofije II. faza - Kanal FT44-P in ft44-1</oddHeader>
    <oddFooter>&amp;CStran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nsl</vt:lpstr>
      <vt:lpstr>skREK</vt:lpstr>
      <vt:lpstr>Rfk</vt:lpstr>
      <vt:lpstr>predD</vt:lpstr>
      <vt:lpstr>zemBetD</vt:lpstr>
      <vt:lpstr>kan</vt:lpstr>
      <vt:lpstr>zakljD</vt:lpstr>
      <vt:lpstr>fekalna osnovni podatki</vt:lpstr>
      <vt:lpstr>kan!Print_Titles</vt:lpstr>
      <vt:lpstr>predD!Print_Titles</vt:lpstr>
      <vt:lpstr>zakljD!Print_Titles</vt:lpstr>
      <vt:lpstr>zemBetD!Print_Titles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2020-10-05T08:17:11Z</cp:lastPrinted>
  <dcterms:created xsi:type="dcterms:W3CDTF">2014-12-11T07:13:27Z</dcterms:created>
  <dcterms:modified xsi:type="dcterms:W3CDTF">2020-10-12T11:33:58Z</dcterms:modified>
</cp:coreProperties>
</file>