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12600" windowHeight="10620" tabRatio="952" activeTab="3"/>
  </bookViews>
  <sheets>
    <sheet name="nsl" sheetId="1" r:id="rId1"/>
    <sheet name="skREK" sheetId="2" r:id="rId2"/>
    <sheet name="Rfk" sheetId="3" r:id="rId3"/>
    <sheet name="FpredD" sheetId="5" r:id="rId4"/>
    <sheet name="FzemBetD" sheetId="7" r:id="rId5"/>
    <sheet name="Fkan" sheetId="8" r:id="rId6"/>
    <sheet name="FzakljD" sheetId="9" r:id="rId7"/>
    <sheet name="Rmet" sheetId="10" r:id="rId8"/>
    <sheet name="MprD" sheetId="11" r:id="rId9"/>
    <sheet name="MzbD" sheetId="12" r:id="rId10"/>
    <sheet name="Mkanal" sheetId="13" r:id="rId11"/>
    <sheet name="MzakljuD" sheetId="14" r:id="rId12"/>
    <sheet name="fekalna osnovni podatki" sheetId="34" r:id="rId13"/>
    <sheet name="ČRP-grd" sheetId="80" r:id="rId14"/>
    <sheet name="ČRP str" sheetId="81" r:id="rId15"/>
    <sheet name="crp ELprikljucek gd" sheetId="82" r:id="rId16"/>
    <sheet name="ĆRP NN priklj ELmont dela" sheetId="83" r:id="rId17"/>
    <sheet name="ČRP ELmont dela" sheetId="84" r:id="rId18"/>
  </sheets>
  <externalReferences>
    <externalReference r:id="rId19"/>
  </externalReferenc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5" i="81" l="1"/>
  <c r="F32" i="81"/>
  <c r="F30" i="81"/>
  <c r="C19" i="2"/>
  <c r="F15" i="83"/>
  <c r="G135" i="84" l="1"/>
  <c r="G133" i="84"/>
  <c r="G131" i="84"/>
  <c r="G129" i="84"/>
  <c r="G127" i="84"/>
  <c r="G125" i="84"/>
  <c r="G123" i="84"/>
  <c r="G121" i="84"/>
  <c r="G119" i="84"/>
  <c r="G117" i="84"/>
  <c r="G115" i="84"/>
  <c r="G113" i="84"/>
  <c r="G111" i="84"/>
  <c r="G109" i="84"/>
  <c r="G107" i="84"/>
  <c r="G105" i="84"/>
  <c r="G103" i="84"/>
  <c r="G101" i="84"/>
  <c r="G99" i="84"/>
  <c r="G97" i="84"/>
  <c r="G95" i="84"/>
  <c r="G93" i="84"/>
  <c r="G91" i="84"/>
  <c r="G89" i="84"/>
  <c r="G87" i="84"/>
  <c r="G85" i="84"/>
  <c r="G83" i="84"/>
  <c r="G81" i="84"/>
  <c r="G79" i="84"/>
  <c r="G77" i="84"/>
  <c r="G75" i="84"/>
  <c r="G73" i="84"/>
  <c r="G71" i="84"/>
  <c r="G69" i="84"/>
  <c r="G67" i="84"/>
  <c r="G65" i="84"/>
  <c r="G62" i="84"/>
  <c r="G59" i="84"/>
  <c r="G58" i="84"/>
  <c r="G57" i="84"/>
  <c r="G56" i="84"/>
  <c r="G55" i="84"/>
  <c r="G54" i="84"/>
  <c r="G51" i="84"/>
  <c r="G49" i="84"/>
  <c r="G47" i="84"/>
  <c r="G45" i="84"/>
  <c r="G43" i="84"/>
  <c r="G41" i="84"/>
  <c r="G39" i="84"/>
  <c r="G37" i="84"/>
  <c r="G35" i="84"/>
  <c r="G33" i="84"/>
  <c r="G31" i="84"/>
  <c r="G27" i="84"/>
  <c r="G26" i="84"/>
  <c r="G25" i="84"/>
  <c r="G24" i="84"/>
  <c r="G23" i="84"/>
  <c r="G20" i="84"/>
  <c r="G16" i="84"/>
  <c r="G15" i="84"/>
  <c r="G14" i="84"/>
  <c r="G11" i="84"/>
  <c r="G10" i="84"/>
  <c r="G9" i="84"/>
  <c r="G8" i="84"/>
  <c r="G7" i="84"/>
  <c r="G137" i="84" s="1"/>
  <c r="F62" i="80" l="1"/>
  <c r="F60" i="80"/>
  <c r="F23" i="81" l="1"/>
  <c r="F19" i="81"/>
  <c r="F18" i="81"/>
  <c r="F20" i="81"/>
  <c r="G3" i="84" l="1"/>
  <c r="C2" i="84"/>
  <c r="C1" i="84"/>
  <c r="F12" i="83"/>
  <c r="A11" i="83"/>
  <c r="F9" i="83"/>
  <c r="B2" i="83"/>
  <c r="B1" i="83"/>
  <c r="D22" i="82"/>
  <c r="F22" i="82" s="1"/>
  <c r="F20" i="82"/>
  <c r="F18" i="82"/>
  <c r="F16" i="82"/>
  <c r="F14" i="82"/>
  <c r="F12" i="82"/>
  <c r="F10" i="82"/>
  <c r="A10" i="82"/>
  <c r="A12" i="82" s="1"/>
  <c r="A14" i="82" s="1"/>
  <c r="A16" i="82" s="1"/>
  <c r="A18" i="82" s="1"/>
  <c r="A20" i="82" s="1"/>
  <c r="A22" i="82" s="1"/>
  <c r="F8" i="82"/>
  <c r="B2" i="82"/>
  <c r="B1" i="82"/>
  <c r="F28" i="81"/>
  <c r="F26" i="81"/>
  <c r="F24" i="81"/>
  <c r="F22" i="81"/>
  <c r="F21" i="81"/>
  <c r="F17" i="81"/>
  <c r="F16" i="81"/>
  <c r="F15" i="81"/>
  <c r="F14" i="81"/>
  <c r="F11" i="81"/>
  <c r="A11" i="81"/>
  <c r="A13" i="81" s="1"/>
  <c r="A28" i="81" s="1"/>
  <c r="F9" i="81"/>
  <c r="B2" i="81"/>
  <c r="B1" i="81"/>
  <c r="F64" i="80"/>
  <c r="F58" i="80"/>
  <c r="F56" i="80"/>
  <c r="F54" i="80"/>
  <c r="F52" i="80"/>
  <c r="F50" i="80"/>
  <c r="F48" i="80"/>
  <c r="F46" i="80"/>
  <c r="F44" i="80"/>
  <c r="F42" i="80"/>
  <c r="F40" i="80"/>
  <c r="F38" i="80"/>
  <c r="F36" i="80"/>
  <c r="F34" i="80"/>
  <c r="F32" i="80"/>
  <c r="F30" i="80"/>
  <c r="F28" i="80"/>
  <c r="F26" i="80"/>
  <c r="F24" i="80"/>
  <c r="D22" i="80"/>
  <c r="F22" i="80" s="1"/>
  <c r="D20" i="80"/>
  <c r="F20" i="80" s="1"/>
  <c r="D18" i="80"/>
  <c r="F18" i="80" s="1"/>
  <c r="F14" i="80"/>
  <c r="F13" i="80"/>
  <c r="F12" i="80"/>
  <c r="F11" i="80"/>
  <c r="B2" i="80"/>
  <c r="B1" i="80"/>
  <c r="F34" i="81" l="1"/>
  <c r="C16" i="2" s="1"/>
  <c r="F67" i="80"/>
  <c r="C15" i="2" s="1"/>
  <c r="F25" i="82"/>
  <c r="C17" i="2" s="1"/>
  <c r="C18" i="2"/>
  <c r="C20" i="2" l="1"/>
  <c r="D29" i="34" l="1"/>
  <c r="D10" i="14" l="1"/>
  <c r="D11" i="14"/>
  <c r="E24" i="7" l="1"/>
  <c r="F24" i="7"/>
  <c r="G24" i="7"/>
  <c r="E25" i="7"/>
  <c r="F25" i="7"/>
  <c r="G25" i="7"/>
  <c r="E26" i="7"/>
  <c r="F26" i="7"/>
  <c r="G26" i="7"/>
  <c r="E27" i="7"/>
  <c r="F27" i="7"/>
  <c r="G27" i="7"/>
  <c r="E28" i="7"/>
  <c r="F28" i="7"/>
  <c r="G28" i="7"/>
  <c r="E29" i="7"/>
  <c r="F29" i="7"/>
  <c r="G29" i="7"/>
  <c r="E30" i="7"/>
  <c r="F30" i="7"/>
  <c r="G30" i="7"/>
  <c r="D25" i="5"/>
  <c r="D90" i="7"/>
  <c r="D19" i="34"/>
  <c r="D21" i="8" s="1"/>
  <c r="D20" i="34"/>
  <c r="D22" i="8" s="1"/>
  <c r="D21" i="34"/>
  <c r="D23" i="8" s="1"/>
  <c r="D22" i="34"/>
  <c r="D24" i="8" s="1"/>
  <c r="D23" i="34"/>
  <c r="D25" i="8" s="1"/>
  <c r="D24" i="34"/>
  <c r="D26" i="8" s="1"/>
  <c r="D25" i="34"/>
  <c r="D27" i="7" s="1"/>
  <c r="D26" i="34"/>
  <c r="D28" i="5" s="1"/>
  <c r="D27" i="34"/>
  <c r="D29" i="8" s="1"/>
  <c r="D28" i="34"/>
  <c r="D30" i="7" s="1"/>
  <c r="D134" i="9"/>
  <c r="D157" i="9" s="1"/>
  <c r="D180" i="9" s="1"/>
  <c r="D135" i="9"/>
  <c r="D158" i="9" s="1"/>
  <c r="D136" i="9"/>
  <c r="D137" i="9"/>
  <c r="D160" i="9" s="1"/>
  <c r="D183" i="9" s="1"/>
  <c r="D138" i="9"/>
  <c r="D161" i="9" s="1"/>
  <c r="D184" i="9" s="1"/>
  <c r="D139" i="9"/>
  <c r="D162" i="9" s="1"/>
  <c r="D185" i="9" s="1"/>
  <c r="D140" i="9"/>
  <c r="D163" i="9" s="1"/>
  <c r="D186" i="9" s="1"/>
  <c r="D141" i="9"/>
  <c r="D164" i="9" s="1"/>
  <c r="D187" i="9" s="1"/>
  <c r="D142" i="9"/>
  <c r="D165" i="9" s="1"/>
  <c r="D188" i="9" s="1"/>
  <c r="D143" i="9"/>
  <c r="D166" i="9" s="1"/>
  <c r="D189" i="9" s="1"/>
  <c r="D144" i="9"/>
  <c r="D167" i="9" s="1"/>
  <c r="D190" i="9" s="1"/>
  <c r="D145" i="9"/>
  <c r="D168" i="9" s="1"/>
  <c r="D191" i="9" s="1"/>
  <c r="D111" i="9"/>
  <c r="D112" i="9"/>
  <c r="D113" i="9"/>
  <c r="D114" i="9"/>
  <c r="D115" i="9"/>
  <c r="D116" i="9"/>
  <c r="D117" i="9"/>
  <c r="D118" i="9"/>
  <c r="D119" i="9"/>
  <c r="D120" i="9"/>
  <c r="D121" i="9"/>
  <c r="D122" i="9"/>
  <c r="D42" i="9"/>
  <c r="D43" i="9"/>
  <c r="D44" i="9"/>
  <c r="D45" i="9"/>
  <c r="D46" i="9"/>
  <c r="D47" i="9"/>
  <c r="D48" i="9"/>
  <c r="D49" i="9"/>
  <c r="D50" i="9"/>
  <c r="D51" i="9"/>
  <c r="D52" i="9"/>
  <c r="D53" i="9"/>
  <c r="D19" i="9"/>
  <c r="D20" i="9"/>
  <c r="D21" i="9"/>
  <c r="D22" i="9"/>
  <c r="D23" i="9"/>
  <c r="D24" i="9"/>
  <c r="D25" i="9"/>
  <c r="D26" i="9"/>
  <c r="D27" i="9"/>
  <c r="D28" i="9"/>
  <c r="D29" i="9"/>
  <c r="D30" i="9"/>
  <c r="F180" i="7"/>
  <c r="F181" i="7"/>
  <c r="F182" i="7"/>
  <c r="F183" i="7"/>
  <c r="F184" i="7"/>
  <c r="F185" i="7"/>
  <c r="F186" i="7"/>
  <c r="F187" i="7"/>
  <c r="F188" i="7"/>
  <c r="F189" i="7"/>
  <c r="F190" i="7"/>
  <c r="F191" i="7"/>
  <c r="F157" i="7"/>
  <c r="F158" i="7"/>
  <c r="F159" i="7"/>
  <c r="F160" i="7"/>
  <c r="F161" i="7"/>
  <c r="F162" i="7"/>
  <c r="F163" i="7"/>
  <c r="F164" i="7"/>
  <c r="F165" i="7"/>
  <c r="F166" i="7"/>
  <c r="F167" i="7"/>
  <c r="F168" i="7"/>
  <c r="D127" i="7"/>
  <c r="D128" i="7"/>
  <c r="D129" i="7"/>
  <c r="D130" i="7"/>
  <c r="D131" i="7"/>
  <c r="D132" i="7"/>
  <c r="D133" i="7"/>
  <c r="D134" i="7"/>
  <c r="D135" i="7"/>
  <c r="D136" i="7"/>
  <c r="D137" i="7"/>
  <c r="D138" i="7"/>
  <c r="D139" i="7"/>
  <c r="D140" i="7"/>
  <c r="D141" i="7"/>
  <c r="D142" i="7"/>
  <c r="D143" i="7"/>
  <c r="D144" i="7"/>
  <c r="D145" i="7"/>
  <c r="D126" i="7"/>
  <c r="D104" i="7"/>
  <c r="D105" i="7"/>
  <c r="D106" i="7"/>
  <c r="D107" i="7"/>
  <c r="D108" i="7"/>
  <c r="D109" i="7"/>
  <c r="D110" i="7"/>
  <c r="D111" i="7"/>
  <c r="D112" i="7"/>
  <c r="D113" i="7"/>
  <c r="D114" i="7"/>
  <c r="D115" i="7"/>
  <c r="D116" i="7"/>
  <c r="D117" i="7"/>
  <c r="D118" i="7"/>
  <c r="D119" i="7"/>
  <c r="D120" i="7"/>
  <c r="D121" i="7"/>
  <c r="D122" i="7"/>
  <c r="D103" i="7"/>
  <c r="D81" i="7"/>
  <c r="D82" i="7"/>
  <c r="D83" i="7"/>
  <c r="D84" i="7"/>
  <c r="D85" i="7"/>
  <c r="D86" i="7"/>
  <c r="D87" i="7"/>
  <c r="D88" i="7"/>
  <c r="D89" i="7"/>
  <c r="D91" i="7"/>
  <c r="D92" i="7"/>
  <c r="D93" i="7"/>
  <c r="D94" i="7"/>
  <c r="D95" i="7"/>
  <c r="D96" i="7"/>
  <c r="D97" i="7"/>
  <c r="D98" i="7"/>
  <c r="D99" i="7"/>
  <c r="D80" i="7"/>
  <c r="D26" i="7" l="1"/>
  <c r="D24" i="5"/>
  <c r="D24" i="7"/>
  <c r="D397" i="7"/>
  <c r="D30" i="5"/>
  <c r="D29" i="5"/>
  <c r="D29" i="7"/>
  <c r="D28" i="7"/>
  <c r="D28" i="8"/>
  <c r="D27" i="5"/>
  <c r="D27" i="8"/>
  <c r="D26" i="5"/>
  <c r="D25" i="7"/>
  <c r="D159" i="9"/>
  <c r="D181" i="9"/>
  <c r="D182" i="9" l="1"/>
  <c r="E19" i="7" l="1"/>
  <c r="F19" i="7"/>
  <c r="G19" i="7"/>
  <c r="D226" i="7" s="1"/>
  <c r="E20" i="7"/>
  <c r="F20" i="7"/>
  <c r="G20" i="7"/>
  <c r="D227" i="7" s="1"/>
  <c r="D21" i="7"/>
  <c r="D205" i="7" s="1"/>
  <c r="E21" i="7"/>
  <c r="F21" i="7"/>
  <c r="G21" i="7"/>
  <c r="D228" i="7" s="1"/>
  <c r="D22" i="7"/>
  <c r="D206" i="7" s="1"/>
  <c r="E22" i="7"/>
  <c r="F22" i="7"/>
  <c r="G22" i="7"/>
  <c r="D229" i="7" s="1"/>
  <c r="D23" i="7"/>
  <c r="D207" i="7" s="1"/>
  <c r="E23" i="7"/>
  <c r="F23" i="7"/>
  <c r="G23" i="7"/>
  <c r="D230" i="7" s="1"/>
  <c r="D208" i="7"/>
  <c r="D231" i="7"/>
  <c r="D209" i="7"/>
  <c r="D232" i="7"/>
  <c r="D210" i="7"/>
  <c r="D233" i="7"/>
  <c r="D211" i="7"/>
  <c r="D234" i="7"/>
  <c r="D212" i="7"/>
  <c r="D235" i="7"/>
  <c r="D213" i="7"/>
  <c r="D236" i="7"/>
  <c r="D214" i="7"/>
  <c r="D237" i="7"/>
  <c r="F127" i="5"/>
  <c r="F128" i="5"/>
  <c r="F26" i="5"/>
  <c r="F27" i="5"/>
  <c r="F28" i="5"/>
  <c r="F29" i="5"/>
  <c r="F30" i="5"/>
  <c r="D21" i="5"/>
  <c r="F21" i="5" s="1"/>
  <c r="D22" i="5"/>
  <c r="F22" i="5" s="1"/>
  <c r="D23" i="5"/>
  <c r="F23" i="5" s="1"/>
  <c r="F24" i="5"/>
  <c r="F25" i="5"/>
  <c r="D391" i="7" l="1"/>
  <c r="D390" i="7"/>
  <c r="D249" i="7"/>
  <c r="D387" i="7"/>
  <c r="D259" i="7"/>
  <c r="D395" i="7"/>
  <c r="D257" i="7"/>
  <c r="D255" i="7"/>
  <c r="D393" i="7"/>
  <c r="D253" i="7"/>
  <c r="D389" i="7"/>
  <c r="D251" i="7"/>
  <c r="D398" i="7"/>
  <c r="D260" i="7"/>
  <c r="D396" i="7"/>
  <c r="D258" i="7"/>
  <c r="D394" i="7"/>
  <c r="D256" i="7"/>
  <c r="D392" i="7"/>
  <c r="D254" i="7"/>
  <c r="D252" i="7"/>
  <c r="D250" i="7"/>
  <c r="D388" i="7"/>
  <c r="F129" i="5"/>
  <c r="D280" i="7" l="1"/>
  <c r="D277" i="7"/>
  <c r="D275" i="7"/>
  <c r="D274" i="7"/>
  <c r="D279" i="7"/>
  <c r="D276" i="7"/>
  <c r="D272" i="7"/>
  <c r="D283" i="7"/>
  <c r="D282" i="7"/>
  <c r="D281" i="7"/>
  <c r="D278" i="7"/>
  <c r="D273" i="7"/>
  <c r="F130" i="5"/>
  <c r="D412" i="7" l="1"/>
  <c r="D435" i="7" s="1"/>
  <c r="D413" i="7"/>
  <c r="D420" i="7"/>
  <c r="D443" i="7" s="1"/>
  <c r="D417" i="7"/>
  <c r="D416" i="7"/>
  <c r="D415" i="7"/>
  <c r="D418" i="7"/>
  <c r="D421" i="7"/>
  <c r="D410" i="7"/>
  <c r="D414" i="7"/>
  <c r="D411" i="7"/>
  <c r="F131" i="5"/>
  <c r="D433" i="7" l="1"/>
  <c r="D442" i="7"/>
  <c r="D440" i="7"/>
  <c r="D444" i="7"/>
  <c r="D437" i="7"/>
  <c r="D438" i="7"/>
  <c r="D434" i="7"/>
  <c r="F132" i="5"/>
  <c r="F133" i="5" l="1"/>
  <c r="F134" i="5" l="1"/>
  <c r="D87" i="12"/>
  <c r="F93" i="13"/>
  <c r="F92" i="13"/>
  <c r="F91" i="13"/>
  <c r="F135" i="5" l="1"/>
  <c r="E14" i="7"/>
  <c r="F14" i="7"/>
  <c r="G14" i="7"/>
  <c r="D221" i="7" s="1"/>
  <c r="E15" i="7"/>
  <c r="F15" i="7"/>
  <c r="G15" i="7"/>
  <c r="E16" i="7"/>
  <c r="F16" i="7"/>
  <c r="G16" i="7"/>
  <c r="E17" i="7"/>
  <c r="F17" i="7"/>
  <c r="G17" i="7"/>
  <c r="D224" i="7" s="1"/>
  <c r="E18" i="7"/>
  <c r="F18" i="7"/>
  <c r="G18" i="7"/>
  <c r="D225" i="7" s="1"/>
  <c r="E11" i="7"/>
  <c r="F11" i="7"/>
  <c r="G11" i="7"/>
  <c r="D218" i="7" s="1"/>
  <c r="D9" i="34"/>
  <c r="D379" i="7" l="1"/>
  <c r="F136" i="5"/>
  <c r="D383" i="7"/>
  <c r="D385" i="7"/>
  <c r="D382" i="7"/>
  <c r="D241" i="7"/>
  <c r="D264" i="7" s="1"/>
  <c r="D11" i="7"/>
  <c r="F137" i="5" l="1"/>
  <c r="F138" i="5" l="1"/>
  <c r="F139" i="5" l="1"/>
  <c r="F140" i="5" l="1"/>
  <c r="F141" i="5" l="1"/>
  <c r="F142" i="5" l="1"/>
  <c r="F143" i="5" l="1"/>
  <c r="F144" i="5" l="1"/>
  <c r="F145" i="5" l="1"/>
  <c r="F146" i="5" l="1"/>
  <c r="D41" i="14" l="1"/>
  <c r="D36" i="14"/>
  <c r="D31" i="14"/>
  <c r="D21" i="14"/>
  <c r="D16" i="14"/>
  <c r="D86" i="12"/>
  <c r="D40" i="14"/>
  <c r="D35" i="14"/>
  <c r="D30" i="14"/>
  <c r="D20" i="14"/>
  <c r="D15" i="14"/>
  <c r="D39" i="14" l="1"/>
  <c r="D34" i="14"/>
  <c r="D29" i="14"/>
  <c r="D19" i="14"/>
  <c r="D14" i="14"/>
  <c r="D9" i="14"/>
  <c r="F55" i="13"/>
  <c r="F54" i="13"/>
  <c r="F81" i="12" l="1"/>
  <c r="F82" i="12"/>
  <c r="F80" i="12"/>
  <c r="F56" i="13" l="1"/>
  <c r="D11" i="5" l="1"/>
  <c r="D18" i="9"/>
  <c r="F195" i="9"/>
  <c r="D16" i="34"/>
  <c r="D17" i="34"/>
  <c r="D19" i="8" s="1"/>
  <c r="D18" i="34"/>
  <c r="D132" i="9"/>
  <c r="D133" i="9"/>
  <c r="D156" i="9" s="1"/>
  <c r="D179" i="9" s="1"/>
  <c r="D109" i="9"/>
  <c r="D110" i="9"/>
  <c r="D40" i="9"/>
  <c r="D41" i="9"/>
  <c r="F178" i="7"/>
  <c r="F179" i="7"/>
  <c r="F156" i="7"/>
  <c r="D20" i="8" l="1"/>
  <c r="D20" i="5"/>
  <c r="F20" i="5" s="1"/>
  <c r="D20" i="7"/>
  <c r="D204" i="7" s="1"/>
  <c r="D19" i="7"/>
  <c r="D203" i="7" s="1"/>
  <c r="D19" i="5"/>
  <c r="F19" i="5" s="1"/>
  <c r="D18" i="8"/>
  <c r="D18" i="5"/>
  <c r="F18" i="5" s="1"/>
  <c r="D155" i="9"/>
  <c r="D178" i="9" l="1"/>
  <c r="D18" i="7" l="1"/>
  <c r="D202" i="7" s="1"/>
  <c r="D15" i="34"/>
  <c r="D131" i="9"/>
  <c r="D154" i="9" s="1"/>
  <c r="D108" i="9"/>
  <c r="D39" i="9"/>
  <c r="D16" i="9"/>
  <c r="F177" i="7"/>
  <c r="F154" i="7"/>
  <c r="F155" i="7"/>
  <c r="D17" i="8" l="1"/>
  <c r="D17" i="5"/>
  <c r="F17" i="5" s="1"/>
  <c r="D17" i="7"/>
  <c r="D201" i="7" s="1"/>
  <c r="D384" i="7"/>
  <c r="D223" i="7"/>
  <c r="D246" i="7"/>
  <c r="D269" i="7" s="1"/>
  <c r="D386" i="7"/>
  <c r="D247" i="7"/>
  <c r="D177" i="9"/>
  <c r="D248" i="7"/>
  <c r="D14" i="34"/>
  <c r="D16" i="5" s="1"/>
  <c r="F16" i="5" s="1"/>
  <c r="D402" i="7"/>
  <c r="F126" i="8"/>
  <c r="F103" i="8"/>
  <c r="D407" i="7" l="1"/>
  <c r="D430" i="7" s="1"/>
  <c r="D16" i="7"/>
  <c r="D200" i="7" s="1"/>
  <c r="D16" i="8"/>
  <c r="D270" i="7"/>
  <c r="D408" i="7" s="1"/>
  <c r="D271" i="7"/>
  <c r="D409" i="7" s="1"/>
  <c r="D432" i="7" s="1"/>
  <c r="F128" i="8"/>
  <c r="F127" i="8"/>
  <c r="F105" i="8"/>
  <c r="F104" i="8"/>
  <c r="F433" i="7" l="1"/>
  <c r="F129" i="8"/>
  <c r="F106" i="8"/>
  <c r="F434" i="7" l="1"/>
  <c r="F108" i="8"/>
  <c r="F131" i="8"/>
  <c r="F130" i="8"/>
  <c r="F107" i="8"/>
  <c r="F435" i="7" l="1"/>
  <c r="F132" i="8"/>
  <c r="F109" i="8"/>
  <c r="D13" i="34"/>
  <c r="D11" i="34"/>
  <c r="D13" i="5" s="1"/>
  <c r="F13" i="5" s="1"/>
  <c r="D10" i="34"/>
  <c r="D12" i="5" s="1"/>
  <c r="F12" i="5" s="1"/>
  <c r="F356" i="7"/>
  <c r="D195" i="7"/>
  <c r="F111" i="8" l="1"/>
  <c r="F134" i="8"/>
  <c r="F436" i="7"/>
  <c r="D15" i="8"/>
  <c r="D15" i="5"/>
  <c r="F15" i="5" s="1"/>
  <c r="F110" i="8"/>
  <c r="F133" i="8"/>
  <c r="F61" i="13"/>
  <c r="F60" i="13"/>
  <c r="F59" i="13"/>
  <c r="F112" i="8" l="1"/>
  <c r="F135" i="8"/>
  <c r="F437" i="7"/>
  <c r="F136" i="8" l="1"/>
  <c r="F113" i="8"/>
  <c r="F438" i="7"/>
  <c r="F76" i="13"/>
  <c r="F75" i="13"/>
  <c r="F74" i="13"/>
  <c r="F149" i="8"/>
  <c r="B2" i="2"/>
  <c r="B1" i="2"/>
  <c r="F114" i="8" l="1"/>
  <c r="F137" i="8"/>
  <c r="F439" i="7"/>
  <c r="F151" i="8"/>
  <c r="F150" i="8"/>
  <c r="F138" i="8" l="1"/>
  <c r="F115" i="8"/>
  <c r="F440" i="7"/>
  <c r="F152" i="8"/>
  <c r="F116" i="8" l="1"/>
  <c r="F139" i="8"/>
  <c r="F441" i="7"/>
  <c r="F154" i="8"/>
  <c r="F153" i="8"/>
  <c r="B5" i="7"/>
  <c r="B5" i="8" s="1"/>
  <c r="B5" i="9" s="1"/>
  <c r="D107" i="9"/>
  <c r="D106" i="9"/>
  <c r="D105" i="9"/>
  <c r="D104" i="9"/>
  <c r="D103" i="9"/>
  <c r="F80" i="9"/>
  <c r="D58" i="9"/>
  <c r="D36" i="9"/>
  <c r="D35" i="9"/>
  <c r="D34" i="9"/>
  <c r="F219" i="8"/>
  <c r="F173" i="8"/>
  <c r="F81" i="8"/>
  <c r="F80" i="8"/>
  <c r="F58" i="8"/>
  <c r="D36" i="8"/>
  <c r="D35" i="8"/>
  <c r="D34" i="8"/>
  <c r="D13" i="8"/>
  <c r="D11" i="8"/>
  <c r="D223" i="5"/>
  <c r="F219" i="5"/>
  <c r="D129" i="9"/>
  <c r="D152" i="9" s="1"/>
  <c r="D17" i="9"/>
  <c r="D130" i="9"/>
  <c r="D153" i="9" s="1"/>
  <c r="D176" i="9" s="1"/>
  <c r="D13" i="9"/>
  <c r="D12" i="9"/>
  <c r="F196" i="5"/>
  <c r="D38" i="9"/>
  <c r="F173" i="5"/>
  <c r="F81" i="5"/>
  <c r="F59" i="5"/>
  <c r="F58" i="5"/>
  <c r="F35" i="5"/>
  <c r="F11" i="5"/>
  <c r="D15" i="7"/>
  <c r="D199" i="7" s="1"/>
  <c r="D13" i="7"/>
  <c r="D360" i="7"/>
  <c r="G13" i="7"/>
  <c r="D220" i="7" s="1"/>
  <c r="F13" i="7"/>
  <c r="E13" i="7"/>
  <c r="F12" i="7"/>
  <c r="E12" i="7"/>
  <c r="B2" i="5"/>
  <c r="B1" i="5"/>
  <c r="B2" i="34"/>
  <c r="B1" i="34"/>
  <c r="F218" i="7"/>
  <c r="F333" i="7"/>
  <c r="F195" i="7"/>
  <c r="F175" i="7"/>
  <c r="F173" i="7"/>
  <c r="F172" i="7"/>
  <c r="F149" i="7"/>
  <c r="F103" i="7"/>
  <c r="F176" i="7"/>
  <c r="D151" i="7"/>
  <c r="B4" i="7"/>
  <c r="B4" i="8" s="1"/>
  <c r="B3" i="7"/>
  <c r="B3" i="8" s="1"/>
  <c r="B2" i="7"/>
  <c r="B2" i="8" s="1"/>
  <c r="B2" i="9" s="1"/>
  <c r="E2" i="10" s="1"/>
  <c r="B1" i="7"/>
  <c r="B1" i="8" s="1"/>
  <c r="B1" i="9" s="1"/>
  <c r="E1" i="10" s="1"/>
  <c r="F140" i="8" l="1"/>
  <c r="F117" i="8"/>
  <c r="F134" i="7"/>
  <c r="F110" i="7"/>
  <c r="F442" i="7"/>
  <c r="E1" i="3"/>
  <c r="D380" i="7"/>
  <c r="F131" i="7"/>
  <c r="F246" i="7"/>
  <c r="F151" i="7"/>
  <c r="F62" i="7"/>
  <c r="F201" i="5"/>
  <c r="F224" i="5"/>
  <c r="F155" i="5"/>
  <c r="F40" i="5"/>
  <c r="E2" i="3"/>
  <c r="F155" i="8"/>
  <c r="D245" i="7"/>
  <c r="D268" i="7" s="1"/>
  <c r="F126" i="7"/>
  <c r="D12" i="34"/>
  <c r="F289" i="7"/>
  <c r="D197" i="7"/>
  <c r="F197" i="7" s="1"/>
  <c r="F220" i="7"/>
  <c r="F379" i="7"/>
  <c r="B2" i="12"/>
  <c r="B2" i="11"/>
  <c r="B2" i="14"/>
  <c r="B2" i="13"/>
  <c r="B1" i="12"/>
  <c r="B1" i="13"/>
  <c r="B1" i="11"/>
  <c r="B1" i="14"/>
  <c r="D242" i="7"/>
  <c r="D265" i="7" s="1"/>
  <c r="F265" i="7" s="1"/>
  <c r="D381" i="7"/>
  <c r="F381" i="7" s="1"/>
  <c r="D14" i="9"/>
  <c r="F14" i="9" s="1"/>
  <c r="D11" i="9"/>
  <c r="F11" i="9" s="1"/>
  <c r="D15" i="9"/>
  <c r="D244" i="7"/>
  <c r="D127" i="9"/>
  <c r="D150" i="9" s="1"/>
  <c r="D173" i="9" s="1"/>
  <c r="F173" i="9" s="1"/>
  <c r="D128" i="9"/>
  <c r="D151" i="9" s="1"/>
  <c r="D174" i="9" s="1"/>
  <c r="F174" i="9" s="1"/>
  <c r="F223" i="5"/>
  <c r="D126" i="9"/>
  <c r="F126" i="9" s="1"/>
  <c r="F197" i="9"/>
  <c r="F196" i="9"/>
  <c r="D175" i="9"/>
  <c r="F175" i="9" s="1"/>
  <c r="F152" i="9"/>
  <c r="F58" i="9"/>
  <c r="F104" i="9"/>
  <c r="F106" i="9"/>
  <c r="F105" i="9"/>
  <c r="F103" i="9"/>
  <c r="F83" i="9"/>
  <c r="F82" i="9"/>
  <c r="F81" i="9"/>
  <c r="F35" i="9"/>
  <c r="F60" i="9"/>
  <c r="F59" i="9"/>
  <c r="F57" i="9"/>
  <c r="F37" i="9"/>
  <c r="F36" i="9"/>
  <c r="F34" i="9"/>
  <c r="F12" i="9"/>
  <c r="F13" i="9"/>
  <c r="F220" i="8"/>
  <c r="F221" i="8"/>
  <c r="F196" i="8"/>
  <c r="F197" i="8"/>
  <c r="F199" i="8"/>
  <c r="F174" i="8"/>
  <c r="F60" i="8"/>
  <c r="F35" i="8"/>
  <c r="F57" i="8"/>
  <c r="F36" i="8"/>
  <c r="F34" i="8"/>
  <c r="F13" i="8"/>
  <c r="F11" i="8"/>
  <c r="F197" i="5"/>
  <c r="F220" i="5"/>
  <c r="F221" i="5"/>
  <c r="F222" i="5"/>
  <c r="F200" i="5"/>
  <c r="F198" i="5"/>
  <c r="F199" i="5"/>
  <c r="F151" i="5"/>
  <c r="F104" i="5"/>
  <c r="F174" i="5"/>
  <c r="F176" i="5"/>
  <c r="F175" i="5"/>
  <c r="F150" i="5"/>
  <c r="F152" i="5"/>
  <c r="F154" i="5"/>
  <c r="F153" i="5"/>
  <c r="F83" i="5"/>
  <c r="F61" i="5"/>
  <c r="F36" i="5"/>
  <c r="F37" i="5"/>
  <c r="F39" i="5"/>
  <c r="F38" i="5"/>
  <c r="D222" i="7"/>
  <c r="D243" i="7"/>
  <c r="F358" i="7"/>
  <c r="F335" i="7"/>
  <c r="F334" i="7"/>
  <c r="F312" i="7"/>
  <c r="F311" i="7"/>
  <c r="F310" i="7"/>
  <c r="F288" i="7"/>
  <c r="F290" i="7"/>
  <c r="F287" i="7"/>
  <c r="F264" i="7"/>
  <c r="F241" i="7"/>
  <c r="F174" i="7"/>
  <c r="F152" i="7"/>
  <c r="F150" i="7"/>
  <c r="F127" i="7"/>
  <c r="F128" i="7"/>
  <c r="F130" i="7"/>
  <c r="F129" i="7"/>
  <c r="F80" i="7"/>
  <c r="F104" i="7"/>
  <c r="F105" i="7"/>
  <c r="F82" i="7"/>
  <c r="F81" i="7"/>
  <c r="F41" i="14"/>
  <c r="F36" i="14"/>
  <c r="F242" i="5" l="1"/>
  <c r="E12" i="3" s="1"/>
  <c r="F157" i="8"/>
  <c r="F118" i="8"/>
  <c r="F141" i="8"/>
  <c r="F444" i="7"/>
  <c r="F443" i="7"/>
  <c r="F111" i="7"/>
  <c r="F135" i="7"/>
  <c r="D14" i="8"/>
  <c r="F14" i="8" s="1"/>
  <c r="D14" i="5"/>
  <c r="F14" i="5" s="1"/>
  <c r="F198" i="9"/>
  <c r="D406" i="7"/>
  <c r="D267" i="7"/>
  <c r="F267" i="7" s="1"/>
  <c r="F108" i="9"/>
  <c r="F39" i="9"/>
  <c r="F200" i="9"/>
  <c r="F16" i="9"/>
  <c r="F154" i="9"/>
  <c r="F62" i="9"/>
  <c r="F177" i="9"/>
  <c r="F245" i="7"/>
  <c r="F269" i="7"/>
  <c r="F63" i="7"/>
  <c r="F132" i="7"/>
  <c r="F292" i="7"/>
  <c r="F247" i="7"/>
  <c r="F223" i="7"/>
  <c r="F177" i="5"/>
  <c r="F156" i="5"/>
  <c r="F41" i="5"/>
  <c r="F225" i="5"/>
  <c r="F202" i="5"/>
  <c r="F39" i="8"/>
  <c r="F201" i="8"/>
  <c r="F242" i="8"/>
  <c r="I12" i="3" s="1"/>
  <c r="F156" i="8"/>
  <c r="F16" i="8"/>
  <c r="D14" i="7"/>
  <c r="D198" i="7" s="1"/>
  <c r="F198" i="7" s="1"/>
  <c r="D266" i="7"/>
  <c r="F266" i="7" s="1"/>
  <c r="F244" i="7"/>
  <c r="F380" i="7"/>
  <c r="F242" i="7"/>
  <c r="F243" i="7"/>
  <c r="F128" i="9"/>
  <c r="F127" i="9"/>
  <c r="F151" i="9"/>
  <c r="D149" i="9"/>
  <c r="D172" i="9" s="1"/>
  <c r="F172" i="9" s="1"/>
  <c r="F150" i="9"/>
  <c r="F176" i="9"/>
  <c r="F199" i="9"/>
  <c r="F153" i="9"/>
  <c r="F107" i="9"/>
  <c r="F129" i="9"/>
  <c r="F61" i="9"/>
  <c r="F38" i="9"/>
  <c r="F15" i="9"/>
  <c r="F59" i="8"/>
  <c r="F222" i="8"/>
  <c r="F200" i="8"/>
  <c r="F176" i="8"/>
  <c r="F82" i="8"/>
  <c r="F38" i="8"/>
  <c r="F15" i="8"/>
  <c r="F82" i="5"/>
  <c r="F106" i="5"/>
  <c r="F60" i="5"/>
  <c r="F382" i="7"/>
  <c r="F359" i="7"/>
  <c r="F336" i="7"/>
  <c r="F313" i="7"/>
  <c r="F291" i="7"/>
  <c r="F268" i="7"/>
  <c r="F222" i="7"/>
  <c r="F153" i="7"/>
  <c r="F106" i="7"/>
  <c r="F83" i="7"/>
  <c r="F142" i="8" l="1"/>
  <c r="F119" i="8"/>
  <c r="F158" i="8"/>
  <c r="F65" i="7"/>
  <c r="F410" i="7"/>
  <c r="F249" i="7"/>
  <c r="F112" i="7"/>
  <c r="F226" i="7"/>
  <c r="F136" i="7"/>
  <c r="F227" i="5"/>
  <c r="F204" i="5"/>
  <c r="F158" i="5"/>
  <c r="F244" i="5"/>
  <c r="E14" i="3" s="1"/>
  <c r="F43" i="5"/>
  <c r="D405" i="7"/>
  <c r="F220" i="9"/>
  <c r="K15" i="3" s="1"/>
  <c r="D404" i="7"/>
  <c r="F17" i="9"/>
  <c r="F201" i="9"/>
  <c r="F178" i="9"/>
  <c r="F63" i="9"/>
  <c r="F40" i="9"/>
  <c r="F85" i="9"/>
  <c r="F84" i="9"/>
  <c r="F131" i="9"/>
  <c r="F155" i="9"/>
  <c r="F109" i="9"/>
  <c r="F85" i="7"/>
  <c r="F108" i="7"/>
  <c r="F200" i="7"/>
  <c r="F338" i="7"/>
  <c r="F384" i="7"/>
  <c r="F315" i="7"/>
  <c r="F64" i="7"/>
  <c r="F270" i="7"/>
  <c r="F133" i="7"/>
  <c r="F248" i="7"/>
  <c r="F361" i="7"/>
  <c r="F225" i="7"/>
  <c r="F293" i="7"/>
  <c r="F224" i="7"/>
  <c r="F218" i="9"/>
  <c r="K13" i="3" s="1"/>
  <c r="F219" i="9"/>
  <c r="K14" i="3" s="1"/>
  <c r="F203" i="5"/>
  <c r="F157" i="5"/>
  <c r="F42" i="5"/>
  <c r="F226" i="5"/>
  <c r="F178" i="5"/>
  <c r="F85" i="5"/>
  <c r="F62" i="5"/>
  <c r="F178" i="8"/>
  <c r="F202" i="8"/>
  <c r="F224" i="8"/>
  <c r="F40" i="8"/>
  <c r="F17" i="8"/>
  <c r="F62" i="8"/>
  <c r="F37" i="8"/>
  <c r="F221" i="7"/>
  <c r="F61" i="8"/>
  <c r="F149" i="9"/>
  <c r="F217" i="9" s="1"/>
  <c r="F130" i="9"/>
  <c r="F223" i="8"/>
  <c r="F177" i="8"/>
  <c r="F83" i="8"/>
  <c r="F84" i="5"/>
  <c r="F107" i="5"/>
  <c r="F383" i="7"/>
  <c r="F360" i="7"/>
  <c r="F337" i="7"/>
  <c r="F314" i="7"/>
  <c r="F199" i="7"/>
  <c r="F107" i="7"/>
  <c r="F84" i="7"/>
  <c r="F84" i="13"/>
  <c r="F87" i="13"/>
  <c r="F88" i="13"/>
  <c r="F86" i="13"/>
  <c r="F85" i="13"/>
  <c r="K12" i="3" l="1"/>
  <c r="F203" i="9"/>
  <c r="F19" i="9"/>
  <c r="F111" i="9"/>
  <c r="F157" i="9"/>
  <c r="F42" i="9"/>
  <c r="F65" i="9"/>
  <c r="F180" i="9"/>
  <c r="F204" i="8"/>
  <c r="F159" i="8"/>
  <c r="F120" i="8"/>
  <c r="F19" i="8"/>
  <c r="F42" i="8"/>
  <c r="F143" i="8"/>
  <c r="F250" i="7"/>
  <c r="F272" i="7"/>
  <c r="F137" i="7"/>
  <c r="F411" i="7"/>
  <c r="F66" i="7"/>
  <c r="F295" i="7"/>
  <c r="F113" i="7"/>
  <c r="F227" i="7"/>
  <c r="F228" i="5"/>
  <c r="F245" i="5"/>
  <c r="E15" i="3" s="1"/>
  <c r="F205" i="5"/>
  <c r="F159" i="5"/>
  <c r="F44" i="5"/>
  <c r="F404" i="7"/>
  <c r="D427" i="7"/>
  <c r="F222" i="9"/>
  <c r="K17" i="3" s="1"/>
  <c r="F179" i="9"/>
  <c r="F132" i="9"/>
  <c r="F86" i="9"/>
  <c r="F202" i="9"/>
  <c r="F221" i="9"/>
  <c r="K16" i="3" s="1"/>
  <c r="F110" i="9"/>
  <c r="F41" i="9"/>
  <c r="F156" i="9"/>
  <c r="F64" i="9"/>
  <c r="F18" i="9"/>
  <c r="F362" i="7"/>
  <c r="F316" i="7"/>
  <c r="F109" i="7"/>
  <c r="F201" i="7"/>
  <c r="F385" i="7"/>
  <c r="F86" i="7"/>
  <c r="F294" i="7"/>
  <c r="F271" i="7"/>
  <c r="F339" i="7"/>
  <c r="F63" i="5"/>
  <c r="F86" i="5"/>
  <c r="F179" i="5"/>
  <c r="F108" i="5"/>
  <c r="F246" i="5" s="1"/>
  <c r="E16" i="3" s="1"/>
  <c r="F245" i="8"/>
  <c r="I15" i="3" s="1"/>
  <c r="F85" i="8"/>
  <c r="F247" i="8" s="1"/>
  <c r="I17" i="3" s="1"/>
  <c r="F225" i="8"/>
  <c r="F203" i="8"/>
  <c r="F18" i="8"/>
  <c r="F179" i="8"/>
  <c r="F41" i="8"/>
  <c r="F63" i="8"/>
  <c r="F427" i="7"/>
  <c r="F84" i="8"/>
  <c r="F246" i="8" s="1"/>
  <c r="I16" i="3" s="1"/>
  <c r="F43" i="9" l="1"/>
  <c r="F66" i="9"/>
  <c r="F88" i="9"/>
  <c r="F158" i="9"/>
  <c r="F112" i="9"/>
  <c r="F134" i="9"/>
  <c r="F20" i="9"/>
  <c r="F204" i="9"/>
  <c r="F181" i="9"/>
  <c r="F122" i="8"/>
  <c r="F121" i="8"/>
  <c r="F20" i="8"/>
  <c r="F160" i="8"/>
  <c r="F65" i="8"/>
  <c r="F181" i="8"/>
  <c r="F205" i="8"/>
  <c r="F144" i="8"/>
  <c r="F145" i="8"/>
  <c r="F227" i="8"/>
  <c r="F43" i="8"/>
  <c r="F114" i="7"/>
  <c r="F138" i="7"/>
  <c r="F341" i="7"/>
  <c r="F412" i="7"/>
  <c r="F318" i="7"/>
  <c r="F296" i="7"/>
  <c r="F273" i="7"/>
  <c r="F203" i="7"/>
  <c r="F387" i="7"/>
  <c r="F228" i="7"/>
  <c r="F88" i="7"/>
  <c r="F364" i="7"/>
  <c r="F67" i="7"/>
  <c r="F251" i="7"/>
  <c r="F229" i="5"/>
  <c r="F206" i="5"/>
  <c r="F181" i="5"/>
  <c r="F160" i="5"/>
  <c r="F45" i="5"/>
  <c r="F223" i="9"/>
  <c r="K18" i="3" s="1"/>
  <c r="F87" i="9"/>
  <c r="F133" i="9"/>
  <c r="F317" i="7"/>
  <c r="F386" i="7"/>
  <c r="F340" i="7"/>
  <c r="F87" i="7"/>
  <c r="F202" i="7"/>
  <c r="F363" i="7"/>
  <c r="F180" i="5"/>
  <c r="F109" i="5"/>
  <c r="F247" i="5" s="1"/>
  <c r="E17" i="3" s="1"/>
  <c r="F87" i="5"/>
  <c r="F64" i="5"/>
  <c r="F226" i="8"/>
  <c r="F180" i="8"/>
  <c r="F86" i="8"/>
  <c r="F248" i="8" s="1"/>
  <c r="I18" i="3" s="1"/>
  <c r="F64" i="8"/>
  <c r="F225" i="9" l="1"/>
  <c r="K20" i="3" s="1"/>
  <c r="F182" i="9"/>
  <c r="F89" i="9"/>
  <c r="F67" i="9"/>
  <c r="F135" i="9"/>
  <c r="F226" i="9" s="1"/>
  <c r="K21" i="3" s="1"/>
  <c r="F113" i="9"/>
  <c r="F456" i="7"/>
  <c r="G20" i="3" s="1"/>
  <c r="F159" i="9"/>
  <c r="F205" i="9"/>
  <c r="F21" i="9"/>
  <c r="F44" i="9"/>
  <c r="F21" i="8"/>
  <c r="F182" i="8"/>
  <c r="F88" i="8"/>
  <c r="F250" i="8" s="1"/>
  <c r="I20" i="3" s="1"/>
  <c r="F44" i="8"/>
  <c r="F161" i="8"/>
  <c r="F206" i="8"/>
  <c r="F228" i="8"/>
  <c r="F66" i="8"/>
  <c r="F274" i="7"/>
  <c r="F413" i="7"/>
  <c r="F342" i="7"/>
  <c r="F297" i="7"/>
  <c r="F365" i="7"/>
  <c r="F89" i="7"/>
  <c r="F229" i="7"/>
  <c r="F139" i="7"/>
  <c r="F319" i="7"/>
  <c r="F204" i="7"/>
  <c r="F252" i="7"/>
  <c r="F68" i="7"/>
  <c r="F388" i="7"/>
  <c r="F115" i="7"/>
  <c r="F230" i="5"/>
  <c r="F207" i="5"/>
  <c r="F182" i="5"/>
  <c r="F161" i="5"/>
  <c r="F89" i="5"/>
  <c r="F66" i="5"/>
  <c r="F46" i="5"/>
  <c r="F224" i="9"/>
  <c r="K19" i="3" s="1"/>
  <c r="F110" i="5"/>
  <c r="F248" i="5" s="1"/>
  <c r="E18" i="3" s="1"/>
  <c r="F65" i="5"/>
  <c r="F88" i="5"/>
  <c r="F87" i="8"/>
  <c r="F249" i="8" s="1"/>
  <c r="I19" i="3" s="1"/>
  <c r="F34" i="14"/>
  <c r="F35" i="14"/>
  <c r="F40" i="14"/>
  <c r="F39" i="14"/>
  <c r="F68" i="9" l="1"/>
  <c r="F114" i="9"/>
  <c r="F136" i="9"/>
  <c r="F90" i="9"/>
  <c r="F206" i="9"/>
  <c r="F45" i="9"/>
  <c r="F22" i="9"/>
  <c r="F160" i="9"/>
  <c r="F183" i="9"/>
  <c r="F207" i="8"/>
  <c r="F89" i="8"/>
  <c r="F251" i="8" s="1"/>
  <c r="I21" i="3" s="1"/>
  <c r="F229" i="8"/>
  <c r="F183" i="8"/>
  <c r="F22" i="8"/>
  <c r="F45" i="8"/>
  <c r="F162" i="8"/>
  <c r="F67" i="8"/>
  <c r="F69" i="7"/>
  <c r="F298" i="7"/>
  <c r="F343" i="7"/>
  <c r="F253" i="7"/>
  <c r="F230" i="7"/>
  <c r="F116" i="7"/>
  <c r="F205" i="7"/>
  <c r="F90" i="7"/>
  <c r="F414" i="7"/>
  <c r="F389" i="7"/>
  <c r="F140" i="7"/>
  <c r="F457" i="7"/>
  <c r="G21" i="3" s="1"/>
  <c r="F320" i="7"/>
  <c r="F366" i="7"/>
  <c r="F275" i="7"/>
  <c r="F231" i="5"/>
  <c r="F208" i="5"/>
  <c r="F183" i="5"/>
  <c r="F162" i="5"/>
  <c r="F112" i="5"/>
  <c r="F250" i="5" s="1"/>
  <c r="E20" i="3" s="1"/>
  <c r="M20" i="3" s="1"/>
  <c r="F90" i="5"/>
  <c r="F67" i="5"/>
  <c r="F47" i="5"/>
  <c r="F111" i="5"/>
  <c r="F249" i="5" s="1"/>
  <c r="E19" i="3" s="1"/>
  <c r="F227" i="9" l="1"/>
  <c r="F207" i="9"/>
  <c r="F91" i="9"/>
  <c r="F184" i="9"/>
  <c r="F137" i="9"/>
  <c r="F228" i="9" s="1"/>
  <c r="K23" i="3" s="1"/>
  <c r="F161" i="9"/>
  <c r="F115" i="9"/>
  <c r="F458" i="7"/>
  <c r="G22" i="3" s="1"/>
  <c r="F23" i="9"/>
  <c r="F46" i="9"/>
  <c r="F69" i="9"/>
  <c r="F230" i="8"/>
  <c r="F23" i="8"/>
  <c r="F163" i="8"/>
  <c r="F46" i="8"/>
  <c r="F68" i="8"/>
  <c r="F184" i="8"/>
  <c r="F208" i="8"/>
  <c r="F90" i="8"/>
  <c r="F252" i="8" s="1"/>
  <c r="I22" i="3" s="1"/>
  <c r="F276" i="7"/>
  <c r="F91" i="7"/>
  <c r="F206" i="7"/>
  <c r="F117" i="7"/>
  <c r="F254" i="7"/>
  <c r="F141" i="7"/>
  <c r="F70" i="7"/>
  <c r="F344" i="7"/>
  <c r="F367" i="7"/>
  <c r="F390" i="7"/>
  <c r="F299" i="7"/>
  <c r="F321" i="7"/>
  <c r="F415" i="7"/>
  <c r="F231" i="7"/>
  <c r="F232" i="5"/>
  <c r="F209" i="5"/>
  <c r="F184" i="5"/>
  <c r="F163" i="5"/>
  <c r="F113" i="5"/>
  <c r="F251" i="5" s="1"/>
  <c r="E21" i="3" s="1"/>
  <c r="M21" i="3" s="1"/>
  <c r="F91" i="5"/>
  <c r="F68" i="5"/>
  <c r="F48" i="5"/>
  <c r="K22" i="3" l="1"/>
  <c r="F138" i="9"/>
  <c r="F70" i="9"/>
  <c r="F162" i="9"/>
  <c r="F47" i="9"/>
  <c r="F185" i="9"/>
  <c r="F116" i="9"/>
  <c r="F92" i="9"/>
  <c r="F229" i="9" s="1"/>
  <c r="K24" i="3" s="1"/>
  <c r="F24" i="9"/>
  <c r="F208" i="9"/>
  <c r="F47" i="8"/>
  <c r="F91" i="8"/>
  <c r="F253" i="8" s="1"/>
  <c r="F164" i="8"/>
  <c r="F185" i="8"/>
  <c r="F24" i="8"/>
  <c r="F209" i="8"/>
  <c r="F69" i="8"/>
  <c r="F231" i="8"/>
  <c r="F345" i="7"/>
  <c r="F71" i="7"/>
  <c r="F92" i="7"/>
  <c r="F322" i="7"/>
  <c r="F300" i="7"/>
  <c r="F459" i="7"/>
  <c r="F118" i="7"/>
  <c r="F207" i="7"/>
  <c r="F232" i="7"/>
  <c r="F368" i="7"/>
  <c r="F391" i="7"/>
  <c r="F142" i="7"/>
  <c r="F416" i="7"/>
  <c r="F255" i="7"/>
  <c r="F277" i="7"/>
  <c r="F233" i="5"/>
  <c r="F210" i="5"/>
  <c r="F185" i="5"/>
  <c r="F164" i="5"/>
  <c r="F114" i="5"/>
  <c r="F252" i="5" s="1"/>
  <c r="E22" i="3" s="1"/>
  <c r="F92" i="5"/>
  <c r="F69" i="5"/>
  <c r="F49" i="5"/>
  <c r="A13" i="13"/>
  <c r="F11" i="13"/>
  <c r="F10" i="13"/>
  <c r="F81" i="13"/>
  <c r="F80" i="13"/>
  <c r="F79" i="13"/>
  <c r="F26" i="14"/>
  <c r="F25" i="14"/>
  <c r="F61" i="12"/>
  <c r="F60" i="12"/>
  <c r="I23" i="3" l="1"/>
  <c r="G23" i="3"/>
  <c r="M22" i="3"/>
  <c r="F209" i="9"/>
  <c r="F48" i="9"/>
  <c r="F163" i="9"/>
  <c r="F71" i="9"/>
  <c r="F93" i="9"/>
  <c r="F139" i="9"/>
  <c r="F25" i="9"/>
  <c r="F186" i="9"/>
  <c r="F117" i="9"/>
  <c r="F186" i="8"/>
  <c r="F70" i="8"/>
  <c r="F210" i="8"/>
  <c r="F92" i="8"/>
  <c r="F254" i="8" s="1"/>
  <c r="I24" i="3" s="1"/>
  <c r="F165" i="8"/>
  <c r="F232" i="8"/>
  <c r="F25" i="8"/>
  <c r="F48" i="8"/>
  <c r="F93" i="7"/>
  <c r="F323" i="7"/>
  <c r="F208" i="7"/>
  <c r="F72" i="7"/>
  <c r="F233" i="7"/>
  <c r="F143" i="7"/>
  <c r="F392" i="7"/>
  <c r="F301" i="7"/>
  <c r="F346" i="7"/>
  <c r="F460" i="7"/>
  <c r="G24" i="3" s="1"/>
  <c r="F278" i="7"/>
  <c r="F119" i="7"/>
  <c r="F256" i="7"/>
  <c r="F369" i="7"/>
  <c r="F417" i="7"/>
  <c r="F234" i="5"/>
  <c r="F211" i="5"/>
  <c r="F186" i="5"/>
  <c r="F165" i="5"/>
  <c r="F115" i="5"/>
  <c r="F253" i="5" s="1"/>
  <c r="F93" i="5"/>
  <c r="F70" i="5"/>
  <c r="F50" i="5"/>
  <c r="F9" i="13"/>
  <c r="E23" i="3" l="1"/>
  <c r="F230" i="9"/>
  <c r="K25" i="3" s="1"/>
  <c r="F164" i="9"/>
  <c r="F72" i="9"/>
  <c r="F94" i="9"/>
  <c r="F187" i="9"/>
  <c r="F118" i="9"/>
  <c r="F26" i="9"/>
  <c r="F49" i="9"/>
  <c r="F140" i="9"/>
  <c r="F210" i="9"/>
  <c r="F26" i="8"/>
  <c r="F211" i="8"/>
  <c r="F71" i="8"/>
  <c r="F166" i="8"/>
  <c r="F187" i="8"/>
  <c r="F233" i="8"/>
  <c r="F49" i="8"/>
  <c r="F93" i="8"/>
  <c r="F255" i="8" s="1"/>
  <c r="I25" i="3" s="1"/>
  <c r="F302" i="7"/>
  <c r="F393" i="7"/>
  <c r="F279" i="7"/>
  <c r="F370" i="7"/>
  <c r="F73" i="7"/>
  <c r="F324" i="7"/>
  <c r="F347" i="7"/>
  <c r="F234" i="7"/>
  <c r="F94" i="7"/>
  <c r="F120" i="7"/>
  <c r="F418" i="7"/>
  <c r="F209" i="7"/>
  <c r="F145" i="7"/>
  <c r="F144" i="7"/>
  <c r="F257" i="7"/>
  <c r="F461" i="7"/>
  <c r="G25" i="3" s="1"/>
  <c r="F235" i="5"/>
  <c r="F212" i="5"/>
  <c r="F187" i="5"/>
  <c r="F166" i="5"/>
  <c r="F116" i="5"/>
  <c r="F254" i="5" s="1"/>
  <c r="E24" i="3" s="1"/>
  <c r="M24" i="3" s="1"/>
  <c r="F94" i="5"/>
  <c r="F71" i="5"/>
  <c r="F51" i="5"/>
  <c r="F108" i="13"/>
  <c r="F107" i="13"/>
  <c r="F106" i="13"/>
  <c r="F103" i="13"/>
  <c r="F102" i="13"/>
  <c r="F101" i="13"/>
  <c r="F98" i="13"/>
  <c r="F97" i="13"/>
  <c r="F96" i="13"/>
  <c r="F31" i="14"/>
  <c r="F30" i="14"/>
  <c r="F29" i="14"/>
  <c r="F24" i="14"/>
  <c r="F21" i="14"/>
  <c r="F20" i="14"/>
  <c r="F19" i="14"/>
  <c r="F16" i="14"/>
  <c r="F15" i="14"/>
  <c r="F14" i="14"/>
  <c r="A13" i="14"/>
  <c r="A18" i="14" s="1"/>
  <c r="A23" i="14" s="1"/>
  <c r="A28" i="14" s="1"/>
  <c r="F11" i="14"/>
  <c r="F10" i="14"/>
  <c r="F9" i="14"/>
  <c r="F36" i="13"/>
  <c r="F35" i="13"/>
  <c r="F31" i="13"/>
  <c r="F30" i="13"/>
  <c r="F25" i="13"/>
  <c r="F26" i="13"/>
  <c r="A18" i="13"/>
  <c r="A23" i="13" s="1"/>
  <c r="F20" i="13"/>
  <c r="F21" i="13"/>
  <c r="F113" i="13"/>
  <c r="F112" i="13"/>
  <c r="F111" i="13"/>
  <c r="F71" i="13"/>
  <c r="F70" i="13"/>
  <c r="F45" i="13"/>
  <c r="F44" i="13"/>
  <c r="F43" i="13"/>
  <c r="F41" i="13"/>
  <c r="F40" i="13"/>
  <c r="F39" i="13"/>
  <c r="F16" i="13"/>
  <c r="F15" i="13"/>
  <c r="F14" i="13"/>
  <c r="F59" i="12"/>
  <c r="F36" i="12"/>
  <c r="F35" i="12"/>
  <c r="F34" i="12"/>
  <c r="F31" i="12"/>
  <c r="F30" i="12"/>
  <c r="F29" i="12"/>
  <c r="F21" i="12"/>
  <c r="F20" i="12"/>
  <c r="F19" i="12"/>
  <c r="F16" i="12"/>
  <c r="F15" i="12"/>
  <c r="F14" i="12"/>
  <c r="A13" i="12"/>
  <c r="A18" i="12" s="1"/>
  <c r="A23" i="12" s="1"/>
  <c r="F11" i="12"/>
  <c r="F10" i="12"/>
  <c r="F9" i="12"/>
  <c r="F56" i="11"/>
  <c r="F55" i="11"/>
  <c r="F54" i="11"/>
  <c r="F51" i="11"/>
  <c r="F50" i="11"/>
  <c r="F49" i="11"/>
  <c r="F46" i="11"/>
  <c r="F45" i="11"/>
  <c r="F44" i="11"/>
  <c r="F41" i="11"/>
  <c r="F40" i="11"/>
  <c r="F39" i="11"/>
  <c r="F36" i="11"/>
  <c r="F35" i="11"/>
  <c r="F34" i="11"/>
  <c r="F31" i="11"/>
  <c r="F30" i="11"/>
  <c r="F29" i="11"/>
  <c r="F26" i="11"/>
  <c r="F25" i="11"/>
  <c r="F24" i="11"/>
  <c r="F21" i="11"/>
  <c r="F20" i="11"/>
  <c r="F19" i="11"/>
  <c r="F16" i="11"/>
  <c r="F15" i="11"/>
  <c r="F14" i="11"/>
  <c r="A13" i="11"/>
  <c r="A18" i="11" s="1"/>
  <c r="A23" i="11" s="1"/>
  <c r="A28" i="11" s="1"/>
  <c r="A33" i="11" s="1"/>
  <c r="A38" i="11" s="1"/>
  <c r="A43" i="11" s="1"/>
  <c r="A48" i="11" s="1"/>
  <c r="F11" i="11"/>
  <c r="F10" i="11"/>
  <c r="F9" i="11"/>
  <c r="A32" i="8"/>
  <c r="M23" i="3" l="1"/>
  <c r="F231" i="9"/>
  <c r="K26" i="3" s="1"/>
  <c r="F27" i="9"/>
  <c r="F188" i="9"/>
  <c r="F95" i="9"/>
  <c r="F119" i="9"/>
  <c r="F211" i="9"/>
  <c r="F141" i="9"/>
  <c r="F73" i="9"/>
  <c r="F50" i="9"/>
  <c r="F165" i="9"/>
  <c r="F168" i="8"/>
  <c r="F167" i="8"/>
  <c r="F72" i="8"/>
  <c r="F50" i="8"/>
  <c r="F234" i="8"/>
  <c r="F212" i="8"/>
  <c r="F94" i="8"/>
  <c r="F256" i="8" s="1"/>
  <c r="I26" i="3" s="1"/>
  <c r="F188" i="8"/>
  <c r="F27" i="8"/>
  <c r="F371" i="7"/>
  <c r="F419" i="7"/>
  <c r="F348" i="7"/>
  <c r="F280" i="7"/>
  <c r="F325" i="7"/>
  <c r="F258" i="7"/>
  <c r="F122" i="7"/>
  <c r="F121" i="7"/>
  <c r="F394" i="7"/>
  <c r="F235" i="7"/>
  <c r="F95" i="7"/>
  <c r="F74" i="7"/>
  <c r="F210" i="7"/>
  <c r="F462" i="7"/>
  <c r="G26" i="3" s="1"/>
  <c r="F303" i="7"/>
  <c r="F236" i="5"/>
  <c r="F213" i="5"/>
  <c r="F188" i="5"/>
  <c r="F167" i="5"/>
  <c r="F117" i="5"/>
  <c r="F255" i="5" s="1"/>
  <c r="E25" i="3" s="1"/>
  <c r="M25" i="3" s="1"/>
  <c r="F95" i="5"/>
  <c r="F72" i="5"/>
  <c r="F52" i="5"/>
  <c r="F45" i="14"/>
  <c r="K11" i="10" s="1"/>
  <c r="F44" i="14"/>
  <c r="K10" i="10" s="1"/>
  <c r="F46" i="14"/>
  <c r="K12" i="10" s="1"/>
  <c r="F60" i="11"/>
  <c r="E12" i="10" s="1"/>
  <c r="F59" i="11"/>
  <c r="E11" i="10" s="1"/>
  <c r="F58" i="11"/>
  <c r="E10" i="10" s="1"/>
  <c r="F50" i="13"/>
  <c r="F24" i="13"/>
  <c r="F48" i="13"/>
  <c r="F19" i="13"/>
  <c r="F29" i="13"/>
  <c r="F34" i="13"/>
  <c r="F49" i="13"/>
  <c r="F66" i="13"/>
  <c r="F65" i="13"/>
  <c r="A33" i="12"/>
  <c r="A38" i="12" s="1"/>
  <c r="A43" i="12" s="1"/>
  <c r="A48" i="12" s="1"/>
  <c r="A53" i="12" s="1"/>
  <c r="F24" i="12"/>
  <c r="F26" i="12"/>
  <c r="F25" i="12"/>
  <c r="F69" i="12"/>
  <c r="F71" i="12"/>
  <c r="F70" i="12"/>
  <c r="F64" i="13"/>
  <c r="F69" i="13"/>
  <c r="A28" i="13"/>
  <c r="A33" i="13" s="1"/>
  <c r="A38" i="13" s="1"/>
  <c r="A42" i="13" s="1"/>
  <c r="A47" i="13" s="1"/>
  <c r="F39" i="12"/>
  <c r="F41" i="12"/>
  <c r="A53" i="11"/>
  <c r="K14" i="10" l="1"/>
  <c r="E14" i="10"/>
  <c r="F232" i="9"/>
  <c r="K27" i="3" s="1"/>
  <c r="F142" i="9"/>
  <c r="F212" i="9"/>
  <c r="F120" i="9"/>
  <c r="F166" i="9"/>
  <c r="F96" i="9"/>
  <c r="F233" i="9" s="1"/>
  <c r="K28" i="3" s="1"/>
  <c r="F189" i="9"/>
  <c r="F51" i="9"/>
  <c r="F74" i="9"/>
  <c r="F28" i="9"/>
  <c r="F235" i="8"/>
  <c r="F95" i="8"/>
  <c r="F257" i="8" s="1"/>
  <c r="I27" i="3" s="1"/>
  <c r="F189" i="8"/>
  <c r="F51" i="8"/>
  <c r="F73" i="8"/>
  <c r="F213" i="8"/>
  <c r="F28" i="8"/>
  <c r="F281" i="7"/>
  <c r="F75" i="7"/>
  <c r="F76" i="7"/>
  <c r="F349" i="7"/>
  <c r="F395" i="7"/>
  <c r="F463" i="7"/>
  <c r="G27" i="3" s="1"/>
  <c r="F304" i="7"/>
  <c r="F96" i="7"/>
  <c r="F260" i="7"/>
  <c r="F259" i="7"/>
  <c r="F421" i="7"/>
  <c r="F420" i="7"/>
  <c r="F211" i="7"/>
  <c r="F237" i="7"/>
  <c r="F236" i="7"/>
  <c r="F326" i="7"/>
  <c r="F372" i="7"/>
  <c r="F237" i="5"/>
  <c r="F214" i="5"/>
  <c r="F189" i="5"/>
  <c r="F168" i="5"/>
  <c r="F118" i="5"/>
  <c r="F256" i="5" s="1"/>
  <c r="E26" i="3" s="1"/>
  <c r="M26" i="3" s="1"/>
  <c r="F96" i="5"/>
  <c r="F73" i="5"/>
  <c r="F53" i="5"/>
  <c r="F117" i="13"/>
  <c r="I12" i="10" s="1"/>
  <c r="F48" i="14"/>
  <c r="F116" i="13"/>
  <c r="I11" i="10" s="1"/>
  <c r="F115" i="13"/>
  <c r="I10" i="10" s="1"/>
  <c r="F62" i="11"/>
  <c r="A63" i="13"/>
  <c r="A68" i="13" s="1"/>
  <c r="A73" i="13" s="1"/>
  <c r="A78" i="13" s="1"/>
  <c r="A83" i="13" s="1"/>
  <c r="A100" i="13" s="1"/>
  <c r="A105" i="13" s="1"/>
  <c r="A110" i="13" s="1"/>
  <c r="F87" i="12"/>
  <c r="A58" i="12"/>
  <c r="A63" i="12" s="1"/>
  <c r="F86" i="12"/>
  <c r="F85" i="12"/>
  <c r="F74" i="12"/>
  <c r="F40" i="12"/>
  <c r="F75" i="12"/>
  <c r="I14" i="10" l="1"/>
  <c r="F97" i="9"/>
  <c r="F29" i="9"/>
  <c r="F30" i="9"/>
  <c r="F122" i="9"/>
  <c r="F121" i="9"/>
  <c r="F168" i="9"/>
  <c r="F167" i="9"/>
  <c r="F75" i="9"/>
  <c r="F76" i="9"/>
  <c r="F53" i="9"/>
  <c r="F52" i="9"/>
  <c r="F214" i="9"/>
  <c r="F213" i="9"/>
  <c r="F143" i="9"/>
  <c r="F191" i="9"/>
  <c r="F190" i="9"/>
  <c r="F96" i="8"/>
  <c r="F258" i="8" s="1"/>
  <c r="I28" i="3" s="1"/>
  <c r="F30" i="8"/>
  <c r="F29" i="8"/>
  <c r="F215" i="8"/>
  <c r="F214" i="8"/>
  <c r="F236" i="8"/>
  <c r="F52" i="8"/>
  <c r="F53" i="8"/>
  <c r="F190" i="8"/>
  <c r="F74" i="8"/>
  <c r="F464" i="7"/>
  <c r="G28" i="3" s="1"/>
  <c r="F327" i="7"/>
  <c r="F350" i="7"/>
  <c r="F305" i="7"/>
  <c r="F306" i="7"/>
  <c r="F212" i="7"/>
  <c r="F396" i="7"/>
  <c r="F97" i="7"/>
  <c r="F373" i="7"/>
  <c r="F283" i="7"/>
  <c r="F282" i="7"/>
  <c r="F238" i="5"/>
  <c r="F215" i="5"/>
  <c r="F169" i="5"/>
  <c r="F190" i="5"/>
  <c r="F119" i="5"/>
  <c r="F257" i="5" s="1"/>
  <c r="E27" i="3" s="1"/>
  <c r="M27" i="3" s="1"/>
  <c r="F97" i="5"/>
  <c r="F74" i="5"/>
  <c r="F54" i="5"/>
  <c r="F119" i="13"/>
  <c r="A68" i="12"/>
  <c r="A73" i="12" s="1"/>
  <c r="F45" i="12"/>
  <c r="F66" i="12"/>
  <c r="F51" i="12"/>
  <c r="F56" i="12"/>
  <c r="F76" i="12"/>
  <c r="F234" i="9" l="1"/>
  <c r="K29" i="3" s="1"/>
  <c r="F145" i="9"/>
  <c r="F144" i="9"/>
  <c r="F99" i="9"/>
  <c r="F236" i="9" s="1"/>
  <c r="F98" i="9"/>
  <c r="F235" i="9" s="1"/>
  <c r="K30" i="3" s="1"/>
  <c r="F191" i="8"/>
  <c r="F192" i="8"/>
  <c r="F237" i="8"/>
  <c r="F238" i="8"/>
  <c r="F75" i="8"/>
  <c r="F76" i="8"/>
  <c r="F97" i="8"/>
  <c r="F259" i="8" s="1"/>
  <c r="I29" i="3" s="1"/>
  <c r="F465" i="7"/>
  <c r="G29" i="3" s="1"/>
  <c r="F398" i="7"/>
  <c r="F397" i="7"/>
  <c r="F352" i="7"/>
  <c r="F351" i="7"/>
  <c r="F99" i="7"/>
  <c r="F98" i="7"/>
  <c r="F329" i="7"/>
  <c r="F328" i="7"/>
  <c r="F374" i="7"/>
  <c r="F375" i="7"/>
  <c r="F214" i="7"/>
  <c r="F213" i="7"/>
  <c r="F191" i="5"/>
  <c r="F120" i="5"/>
  <c r="F258" i="5" s="1"/>
  <c r="E28" i="3" s="1"/>
  <c r="M28" i="3" s="1"/>
  <c r="F98" i="5"/>
  <c r="F75" i="5"/>
  <c r="F46" i="12"/>
  <c r="F92" i="12" s="1"/>
  <c r="G12" i="10" s="1"/>
  <c r="M12" i="10" s="1"/>
  <c r="F44" i="12"/>
  <c r="K31" i="3" l="1"/>
  <c r="F237" i="9"/>
  <c r="F99" i="8"/>
  <c r="F261" i="8" s="1"/>
  <c r="I31" i="3" s="1"/>
  <c r="F98" i="8"/>
  <c r="F260" i="8" s="1"/>
  <c r="I30" i="3" s="1"/>
  <c r="F466" i="7"/>
  <c r="G30" i="3" s="1"/>
  <c r="F467" i="7"/>
  <c r="G31" i="3" s="1"/>
  <c r="F192" i="5"/>
  <c r="F121" i="5"/>
  <c r="F259" i="5" s="1"/>
  <c r="E29" i="3" s="1"/>
  <c r="M29" i="3" s="1"/>
  <c r="F99" i="5"/>
  <c r="F76" i="5"/>
  <c r="F50" i="12"/>
  <c r="F49" i="12"/>
  <c r="A32" i="9"/>
  <c r="K33" i="3" l="1"/>
  <c r="F100" i="5"/>
  <c r="F122" i="5"/>
  <c r="F260" i="5" s="1"/>
  <c r="E30" i="3" s="1"/>
  <c r="M30" i="3" s="1"/>
  <c r="F77" i="5"/>
  <c r="A55" i="9"/>
  <c r="A78" i="9" s="1"/>
  <c r="F61" i="7"/>
  <c r="F60" i="7"/>
  <c r="F59" i="7"/>
  <c r="F450" i="7" s="1"/>
  <c r="G14" i="3" s="1"/>
  <c r="F58" i="7"/>
  <c r="F57" i="7"/>
  <c r="A78" i="7"/>
  <c r="A101" i="7" s="1"/>
  <c r="A124" i="7" s="1"/>
  <c r="A147" i="7" s="1"/>
  <c r="A170" i="7" s="1"/>
  <c r="A193" i="7" s="1"/>
  <c r="A33" i="5"/>
  <c r="A56" i="5" s="1"/>
  <c r="F123" i="5" l="1"/>
  <c r="F261" i="5" s="1"/>
  <c r="E31" i="3" s="1"/>
  <c r="M31" i="3" s="1"/>
  <c r="A147" i="9"/>
  <c r="A170" i="9" s="1"/>
  <c r="A193" i="9" s="1"/>
  <c r="A79" i="5"/>
  <c r="A216" i="7"/>
  <c r="A239" i="7" s="1"/>
  <c r="A262" i="7" s="1"/>
  <c r="F65" i="12" l="1"/>
  <c r="F54" i="12"/>
  <c r="A194" i="8"/>
  <c r="A217" i="8" s="1"/>
  <c r="A285" i="7"/>
  <c r="A308" i="7" s="1"/>
  <c r="A331" i="7" s="1"/>
  <c r="A354" i="7" s="1"/>
  <c r="F55" i="12" l="1"/>
  <c r="F91" i="12" s="1"/>
  <c r="G11" i="10" s="1"/>
  <c r="M11" i="10" s="1"/>
  <c r="F64" i="12" l="1"/>
  <c r="F90" i="12" s="1"/>
  <c r="G10" i="10" s="1"/>
  <c r="G14" i="10" l="1"/>
  <c r="M14" i="10" s="1"/>
  <c r="M10" i="10"/>
  <c r="F94" i="12"/>
  <c r="C12" i="2" l="1"/>
  <c r="M17" i="10"/>
  <c r="M19" i="10" s="1"/>
  <c r="A102" i="5"/>
  <c r="A125" i="5" l="1"/>
  <c r="A148" i="5" s="1"/>
  <c r="A171" i="5" s="1"/>
  <c r="A194" i="5" s="1"/>
  <c r="A217" i="5" s="1"/>
  <c r="F175" i="8" l="1"/>
  <c r="F198" i="8"/>
  <c r="F244" i="8" l="1"/>
  <c r="I14" i="3" s="1"/>
  <c r="M14" i="3" s="1"/>
  <c r="D12" i="7" l="1"/>
  <c r="D196" i="7" s="1"/>
  <c r="F196" i="7" s="1"/>
  <c r="G12" i="7"/>
  <c r="D219" i="7" s="1"/>
  <c r="D403" i="7" s="1"/>
  <c r="D12" i="8"/>
  <c r="F12" i="8" l="1"/>
  <c r="F105" i="5"/>
  <c r="F243" i="5" s="1"/>
  <c r="F357" i="7"/>
  <c r="E13" i="3" l="1"/>
  <c r="F263" i="5"/>
  <c r="F243" i="8"/>
  <c r="F219" i="7"/>
  <c r="I13" i="3" l="1"/>
  <c r="I33" i="3" s="1"/>
  <c r="F265" i="8"/>
  <c r="E33" i="3"/>
  <c r="F430" i="7"/>
  <c r="F407" i="7"/>
  <c r="D428" i="7"/>
  <c r="F428" i="7" s="1"/>
  <c r="F405" i="7"/>
  <c r="D426" i="7"/>
  <c r="F426" i="7" s="1"/>
  <c r="F403" i="7"/>
  <c r="F449" i="7" s="1"/>
  <c r="G13" i="3" s="1"/>
  <c r="M13" i="3" s="1"/>
  <c r="F429" i="7"/>
  <c r="F406" i="7"/>
  <c r="F452" i="7" s="1"/>
  <c r="G16" i="3" s="1"/>
  <c r="M16" i="3" s="1"/>
  <c r="D425" i="7"/>
  <c r="F425" i="7" s="1"/>
  <c r="F402" i="7"/>
  <c r="F448" i="7" s="1"/>
  <c r="G12" i="3" l="1"/>
  <c r="F451" i="7"/>
  <c r="G15" i="3" s="1"/>
  <c r="M15" i="3" s="1"/>
  <c r="F453" i="7"/>
  <c r="G17" i="3" s="1"/>
  <c r="M17" i="3" s="1"/>
  <c r="M12" i="3" l="1"/>
  <c r="F432" i="7"/>
  <c r="F409" i="7"/>
  <c r="F455" i="7" s="1"/>
  <c r="G19" i="3" s="1"/>
  <c r="M19" i="3" s="1"/>
  <c r="F431" i="7" l="1"/>
  <c r="F408" i="7"/>
  <c r="F454" i="7" s="1"/>
  <c r="G18" i="3" l="1"/>
  <c r="F469" i="7"/>
  <c r="M18" i="3" l="1"/>
  <c r="G33" i="3"/>
  <c r="M33" i="3" s="1"/>
  <c r="M36" i="3" l="1"/>
  <c r="M38" i="3" s="1"/>
  <c r="C10" i="2"/>
  <c r="C24" i="2" s="1"/>
  <c r="C26" i="2" s="1"/>
  <c r="C31" i="2" s="1"/>
  <c r="C32" i="2" s="1"/>
  <c r="C34" i="2" s="1"/>
</calcChain>
</file>

<file path=xl/sharedStrings.xml><?xml version="1.0" encoding="utf-8"?>
<sst xmlns="http://schemas.openxmlformats.org/spreadsheetml/2006/main" count="2966" uniqueCount="324">
  <si>
    <t>6000 KOPER</t>
  </si>
  <si>
    <t>investittor</t>
  </si>
  <si>
    <t xml:space="preserve">objekt </t>
  </si>
  <si>
    <t>del projekta</t>
  </si>
  <si>
    <t>faza projekta</t>
  </si>
  <si>
    <t xml:space="preserve">datum </t>
  </si>
  <si>
    <t>SKUPAJ brez DDV</t>
  </si>
  <si>
    <t>DDV 22 %</t>
  </si>
  <si>
    <t>SKUPAJ z DDV</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</si>
  <si>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</si>
  <si>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</si>
  <si>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</si>
  <si>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</si>
  <si>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</si>
  <si>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</si>
  <si>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Trasiranje kanalizacije, obnovitev in zavarovanje osi trase. V ceni so zajeta vsa dodatna in zaščitna dela.</t>
  </si>
  <si>
    <t>m</t>
  </si>
  <si>
    <t>Postavljavljanje gradbenih profilov na mestih, kjer se trasa smerno ali višinsko spremeni. V ceni so zajeta vsa dodatna in zaščitna dela.</t>
  </si>
  <si>
    <t xml:space="preserve">III. kat. </t>
  </si>
  <si>
    <t xml:space="preserve">Izvedba križanja kanalizacije z vodovodom  na način, da se vodovodne cevi obloži v dve polovici PVC cevi primernega premera, vodovodno cev pa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</si>
  <si>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Ročno planiranje dna kanala po projektirani niveleti s točnostjo +- 1 cm. V ceni so zajeta vsa dodatna in zaščitna dela.</t>
  </si>
  <si>
    <t>Izdelava priključka nove kanalizacije na obstoječo kanalizacijo. V ceni so zajeta vsa dodatna in zaščitna dela.</t>
  </si>
  <si>
    <t>skupaj</t>
  </si>
  <si>
    <t>I.</t>
  </si>
  <si>
    <t>PREDDELA</t>
  </si>
  <si>
    <t>Rušenje vseh vrst kamnitih, betonskih in AB zidov.V ceni je zajeta strojno ročna odstranitev zidov in temeljev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</si>
  <si>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kamnitih,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</si>
  <si>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</si>
  <si>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m1</t>
  </si>
  <si>
    <t>I.PREDDELA</t>
  </si>
  <si>
    <t>III.KANALIZACIJA</t>
  </si>
  <si>
    <t>IV.ZAKLJ. DELA</t>
  </si>
  <si>
    <t>REKAPITULACIJA - fekalna kanalizacija</t>
  </si>
  <si>
    <t>Skupaj z DDV :</t>
  </si>
  <si>
    <t>skupaj :</t>
  </si>
  <si>
    <t>II.</t>
  </si>
  <si>
    <t>III.</t>
  </si>
  <si>
    <t>ZAKLJUČNA DELA</t>
  </si>
  <si>
    <t>IV.</t>
  </si>
  <si>
    <t>REKAPITULACIJA - meteorna kanalizacija</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</si>
  <si>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</si>
  <si>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Evidentiranje obstoječega stanja stavb in ostalih objektov ob predvideni trasi. V ceni je zajet pregled in popis obstoječega stanja z popisom obstoječih poškodb, pozicioniranjem kontrolnih točk, vgradnjo plomb na obstoječe razpoke, izdelavo nivelmanskega poligona, periodičnim spremlanjem sprememb ter vsa dodatna in zaščitna dela.</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</si>
  <si>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</si>
  <si>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Čiščenje podlage in pobrizg z bitumensko emulzijo 0,40 kg/m2. V ceni so zajeta vsa dodatna in zaščitna dela.</t>
  </si>
  <si>
    <r>
      <t xml:space="preserve">Dobava na mesto vgradnje in strojna izdelava obrabne plasti iz bitumenskega betona AC 8 surf, B 50/70 A3 v povprečni debelini </t>
    </r>
    <r>
      <rPr>
        <sz val="10"/>
        <color rgb="FF00B050"/>
        <rFont val="Arial"/>
        <family val="2"/>
        <charset val="238"/>
      </rPr>
      <t>40 mm</t>
    </r>
    <r>
      <rPr>
        <sz val="10"/>
        <rFont val="Arial"/>
        <family val="2"/>
        <charset val="238"/>
      </rPr>
      <t>. V ceni je zajeta izdelava v projektiranih padcih in naklonih ter vsa dodatna in zaščitna dela.</t>
    </r>
  </si>
  <si>
    <t>Doplačilo za izvedbo asfaltne mulde širine 50 cm, min. globine 8 cm. V ceni so zajeta vsa dodatna in zaščitna dela.</t>
  </si>
  <si>
    <t>ZEMELJSKA IN BETONSKA DELA</t>
  </si>
  <si>
    <t>II.ZEM.BET. DELA</t>
  </si>
  <si>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izotekt 4, zaščita hdroizolacije, pazljivi zasip ter vsa dodatna in zaščitna dela. Obračun po dejansko izvedenih delih, naročenih in potrjenih s strani nadzornega organa.</t>
  </si>
  <si>
    <t>Dobava materiala na mesto vgradnje in izdelava izpustne glave na cevovodu premera 40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</si>
  <si>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Dobava materiala na mesto vgradnje in izdelava izpustne glave na cevovodu premera 30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</si>
  <si>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</si>
  <si>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makadam</t>
  </si>
  <si>
    <t>II.ZEM.BET.DELA</t>
  </si>
  <si>
    <t xml:space="preserve">IV. kat. </t>
  </si>
  <si>
    <t xml:space="preserve">V. kat. </t>
  </si>
  <si>
    <t>kpl</t>
  </si>
  <si>
    <t>kg</t>
  </si>
  <si>
    <t>Drobni material</t>
  </si>
  <si>
    <t>PZI</t>
  </si>
  <si>
    <t>POPIS DEL S STROŠKOVNO OCENO</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</si>
  <si>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</si>
  <si>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GRADBENA DELA</t>
  </si>
  <si>
    <t>STROJNA DELA</t>
  </si>
  <si>
    <t>REKAPITULACIJA</t>
  </si>
  <si>
    <t>A</t>
  </si>
  <si>
    <t>B</t>
  </si>
  <si>
    <t>6.</t>
  </si>
  <si>
    <t>Trasiranje elektrovoda, obnovitev in zavarovanje osi trase. V ceni so zajeta vsa dodatna in zaščitna dela.</t>
  </si>
  <si>
    <t>naročnik</t>
  </si>
  <si>
    <t>MARJETICA d.o.o.</t>
  </si>
  <si>
    <t>SKUPNA KUBATURA</t>
  </si>
  <si>
    <t>DOLŽINA</t>
  </si>
  <si>
    <t>asfalti</t>
  </si>
  <si>
    <t>zelenice</t>
  </si>
  <si>
    <t xml:space="preserve">Izvedba križanja kanalizacije s tel. kablom, el. kablom ali kabelsko televizijo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</si>
  <si>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Dobava na mesto vgradnje in izdelava peščene posteljice min.debeline 10 cm in obsipa cevi s peskom granulacije 4-8 mm, min.debeline sloja 30 cm iznad temena cevi. Prerez 0,50 m3/m1. V ceni je zajeto planiranje posteljice po projektirani niveleti, podbijanje in zasip cevi skladno s projektiranimi prerezi in navodili proizvajalca cevi ter vsa dodatna in zaščitna dela.</t>
  </si>
  <si>
    <t>Dobava na mesto vgradnje in izdelava betonske posteljice iz cementnega betona C20/25;XC1, min. debeline 10 cm. Prerez 0,10 m3/m1. V ceni je zajeto oblikovanje ležišča cevi po projektirani niveleti in karakterističnih prerezih ter vsa dodatna in zaščitna dela.</t>
  </si>
  <si>
    <t>Dobava na mesto vgradnje in obbetoniranje cevovoda s cement. betonom C25/30;XC2, min. debeline 10 cm iznad oboda cevi. Prerez 0,25 m3/m1. V ceni je zajeto natančno podbetoniranje in obbetoniranje cevi po projektiranih karakterističnih prerezih ter vsa dodatna in zaščitna dela.</t>
  </si>
  <si>
    <t xml:space="preserve">Dobava na mesto vgradnje in izvedba sidranja cevovoda kanaliz. na strmini s postavitvijo armature, izdelavo bet.posteljice min.deb.10 cm, obbetoniranjem s cementnim betonom C25/30;XC2, min. debeline 10 cm. Presek 0,35 m3/m1. V ceni je zajet izkop temelja sidra v mat.III. do IV.ktg., 0,65 m3/kos, z odvozom odvečnega materiala v deponijo, betoniranje sider in obbetoniranje cevi po projektiranih karakterističnih prerezih ter vsa dodatna in zaščitna dela. sidra so izdelana na medsebojni osni razdalji 5,0 m. </t>
  </si>
  <si>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V ceni je zajet ročni izkop in planiranje dna v mat. III.-IV.ktg, montaža in demontaža enostranskega opaža, vgrajevanje betona s tlačenjem pod in v temelj zidu, ročni zasip s planiranjem ter vsa dodatna in zaščitna dela. Obračun po dejansko izvršenih delih.  OCENA</t>
    </r>
  </si>
  <si>
    <t>Odvoz odvečnega izkopanega materiala na srednjo transportno razdaljo do 15 km in predaja pooblaščenemu prevzemniku. Kubatura v raščenem stanju. V ceni so upoštevani vsi stroški deponiranja materiala ter vsa dodatna in zaščitna dela.</t>
  </si>
  <si>
    <t xml:space="preserve">Zasip kanala,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</si>
  <si>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 xml:space="preserve">Izdelava zemeljskega nasipa platoja črpališča z izkopnim materialom v slojih po 30 cm s sprotnim utrjevanjem. Zaključna plast mora dosegati EV2=80 Mpa. V ceni je zajet dovoz materiala na mesto vgradnje vsa dodatna in zaščitna dela in meritve nosilnosti z merilno krožno ploščo. </t>
  </si>
  <si>
    <t>Izdelava gornjega sloja - tampon 0-32 mm debeline 30 cm</t>
  </si>
  <si>
    <t xml:space="preserve">Izdelava platoja črpališča </t>
  </si>
  <si>
    <t>Ročno-strojni izkop sond ob obstoječi infrastrukturi,(kanalizacija, vodovod, telefon, elektrika, plin CATV...) - po vpisu in potrditvi v gradbenem dnevniku s strani nadzornega organa. Obračun po dejansko izvedenih delih. V ceni so zajeta vsa dodatna in zaščitna dela.</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</si>
  <si>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</si>
  <si>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in izdelava jaška iz armiranega poliestra-GRP cevi DN 1200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</si>
  <si>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Dobava na mesto vgradnje in montaža kanalskega pokrova z odprtinami in okvirja z zaklepanjem in protihrupnim vložkom LTŽ premera 600 mm, D400, SIST-EN 124-1996. Skupaj z vsemi dodatnimi in zaščitnimi deli .</t>
  </si>
  <si>
    <t>Dobava na mesto vgradnje in montaža kanalskega pokrova z odprtinami in okvirja z zaklepanjem in protihrupnim vložkom LTŽ premera 600 mm, C250, SIST-EN 124-1996. Skupaj z vsemi dodatnimi in zaščitnimi deli .</t>
  </si>
  <si>
    <t xml:space="preserve">Rekonstrukcija NNP vozišča z enakomerno zrnatim drobljencem 0 - 32 mm v plasti debeline 30 cm pri optimalni vlagi, s sprotno komprimacijo do zahtevane zbitosti. Zaključna plast mora dosegati-EV2 =100 Mpa. V ceni je zajet dovoz materiala na mesto vgradnje vsa dodatna in zaščitna dela in meritve nosilnosti z merilno krožno ploščo. </t>
  </si>
  <si>
    <t>Dobava materiala na mesto vgradnje in obnova porušenih betonskih in AB zidov. V ceni je zajeta strojno-ročna priprava za temelj zidu v mat.III.do IV.ktg, zastavljanje zidov, montaža in demontaža dvostranskega opaža, postavitev armature, betoniranje z betonom C25/30;XC2, ter vsa dodatna in zaščitna dela. Zid svetle višine do 2,0 m, debeline 25 cm, s temeljem širine 1,40m, višine 60 cm. Obračun po dejansko izvedenih delih.</t>
  </si>
  <si>
    <t xml:space="preserve">Nasip iz kamnitega materila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</si>
  <si>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 xml:space="preserve">FEKALNA KANALIZACIJA </t>
  </si>
  <si>
    <t xml:space="preserve">Zasip kanala z izbranim in prebranim enakomerno zrnatim drobljenim kamnitim materialom s kamni do velikosti 0/32 mm, brez primesi organskega materiala, po pregledu in odobritvi nadzornega organa. Vgrajevanim v plasteh po 30 cm, s sprotno komprimacijo do zahtevane zbitosti min. 95% po standardnem Proctorjevem preizkusu in nosilnosti EV2=80MPa.  V ceni je zajet dovoz materiala na mesto vgradnje, vsa manipulacija in začasna deponiranja, razgrinjanje materiala, ureditev planuma in sprotna komprimacija do modulov predpisani po karakterističnem prerezu projekta, ter vsa dodatna in zaščitna dela vključno z meritvami nosilnosti z merilno krožno ploščo. </t>
  </si>
  <si>
    <t>STROJNE INSALACIJE</t>
  </si>
  <si>
    <t>SKUPAJ</t>
  </si>
  <si>
    <t>FEKALNA KANALIZACIJA JAVNI KANALI</t>
  </si>
  <si>
    <t>Izvedba priključkov na jaške. Kanalizacijske cevi iz armiranega poliestra(GRP) DN 150 mm, SN10.000 N/m2, izdelane po SIST EN 14364, dolžine 1 -4 m z montirano spojko iz poliestra z EPDM tesnilom, vključno s priključitvijo na jaške in čepom.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</si>
  <si>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Izkop kanala za položitev kan.cevi, skladno s SIST-EN 1610, v trdi kamnini - V.ktg.zem - odkop z miniranjem,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- 20% celotnega izkopa.                          Skupna količina izkopa (m3)</t>
  </si>
  <si>
    <t>Dobava materiala na mesto vgradnje in podbetoniranje temeljev obstoječih hiš in AB zidov s cementnim betonom C25/30;XC2. Presek 0,50 m3/m1. V ceni je zajet ročni izkop in planiranje dna v mat. III.-IV.ktg, montaža in demontaža enostranskega opaža, vgrajevanje betona s tlačenjem pod in v temelj zidu, ročni zasip s planiranjem ter vsa dodatna in zaščitna dela. Obračun po dejansko izvršenih delih.  OCENA</t>
  </si>
  <si>
    <t>Dobava na mesto vgradnje in strojna izdelava nosilne plasti iz bituminiziranega drobljenca AC16 base, B 50/70 A3 v povprečni debelini 5 cm. V ceni je zajeta izdelava v projektiranih padcih in naklonih ter vsa dodatna in zaščitna dela.</t>
  </si>
  <si>
    <t>Dobava na mesto vgradnje in obbetoniranje cevovoda s cement. betonom C25/30;XC2, min. debeline 10 cm. Presek 0,23 m3/m1. V ceni je zajeto natančno podbetoniranje in obbetoniranje cevi po projektiranih karakterističnih prerezih ter vsa dodatna in zaščitna dela.</t>
  </si>
  <si>
    <t>Dobava na mesto vgradnje in izdelava betonske posteljice iz cementnega betona C20/25;XC1, min. debeline 10 cm. Presek 0,09-0,23 m3/m1. V ceni je zajeto oblikovanje ležišča cevi po projektirani niveleti in karakterističnih prerezih ter vsa dodatna in zaščitna dela.</t>
  </si>
  <si>
    <t>Dobava na mesto vgradnje in izdelava peščene posteljice min.debeline 10 cm in obsipa cevi s peskom granulacije 4-8 mm, min.debeline sloja 30 cm iznad temena cevi. Presek 0,57-1,58 m3/m1. V ceni je zajeto planiranje posteljice po projektirani niveleti, podbijanje in zasip cevi skladno s projektiranimi prerezi in navodili proizvajalca cevi ter vsa dodatna in zaščitna dela.</t>
  </si>
  <si>
    <t xml:space="preserve">Dobava na mesto vgradnje in montaža kanalskega pokrova z odprtinami in okvirja z zaklepanjem in protihrupnim vložkom LTŽ premera 600 mm, D400, SIST-EN 124-1996. V ceni so zajeta vsa dodatna in zaščitna dela. </t>
  </si>
  <si>
    <t xml:space="preserve">Dobava na mesto vgradnje in montaža kanalskega pokrova z odprtinami in okvirja z zaklepanjem in protihrupnim vložkom LTŽ premera 600 mm, C250, SIST-EN 124-1996. V ceni so zajeta vsa dodatna in zaščitna dela. </t>
  </si>
  <si>
    <t xml:space="preserve">Dobava materiala na mesto vgradnje in izdelava cestnega betonskega požiralnika s peskolovom min. globine 50 cm, skupaj z izdelavo AB temelja in obbetoniranja BC premera 50 cm z betonom  C20/25;XC1, izdelavo AB okvirja, montažo LTŽ rešetke 400/400 mm, nosilnosti 400 kN, SIST EN 124 (art.701 ali enakovredna rešetka)  in izdelavo projektiranih priključkov ter obdelavo sten in dna s FCM 1:3 in trikratnim premazom s hidrotes +. V ceni so zajeta vsa dodatna in zaščitna dela. </t>
  </si>
  <si>
    <t>Nabava in montaža tipske kanalete iz polimernega betona SIST EN 1433, š = 150 mm, v = 210 mm, L=1000 mm, z zaščitnim LTŽ robom in LTŽ rešetko D 400, s širino rege  12 mm, vključno s polno zaključno in čelno iztočno steno DN 150. Višino in naklon rešetke je potrebno prilagoditi prečnim in vzdolžnim naklonom platoja.V ceni je zajeta izdelava betonske posteljice in obbetoniranje kanalete z betonom C30/37; XC3 -po detajlu, izdelava bitumizirane fuge in priključka na meteorno kanalizacijo ter vsa dodatna in zaščitna dela.</t>
  </si>
  <si>
    <t>Dobava in vgradnja fazonskih kosov in armatur</t>
  </si>
  <si>
    <t>nepredvidena dela 10%</t>
  </si>
  <si>
    <t xml:space="preserve">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t>
  </si>
  <si>
    <t xml:space="preserve">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t>
  </si>
  <si>
    <r>
      <t xml:space="preserve">Odstranitev grmovja in dreves z debli premera </t>
    </r>
    <r>
      <rPr>
        <sz val="10"/>
        <color rgb="FFFF0000"/>
        <rFont val="Arial"/>
        <family val="2"/>
        <charset val="238"/>
      </rPr>
      <t xml:space="preserve">do 15 cm </t>
    </r>
    <r>
      <rPr>
        <sz val="10"/>
        <color theme="1"/>
        <rFont val="Arial"/>
        <family val="2"/>
        <charset val="238"/>
      </rPr>
      <t xml:space="preserve">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t>
    </r>
  </si>
  <si>
    <t xml:space="preserve">Odstranitev dreves z debli premera 15-50 cm ter vej na srednje porasli površini - strojno. V ceni je zajet in dreves deb. nad 10 cm, oklestenje in razrez debel, nalaganje na kamion, prevoz na STR 15 km, predaja pooblaščenemu prevzemniku, plačilo prevzemne takse ter vsa dodatna in zaščitna dela. Obračun po dejansko izvedenih delih. </t>
  </si>
  <si>
    <t xml:space="preserve">Široki, strojni izkop zrahljane plodne zemlje (humus)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t>
  </si>
  <si>
    <t>Dobava in izdelava jaška iz armiranega poliestra-GRP cevi DN 800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0.70 m.</t>
  </si>
  <si>
    <t>Dobava in izdelava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od 0.70 do 1.80 m.</t>
  </si>
  <si>
    <t>Dobava in izdelava jaška iz armiranega poliestra-GRP cevi DN 1200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nad 1.80 m.</t>
  </si>
  <si>
    <t>Dobava in izdelava umirjevalnega jaška iz armiranega poliestra-GRP cevi,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</si>
  <si>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GLG projektiranje d.o.o.</t>
  </si>
  <si>
    <t>Vojkovo nabrežje 23,</t>
  </si>
  <si>
    <t xml:space="preserve">Izkop kanala za položitev kan.cevi, skladno s SIST-EN 1610, v slabo nosilni zemlji -II.in III. ktg.zem - odkop z bagrom,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izkopa ocenjena -60% celotnega izkopa.        </t>
  </si>
  <si>
    <t xml:space="preserve">Izkop kanala za položitev kan.cevi, skladno s SIST-EN 1610, v mehki kamnini - IV.ktg.zem - odkop z bagrom s konico,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-30% celotnega izkopa.        </t>
  </si>
  <si>
    <t>Izkop kanala za položitev kan.cevi, skladno s SIST-EN 1610, v trdi kamnini - V.ktg.zem - odkop z miniranjem,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- 10% celotnega izkopa.                          Skupna količina izkopa (m3)</t>
  </si>
  <si>
    <t>Ponovna vgradnja izkopanega zemeljskega materiala III. ktg in IV. ktg. Kubatura v raščenem stanju. V ceni so upoštevani vsi stroški deponiranja materiala ter vsa dodatna in zaščitna dela.</t>
  </si>
  <si>
    <t xml:space="preserve">Zasip kanala z izbranim in prebranim enakomerno zrnatim drobljenim zemeljskim materialom s kamni do velikosti 0/32 mm, brez primesi organskega materiala, po pregledu in odobritvi nadzornega organa. Vgrajevanim v plasteh po 30 cm, s sprotno komprimacijo do zahtevane zbitosti min. 95% po standardnem Proctorjevem preizkusu in nosilnosti EV2=80MPa.  V ceni je zajet dovoz materiala na mesto vgradnje, vsa manipulacija in začasna deponiranja, razgrinjanje materiala, ureditev planuma in sprotna komprimacija do modulov predpisani po karakterističnem prerezu projekta, ter vsa dodatna in zaščitna dela vključno z meritvami nosilnosti z merilno krožno ploščo. </t>
  </si>
  <si>
    <t>Zakoličba trase kanalizacije, obnovitev in zavarovanje osi trase. V ceni so zajeta vsa dodatna in zaščitna dela.</t>
  </si>
  <si>
    <t>m3m</t>
  </si>
  <si>
    <t>m2m</t>
  </si>
  <si>
    <t>Dobava na mesto vgradnje in polaganje kanalizacijskih cevi- tlačni vod - PE 110, PN 8 bar, SIST ISO 4427, SIST EN 12201, notranjega premera 90 mm, vključno s spojnimi elementi ter priključitvijo na jaške. Cevi morajo biti položene skladno s EN1610. V ceni je zajetpregled s KTV kontrolnim sistemom, izvedba tlačnega preizkusa vodotesnosti kanalizacije in jaškov, vsa dodatna in zaščitna dela ter čiščenje in izpiranje kanala.</t>
  </si>
  <si>
    <t xml:space="preserve">Široki, strojni izkop zrahljane plodne zemlje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t>
  </si>
  <si>
    <t>Dobava in izdelava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0.70-1.80 m.</t>
  </si>
  <si>
    <t>Dobava in izdelava jaška iz armiranega poliestra-GRP cevi DN 800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od  do 0.70 m.</t>
  </si>
  <si>
    <t>Dobava materiala na mesto vgradnje in izdelava izpustne glave na cevovodu premera 50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</si>
  <si>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M3</t>
  </si>
  <si>
    <t>SKUPAJ:</t>
  </si>
  <si>
    <t>METERONA KANALIZACIJA JAVNI KANALI</t>
  </si>
  <si>
    <t>Dobava mat. In izdelava zaščitne kamnite obloge brežine tik črpališča iz kamna peščenjaka (debelina 30 cm) v dolžini ca 9,0 m in višini brežine ca 2,30 m. V ceni so zajeta vsa dodatna in zaščitna dela ter končno oblikovanje ostalega dela zemeljske brežine terena.</t>
  </si>
  <si>
    <t>Razprostiranje in ponovna vgradnja humusa v plasti 20 cm s sprotno komprimacijo do min. 92% po Proctorju. V ceni so zajeta vsa dodatna in zaščitna dela.</t>
  </si>
  <si>
    <t>Zasip jaška črpališča in armaturne celice z izkopanim materialom III.ktg  - vgrajevanje v plasteh po max 30 cm s sprotno komprimacijo do min. 92% po Proctorju. V ceni je zajet strošek oblikovanja površine terena in brežine tik črpališča ter vsa dodatna in zaščitna dela.</t>
  </si>
  <si>
    <t>Zasip jaška črpališča z drobljencem 0-32 mm - vgrajevanim v plasteh po 20 cm s sprotno komprimacijo do min. 92% po Proctorju. V ceni so zajeta vsa dodatna in zaščitna dela.</t>
  </si>
  <si>
    <t>Dobava in montaža pohodnega pokrova črpalnega jaška iz materiala inox AISI 304, dim. pokrova 0.7m x 1.4m z okvirjem in s ključavnico, min. nosilnosti A125, EN 124. Skupaj z vsemi dodatnimi in zaščitnimi deli .</t>
  </si>
  <si>
    <t>Armatura S 500 različnih tipov in dimenzij za armiranje jaška armaturne celice</t>
  </si>
  <si>
    <t>Dobava na mesto vgradnje in izvedba podložne plasti jaška armaturne celice črpališča iz betona C12/15;XC2, min. debeline sloja 10 cm. V ceni so zajeta vsa dodatna in zaščitna dela.</t>
  </si>
  <si>
    <t>Armatura S 500 različnih tipov in dimenzij za armiranje krovne in temeljne plošče jaška črpališča</t>
  </si>
  <si>
    <t>Dobava na mesto vgradnje in izvedba armiranobetonske krovne plošče črpališča iz cementnega betona C25/30;XD2. V ceni so zajeta vsa dodatna in zaščitna dela z opaženjem ter vgradnja cevi Stigmaflex 75 mm (3 kosi, dolžine po 1,0 m).</t>
  </si>
  <si>
    <t>Dobava na mesto vgradnje in izvedba  podložne plasti krovne plošče črpališče iz betona C12/15;XC2, min. debeline sloja 10 cm. V ceni so zajeta vsa dodatna in zaščitna dela.</t>
  </si>
  <si>
    <t>Oblikovanje dna črpalnega jaška (po detajlu) z vgradnjo dodatnega betona C25/30; XD2. V ceni so zajeta vsa dodatna in zaščitna dela.</t>
  </si>
  <si>
    <t>Dobava na mesto vgradnje in izvedba armiranobetonske temeljne plošče črpališča iz betona C25/30;XC2. V ceni so zajeta vsa dodatna in zaščitna dela z opaženjem.</t>
  </si>
  <si>
    <t>Dobava na mesto vgradnje in izvedba  podložne plasti temelja črpalnega jaška iz betona C12/15;XC2, min. debeline sloja 10 cm. V ceni so zajeta vsa dodatna in zaščitna dela.</t>
  </si>
  <si>
    <t>Ročno planiranje dna gradbene jame črpališča in armaturne celice na projektirani niveleti s točnostjo +- 1 cm. V ceni so zajeta vsa dodatna in zaščitna dela.</t>
  </si>
  <si>
    <t>ČRPALIŠČE 1 - gradbena dela</t>
  </si>
  <si>
    <t>Inox fazon Q DN 80</t>
  </si>
  <si>
    <t>Merilec pretoka Endress-Hauser DN 80 Proline Promag L 400 (ali enakovreden), z inox ohišjem in materialom potrebnim za montažo.</t>
  </si>
  <si>
    <t>ČRPALIŠČE 1 - strojne inštalacije</t>
  </si>
  <si>
    <t>Izdelava tipskega AB temelja razdelilne omare črpališča s PVC uvodnicami za cev fi 75 mm (3 kosi),  dimenzij 1,50 m x 0,50 m x 0,45 m, komplet z izkopom v III ktg., planiranjem dna jarka, montažo in demontažo dvostranskega opaža temeljev, sten in krovne pološče, dobavo in vgradnjo armature, dobavo in vgradnjo betona C25/30;XC2,  zasutjem s tamponom v plasteh po 30 cm in utrditvijo do zahtevane zbitosti 92% po Proctorju, očiščenjem terena in odvozom odvečnega materiala na razdaljo do 15 km in predajo pooblaščenemu prevzemniku, komplet s statičnim izračunom in elaboratom. V ceni so zajeta vsa dodatna in zaščitna dela.</t>
  </si>
  <si>
    <t>Izdelava tipskega AB kabelskega jaška s PVC uvodnicami za cev fi 110 mm, litoželeznim pokrovom težke izvedbe, komplet z izkopom v IV ktg., planiranjem dna jarka, montažo in demontažo dvostranskega opaža temeljev, sten in krovne pološče, dobavo in vgradnjo armature, dobavo in vgradnjo betona C25/30;XC2,  zasutjem s tamponom v plasteh po 30 cm in utrditvijo do zahtevane zbitosti, očiščenjem terena in odvozom odvečnega materiala na razdaljo do 15 km in predajo pooblaščenemu prevzemniku, komplet s statičnim izračunom in elaboratom, naslednjih velikosti:  1,20x1,20x1,00 m. V ceni so zajeta vsa dodatna in zaščitna dela.</t>
  </si>
  <si>
    <t>varovalčno stikalo 3p, komplet z varovalkami NV 50A, komplet z vgradnjo in priklopom kabla.</t>
  </si>
  <si>
    <t>Oprema vgrajena v obstoječo el. razdelilno omaro RO:</t>
  </si>
  <si>
    <r>
      <t>Dobava in polaganje kabla  NA2XY 4x70+2,5mm</t>
    </r>
    <r>
      <rPr>
        <vertAlign val="superscript"/>
        <sz val="10"/>
        <rFont val="Arial"/>
        <family val="2"/>
      </rPr>
      <t>2</t>
    </r>
    <r>
      <rPr>
        <sz val="10"/>
        <rFont val="Arial"/>
        <family val="2"/>
      </rPr>
      <t xml:space="preserve"> v že položeno cev, komplet z montažnim materialom in priklopom v el. razd. omarah.</t>
    </r>
  </si>
  <si>
    <t>ELEKTRO MONTAŽNA DELA</t>
  </si>
  <si>
    <t>ČRPALIŠČE 1 - NN priključek elektro montažna dela</t>
  </si>
  <si>
    <t>Manipulativni in transportni stroški</t>
  </si>
  <si>
    <t>.</t>
  </si>
  <si>
    <t>Meritve in atesti</t>
  </si>
  <si>
    <t>Drobni in ostali material (ves pritrdilni material mora biti iz Rf materiala)</t>
  </si>
  <si>
    <t>kom</t>
  </si>
  <si>
    <t>Priklopi opreme (motorji, nivojska stikala, merilnik pretoka, tipala...)</t>
  </si>
  <si>
    <t>Galvanske povezave</t>
  </si>
  <si>
    <t>Skupaj elektro razdelilna omara PMO+RČ, komplet</t>
  </si>
  <si>
    <t>Sestavljanje omare po vezalnih shemah, komplet z drobnim materialom</t>
  </si>
  <si>
    <t>-</t>
  </si>
  <si>
    <t>Drobni in potrošni material, žice, vijaki, korita, votlice itd...</t>
  </si>
  <si>
    <t>Uvodnice dimenzij Pg 9,11,13,5,16,21,48, komplet z  matico</t>
  </si>
  <si>
    <t>Ničelna in ozemljitvena zbiralka s priklopom do 24 vodnikov</t>
  </si>
  <si>
    <t>Vrstne sponke za žice do 4mm2, komplet z zaščitnimi ploščicami in nosilci</t>
  </si>
  <si>
    <t>Ozemljitvene vrstne sponke za žice do 16mm2, komplet z zaščitnimi ploščicami in nosilci</t>
  </si>
  <si>
    <t>Ničelne vrstne sponke za žice do 16mm2, komplet z zaščitnimi ploščicami in nosilci</t>
  </si>
  <si>
    <t>Fazne vrstne sponke za žice do 16mm2, komplet z zaščitnimi ploščicami in nosilci</t>
  </si>
  <si>
    <t>Vgradna svetilka za  elektro omare 230V AC, komplet s priključnim kablom</t>
  </si>
  <si>
    <t>Termostat za grelec, 0 - 60° C, 230V AC</t>
  </si>
  <si>
    <t>Vgradni el. grelec za ogrevanje elektro omare,  230V AC; 100W</t>
  </si>
  <si>
    <t>3G Router GSM/GPRS/EDGE/UMTS, industrijski, 1 x WAN Ethernet, 3 x Ethernet LAN, brezžična WiFi povezava, IEEE 802.11n, IEEE 802.11g, IEEE 802.11b, IEEE 802.3 and IEEE 802.3, napajanje 7-30VDC, komplet z napajalnim kablom in zunanjo anteno s kablom za vgradnjo izven elektro omare.
Kon npr. Teltonika RUT500 Router.</t>
  </si>
  <si>
    <t>UPS, industrijski napajalnik za neprekinjeno napajanje kompaktne izvedbe, vhod 230VAC, izhod 24V DC, odzivni čas 150ms, z izhodnimi signali Alarm, Bat. način, Polnjenje. Komplet z vgrajeno ak. baterijo 24VDC, 12Ah.
Kot npr. TRIO-UPS/1AC/24DC/ 5 z ak. baterijo 24VDC, 12 Ah</t>
  </si>
  <si>
    <t>Motorski kontaktor 24V, 3p+1N/O, 4kW/400V/AC, komplet z dodatnimi pomožnimi kontakti 2NO + 2NC.
Kot npr. DILM9-10 (24VDC) s pom. kontakti DILM32-XHI22</t>
  </si>
  <si>
    <t>Galvanski ločilnik digitalnega signala - napajanje 24VDC, 1x vhod 24V, 1x izhod 24V, LED prikaz prisotnosti napajanja, komplet s pripadajočim DIN podnožjem.
Kot npr. PLC-OSC- 24DC/ 24DC/ 2.</t>
  </si>
  <si>
    <t>Galvanski ločilnik analognega signala z ločitvijo treh vej. Napajanje 18-30VDC, 1x vhod 0-10V (max 50mA, 30V), 1x izhod 0-10V (max 30mA, 15V), LED prikaz prisotnosti napajanja.
Kot npr. MCR-C-UI-UI-DCI - 2810913.</t>
  </si>
  <si>
    <t>Miniaturni Rele 24VDC, 2A, 2x preklopni kontakt, komplet s pripadajočim DIN podnožjem.
Kot npr. PLC-RSC- 24DC/21-21</t>
  </si>
  <si>
    <t>Miniaturni Rele 24VDC, 2A, 1x preklopni kontakt, komplet s pripadajočim DIN podnožjem
Kot npr. PLC-RSC- 24DC/21</t>
  </si>
  <si>
    <t>Signalna LED lučka zelene barve, 24VDC, komplet z nosilcem za vgradnjo na čelno ploščo</t>
  </si>
  <si>
    <t>Signalna LED lučka rdeče barve, 24VDC, komplet z nosilcem za vgradnjo na čelno ploščo</t>
  </si>
  <si>
    <t>Tipka 1NC, rdeče barve, 230V/16A, komplet</t>
  </si>
  <si>
    <t>Tipka 1NO 1NC, zelene barve, 230V/16A, komplet</t>
  </si>
  <si>
    <t>Izbirno preklopno stikalo 1-0-2, 1-polno, 10A, vgradnja na čelno ploščo</t>
  </si>
  <si>
    <t>Zaščitno stikalo potopnega elektromotorja namenjeno kontroli temperature TCS in indikaciji netesnosti DI. 
Kot npr. ABS TDM zaščitno stikalo potopnega elektromotorja.</t>
  </si>
  <si>
    <t>Tipkalo za izklop v sili, gobasto, rdeče barve, zaskočni kontakt, 1NO 1NC, 230V/16A, komplet</t>
  </si>
  <si>
    <t>Vratno stikalo 230V/16A, 2xNO, vklop razsv. omare, komplet</t>
  </si>
  <si>
    <t>Vtičnica enofazna, 230V/16A, montaža v RČ, komplet</t>
  </si>
  <si>
    <t>Vtičnica trofazna, 400V/16A, montaža v RČ, komplet</t>
  </si>
  <si>
    <t>Motorsko zaščitno stikalo, 3-polno, 3x400V AC, Ir=4.0-6.3A, komplet s pomožnimi kontakti 2 x NC.
Kot npr. Eaton PKZM0-6,3 s pomožnimi kontakti 2 x NC</t>
  </si>
  <si>
    <t>Programiranje Scade za komunikacijo med črpališčem in obstoječim kontrolnim centrom, testiranje GSM povezav, zagon sistema, predaja navodil in šolanje uporabnika.</t>
  </si>
  <si>
    <t>Storitev na strani nadzornega sistema, Scade:</t>
  </si>
  <si>
    <t>Programiranje krmilnika, modulov in prikazovalnika (izdelava aplikacije po funkcijskih specifikacijah črpališča za obratovanje črpališča in komunikacijo med črpališčem in obstoječim kontrolnim centrom - SCADA), testiranje vseh priključenih signalov in sistemov, testiranje GSM povezav, zagon sistema, predaja navodil in šolanje uporabnika.</t>
  </si>
  <si>
    <t>Storitev na krmilnem nivoju:</t>
  </si>
  <si>
    <t>Opomba:
Krmilnik, moduli, zaslon in vsa programska oprema krmilnika morajo biti kompatibilni z obstoječi naročnikovim nadzornim sistemom in ustrezati tipizaciji opreme naročnika.</t>
  </si>
  <si>
    <t>1 kos Zaslon za prikazovanje in upravljanje z diagonalo 25,6cm (10.1"). Zaslon na dotik "multi-touch" tehnologije za vgradnjo na čelno ploščo notranjih vrat elektro omare). Programiranje s CODESYS V3 ali 2 PLC softversko opremo.
Ustreza Eaton XV-313-10 (10.1" rear mount version).</t>
  </si>
  <si>
    <t>1 kos Digitalni vhodni modul za Eaton XC300, 8x digitalni vhod za signal +24V.
Ustreza Eaton XN-322-8DI-PD, digital, 8 digital inputs, +24VDC.</t>
  </si>
  <si>
    <t>1 kos Digitalni vhodni modul za Eaton XC300, 16x digitalni vhod za signal +24V.
Ustreza Eaton XN-322-16DI-PD, digital, 16 digital inputs, +24VDC.</t>
  </si>
  <si>
    <t>1 kos Analogni vhodni modul za Eaton XC300, 8x analogni vhod za signale 0/4-20mA.
Ustreza Eaton XN-322-8AI-I, analog, 8 inputs, 0/4-20mA.</t>
  </si>
  <si>
    <t>1 kos PLC krmilnik z vgrajenimi vmesniki CAN1, CAN2 (CANOpen, easyNet), RS485 (Modbus RTU), ETH0, ETH1, ETH2 (EtherCAT, Modbus TCP, Ethernet /IP, OPC-UA,/SCASA, WEB-VISU, Ethernet), USB host, 4 input/output kanal (24 VDC, 0.5A), zunanji spomin - SD kartica. Programiranje s CODESYS V3 (PLC in web grafična predstavitev).
Ustreza Eaton XC-303-C32-002 XC300 modular PLC, razširljiv z XN300 I/O sistemom.</t>
  </si>
  <si>
    <t>PLC krmilnik in dodatni moduli:</t>
  </si>
  <si>
    <t>Instalacijski odklopnik, 2-polni, 24V DC, 10kA, C karakteristika, 2A</t>
  </si>
  <si>
    <t>Instalacijski odklopnik, 3-polni, 400V AC, 10kA, C karakteristika, 2A</t>
  </si>
  <si>
    <t>Pomožni kontakt za instalacijski odklopnik (prigradno stikalo), 250V/6A, 1Z +1O kont., zaskočna montaža</t>
  </si>
  <si>
    <t>Instalacijski odklopnik 1-polni 24V DC; C karakteristika, 2-10A</t>
  </si>
  <si>
    <t>Instalacijski odklopnik 1-polni 230V AC; 10kA, C karakteristika, 2-16A</t>
  </si>
  <si>
    <t>Instalacijski odklopnik 1-polni 230V AC; 10kA, B karakteristika, 2-16A</t>
  </si>
  <si>
    <t>Napetostni nadzorni rele, za 3-fazna omrežja AC/DC. Kontrola napetosti, zaporedja faz, asimetrije, zaznava prekinitve ničelnega vodnika. 2x izhodni kontakt.</t>
  </si>
  <si>
    <t>Tokovni transformator vhod 0-50A/50Hz, analogni izhod 4-20mA DC. 
Npr. Circutor TI-420</t>
  </si>
  <si>
    <t>Kombinirano zaščitno stikalo KZS, 400V, 16A/30mA/4p</t>
  </si>
  <si>
    <t>Odvodniki prenapetosti, razred C, 255V/20kA. Komplet 4x odvodnik razreda C s pripadajočim DIN podnožjem in pomožnim kontaktom za signalizacijo napake.</t>
  </si>
  <si>
    <t>Stikalo, glavno, za izklop v sili, 3-polno, 40A, 16kW,  ročica Rdeče barve za vgradnjo na vrata.</t>
  </si>
  <si>
    <t>Oprema RČ:</t>
  </si>
  <si>
    <t>napisne ploščice z ustreznimi napisi, sponke, zbiralke, GIP, drobni in vezni material</t>
  </si>
  <si>
    <t>tipka (na vratih omare)</t>
  </si>
  <si>
    <t>Odvodniki prenapetosti, razred B, 6kV, 10/350us. Komplet pripadajočim podnožjem.</t>
  </si>
  <si>
    <t>števec električne energije, 10-40A, 3-fazni direktni priklop, z odklopnikom nastavljenim na 20A (tokovnim omejevalnikom)</t>
  </si>
  <si>
    <t>varovalčno stikalo 3p, komplet z varovalkami NV 35A</t>
  </si>
  <si>
    <t>Oprema PMO :</t>
  </si>
  <si>
    <t>El. razdelilna omara črpališča PMO+RČ je kombinirana prostostoječa el. razdelilna omara iz INOX pločevine debeline min. 1.5mm, IP56, ki je po vertikali razdeljena na dva dela. En del v širini 400mm je predviden kot merilni del (PMO) in je znotraj s horizontalno pregrado ločen na števčno in varovalno polje ter ima svoja vrata z zasteklenim okencem in ključavnico distributerja. Drugi del v širini 1000mm je el. razdelilna omara črpališča (RČ) z dvemi vratnimi krili in je znotraj z vertikalno pregrado ločen na napajalni in krmilni del. RČ mora imeti znotraj omare dodatna dvojna INOX vrata z izrezi za namestitev kontrolnega zaslona, stikal, tipk, signalnih LED itd. 
Komplet z zbiralkami, DIN letvami za pritrditev
elementov, vrstne sponke, napisi, oznake, ožičenje, obročkanje kablov, uvodnice... Zunanje dimenzije omare so 1400x1500x450mm (D x V x g).
Ustreza npr. Rittal, Peklaj.</t>
  </si>
  <si>
    <t>Elektro razdelilna omara PMO+RČ</t>
  </si>
  <si>
    <t>fleksibilna cev  40mm</t>
  </si>
  <si>
    <t>fleksibilna cev  50mm</t>
  </si>
  <si>
    <t>fleksibilna cev 75mm</t>
  </si>
  <si>
    <t>Zaščitne cevi tip:</t>
  </si>
  <si>
    <t>Vodnik P/F 16 mm2</t>
  </si>
  <si>
    <t>Vodnik P/F 6 mm2</t>
  </si>
  <si>
    <t>Vodnik LiYPU 2x2x0,8 mm2</t>
  </si>
  <si>
    <t>Vodnik LiYYP 2x2x1 mm2</t>
  </si>
  <si>
    <t>NYY-J 5x2,5 mm2</t>
  </si>
  <si>
    <t>Kabli tip:</t>
  </si>
  <si>
    <t>ČRPALIŠČE 1 - elektro montažna dela</t>
  </si>
  <si>
    <t>ELEKTROINSTALACIJE - gradbena dela</t>
  </si>
  <si>
    <t>ČRPALIŠČE:</t>
  </si>
  <si>
    <t>Kroglični protipovratni zasun DN80 zaščiten z epoksi premazom</t>
  </si>
  <si>
    <t>Nožasti zasun DN 80,zaščiten z epoksi premazom</t>
  </si>
  <si>
    <t>NE BRIŠI POVEZANO NA PREDRAČUN</t>
  </si>
  <si>
    <t xml:space="preserve">Izkop kanala za položitev kan.cevi, skladno s SIST-EN 1610, v mehki kamnini - IV.ktg.zem - odkop z bagrom s konico,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-30% celotnega izkopa.        </t>
  </si>
  <si>
    <t xml:space="preserve">Izkop kanala za položitev kan.cevi, skladno s SIST-EN 1610, v slabo nosilni zemlji -II.in III. ktg.zem - odkop z bagrom, skupaj s sprotnim nakladanjem na kamion ali odmetom na stran,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-50% celotnega izkopa.                       </t>
  </si>
  <si>
    <t>Dobava materiala na mesto vgradnje in izdelava izpustne glave na cevovodu premera 60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</si>
  <si>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M6</t>
  </si>
  <si>
    <t>M8</t>
  </si>
  <si>
    <t>MESTNA OBČINA KOPER</t>
  </si>
  <si>
    <t>Verdijeva ulica 10</t>
  </si>
  <si>
    <t>6000 Koper</t>
  </si>
  <si>
    <t>S1</t>
  </si>
  <si>
    <t>Območje KOLOMBAN</t>
  </si>
  <si>
    <t>S1-1</t>
  </si>
  <si>
    <t>S1-2</t>
  </si>
  <si>
    <t>S1-3</t>
  </si>
  <si>
    <t>S1-3-1</t>
  </si>
  <si>
    <t>S3-1</t>
  </si>
  <si>
    <t>S3-2</t>
  </si>
  <si>
    <t>S2</t>
  </si>
  <si>
    <t>S2-1</t>
  </si>
  <si>
    <t>S2-2</t>
  </si>
  <si>
    <t>S2-3</t>
  </si>
  <si>
    <t>S2-0</t>
  </si>
  <si>
    <t>S3</t>
  </si>
  <si>
    <t>S1-3-2</t>
  </si>
  <si>
    <t>S3-2-1</t>
  </si>
  <si>
    <t>S3-2-2</t>
  </si>
  <si>
    <t>S3-2-3</t>
  </si>
  <si>
    <t>S3-3</t>
  </si>
  <si>
    <t>S3-4</t>
  </si>
  <si>
    <t>TL.VOD</t>
  </si>
  <si>
    <t>Območje Kolomban</t>
  </si>
  <si>
    <t>M2</t>
  </si>
  <si>
    <t>M4</t>
  </si>
  <si>
    <t>KOL. KOLOMBAN</t>
  </si>
  <si>
    <t>ČRPALIŠČE - gradbena dela za NN elektro priključek (dovod)</t>
  </si>
  <si>
    <t>ČRPALIŠČE - NN priključek elektro montažna dela</t>
  </si>
  <si>
    <t>ČRPALIŠČE - elektro montažna dela</t>
  </si>
  <si>
    <t>ARHEOLOŠKE RAZISKAVE</t>
  </si>
  <si>
    <t>Izvedba odkopa humusa v debelini 20 cm in zemljine do III kat za stopničasto izvedbo nasipa, odvoz na 15 km in prdaja pooblaščenemu prevzemniku. Obračun po raščenem stanju.</t>
  </si>
  <si>
    <t>Izkop gradbene jame v naklonu 5:1 za vgradnjo jaška črpališča, jaška armaturne celice in kanalizacijskih cevi, skupaj s sprotnim nakladanjem na kamion ter z vsemi pomožnimi deli, čiščenjem ceste, usmerjanjem prometa ter izdelavo vseh prehodov. Zakoličba in izkop na območju drugih infrastrukturnih naprav se mora izvajati pod nadzorom upravljalcev teh naprav. V ceni je zajeto tudi črpanje vode iz kanala po potrebi, izdelava začasnih dostopov stanovalcem v času gradnje ter vsa dodatna in zaščitna dela. Obračun po dejansko izvršenih delih. Struktura izkopa ocenjena. Skupna količina izkopa              (m3)</t>
  </si>
  <si>
    <t>Dobava in izdelava GRP jaška črpališča premera DN1600mm SN10000 globine 3,4 m z vgrajenim ravnim dnom in ražširitvenim obodom po dnu 0,2 m. Na vtoku fekalnega cevovoda se v steno jaška vgradi krožna zaščitna stena (radij 0,25 m, višina 0,50 m) po detajlu. V ceni je zajeta vgradnja jaška, sidranje po detajlu proizvajalca, ves material za postavitev ter vsa dodatna in zaščitna dela..</t>
  </si>
  <si>
    <t>Izdelava armiranobetonskega jaška armaturne celice črpališča dimenzije 1.45 mx1.80 m, globine 1,10 M, z debelino stene 0.15m iz betona C35/45 XD2. V ceni so zajeta vsa dodatna in zaščitna dela z opaženjem.</t>
  </si>
  <si>
    <t>Inox cevovod FF DN 80 L=500mm</t>
  </si>
  <si>
    <t>Izkop kanala za položitev kabelske kanalizacije, skladno s SIST-EN 1610, v mehki kamnini - IV.ktg.zem - odkop z bagrom s konico,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zajeto črpanje vode iz kanala z muljnimi črpalkami ter vsa dodatna in zaščitna dela. Obračun v raščenem stanju na osnovi profilov posnetih pred in po izkopu.</t>
  </si>
  <si>
    <t xml:space="preserve">Dobava in vgradnja eno cevne kabelske kanalizacije STIGMAFLEX fi 110 mm, komplet s planiranjem dna min. širine 40 cm, dobavo in nasutjem peska 0-4 mm v min. sloju 10 cm pod in nad cevmi, dobavo in polaganjem cevi, zasutje jarka s tamponom, dobavo in polaganjem valjanca Fe/Zn 4x25 mm in PVC opozorilnega traku, komplet z utrditvijo zasipa do zahtevane zbitosi, odvozom odvečnega materiala na razdaljo do 15 km in predajo pooblaščenemu prevzemniku. V ceni je zajeta ureditev gradbišča po končanih delih ter vsa dodatna in zaščitna dela. </t>
  </si>
  <si>
    <t>Izvedba odcepnega kosa iz jaška. Kanalizacijske cevi iz armiranega poliestra(GRP) DN 150 mm, SN10.000 N/m2, izdelane po SIST EN 14364, dolžine 1 -4 m z montirano spojko iz poliestra z EPDM tesnilom, vključno s priključitvijo na jaške in čepom.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</si>
  <si>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 xml:space="preserve">Rekonstrukcija NNP (nevezana nosilna plast)  vozišča z enakomerno zrnatim drobljencem 0 - 32 mm v plasti debeline 30 cm pri optimalni vlagi, s sprotno komprimacijo do zahtevane zbitosti. Zaključna plast mora dosegati-EV2 =100 Mpa. V ceni je zajet dovoz materiala na mesto vgradnje vsa dodatna in zaščitna dela in meritve nosilnosti z merilno krožno ploščo. </t>
  </si>
  <si>
    <t>Dobava na mesto vgradnje in polaganje kanalizacijskih cevi SN 8 iz trdoslojnega PVC, EN1401-1 in PrEN 13476, DN160 notranjega premera min 150 mm, vključno s spojnimi elementi ter priključitvijo na jaške. Cevi morajo biti položene skladno s EN1610. V ceni je zajet pranje kanalizacije ,pregled kanalizacije s fotorobotom, izvedba tlačnega preizkusa vodotesnosti kanalizacije in jaškov, vsa dodatna in zaščitna dela ter čiščenje in izpiranje kanala.</t>
  </si>
  <si>
    <t>Dobava na mesto vgradnje in polaganje kanalizacijskih cevi SN 8 iz trdoslojnega PVC, EN1401-1 in PrEN 13476, DN250 notranjega premera min 240 mm, vključno s spojnimi elementi ter priključitvijo na jaške. Cevi morajo biti položene skladno s EN1610. V ceni je zajet pranje kanlizacije, pregled kanalizacije s fotorobotom, izvedba tlačnega preizkusa vodotesnosti kanalizacije in jaškov, vsa dodatna in zaščitna dela ter čiščenje in izpiranje kanala.</t>
  </si>
  <si>
    <t>Dobava na mesto vgradnje in polaganje kanalizacijskih cevi SN 8 iz trdoslojnega PVC, EN1401-1 in PrEN 13476, DN500 notranjega premera min 470 mm, vključno s spojnimi elementi ter priključitvijo na jaške. Cevi morajo biti položene skladno s EN1610. V ceni je zajet pranje kanalizacije , pregled kanalizacije s fotorobotom, izvedba tlačnega preizkusa vodotesnosti kanalizacije in jaškov, vsa dodatna in zaščitna dela ter čiščenje in izpiranje kanala.</t>
  </si>
  <si>
    <t>Dobava na mesto vgradnje in polaganje kanalizacijskih cevi SN 8 iz trdoslojnega PVC, EN1401-1 in PrEN 13476, DN315 notranjega premera min 296 mm, vključno s spojnimi elementi ter priključitvijo na jaške. Cevi morajo biti položene skladno s EN1610. V ceni je zajet pranje kanalizacije, pregled kanalizacije s fotorobotom, izvedba tlačnega preizkusa vodotesnosti kanalizacije in jaškov, vsa dodatna in zaščitna dela ter čiščenje in izpiranje kanala.</t>
  </si>
  <si>
    <t>Dobava na mesto vgradnje in polaganje kanalizacijskih cevi SN 8 iz trdoslojnega PVC, EN1401-1 in PrEN 13476, DN400 notranjega premera min 376 mm, vključno s spojnimi elementi ter priključitvijo na jaške. Cevi morajo biti položene skladno s EN1610. V ceni je zajet pranje kanalizacije , pregled kanalizacije s fotorobotom, izvedba tlačnega preizkusa vodotesnosti kanalizacije in jaškov, vsa dodatna in zaščitna dela ter čiščenje in izpiranje kanala.</t>
  </si>
  <si>
    <t>Dobava na mesto vgradnje in polaganje kanalizacijskih cevi SN 8 iz trdoslojnega PVC, EN1401-1 in PrEN 13476, DN630 notranjega premera min 593 mm, vključno s spojnimi elementi ter priključitvijo na jaške. Cevi morajo biti položene skladno s EN1610. V ceni je zajet pranje kanalizacije , pregled kanalizacije s fotorobotom, izvedba tlačnega preizkusa vodotesnosti kanalizacije in jaškov, vsa dodatna in zaščitna dela ter čiščenje in izpiranje kanala.</t>
  </si>
  <si>
    <t>Izvedba odcepnega kosa iz jaška. Kanalizacijske cevi iz Dobava na mesto vgradnje in polaganje kanalizacijskih cevi SN 8 iz trdoslojnega PVC, EN1401-1 in PrEN 13476, DN160 notranjega premera min 150 mm, vključno s spojnimi elementi ter priključitvijo na jaške. Cevi morajo biti položene skladno s EN1610. V ceni je zajet pranje kanalizacije ,pregled kanalizacije s fotorobotom, izvedba tlačnega preizkusa vodotesnosti kanalizacije in jaškov, vsa dodatna in zaščitna dela ter čiščenje in izpiranje kanala.</t>
  </si>
  <si>
    <t>Izdelava kamnite zložbe iz kamnov peščenjaka v betonu, minimalni kamen 50cm</t>
  </si>
  <si>
    <t>Dobava in montaža dvodelnega pohodnega in izoliranega pokrova armaturne celice iz materiala inox AISI 304, dim. pokrova 1.45m x 1,80 m z okvirjem in s ključavnico, min. nosilnosti A125, EN 124. Skupaj z vsemi dodatnimi in zaščitnimi deli .</t>
  </si>
  <si>
    <t>Dobava 2-črpalk za fekalne odpadne vode (npr. tip ABS ABS XFP 81E VX ali enakovreden) z materialom potrebnim za montažo in priklop na tlačni vod ter montažo.</t>
  </si>
  <si>
    <t xml:space="preserve">Inox cevovod FK DN 80, 90º </t>
  </si>
  <si>
    <t>Inox cevovod FF DN 80 L=1686 mm</t>
  </si>
  <si>
    <t>Inox cevovod F DN 80 L=930 mm</t>
  </si>
  <si>
    <t>Inox cevovod F DN 80 L=1100 mm</t>
  </si>
  <si>
    <t>Inox fazon spojni Y kos F DN 80 L=1760 mm, PO DETAJLU</t>
  </si>
  <si>
    <t>Inox cevovod F DN 80 L=150 mm</t>
  </si>
  <si>
    <t xml:space="preserve">Inox cevovod FK DN 80, 30º </t>
  </si>
  <si>
    <t>STRAUB spojka DN 80 mm</t>
  </si>
  <si>
    <t>Zobata spojka za PEHD DN90</t>
  </si>
  <si>
    <t>Dobava in vgradnja cevi PVC 110  mm, L=2660 mm, za kasnejšo vgradnjo nivojske sonde, komplet z materialom potrebnim za montažo.</t>
  </si>
  <si>
    <t>Izdelava in vgradnja cevovoda zračnika DN160 SN 4, z zaključno nadzemno gobico iz inox materiala AISI 304.</t>
  </si>
  <si>
    <t>Dobava in vgradnja protismradnega filtra za montažo na cevi  15 cm premera, kompletno vsa dela in materiali potrebni za montažo.</t>
  </si>
  <si>
    <t>Dobava in vgradnja GRP zaščitne cevi iz armiranega poliestra profila 120 cm za vgradnjo tlačne cevi, vključno s spojem na GRP jašek in vključno s tesnenjem vgrajene tlačne inox cevi. Dolžine 2x 72 cm in 1x 60 cm.</t>
  </si>
  <si>
    <t>Dobava in vgradnja cevne kabelske kanalizacije STIGMAFLEX fi 75 mm, komplet z izkopom, s planiranjem dna min. širine 40 cm, dobavo in nasutjem peska 0-4 mm v min. sloju 10 cm pod in nad cevmi, dobavo in polaganjem cevi, kompletno vsa dela in materiali za kasnejšo vgradno kabla merilca pretoka.</t>
  </si>
  <si>
    <t>Dobava na mesto vgradnje in strojna izdelava obrabne plasti iz bitumenskega betona AC 8 surf, B 50/70 A3 v povprečni debelini 40 mm. V ceni je zajeta izdelava v projektiranih padcih in naklonih ter vsa dodatna in zaščitna dela.</t>
  </si>
  <si>
    <t>SKUPAJ ČRPALIŠČE</t>
  </si>
  <si>
    <t>Ulica 15. maja 4, 6000 Koper</t>
  </si>
  <si>
    <t>IZGRADNJA KANALIZACIJSKEGA SISTEMA NA OBMOČJU</t>
  </si>
  <si>
    <t>AGLOMERACIJE HRVATINI - KANALIZACIJA KOLOMBAN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</si>
</sst>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3" formatCode="_-* #,##0.00\ _€_-;\-* #,##0.00\ _€_-;_-* &quot;-&quot;??\ _€_-;_-@_-"/>
    <numFmt numFmtId="164" formatCode="_-* #,##0.00\ _S_I_T_-;\-* #,##0.00\ _S_I_T_-;_-* &quot;-&quot;??\ _S_I_T_-;_-@_-"/>
    <numFmt numFmtId="165" formatCode="#,##0.00_ ;\-#,##0.00\ "/>
    <numFmt numFmtId="166" formatCode="#,##0.00;[Red]#,##0.00"/>
    <numFmt numFmtId="167" formatCode="#,##0.00&quot;       &quot;;&quot;-&quot;#,##0.00&quot;       &quot;;&quot;-&quot;#&quot;       &quot;;@&quot; &quot;"/>
    <numFmt numFmtId="168" formatCode="\$#,##0\ ;\(\$#,##0\)"/>
    <numFmt numFmtId="169" formatCode="0.0"/>
    <numFmt numFmtId="170" formatCode="0.0000"/>
    <numFmt numFmtId="171" formatCode="_-* #,##0.00&quot; SIT&quot;_-;\-* #,##0.00&quot; SIT&quot;_-;_-* \-??&quot; SIT&quot;_-;_-@_-"/>
    <numFmt numFmtId="172" formatCode="m\o\n\th\ d\,\ yyyy"/>
    <numFmt numFmtId="173" formatCode="_-* #,##0.00\ [$€]_-;\-* #,##0.00\ [$€]_-;_-* \-??\ [$€]_-;_-@_-"/>
    <numFmt numFmtId="174" formatCode="#,#00"/>
    <numFmt numFmtId="175" formatCode="#,"/>
    <numFmt numFmtId="176" formatCode="_-* #,##0.00\ &quot;SIT&quot;_-;\-* #,##0.00\ &quot;SIT&quot;_-;_-* &quot;-&quot;??\ &quot;SIT&quot;_-;_-@_-"/>
    <numFmt numFmtId="177" formatCode="_ * #,##0.00\ &quot;SIT&quot;_ ;_ * #,##0.00\ &quot;SIT&quot;_ ;_ * &quot;-&quot;??\ &quot;SIT&quot;_ ;_ @_ "/>
    <numFmt numFmtId="178" formatCode="_ * #,##0.00\ _S_I_T_ ;_ * #,##0.00\ _S_I_T_ ;_ * &quot;-&quot;??\ _S_I_T_ ;_ @_ "/>
    <numFmt numFmtId="179" formatCode="_-* #,##0.00\ _S_I_T_-;\-* #,##0.00\ _S_I_T_-;_-* \-??\ _S_I_T_-;_-@_-"/>
  </numFmts>
  <fonts count="150">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sz val="12"/>
      <name val="Arial Narrow"/>
      <family val="2"/>
      <charset val="238"/>
    </font>
    <font>
      <b/>
      <u/>
      <sz val="20"/>
      <name val="Arial"/>
      <family val="2"/>
      <charset val="238"/>
    </font>
    <font>
      <b/>
      <sz val="12"/>
      <name val="Arial"/>
      <family val="2"/>
      <charset val="238"/>
    </font>
    <font>
      <b/>
      <sz val="12"/>
      <color theme="8" tint="-0.249977111117893"/>
      <name val="Arial"/>
      <family val="2"/>
      <charset val="238"/>
    </font>
    <font>
      <sz val="12"/>
      <name val="Arial"/>
      <family val="2"/>
      <charset val="238"/>
    </font>
    <font>
      <i/>
      <sz val="12"/>
      <name val="Arial"/>
      <family val="2"/>
      <charset val="238"/>
    </font>
    <font>
      <b/>
      <i/>
      <sz val="14"/>
      <name val="Arial"/>
      <family val="2"/>
      <charset val="238"/>
    </font>
    <font>
      <b/>
      <i/>
      <sz val="14"/>
      <color theme="8" tint="-0.249977111117893"/>
      <name val="Arial"/>
      <family val="2"/>
      <charset val="238"/>
    </font>
    <font>
      <i/>
      <sz val="14"/>
      <name val="Arial"/>
      <family val="2"/>
      <charset val="238"/>
    </font>
    <font>
      <sz val="12"/>
      <name val="Arial Narrow"/>
      <family val="2"/>
      <charset val="238"/>
    </font>
    <font>
      <sz val="11"/>
      <color rgb="FFFF0000"/>
      <name val="Calibri"/>
      <family val="2"/>
      <charset val="238"/>
      <scheme val="minor"/>
    </font>
    <font>
      <sz val="10"/>
      <color rgb="FFFF0000"/>
      <name val="Arial"/>
      <family val="2"/>
      <charset val="238"/>
    </font>
    <font>
      <b/>
      <u/>
      <sz val="10"/>
      <name val="Arial"/>
      <family val="2"/>
      <charset val="238"/>
    </font>
    <font>
      <b/>
      <i/>
      <u/>
      <sz val="10"/>
      <color indexed="10"/>
      <name val="Arial"/>
      <family val="2"/>
      <charset val="238"/>
    </font>
    <font>
      <b/>
      <i/>
      <u/>
      <sz val="10"/>
      <color rgb="FF0070C0"/>
      <name val="Arial"/>
      <family val="2"/>
      <charset val="238"/>
    </font>
    <font>
      <b/>
      <sz val="11"/>
      <color rgb="FF0070C0"/>
      <name val="Calibri"/>
      <family val="2"/>
      <charset val="238"/>
      <scheme val="minor"/>
    </font>
    <font>
      <sz val="10"/>
      <name val="Arial CE"/>
      <family val="2"/>
      <charset val="238"/>
    </font>
    <font>
      <b/>
      <sz val="10"/>
      <name val="Arial CE"/>
      <family val="2"/>
      <charset val="238"/>
    </font>
    <font>
      <sz val="10"/>
      <name val="Arial"/>
      <family val="2"/>
    </font>
    <font>
      <sz val="10"/>
      <name val="Arial Baltic"/>
      <family val="2"/>
      <charset val="186"/>
    </font>
    <font>
      <sz val="10"/>
      <color rgb="FFC00000"/>
      <name val="Arial"/>
      <family val="2"/>
      <charset val="238"/>
    </font>
    <font>
      <sz val="11"/>
      <color rgb="FF7030A0"/>
      <name val="Calibri"/>
      <family val="2"/>
      <charset val="238"/>
      <scheme val="minor"/>
    </font>
    <font>
      <sz val="10"/>
      <color rgb="FF00B050"/>
      <name val="Arial"/>
      <family val="2"/>
      <charset val="238"/>
    </font>
    <font>
      <sz val="10"/>
      <name val="Arial Baltic"/>
      <charset val="238"/>
    </font>
    <font>
      <b/>
      <sz val="10"/>
      <name val="Arial Baltic"/>
      <family val="2"/>
      <charset val="186"/>
    </font>
    <font>
      <b/>
      <sz val="10"/>
      <color rgb="FF00B050"/>
      <name val="Arial Baltic"/>
      <family val="2"/>
      <charset val="186"/>
    </font>
    <font>
      <sz val="10"/>
      <color indexed="10"/>
      <name val="Arial"/>
      <family val="2"/>
      <charset val="238"/>
    </font>
    <font>
      <sz val="10"/>
      <color theme="1"/>
      <name val="Arial Narrow"/>
      <family val="2"/>
      <charset val="238"/>
    </font>
    <font>
      <sz val="10"/>
      <color theme="1"/>
      <name val="Arial"/>
      <family val="2"/>
      <charset val="238"/>
    </font>
    <font>
      <sz val="10"/>
      <name val="Arial CE"/>
      <charset val="238"/>
    </font>
    <font>
      <sz val="10"/>
      <name val="Arial Narrow"/>
      <family val="2"/>
      <charset val="238"/>
    </font>
    <font>
      <b/>
      <sz val="10"/>
      <color rgb="FF00B050"/>
      <name val="Arial"/>
      <family val="2"/>
      <charset val="238"/>
    </font>
    <font>
      <sz val="10"/>
      <color rgb="FF7030A0"/>
      <name val="Arial"/>
      <family val="2"/>
      <charset val="238"/>
    </font>
    <font>
      <b/>
      <sz val="10"/>
      <color rgb="FFFF0000"/>
      <name val="Arial Baltic"/>
      <family val="2"/>
      <charset val="186"/>
    </font>
    <font>
      <sz val="10"/>
      <color rgb="FFFF0000"/>
      <name val="Arial CE"/>
      <family val="2"/>
      <charset val="238"/>
    </font>
    <font>
      <sz val="11"/>
      <color rgb="FF00B050"/>
      <name val="Calibri"/>
      <family val="2"/>
      <charset val="238"/>
      <scheme val="minor"/>
    </font>
    <font>
      <b/>
      <sz val="11"/>
      <name val="Arial"/>
      <family val="2"/>
      <charset val="238"/>
    </font>
    <font>
      <sz val="11"/>
      <name val="Calibri"/>
      <family val="2"/>
      <charset val="238"/>
      <scheme val="minor"/>
    </font>
    <font>
      <sz val="10"/>
      <color rgb="FFFF0000"/>
      <name val="Arial Baltic"/>
      <family val="2"/>
      <charset val="186"/>
    </font>
    <font>
      <sz val="10"/>
      <color rgb="FF0070C0"/>
      <name val="Arial"/>
      <family val="2"/>
      <charset val="238"/>
    </font>
    <font>
      <i/>
      <sz val="12"/>
      <name val="Arial Narrow"/>
      <family val="2"/>
      <charset val="238"/>
    </font>
    <font>
      <sz val="11"/>
      <name val="Arial"/>
      <family val="2"/>
      <charset val="238"/>
    </font>
    <font>
      <b/>
      <u val="singleAccounting"/>
      <sz val="11"/>
      <name val="Arial"/>
      <family val="2"/>
      <charset val="238"/>
    </font>
    <font>
      <b/>
      <i/>
      <sz val="10"/>
      <name val="Arial Narrow"/>
      <family val="2"/>
      <charset val="238"/>
    </font>
    <font>
      <b/>
      <u/>
      <sz val="10"/>
      <name val="Arial Narrow"/>
      <family val="2"/>
      <charset val="238"/>
    </font>
    <font>
      <b/>
      <u/>
      <sz val="16"/>
      <name val="Arial"/>
      <family val="2"/>
      <charset val="238"/>
    </font>
    <font>
      <i/>
      <sz val="11"/>
      <name val="Arial"/>
      <family val="2"/>
      <charset val="238"/>
    </font>
    <font>
      <b/>
      <i/>
      <sz val="11"/>
      <color theme="8" tint="-0.249977111117893"/>
      <name val="Arial"/>
      <family val="2"/>
      <charset val="238"/>
    </font>
    <font>
      <b/>
      <u/>
      <sz val="10"/>
      <color rgb="FFC00000"/>
      <name val="Arial"/>
      <family val="2"/>
      <charset val="238"/>
    </font>
    <font>
      <b/>
      <u/>
      <sz val="10"/>
      <color rgb="FFC00000"/>
      <name val="Arial CE"/>
      <charset val="238"/>
    </font>
    <font>
      <b/>
      <i/>
      <u/>
      <sz val="10"/>
      <color rgb="FF00B050"/>
      <name val="Arial"/>
      <family val="2"/>
      <charset val="238"/>
    </font>
    <font>
      <sz val="10"/>
      <color rgb="FFC00000"/>
      <name val="Arial Baltic"/>
      <family val="2"/>
      <charset val="186"/>
    </font>
    <font>
      <b/>
      <i/>
      <u/>
      <sz val="10"/>
      <color rgb="FFC00000"/>
      <name val="Arial"/>
      <family val="2"/>
      <charset val="238"/>
    </font>
    <font>
      <sz val="11"/>
      <name val="SL Dutch"/>
      <charset val="238"/>
    </font>
    <font>
      <b/>
      <sz val="10"/>
      <name val="Arial"/>
      <family val="2"/>
    </font>
    <font>
      <b/>
      <i/>
      <u/>
      <sz val="10"/>
      <name val="Arial"/>
      <family val="2"/>
      <charset val="238"/>
    </font>
    <font>
      <sz val="11"/>
      <color rgb="FFC00000"/>
      <name val="Calibri"/>
      <family val="2"/>
      <charset val="238"/>
      <scheme val="minor"/>
    </font>
    <font>
      <sz val="10"/>
      <color rgb="FF7030A0"/>
      <name val="Arial Baltic"/>
      <family val="2"/>
      <charset val="186"/>
    </font>
    <font>
      <b/>
      <sz val="10"/>
      <color theme="1"/>
      <name val="Arial Narrow"/>
      <family val="2"/>
      <charset val="238"/>
    </font>
    <font>
      <sz val="11"/>
      <color theme="1"/>
      <name val="Arial CE"/>
      <charset val="238"/>
    </font>
    <font>
      <b/>
      <i/>
      <u/>
      <sz val="10"/>
      <color rgb="FFFF0000"/>
      <name val="Arial"/>
      <family val="2"/>
      <charset val="238"/>
    </font>
    <font>
      <b/>
      <i/>
      <u/>
      <sz val="10"/>
      <color rgb="FF7030A0"/>
      <name val="Arial"/>
      <family val="2"/>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i/>
      <u/>
      <sz val="10"/>
      <color rgb="FF336600"/>
      <name val="Arial"/>
      <family val="2"/>
      <charset val="238"/>
    </font>
    <font>
      <b/>
      <sz val="10"/>
      <color rgb="FF336600"/>
      <name val="Arial"/>
      <family val="2"/>
      <charset val="238"/>
    </font>
    <font>
      <b/>
      <sz val="10"/>
      <color rgb="FF336600"/>
      <name val="Arial Baltic"/>
      <family val="2"/>
      <charset val="186"/>
    </font>
    <font>
      <sz val="10"/>
      <color rgb="FF336600"/>
      <name val="Arial"/>
      <family val="2"/>
      <charset val="238"/>
    </font>
    <font>
      <b/>
      <sz val="10"/>
      <color rgb="FF0070C0"/>
      <name val="Arial"/>
      <family val="2"/>
      <charset val="238"/>
    </font>
    <font>
      <b/>
      <i/>
      <u/>
      <sz val="11"/>
      <color rgb="FF0070C0"/>
      <name val="Calibri"/>
      <family val="2"/>
      <charset val="238"/>
      <scheme val="minor"/>
    </font>
    <font>
      <b/>
      <sz val="12"/>
      <color rgb="FF336600"/>
      <name val="Arial"/>
      <family val="2"/>
      <charset val="238"/>
    </font>
    <font>
      <sz val="11"/>
      <color theme="1"/>
      <name val="Arial"/>
      <family val="2"/>
      <charset val="238"/>
    </font>
    <font>
      <b/>
      <i/>
      <sz val="11"/>
      <name val="Arial"/>
      <family val="2"/>
      <charset val="238"/>
    </font>
    <font>
      <b/>
      <i/>
      <u/>
      <sz val="12"/>
      <name val="Arial"/>
      <family val="2"/>
      <charset val="238"/>
    </font>
    <font>
      <sz val="12"/>
      <color theme="1"/>
      <name val="Arial"/>
      <family val="2"/>
      <charset val="238"/>
    </font>
    <font>
      <b/>
      <sz val="11"/>
      <color theme="1"/>
      <name val="Cambria"/>
      <family val="1"/>
      <charset val="238"/>
    </font>
    <font>
      <sz val="10"/>
      <name val="Arial Baltic"/>
    </font>
    <font>
      <sz val="10"/>
      <name val="Arial CE"/>
      <family val="2"/>
    </font>
    <font>
      <sz val="11"/>
      <color indexed="8"/>
      <name val="Arial"/>
      <family val="2"/>
      <charset val="238"/>
    </font>
    <font>
      <sz val="10"/>
      <name val="Arial CE"/>
    </font>
    <font>
      <sz val="11"/>
      <color indexed="8"/>
      <name val="Calibri"/>
      <family val="2"/>
      <charset val="238"/>
    </font>
    <font>
      <sz val="1"/>
      <color indexed="8"/>
      <name val="Courier"/>
      <family val="1"/>
      <charset val="238"/>
    </font>
    <font>
      <sz val="1"/>
      <color indexed="8"/>
      <name val="Courier"/>
      <family val="3"/>
    </font>
    <font>
      <sz val="9"/>
      <name val="Futura Prins"/>
      <charset val="238"/>
    </font>
    <font>
      <sz val="12"/>
      <name val="Times New Roman CE"/>
      <family val="1"/>
      <charset val="238"/>
    </font>
    <font>
      <sz val="11"/>
      <color indexed="17"/>
      <name val="Calibri"/>
      <family val="2"/>
      <charset val="238"/>
    </font>
    <font>
      <b/>
      <sz val="1"/>
      <color indexed="8"/>
      <name val="Courier"/>
      <family val="1"/>
      <charset val="238"/>
    </font>
    <font>
      <b/>
      <sz val="1"/>
      <color indexed="8"/>
      <name val="Courier"/>
      <family val="3"/>
    </font>
    <font>
      <b/>
      <sz val="14"/>
      <name val="Arial"/>
      <family val="2"/>
    </font>
    <font>
      <sz val="11"/>
      <name val="Garamond"/>
      <family val="1"/>
      <charset val="238"/>
    </font>
    <font>
      <sz val="12"/>
      <name val="Times New Roman CE"/>
      <charset val="238"/>
    </font>
    <font>
      <sz val="10"/>
      <name val="Times New Roman CE"/>
      <family val="1"/>
    </font>
    <font>
      <sz val="11"/>
      <name val="Arial CE"/>
      <family val="2"/>
      <charset val="238"/>
    </font>
    <font>
      <sz val="12"/>
      <name val="Courier"/>
      <family val="1"/>
      <charset val="238"/>
    </font>
    <font>
      <sz val="10"/>
      <name val="Arial CE"/>
      <family val="2"/>
      <charset val="1"/>
    </font>
    <font>
      <sz val="11"/>
      <color theme="1"/>
      <name val="Times New Roman"/>
      <family val="2"/>
      <charset val="238"/>
    </font>
    <font>
      <b/>
      <sz val="12"/>
      <name val="Arial CE"/>
      <family val="2"/>
      <charset val="238"/>
    </font>
    <font>
      <i/>
      <sz val="10"/>
      <name val="SL Dutch"/>
      <charset val="238"/>
    </font>
    <font>
      <b/>
      <sz val="11"/>
      <color indexed="63"/>
      <name val="Calibri"/>
      <family val="2"/>
      <charset val="238"/>
    </font>
    <font>
      <sz val="8"/>
      <color rgb="FF000000"/>
      <name val="Arial"/>
      <family val="2"/>
      <charset val="238"/>
    </font>
    <font>
      <sz val="10"/>
      <name val="Helv"/>
      <charset val="204"/>
    </font>
    <font>
      <sz val="10"/>
      <name val="Arial"/>
      <family val="2"/>
      <charset val="204"/>
    </font>
    <font>
      <b/>
      <sz val="18"/>
      <color indexed="62"/>
      <name val="Cambria"/>
      <family val="2"/>
      <charset val="238"/>
    </font>
    <font>
      <sz val="10"/>
      <color theme="1"/>
      <name val="Courier New"/>
      <family val="3"/>
      <charset val="238"/>
    </font>
    <font>
      <u/>
      <sz val="10"/>
      <color theme="10"/>
      <name val="Arial CE"/>
      <charset val="238"/>
    </font>
    <font>
      <b/>
      <sz val="18"/>
      <color indexed="56"/>
      <name val="Cambria"/>
      <family val="2"/>
      <charset val="238"/>
    </font>
    <font>
      <sz val="12"/>
      <color theme="1"/>
      <name val="Cambria"/>
      <family val="1"/>
      <charset val="238"/>
      <scheme val="major"/>
    </font>
    <font>
      <b/>
      <sz val="10"/>
      <color rgb="FFFF0000"/>
      <name val="Arial"/>
      <family val="2"/>
      <charset val="238"/>
    </font>
    <font>
      <b/>
      <sz val="11"/>
      <color rgb="FFFF0000"/>
      <name val="Calibri"/>
      <family val="2"/>
      <charset val="238"/>
      <scheme val="minor"/>
    </font>
    <font>
      <u/>
      <sz val="10"/>
      <name val="Arial"/>
      <family val="2"/>
      <charset val="238"/>
    </font>
    <font>
      <i/>
      <sz val="10"/>
      <name val="Arial"/>
      <family val="2"/>
      <charset val="238"/>
    </font>
    <font>
      <b/>
      <sz val="9"/>
      <name val="Arial"/>
      <family val="2"/>
      <charset val="238"/>
    </font>
    <font>
      <b/>
      <i/>
      <sz val="12"/>
      <name val="Arial"/>
      <family val="2"/>
      <charset val="238"/>
    </font>
    <font>
      <sz val="9"/>
      <name val="Arial"/>
      <family val="2"/>
    </font>
    <font>
      <vertAlign val="superscript"/>
      <sz val="10"/>
      <name val="Arial"/>
      <family val="2"/>
    </font>
    <font>
      <b/>
      <sz val="9"/>
      <name val="Arial"/>
      <family val="2"/>
    </font>
    <font>
      <sz val="9"/>
      <name val="Arial CE"/>
      <family val="2"/>
      <charset val="238"/>
    </font>
    <font>
      <b/>
      <sz val="9"/>
      <name val="Arial CE"/>
      <family val="2"/>
      <charset val="238"/>
    </font>
    <font>
      <b/>
      <sz val="9"/>
      <name val="Arial CE"/>
      <charset val="238"/>
    </font>
    <font>
      <sz val="11"/>
      <name val="Arial"/>
      <family val="2"/>
    </font>
    <font>
      <b/>
      <sz val="2"/>
      <color theme="1"/>
      <name val="Calibri"/>
      <family val="2"/>
      <charset val="238"/>
      <scheme val="minor"/>
    </font>
  </fonts>
  <fills count="28">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
      <patternFill patternType="solid">
        <fgColor indexed="44"/>
      </patternFill>
    </fill>
    <fill>
      <patternFill patternType="solid">
        <fgColor indexed="29"/>
      </patternFill>
    </fill>
    <fill>
      <patternFill patternType="solid">
        <fgColor indexed="27"/>
      </patternFill>
    </fill>
    <fill>
      <patternFill patternType="solid">
        <fgColor rgb="FFFFFFFF"/>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52"/>
      </patternFill>
    </fill>
  </fills>
  <borders count="23">
    <border>
      <left/>
      <right/>
      <top/>
      <bottom/>
      <diagonal/>
    </border>
    <border>
      <left/>
      <right/>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s>
  <cellStyleXfs count="434">
    <xf numFmtId="0" fontId="0" fillId="0" borderId="0"/>
    <xf numFmtId="43" fontId="1" fillId="0" borderId="0" applyFont="0" applyFill="0" applyBorder="0" applyAlignment="0" applyProtection="0"/>
    <xf numFmtId="9" fontId="1" fillId="0" borderId="0" applyFont="0" applyFill="0" applyBorder="0" applyAlignment="0" applyProtection="0"/>
    <xf numFmtId="0" fontId="39" fillId="0" borderId="0"/>
    <xf numFmtId="0" fontId="41" fillId="0" borderId="0"/>
    <xf numFmtId="167" fontId="71" fillId="0" borderId="0"/>
    <xf numFmtId="0" fontId="74" fillId="0" borderId="0"/>
    <xf numFmtId="0" fontId="75" fillId="8" borderId="0" applyNumberFormat="0" applyBorder="0" applyAlignment="0" applyProtection="0"/>
    <xf numFmtId="0" fontId="75" fillId="6" borderId="0" applyNumberFormat="0" applyBorder="0" applyAlignment="0" applyProtection="0"/>
    <xf numFmtId="0" fontId="75" fillId="7" borderId="0" applyNumberFormat="0" applyBorder="0" applyAlignment="0" applyProtection="0"/>
    <xf numFmtId="0" fontId="75" fillId="9" borderId="0" applyNumberFormat="0" applyBorder="0" applyAlignment="0" applyProtection="0"/>
    <xf numFmtId="0" fontId="75" fillId="10" borderId="0" applyNumberFormat="0" applyBorder="0" applyAlignment="0" applyProtection="0"/>
    <xf numFmtId="0" fontId="75" fillId="11" borderId="0" applyNumberFormat="0" applyBorder="0" applyAlignment="0" applyProtection="0"/>
    <xf numFmtId="0" fontId="85" fillId="12" borderId="0" applyNumberFormat="0" applyBorder="0" applyAlignment="0" applyProtection="0"/>
    <xf numFmtId="0" fontId="88" fillId="13" borderId="3" applyNumberFormat="0" applyAlignment="0" applyProtection="0"/>
    <xf numFmtId="0" fontId="83" fillId="14" borderId="4" applyNumberFormat="0" applyAlignment="0" applyProtection="0"/>
    <xf numFmtId="164" fontId="74" fillId="0" borderId="0" applyFont="0" applyFill="0" applyBorder="0" applyAlignment="0" applyProtection="0"/>
    <xf numFmtId="3" fontId="74" fillId="0" borderId="0" applyFont="0" applyFill="0" applyBorder="0" applyAlignment="0" applyProtection="0"/>
    <xf numFmtId="168" fontId="74" fillId="0" borderId="0" applyFont="0" applyFill="0" applyBorder="0" applyAlignment="0" applyProtection="0"/>
    <xf numFmtId="0" fontId="74" fillId="0" borderId="0" applyFont="0" applyFill="0" applyBorder="0" applyAlignment="0" applyProtection="0"/>
    <xf numFmtId="0" fontId="81" fillId="0" borderId="0" applyNumberFormat="0" applyFill="0" applyBorder="0" applyAlignment="0" applyProtection="0"/>
    <xf numFmtId="2" fontId="74" fillId="0" borderId="0" applyFont="0" applyFill="0" applyBorder="0" applyAlignment="0" applyProtection="0"/>
    <xf numFmtId="0" fontId="89" fillId="0" borderId="5" applyNumberFormat="0" applyFill="0" applyAlignment="0" applyProtection="0"/>
    <xf numFmtId="0" fontId="90" fillId="0" borderId="6" applyNumberFormat="0" applyFill="0" applyAlignment="0" applyProtection="0"/>
    <xf numFmtId="0" fontId="91" fillId="0" borderId="7" applyNumberFormat="0" applyFill="0" applyAlignment="0" applyProtection="0"/>
    <xf numFmtId="0" fontId="91" fillId="0" borderId="0" applyNumberFormat="0" applyFill="0" applyBorder="0" applyAlignment="0" applyProtection="0"/>
    <xf numFmtId="0" fontId="86" fillId="4" borderId="3" applyNumberFormat="0" applyAlignment="0" applyProtection="0"/>
    <xf numFmtId="0" fontId="80" fillId="0" borderId="8" applyNumberFormat="0" applyFill="0" applyAlignment="0" applyProtection="0"/>
    <xf numFmtId="0" fontId="76" fillId="0" borderId="9" applyNumberFormat="0" applyFill="0" applyAlignment="0" applyProtection="0"/>
    <xf numFmtId="0" fontId="77" fillId="0" borderId="10" applyNumberFormat="0" applyFill="0" applyAlignment="0" applyProtection="0"/>
    <xf numFmtId="0" fontId="78" fillId="0" borderId="11" applyNumberFormat="0" applyFill="0" applyAlignment="0" applyProtection="0"/>
    <xf numFmtId="0" fontId="78" fillId="0" borderId="0" applyNumberFormat="0" applyFill="0" applyBorder="0" applyAlignment="0" applyProtection="0"/>
    <xf numFmtId="0" fontId="92" fillId="4" borderId="0" applyNumberFormat="0" applyBorder="0" applyAlignment="0" applyProtection="0"/>
    <xf numFmtId="0" fontId="79" fillId="4" borderId="0" applyNumberFormat="0" applyBorder="0" applyAlignment="0" applyProtection="0"/>
    <xf numFmtId="0" fontId="41" fillId="2" borderId="12" applyNumberFormat="0" applyFont="0" applyAlignment="0" applyProtection="0"/>
    <xf numFmtId="0" fontId="4" fillId="2" borderId="12" applyNumberFormat="0" applyFont="0" applyAlignment="0" applyProtection="0"/>
    <xf numFmtId="9" fontId="74" fillId="0" borderId="0" applyFont="0" applyFill="0" applyBorder="0" applyAlignment="0" applyProtection="0"/>
    <xf numFmtId="0" fontId="81" fillId="0" borderId="0" applyNumberFormat="0" applyFill="0" applyBorder="0" applyAlignment="0" applyProtection="0"/>
    <xf numFmtId="0" fontId="75" fillId="15" borderId="0" applyNumberFormat="0" applyBorder="0" applyAlignment="0" applyProtection="0"/>
    <xf numFmtId="0" fontId="75" fillId="11" borderId="0" applyNumberFormat="0" applyBorder="0" applyAlignment="0" applyProtection="0"/>
    <xf numFmtId="0" fontId="75" fillId="16" borderId="0" applyNumberFormat="0" applyBorder="0" applyAlignment="0" applyProtection="0"/>
    <xf numFmtId="0" fontId="75" fillId="17" borderId="0" applyNumberFormat="0" applyBorder="0" applyAlignment="0" applyProtection="0"/>
    <xf numFmtId="0" fontId="75" fillId="10" borderId="0" applyNumberFormat="0" applyBorder="0" applyAlignment="0" applyProtection="0"/>
    <xf numFmtId="0" fontId="75" fillId="6" borderId="0" applyNumberFormat="0" applyBorder="0" applyAlignment="0" applyProtection="0"/>
    <xf numFmtId="0" fontId="82" fillId="0" borderId="13" applyNumberFormat="0" applyFill="0" applyAlignment="0" applyProtection="0"/>
    <xf numFmtId="0" fontId="83" fillId="14" borderId="4" applyNumberFormat="0" applyAlignment="0" applyProtection="0"/>
    <xf numFmtId="0" fontId="84" fillId="18" borderId="3" applyNumberFormat="0" applyAlignment="0" applyProtection="0"/>
    <xf numFmtId="0" fontId="85" fillId="5" borderId="0" applyNumberFormat="0" applyBorder="0" applyAlignment="0" applyProtection="0"/>
    <xf numFmtId="0" fontId="87" fillId="0" borderId="14" applyNumberFormat="0" applyFill="0" applyAlignment="0" applyProtection="0"/>
    <xf numFmtId="0" fontId="86" fillId="3" borderId="3" applyNumberFormat="0" applyAlignment="0" applyProtection="0"/>
    <xf numFmtId="0" fontId="87" fillId="0" borderId="15"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8"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xf numFmtId="168" fontId="4" fillId="0" borderId="0" applyFont="0" applyFill="0" applyBorder="0" applyAlignment="0" applyProtection="0"/>
    <xf numFmtId="168"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168"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8" fontId="4" fillId="0" borderId="0" applyFont="0" applyFill="0" applyBorder="0" applyAlignment="0" applyProtection="0"/>
    <xf numFmtId="0" fontId="4" fillId="0" borderId="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106" fillId="0" borderId="0"/>
    <xf numFmtId="0" fontId="41" fillId="0" borderId="0"/>
    <xf numFmtId="0" fontId="107" fillId="0" borderId="0"/>
    <xf numFmtId="0" fontId="108" fillId="0" borderId="0"/>
    <xf numFmtId="0" fontId="109" fillId="19" borderId="0" applyNumberFormat="0" applyBorder="0" applyAlignment="0" applyProtection="0"/>
    <xf numFmtId="0" fontId="109" fillId="20" borderId="0" applyNumberFormat="0" applyBorder="0" applyAlignment="0" applyProtection="0"/>
    <xf numFmtId="0" fontId="109" fillId="2" borderId="0" applyNumberFormat="0" applyBorder="0" applyAlignment="0" applyProtection="0"/>
    <xf numFmtId="0" fontId="109" fillId="3" borderId="0" applyNumberFormat="0" applyBorder="0" applyAlignment="0" applyProtection="0"/>
    <xf numFmtId="0" fontId="109" fillId="21" borderId="0" applyNumberFormat="0" applyBorder="0" applyAlignment="0" applyProtection="0"/>
    <xf numFmtId="0" fontId="109" fillId="2" borderId="0" applyNumberFormat="0" applyBorder="0" applyAlignment="0" applyProtection="0"/>
    <xf numFmtId="0" fontId="109" fillId="21" borderId="0" applyNumberFormat="0" applyBorder="0" applyAlignment="0" applyProtection="0"/>
    <xf numFmtId="0" fontId="109" fillId="20" borderId="0" applyNumberFormat="0" applyBorder="0" applyAlignment="0" applyProtection="0"/>
    <xf numFmtId="0" fontId="109" fillId="4" borderId="0" applyNumberFormat="0" applyBorder="0" applyAlignment="0" applyProtection="0"/>
    <xf numFmtId="0" fontId="109" fillId="5" borderId="0" applyNumberFormat="0" applyBorder="0" applyAlignment="0" applyProtection="0"/>
    <xf numFmtId="0" fontId="109" fillId="21" borderId="0" applyNumberFormat="0" applyBorder="0" applyAlignment="0" applyProtection="0"/>
    <xf numFmtId="0" fontId="109" fillId="2" borderId="0" applyNumberFormat="0" applyBorder="0" applyAlignment="0" applyProtection="0"/>
    <xf numFmtId="0" fontId="75" fillId="21" borderId="0" applyNumberFormat="0" applyBorder="0" applyAlignment="0" applyProtection="0"/>
    <xf numFmtId="0" fontId="75" fillId="6" borderId="0" applyNumberFormat="0" applyBorder="0" applyAlignment="0" applyProtection="0"/>
    <xf numFmtId="0" fontId="75" fillId="7" borderId="0" applyNumberFormat="0" applyBorder="0" applyAlignment="0" applyProtection="0"/>
    <xf numFmtId="0" fontId="75" fillId="5" borderId="0" applyNumberFormat="0" applyBorder="0" applyAlignment="0" applyProtection="0"/>
    <xf numFmtId="0" fontId="75" fillId="21" borderId="0" applyNumberFormat="0" applyBorder="0" applyAlignment="0" applyProtection="0"/>
    <xf numFmtId="0" fontId="75" fillId="20" borderId="0" applyNumberFormat="0" applyBorder="0" applyAlignment="0" applyProtection="0"/>
    <xf numFmtId="0" fontId="75" fillId="8" borderId="0" applyNumberFormat="0" applyBorder="0" applyAlignment="0" applyProtection="0"/>
    <xf numFmtId="0" fontId="75" fillId="6" borderId="0" applyNumberFormat="0" applyBorder="0" applyAlignment="0" applyProtection="0"/>
    <xf numFmtId="0" fontId="75" fillId="7" borderId="0" applyNumberFormat="0" applyBorder="0" applyAlignment="0" applyProtection="0"/>
    <xf numFmtId="0" fontId="75" fillId="9" borderId="0" applyNumberFormat="0" applyBorder="0" applyAlignment="0" applyProtection="0"/>
    <xf numFmtId="0" fontId="75" fillId="10" borderId="0" applyNumberFormat="0" applyBorder="0" applyAlignment="0" applyProtection="0"/>
    <xf numFmtId="0" fontId="75" fillId="11" borderId="0" applyNumberFormat="0" applyBorder="0" applyAlignment="0" applyProtection="0"/>
    <xf numFmtId="0" fontId="85" fillId="12" borderId="0" applyNumberFormat="0" applyBorder="0" applyAlignment="0" applyProtection="0"/>
    <xf numFmtId="0" fontId="88" fillId="13" borderId="3" applyNumberFormat="0" applyAlignment="0" applyProtection="0"/>
    <xf numFmtId="0" fontId="83" fillId="14" borderId="4" applyNumberFormat="0" applyAlignment="0" applyProtection="0"/>
    <xf numFmtId="48" fontId="16" fillId="0" borderId="0" applyFill="0" applyBorder="0" applyAlignment="0" applyProtection="0"/>
    <xf numFmtId="48" fontId="16" fillId="0" borderId="0" applyFill="0" applyBorder="0" applyAlignment="0" applyProtection="0"/>
    <xf numFmtId="48" fontId="16" fillId="0" borderId="0" applyFill="0" applyBorder="0" applyAlignment="0" applyProtection="0"/>
    <xf numFmtId="48" fontId="16" fillId="0" borderId="0" applyFill="0" applyBorder="0" applyAlignment="0" applyProtection="0"/>
    <xf numFmtId="172" fontId="110" fillId="0" borderId="0">
      <protection locked="0"/>
    </xf>
    <xf numFmtId="172" fontId="111" fillId="0" borderId="0">
      <protection locked="0"/>
    </xf>
    <xf numFmtId="0" fontId="112" fillId="0" borderId="18" applyAlignment="0"/>
    <xf numFmtId="173" fontId="113" fillId="0" borderId="0" applyFill="0" applyBorder="0" applyAlignment="0" applyProtection="0"/>
    <xf numFmtId="0" fontId="81" fillId="0" borderId="0" applyNumberFormat="0" applyFill="0" applyBorder="0" applyAlignment="0" applyProtection="0"/>
    <xf numFmtId="174" fontId="110" fillId="0" borderId="0">
      <protection locked="0"/>
    </xf>
    <xf numFmtId="174" fontId="111" fillId="0" borderId="0">
      <protection locked="0"/>
    </xf>
    <xf numFmtId="0" fontId="114" fillId="21" borderId="0" applyNumberFormat="0" applyBorder="0" applyAlignment="0" applyProtection="0"/>
    <xf numFmtId="0" fontId="89" fillId="0" borderId="5" applyNumberFormat="0" applyFill="0" applyAlignment="0" applyProtection="0"/>
    <xf numFmtId="0" fontId="90" fillId="0" borderId="6" applyNumberFormat="0" applyFill="0" applyAlignment="0" applyProtection="0"/>
    <xf numFmtId="0" fontId="91" fillId="0" borderId="7" applyNumberFormat="0" applyFill="0" applyAlignment="0" applyProtection="0"/>
    <xf numFmtId="0" fontId="91" fillId="0" borderId="0" applyNumberFormat="0" applyFill="0" applyBorder="0" applyAlignment="0" applyProtection="0"/>
    <xf numFmtId="175" fontId="115" fillId="0" borderId="0">
      <protection locked="0"/>
    </xf>
    <xf numFmtId="175" fontId="116" fillId="0" borderId="0">
      <protection locked="0"/>
    </xf>
    <xf numFmtId="175" fontId="115" fillId="0" borderId="0">
      <protection locked="0"/>
    </xf>
    <xf numFmtId="175" fontId="116" fillId="0" borderId="0">
      <protection locked="0"/>
    </xf>
    <xf numFmtId="0" fontId="86" fillId="4" borderId="3" applyNumberFormat="0" applyAlignment="0" applyProtection="0"/>
    <xf numFmtId="4" fontId="117" fillId="0" borderId="19">
      <alignment horizontal="left" vertical="center" wrapText="1"/>
    </xf>
    <xf numFmtId="39" fontId="30" fillId="0" borderId="20">
      <alignment horizontal="right" vertical="top" wrapText="1"/>
    </xf>
    <xf numFmtId="39" fontId="30" fillId="0" borderId="20">
      <alignment horizontal="right" vertical="top" wrapText="1"/>
    </xf>
    <xf numFmtId="39" fontId="30" fillId="0" borderId="20">
      <alignment horizontal="right" vertical="top" wrapText="1"/>
    </xf>
    <xf numFmtId="39" fontId="30" fillId="0" borderId="20">
      <alignment horizontal="right" vertical="top" wrapText="1"/>
    </xf>
    <xf numFmtId="0" fontId="80" fillId="0" borderId="8" applyNumberFormat="0" applyFill="0" applyAlignment="0" applyProtection="0"/>
    <xf numFmtId="0" fontId="4" fillId="0" borderId="0"/>
    <xf numFmtId="0" fontId="4" fillId="0" borderId="0"/>
    <xf numFmtId="0" fontId="1" fillId="0" borderId="0"/>
    <xf numFmtId="0" fontId="4" fillId="0" borderId="0"/>
    <xf numFmtId="0" fontId="118" fillId="0" borderId="0"/>
    <xf numFmtId="0" fontId="118" fillId="0" borderId="0"/>
    <xf numFmtId="0" fontId="118" fillId="0" borderId="0"/>
    <xf numFmtId="0" fontId="118" fillId="0" borderId="0"/>
    <xf numFmtId="0" fontId="118" fillId="0" borderId="0"/>
    <xf numFmtId="0" fontId="4" fillId="0" borderId="0"/>
    <xf numFmtId="0" fontId="118" fillId="0" borderId="0"/>
    <xf numFmtId="0" fontId="118" fillId="0" borderId="0"/>
    <xf numFmtId="0" fontId="118" fillId="0" borderId="0"/>
    <xf numFmtId="0" fontId="28" fillId="0" borderId="0">
      <alignment vertical="top" wrapText="1"/>
    </xf>
    <xf numFmtId="0" fontId="28" fillId="0" borderId="0">
      <alignment vertical="top" wrapText="1"/>
    </xf>
    <xf numFmtId="0" fontId="28" fillId="0" borderId="0">
      <alignment vertical="top" wrapText="1"/>
    </xf>
    <xf numFmtId="0" fontId="28" fillId="0" borderId="0">
      <alignment vertical="top" wrapText="1"/>
    </xf>
    <xf numFmtId="0" fontId="119" fillId="0" borderId="0"/>
    <xf numFmtId="0" fontId="4" fillId="0" borderId="0"/>
    <xf numFmtId="0" fontId="30" fillId="0" borderId="0"/>
    <xf numFmtId="0" fontId="4" fillId="0" borderId="0"/>
    <xf numFmtId="0" fontId="4" fillId="0" borderId="0"/>
    <xf numFmtId="0" fontId="108" fillId="0" borderId="0">
      <alignment vertical="top" wrapText="1"/>
    </xf>
    <xf numFmtId="0" fontId="4" fillId="0" borderId="0"/>
    <xf numFmtId="0" fontId="41" fillId="0" borderId="0"/>
    <xf numFmtId="0" fontId="120" fillId="0" borderId="0"/>
    <xf numFmtId="0" fontId="121"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4" fillId="0" borderId="0"/>
    <xf numFmtId="0" fontId="121" fillId="0" borderId="0"/>
    <xf numFmtId="0" fontId="121" fillId="0" borderId="0"/>
    <xf numFmtId="0" fontId="121" fillId="0" borderId="0"/>
    <xf numFmtId="0" fontId="4" fillId="0" borderId="0"/>
    <xf numFmtId="0" fontId="121" fillId="0" borderId="0"/>
    <xf numFmtId="0" fontId="4" fillId="0" borderId="0"/>
    <xf numFmtId="0" fontId="1" fillId="0" borderId="0"/>
    <xf numFmtId="0" fontId="30" fillId="0" borderId="0"/>
    <xf numFmtId="0" fontId="122" fillId="0" borderId="0"/>
    <xf numFmtId="0" fontId="123" fillId="0" borderId="0">
      <alignment vertical="top" wrapText="1"/>
    </xf>
    <xf numFmtId="0" fontId="109" fillId="0" borderId="0"/>
    <xf numFmtId="0" fontId="1" fillId="0" borderId="0"/>
    <xf numFmtId="0" fontId="1" fillId="0" borderId="0"/>
    <xf numFmtId="0" fontId="1" fillId="0" borderId="0"/>
    <xf numFmtId="0" fontId="121" fillId="0" borderId="0"/>
    <xf numFmtId="0" fontId="121" fillId="0" borderId="0"/>
    <xf numFmtId="0" fontId="121" fillId="0" borderId="0"/>
    <xf numFmtId="0" fontId="12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21" fillId="0" borderId="0"/>
    <xf numFmtId="0" fontId="121" fillId="0" borderId="0"/>
    <xf numFmtId="0" fontId="121" fillId="0" borderId="0"/>
    <xf numFmtId="0" fontId="121" fillId="0" borderId="0"/>
    <xf numFmtId="0" fontId="121" fillId="0" borderId="0"/>
    <xf numFmtId="0" fontId="1" fillId="0" borderId="0"/>
    <xf numFmtId="0" fontId="1" fillId="0" borderId="0"/>
    <xf numFmtId="0" fontId="109" fillId="0" borderId="0"/>
    <xf numFmtId="0" fontId="4" fillId="0" borderId="0"/>
    <xf numFmtId="0" fontId="121" fillId="0" borderId="0"/>
    <xf numFmtId="0" fontId="121" fillId="0" borderId="0"/>
    <xf numFmtId="0" fontId="121" fillId="0" borderId="0"/>
    <xf numFmtId="0" fontId="121" fillId="0" borderId="0"/>
    <xf numFmtId="0" fontId="121" fillId="0" borderId="0"/>
    <xf numFmtId="0" fontId="124" fillId="0" borderId="0"/>
    <xf numFmtId="0" fontId="121" fillId="0" borderId="0"/>
    <xf numFmtId="0" fontId="121" fillId="0" borderId="0"/>
    <xf numFmtId="0" fontId="121" fillId="0" borderId="0"/>
    <xf numFmtId="0" fontId="121" fillId="0" borderId="0"/>
    <xf numFmtId="0" fontId="121"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4" fillId="0" borderId="0"/>
    <xf numFmtId="0" fontId="92" fillId="4" borderId="0" applyNumberFormat="0" applyBorder="0" applyAlignment="0" applyProtection="0"/>
    <xf numFmtId="0" fontId="125" fillId="0" borderId="0">
      <alignment horizontal="left" vertical="top" wrapText="1" readingOrder="1"/>
    </xf>
    <xf numFmtId="0" fontId="113" fillId="0" borderId="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 fillId="0" borderId="0"/>
    <xf numFmtId="0" fontId="4" fillId="0" borderId="0"/>
    <xf numFmtId="0" fontId="4" fillId="0" borderId="0"/>
    <xf numFmtId="1" fontId="126" fillId="0" borderId="0"/>
    <xf numFmtId="0" fontId="41" fillId="2" borderId="12" applyNumberFormat="0" applyFont="0" applyAlignment="0" applyProtection="0"/>
    <xf numFmtId="9" fontId="109"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27" fillId="13" borderId="21" applyNumberFormat="0" applyAlignment="0" applyProtection="0"/>
    <xf numFmtId="0" fontId="128" fillId="22" borderId="0">
      <alignment horizontal="left" vertical="top"/>
    </xf>
    <xf numFmtId="0" fontId="28" fillId="0" borderId="0"/>
    <xf numFmtId="0" fontId="28" fillId="0" borderId="0"/>
    <xf numFmtId="0" fontId="28" fillId="0" borderId="0"/>
    <xf numFmtId="0" fontId="129" fillId="0" borderId="0"/>
    <xf numFmtId="0" fontId="130" fillId="0" borderId="0"/>
    <xf numFmtId="0" fontId="30" fillId="0" borderId="16">
      <alignment horizontal="left" vertical="top" wrapText="1"/>
    </xf>
    <xf numFmtId="0" fontId="30" fillId="0" borderId="16">
      <alignment horizontal="left" vertical="top" wrapText="1"/>
    </xf>
    <xf numFmtId="0" fontId="30" fillId="0" borderId="16">
      <alignment horizontal="left" vertical="top" wrapText="1"/>
    </xf>
    <xf numFmtId="0" fontId="30" fillId="0" borderId="16">
      <alignment horizontal="left" vertical="top" wrapText="1"/>
    </xf>
    <xf numFmtId="0" fontId="30" fillId="0" borderId="17">
      <alignment horizontal="left" vertical="top" wrapText="1"/>
    </xf>
    <xf numFmtId="0" fontId="30" fillId="0" borderId="17">
      <alignment horizontal="left" vertical="top" wrapText="1"/>
    </xf>
    <xf numFmtId="0" fontId="30" fillId="0" borderId="17">
      <alignment horizontal="left" vertical="top" wrapText="1"/>
    </xf>
    <xf numFmtId="0" fontId="30" fillId="0" borderId="17">
      <alignment horizontal="left" vertical="top" wrapText="1"/>
    </xf>
    <xf numFmtId="0" fontId="131" fillId="0" borderId="0" applyNumberFormat="0" applyFill="0" applyBorder="0" applyAlignment="0" applyProtection="0"/>
    <xf numFmtId="175" fontId="110" fillId="0" borderId="2">
      <protection locked="0"/>
    </xf>
    <xf numFmtId="175" fontId="111" fillId="0" borderId="2">
      <protection locked="0"/>
    </xf>
    <xf numFmtId="0" fontId="87" fillId="0" borderId="15" applyNumberFormat="0" applyFill="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7" fontId="28" fillId="0" borderId="0" applyFont="0" applyFill="0" applyBorder="0" applyAlignment="0" applyProtection="0"/>
    <xf numFmtId="177" fontId="28" fillId="0" borderId="0" applyFont="0" applyFill="0" applyBorder="0" applyAlignment="0" applyProtection="0"/>
    <xf numFmtId="177"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41" fillId="0" borderId="0" applyFont="0" applyFill="0" applyBorder="0" applyAlignment="0" applyProtection="0"/>
    <xf numFmtId="176" fontId="121" fillId="0" borderId="0" applyFont="0" applyFill="0" applyBorder="0" applyAlignment="0" applyProtection="0"/>
    <xf numFmtId="176" fontId="121" fillId="0" borderId="0" applyFont="0" applyFill="0" applyBorder="0" applyAlignment="0" applyProtection="0"/>
    <xf numFmtId="176" fontId="121" fillId="0" borderId="0" applyFont="0" applyFill="0" applyBorder="0" applyAlignment="0" applyProtection="0"/>
    <xf numFmtId="176" fontId="121" fillId="0" borderId="0" applyFont="0" applyFill="0" applyBorder="0" applyAlignment="0" applyProtection="0"/>
    <xf numFmtId="171" fontId="4" fillId="0" borderId="0" applyFill="0" applyBorder="0" applyAlignment="0" applyProtection="0"/>
    <xf numFmtId="164" fontId="28" fillId="0" borderId="0" applyFont="0" applyFill="0" applyBorder="0" applyAlignment="0" applyProtection="0"/>
    <xf numFmtId="178" fontId="28" fillId="0" borderId="0" applyFont="0" applyFill="0" applyBorder="0" applyAlignment="0" applyProtection="0"/>
    <xf numFmtId="178" fontId="28" fillId="0" borderId="0" applyFont="0" applyFill="0" applyBorder="0" applyAlignment="0" applyProtection="0"/>
    <xf numFmtId="178"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4" fillId="0" borderId="0" applyFont="0" applyFill="0" applyBorder="0" applyAlignment="0" applyProtection="0"/>
    <xf numFmtId="164" fontId="121" fillId="0" borderId="0" applyFont="0" applyFill="0" applyBorder="0" applyAlignment="0" applyProtection="0"/>
    <xf numFmtId="164" fontId="121" fillId="0" borderId="0" applyFont="0" applyFill="0" applyBorder="0" applyAlignment="0" applyProtection="0"/>
    <xf numFmtId="164" fontId="121" fillId="0" borderId="0" applyFont="0" applyFill="0" applyBorder="0" applyAlignment="0" applyProtection="0"/>
    <xf numFmtId="164" fontId="121" fillId="0" borderId="0" applyFont="0" applyFill="0" applyBorder="0" applyAlignment="0" applyProtection="0"/>
    <xf numFmtId="0" fontId="80" fillId="0" borderId="0" applyNumberForma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06" fillId="0" borderId="0"/>
    <xf numFmtId="0" fontId="109" fillId="23" borderId="0" applyNumberFormat="0" applyBorder="0" applyAlignment="0" applyProtection="0"/>
    <xf numFmtId="0" fontId="109" fillId="5" borderId="0" applyNumberFormat="0" applyBorder="0" applyAlignment="0" applyProtection="0"/>
    <xf numFmtId="0" fontId="109" fillId="24" borderId="0" applyNumberFormat="0" applyBorder="0" applyAlignment="0" applyProtection="0"/>
    <xf numFmtId="0" fontId="109" fillId="12" borderId="0" applyNumberFormat="0" applyBorder="0" applyAlignment="0" applyProtection="0"/>
    <xf numFmtId="0" fontId="109" fillId="21" borderId="0" applyNumberFormat="0" applyBorder="0" applyAlignment="0" applyProtection="0"/>
    <xf numFmtId="0" fontId="109" fillId="3" borderId="0" applyNumberFormat="0" applyBorder="0" applyAlignment="0" applyProtection="0"/>
    <xf numFmtId="0" fontId="109" fillId="19" borderId="0" applyNumberFormat="0" applyBorder="0" applyAlignment="0" applyProtection="0"/>
    <xf numFmtId="0" fontId="109" fillId="20" borderId="0" applyNumberFormat="0" applyBorder="0" applyAlignment="0" applyProtection="0"/>
    <xf numFmtId="0" fontId="109" fillId="25" borderId="0" applyNumberFormat="0" applyBorder="0" applyAlignment="0" applyProtection="0"/>
    <xf numFmtId="0" fontId="109" fillId="12" borderId="0" applyNumberFormat="0" applyBorder="0" applyAlignment="0" applyProtection="0"/>
    <xf numFmtId="0" fontId="109" fillId="19" borderId="0" applyNumberFormat="0" applyBorder="0" applyAlignment="0" applyProtection="0"/>
    <xf numFmtId="0" fontId="109" fillId="7" borderId="0" applyNumberFormat="0" applyBorder="0" applyAlignment="0" applyProtection="0"/>
    <xf numFmtId="0" fontId="75" fillId="26" borderId="0" applyNumberFormat="0" applyBorder="0" applyAlignment="0" applyProtection="0"/>
    <xf numFmtId="0" fontId="75" fillId="20" borderId="0" applyNumberFormat="0" applyBorder="0" applyAlignment="0" applyProtection="0"/>
    <xf numFmtId="0" fontId="75" fillId="25" borderId="0" applyNumberFormat="0" applyBorder="0" applyAlignment="0" applyProtection="0"/>
    <xf numFmtId="0" fontId="75" fillId="17" borderId="0" applyNumberFormat="0" applyBorder="0" applyAlignment="0" applyProtection="0"/>
    <xf numFmtId="0" fontId="75" fillId="10" borderId="0" applyNumberFormat="0" applyBorder="0" applyAlignment="0" applyProtection="0"/>
    <xf numFmtId="0" fontId="75" fillId="27" borderId="0" applyNumberFormat="0" applyBorder="0" applyAlignment="0" applyProtection="0"/>
    <xf numFmtId="0" fontId="132" fillId="0" borderId="0"/>
    <xf numFmtId="165" fontId="132" fillId="0" borderId="0"/>
    <xf numFmtId="164" fontId="109" fillId="0" borderId="0" applyFont="0" applyFill="0" applyBorder="0" applyAlignment="0" applyProtection="0"/>
    <xf numFmtId="164" fontId="109" fillId="0" borderId="0" applyFont="0" applyFill="0" applyBorder="0" applyAlignment="0" applyProtection="0"/>
    <xf numFmtId="164" fontId="41"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09" fillId="0" borderId="0" applyFont="0" applyFill="0" applyBorder="0" applyAlignment="0" applyProtection="0"/>
    <xf numFmtId="164" fontId="4" fillId="0" borderId="0" applyFont="0" applyFill="0" applyBorder="0" applyAlignment="0" applyProtection="0"/>
    <xf numFmtId="179" fontId="28" fillId="0" borderId="0" applyFill="0" applyBorder="0" applyAlignment="0" applyProtection="0"/>
    <xf numFmtId="164" fontId="109"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0" fontId="114" fillId="24" borderId="0" applyNumberFormat="0" applyBorder="0" applyAlignment="0" applyProtection="0"/>
    <xf numFmtId="2" fontId="4" fillId="0" borderId="0" applyFont="0" applyFill="0" applyBorder="0" applyAlignment="0" applyProtection="0"/>
    <xf numFmtId="0" fontId="133" fillId="0" borderId="0" applyNumberFormat="0" applyFill="0" applyBorder="0" applyAlignment="0" applyProtection="0">
      <alignment vertical="top"/>
      <protection locked="0"/>
    </xf>
    <xf numFmtId="0" fontId="127" fillId="18" borderId="21" applyNumberFormat="0" applyAlignment="0" applyProtection="0"/>
    <xf numFmtId="0" fontId="76" fillId="0" borderId="9" applyNumberFormat="0" applyFill="0" applyAlignment="0" applyProtection="0"/>
    <xf numFmtId="0" fontId="77" fillId="0" borderId="10" applyNumberFormat="0" applyFill="0" applyAlignment="0" applyProtection="0"/>
    <xf numFmtId="0" fontId="78" fillId="0" borderId="11" applyNumberFormat="0" applyFill="0" applyAlignment="0" applyProtection="0"/>
    <xf numFmtId="0" fontId="78" fillId="0" borderId="0" applyNumberFormat="0" applyFill="0" applyBorder="0" applyAlignment="0" applyProtection="0"/>
    <xf numFmtId="0" fontId="134" fillId="0" borderId="0" applyNumberFormat="0" applyFill="0" applyBorder="0" applyAlignment="0" applyProtection="0"/>
    <xf numFmtId="0" fontId="79" fillId="4" borderId="0" applyNumberFormat="0" applyBorder="0" applyAlignment="0" applyProtection="0"/>
    <xf numFmtId="0" fontId="41" fillId="0" borderId="0"/>
    <xf numFmtId="0" fontId="41" fillId="0" borderId="0"/>
    <xf numFmtId="0" fontId="135" fillId="0" borderId="0"/>
    <xf numFmtId="0" fontId="4" fillId="0" borderId="0"/>
    <xf numFmtId="0" fontId="1" fillId="0" borderId="0"/>
    <xf numFmtId="0" fontId="4" fillId="0" borderId="0"/>
    <xf numFmtId="0" fontId="135" fillId="0" borderId="0"/>
    <xf numFmtId="0" fontId="4" fillId="2" borderId="12" applyNumberFormat="0" applyFont="0" applyAlignment="0" applyProtection="0"/>
    <xf numFmtId="0" fontId="80" fillId="0" borderId="0" applyNumberFormat="0" applyFill="0" applyBorder="0" applyAlignment="0" applyProtection="0"/>
    <xf numFmtId="9" fontId="109" fillId="0" borderId="0" applyFont="0" applyFill="0" applyBorder="0" applyAlignment="0" applyProtection="0"/>
    <xf numFmtId="9" fontId="4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09" fillId="0" borderId="0" applyFont="0" applyFill="0" applyBorder="0" applyAlignment="0" applyProtection="0"/>
    <xf numFmtId="9" fontId="109" fillId="0" borderId="0" applyFont="0" applyFill="0" applyBorder="0" applyAlignment="0" applyProtection="0"/>
    <xf numFmtId="0" fontId="81" fillId="0" borderId="0" applyNumberFormat="0" applyFill="0" applyBorder="0" applyAlignment="0" applyProtection="0"/>
    <xf numFmtId="0" fontId="75" fillId="15" borderId="0" applyNumberFormat="0" applyBorder="0" applyAlignment="0" applyProtection="0"/>
    <xf numFmtId="0" fontId="75" fillId="11" borderId="0" applyNumberFormat="0" applyBorder="0" applyAlignment="0" applyProtection="0"/>
    <xf numFmtId="0" fontId="75" fillId="16" borderId="0" applyNumberFormat="0" applyBorder="0" applyAlignment="0" applyProtection="0"/>
    <xf numFmtId="0" fontId="75" fillId="17" borderId="0" applyNumberFormat="0" applyBorder="0" applyAlignment="0" applyProtection="0"/>
    <xf numFmtId="0" fontId="75" fillId="10" borderId="0" applyNumberFormat="0" applyBorder="0" applyAlignment="0" applyProtection="0"/>
    <xf numFmtId="0" fontId="75" fillId="6" borderId="0" applyNumberFormat="0" applyBorder="0" applyAlignment="0" applyProtection="0"/>
    <xf numFmtId="0" fontId="82" fillId="0" borderId="13" applyNumberFormat="0" applyFill="0" applyAlignment="0" applyProtection="0"/>
    <xf numFmtId="0" fontId="83" fillId="14" borderId="4" applyNumberFormat="0" applyAlignment="0" applyProtection="0"/>
    <xf numFmtId="0" fontId="84" fillId="18" borderId="3" applyNumberFormat="0" applyAlignment="0" applyProtection="0"/>
    <xf numFmtId="0" fontId="85" fillId="5"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86" fillId="3" borderId="3" applyNumberFormat="0" applyAlignment="0" applyProtection="0"/>
    <xf numFmtId="0" fontId="87" fillId="0" borderId="15" applyNumberFormat="0" applyFill="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20" fillId="0" borderId="0"/>
    <xf numFmtId="0" fontId="16" fillId="0" borderId="0" applyNumberFormat="0" applyFill="0" applyBorder="0" applyAlignment="0" applyProtection="0"/>
    <xf numFmtId="0" fontId="142" fillId="0" borderId="0"/>
    <xf numFmtId="0" fontId="142" fillId="0" borderId="0"/>
  </cellStyleXfs>
  <cellXfs count="482">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9" fillId="0" borderId="0" xfId="0" applyNumberFormat="1" applyFont="1" applyAlignment="1">
      <alignment horizontal="left" vertical="center"/>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12" fillId="0" borderId="0" xfId="0" applyFont="1" applyAlignment="1">
      <alignment horizontal="left" vertical="center"/>
    </xf>
    <xf numFmtId="0" fontId="4" fillId="0" borderId="0" xfId="0" applyFont="1" applyAlignment="1">
      <alignment vertical="top" wrapText="1"/>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6" fillId="0" borderId="0" xfId="0" applyFont="1"/>
    <xf numFmtId="0" fontId="14" fillId="0" borderId="0" xfId="0" applyFont="1" applyAlignment="1">
      <alignment horizontal="right" vertical="center"/>
    </xf>
    <xf numFmtId="0" fontId="14" fillId="0" borderId="0" xfId="0" applyFont="1" applyAlignment="1">
      <alignment vertical="top" wrapText="1"/>
    </xf>
    <xf numFmtId="0" fontId="14" fillId="0" borderId="0" xfId="0" applyFont="1" applyAlignment="1">
      <alignment horizontal="center" vertical="center" wrapText="1"/>
    </xf>
    <xf numFmtId="4" fontId="15" fillId="0" borderId="0" xfId="1" applyNumberFormat="1" applyFont="1" applyAlignment="1">
      <alignment horizontal="right" vertical="center"/>
    </xf>
    <xf numFmtId="0" fontId="17" fillId="0" borderId="0" xfId="0" applyFont="1" applyAlignment="1">
      <alignment horizontal="center" vertical="center" wrapText="1"/>
    </xf>
    <xf numFmtId="0" fontId="16" fillId="0" borderId="0" xfId="0" applyFont="1" applyAlignment="1">
      <alignment vertical="top" wrapText="1"/>
    </xf>
    <xf numFmtId="0" fontId="18" fillId="0" borderId="0" xfId="0" applyFont="1" applyAlignment="1">
      <alignment horizontal="right" vertical="center"/>
    </xf>
    <xf numFmtId="0" fontId="20" fillId="0" borderId="0" xfId="0" applyFont="1"/>
    <xf numFmtId="164" fontId="16" fillId="0" borderId="0" xfId="1" applyNumberFormat="1" applyFont="1" applyAlignment="1">
      <alignment horizontal="center" vertical="center"/>
    </xf>
    <xf numFmtId="164" fontId="4" fillId="0" borderId="0" xfId="1" applyNumberFormat="1" applyFont="1" applyAlignment="1">
      <alignment vertical="top" wrapText="1"/>
    </xf>
    <xf numFmtId="17" fontId="14" fillId="0" borderId="0" xfId="0" applyNumberFormat="1" applyFont="1" applyAlignment="1">
      <alignment horizontal="center" vertical="center" wrapText="1"/>
    </xf>
    <xf numFmtId="0" fontId="10" fillId="0" borderId="0" xfId="0" applyFont="1" applyAlignment="1">
      <alignment horizontal="center" vertical="center"/>
    </xf>
    <xf numFmtId="0" fontId="21" fillId="0" borderId="0" xfId="0" applyFont="1" applyAlignment="1">
      <alignment horizontal="left" vertical="center"/>
    </xf>
    <xf numFmtId="0" fontId="21" fillId="0" borderId="0" xfId="0" applyFont="1"/>
    <xf numFmtId="0" fontId="18" fillId="0" borderId="0" xfId="0" applyFont="1" applyAlignment="1">
      <alignment horizontal="center" vertical="center"/>
    </xf>
    <xf numFmtId="0" fontId="10" fillId="0" borderId="0" xfId="0" applyFont="1" applyAlignment="1">
      <alignment horizontal="center" wrapText="1"/>
    </xf>
    <xf numFmtId="4" fontId="4" fillId="0" borderId="0" xfId="1" applyNumberFormat="1" applyFont="1" applyAlignment="1">
      <alignment wrapText="1"/>
    </xf>
    <xf numFmtId="4" fontId="10" fillId="0" borderId="0" xfId="1" applyNumberFormat="1" applyFont="1" applyAlignment="1">
      <alignment horizontal="right" wrapText="1"/>
    </xf>
    <xf numFmtId="4" fontId="23" fillId="0" borderId="0" xfId="0" applyNumberFormat="1" applyFont="1" applyAlignment="1">
      <alignment horizontal="left"/>
    </xf>
    <xf numFmtId="0" fontId="0" fillId="0" borderId="0" xfId="0" applyAlignment="1">
      <alignment wrapText="1"/>
    </xf>
    <xf numFmtId="1" fontId="10" fillId="0" borderId="0" xfId="0" applyNumberFormat="1" applyFont="1" applyAlignment="1">
      <alignment horizontal="center" vertical="top" wrapText="1"/>
    </xf>
    <xf numFmtId="0" fontId="24" fillId="0" borderId="0" xfId="0" applyFont="1" applyAlignment="1">
      <alignment horizontal="center" vertical="top" wrapText="1"/>
    </xf>
    <xf numFmtId="4" fontId="25" fillId="0" borderId="0" xfId="0" applyNumberFormat="1" applyFont="1" applyAlignment="1">
      <alignment horizontal="center"/>
    </xf>
    <xf numFmtId="4" fontId="26" fillId="0" borderId="0" xfId="0" applyNumberFormat="1" applyFont="1" applyAlignment="1">
      <alignment horizontal="left"/>
    </xf>
    <xf numFmtId="0" fontId="27" fillId="0" borderId="0" xfId="0" applyFont="1"/>
    <xf numFmtId="4" fontId="28" fillId="0" borderId="0" xfId="0" applyNumberFormat="1" applyFont="1" applyAlignment="1">
      <alignment vertical="top" wrapText="1"/>
    </xf>
    <xf numFmtId="4" fontId="32" fillId="0" borderId="0" xfId="0" applyNumberFormat="1" applyFont="1" applyAlignment="1">
      <alignment horizontal="left"/>
    </xf>
    <xf numFmtId="4" fontId="33" fillId="0" borderId="0" xfId="0" applyNumberFormat="1" applyFont="1" applyAlignment="1">
      <alignment horizontal="center"/>
    </xf>
    <xf numFmtId="4" fontId="34" fillId="0" borderId="0" xfId="0" applyNumberFormat="1" applyFont="1" applyAlignment="1">
      <alignment horizontal="left"/>
    </xf>
    <xf numFmtId="0" fontId="33" fillId="0" borderId="0" xfId="0" applyFont="1" applyAlignment="1">
      <alignment horizontal="center" vertical="center" wrapText="1"/>
    </xf>
    <xf numFmtId="0" fontId="31" fillId="0" borderId="0" xfId="0" applyFont="1" applyAlignment="1">
      <alignment horizontal="left" vertical="top" wrapText="1"/>
    </xf>
    <xf numFmtId="4" fontId="38" fillId="0" borderId="0" xfId="0" applyNumberFormat="1" applyFont="1" applyAlignment="1">
      <alignment horizontal="center"/>
    </xf>
    <xf numFmtId="0" fontId="39" fillId="0" borderId="0" xfId="3" applyAlignment="1">
      <alignment wrapText="1"/>
    </xf>
    <xf numFmtId="0" fontId="40" fillId="0" borderId="0" xfId="3" applyFont="1" applyAlignment="1">
      <alignment vertical="top" wrapText="1"/>
    </xf>
    <xf numFmtId="0" fontId="42" fillId="0" borderId="0" xfId="4" applyFont="1" applyAlignment="1">
      <alignment horizontal="left" vertical="top" wrapText="1"/>
    </xf>
    <xf numFmtId="4" fontId="4" fillId="0" borderId="0" xfId="0" applyNumberFormat="1" applyFont="1" applyAlignment="1">
      <alignment vertical="top" wrapText="1"/>
    </xf>
    <xf numFmtId="4" fontId="4" fillId="0" borderId="0" xfId="1" applyNumberFormat="1" applyFont="1" applyAlignment="1">
      <alignment horizontal="right" wrapText="1"/>
    </xf>
    <xf numFmtId="164" fontId="4" fillId="0" borderId="0" xfId="1" applyNumberFormat="1" applyFont="1" applyAlignment="1">
      <alignment horizontal="right" wrapText="1"/>
    </xf>
    <xf numFmtId="4" fontId="4" fillId="0" borderId="0" xfId="0" applyNumberFormat="1" applyFont="1" applyAlignment="1">
      <alignment wrapText="1"/>
    </xf>
    <xf numFmtId="0" fontId="28" fillId="0" borderId="0" xfId="0" applyFont="1" applyAlignment="1">
      <alignment vertical="top" wrapText="1"/>
    </xf>
    <xf numFmtId="0" fontId="29" fillId="0" borderId="0" xfId="2" applyNumberFormat="1" applyFont="1" applyAlignment="1">
      <alignment horizontal="center"/>
    </xf>
    <xf numFmtId="4" fontId="28" fillId="0" borderId="0" xfId="0" applyNumberFormat="1" applyFont="1" applyAlignment="1">
      <alignment horizontal="right" wrapText="1"/>
    </xf>
    <xf numFmtId="0" fontId="31" fillId="0" borderId="0" xfId="0" applyFont="1" applyAlignment="1">
      <alignment vertical="top" wrapText="1"/>
    </xf>
    <xf numFmtId="4" fontId="4" fillId="0" borderId="0" xfId="0" applyNumberFormat="1" applyFont="1" applyAlignment="1">
      <alignment horizontal="right" wrapText="1"/>
    </xf>
    <xf numFmtId="4" fontId="36" fillId="0" borderId="0" xfId="1" applyNumberFormat="1" applyFont="1" applyAlignment="1">
      <alignment horizontal="right"/>
    </xf>
    <xf numFmtId="4" fontId="31" fillId="0" borderId="0" xfId="0" applyNumberFormat="1" applyFont="1" applyAlignment="1">
      <alignment vertical="top" wrapText="1"/>
    </xf>
    <xf numFmtId="4" fontId="31" fillId="0" borderId="0" xfId="1" applyNumberFormat="1" applyFont="1" applyAlignment="1">
      <alignment horizontal="right"/>
    </xf>
    <xf numFmtId="0" fontId="28" fillId="0" borderId="0" xfId="0" applyFont="1" applyAlignment="1">
      <alignment horizontal="left" vertical="top" wrapText="1"/>
    </xf>
    <xf numFmtId="0" fontId="4" fillId="0" borderId="0" xfId="0" applyFont="1" applyAlignment="1">
      <alignment horizontal="left" vertical="top" wrapText="1"/>
    </xf>
    <xf numFmtId="4" fontId="44" fillId="0" borderId="0" xfId="0" applyNumberFormat="1" applyFont="1" applyAlignment="1">
      <alignment horizontal="center"/>
    </xf>
    <xf numFmtId="4" fontId="31" fillId="0" borderId="0" xfId="1" applyNumberFormat="1" applyFont="1"/>
    <xf numFmtId="0" fontId="10" fillId="0" borderId="0" xfId="0" applyFont="1" applyAlignment="1">
      <alignment horizontal="center"/>
    </xf>
    <xf numFmtId="4" fontId="43" fillId="0" borderId="0" xfId="1" applyNumberFormat="1" applyFont="1" applyAlignment="1">
      <alignment horizontal="right" wrapText="1"/>
    </xf>
    <xf numFmtId="4" fontId="38" fillId="0" borderId="0" xfId="0" applyNumberFormat="1" applyFont="1" applyAlignment="1">
      <alignment horizontal="left"/>
    </xf>
    <xf numFmtId="9" fontId="10" fillId="0" borderId="0" xfId="0" applyNumberFormat="1" applyFont="1" applyAlignment="1">
      <alignment horizontal="center" wrapText="1"/>
    </xf>
    <xf numFmtId="0" fontId="49" fillId="0" borderId="0" xfId="0" applyFont="1"/>
    <xf numFmtId="4" fontId="50" fillId="0" borderId="0" xfId="0" applyNumberFormat="1" applyFont="1" applyAlignment="1">
      <alignment vertical="top" wrapText="1"/>
    </xf>
    <xf numFmtId="0" fontId="52" fillId="0" borderId="0" xfId="0" applyFont="1" applyAlignment="1">
      <alignment horizontal="left" vertical="center"/>
    </xf>
    <xf numFmtId="4" fontId="10" fillId="0" borderId="0" xfId="0" applyNumberFormat="1" applyFont="1" applyAlignment="1">
      <alignment horizontal="right" vertical="center"/>
    </xf>
    <xf numFmtId="4" fontId="4" fillId="0" borderId="0" xfId="1" applyNumberFormat="1" applyFont="1" applyAlignment="1">
      <alignment horizontal="center" vertical="center"/>
    </xf>
    <xf numFmtId="4" fontId="4" fillId="0" borderId="0" xfId="0" applyNumberFormat="1" applyFont="1"/>
    <xf numFmtId="4" fontId="16" fillId="0" borderId="0" xfId="0" applyNumberFormat="1" applyFont="1"/>
    <xf numFmtId="4" fontId="24" fillId="0" borderId="0" xfId="0" applyNumberFormat="1" applyFont="1" applyAlignment="1">
      <alignment horizontal="center" vertical="center"/>
    </xf>
    <xf numFmtId="4" fontId="53" fillId="0" borderId="0" xfId="0" applyNumberFormat="1" applyFont="1"/>
    <xf numFmtId="0" fontId="48" fillId="0" borderId="0" xfId="0" applyFont="1" applyAlignment="1">
      <alignment horizontal="center" vertical="center"/>
    </xf>
    <xf numFmtId="4" fontId="19" fillId="0" borderId="0" xfId="1" applyNumberFormat="1" applyFont="1" applyAlignment="1">
      <alignment horizontal="right" vertical="center"/>
    </xf>
    <xf numFmtId="0" fontId="48" fillId="0" borderId="0" xfId="0" applyFont="1" applyAlignment="1">
      <alignment horizontal="right" vertical="center"/>
    </xf>
    <xf numFmtId="0" fontId="53" fillId="0" borderId="0" xfId="0" applyFont="1"/>
    <xf numFmtId="0" fontId="55" fillId="0" borderId="0" xfId="0" applyFont="1" applyAlignment="1">
      <alignment horizontal="left" vertical="center"/>
    </xf>
    <xf numFmtId="4" fontId="59" fillId="0" borderId="0" xfId="1" applyNumberFormat="1" applyFont="1" applyAlignment="1">
      <alignment horizontal="right" vertical="center"/>
    </xf>
    <xf numFmtId="4" fontId="55" fillId="0" borderId="0" xfId="0" applyNumberFormat="1" applyFont="1" applyAlignment="1">
      <alignment horizontal="left" vertical="center"/>
    </xf>
    <xf numFmtId="4" fontId="56" fillId="0" borderId="0" xfId="0" applyNumberFormat="1" applyFont="1" applyAlignment="1">
      <alignment horizontal="left" vertical="center"/>
    </xf>
    <xf numFmtId="4" fontId="57" fillId="0" borderId="0" xfId="0" applyNumberFormat="1" applyFont="1" applyAlignment="1">
      <alignment horizontal="left" vertical="center"/>
    </xf>
    <xf numFmtId="4" fontId="13" fillId="0" borderId="0" xfId="0" applyNumberFormat="1" applyFont="1" applyAlignment="1">
      <alignment horizontal="right" vertical="center"/>
    </xf>
    <xf numFmtId="4" fontId="4" fillId="0" borderId="0" xfId="0" applyNumberFormat="1" applyFont="1" applyAlignment="1">
      <alignment horizontal="left"/>
    </xf>
    <xf numFmtId="4" fontId="58" fillId="0" borderId="0" xfId="0" applyNumberFormat="1" applyFont="1" applyAlignment="1">
      <alignment horizontal="center" vertical="center" wrapText="1"/>
    </xf>
    <xf numFmtId="4" fontId="16" fillId="0" borderId="0" xfId="0" applyNumberFormat="1" applyFont="1" applyAlignment="1">
      <alignment vertical="top" wrapText="1"/>
    </xf>
    <xf numFmtId="4" fontId="18" fillId="0" borderId="0" xfId="0" applyNumberFormat="1" applyFont="1" applyAlignment="1">
      <alignment horizontal="center" vertical="center" wrapText="1"/>
    </xf>
    <xf numFmtId="4" fontId="20" fillId="0" borderId="0" xfId="0" applyNumberFormat="1" applyFont="1"/>
    <xf numFmtId="4" fontId="16" fillId="0" borderId="0" xfId="1" applyNumberFormat="1" applyFont="1" applyAlignment="1">
      <alignment horizontal="center" vertical="center"/>
    </xf>
    <xf numFmtId="4" fontId="4" fillId="0" borderId="0" xfId="1" applyNumberFormat="1" applyFont="1" applyAlignment="1">
      <alignment vertical="top" wrapText="1"/>
    </xf>
    <xf numFmtId="4" fontId="14" fillId="0" borderId="0" xfId="0" applyNumberFormat="1" applyFont="1" applyAlignment="1">
      <alignment horizontal="center" vertical="center" wrapText="1"/>
    </xf>
    <xf numFmtId="4" fontId="48" fillId="0" borderId="2" xfId="1" applyNumberFormat="1" applyFont="1" applyBorder="1" applyAlignment="1">
      <alignment horizontal="right" vertical="center" wrapText="1"/>
    </xf>
    <xf numFmtId="4" fontId="62" fillId="0" borderId="0" xfId="0" applyNumberFormat="1" applyFont="1" applyAlignment="1">
      <alignment horizontal="left"/>
    </xf>
    <xf numFmtId="166" fontId="65" fillId="0" borderId="0" xfId="0" applyNumberFormat="1" applyFont="1"/>
    <xf numFmtId="4" fontId="67" fillId="0" borderId="0" xfId="0" applyNumberFormat="1" applyFont="1" applyAlignment="1">
      <alignment horizontal="center"/>
    </xf>
    <xf numFmtId="0" fontId="14" fillId="0" borderId="0" xfId="0" applyFont="1" applyAlignment="1">
      <alignment horizontal="left" vertical="center"/>
    </xf>
    <xf numFmtId="4" fontId="28" fillId="0" borderId="0" xfId="0" applyNumberFormat="1" applyFont="1" applyAlignment="1">
      <alignment horizontal="right" vertical="center" wrapText="1"/>
    </xf>
    <xf numFmtId="0" fontId="0" fillId="0" borderId="0" xfId="0" applyAlignment="1">
      <alignment horizontal="center" vertical="center"/>
    </xf>
    <xf numFmtId="0" fontId="10" fillId="0" borderId="0" xfId="0" applyFont="1" applyAlignment="1">
      <alignment horizontal="center" vertical="center" wrapText="1"/>
    </xf>
    <xf numFmtId="0" fontId="29" fillId="0" borderId="0" xfId="2" applyNumberFormat="1" applyFont="1" applyAlignment="1">
      <alignment horizontal="center" vertical="center"/>
    </xf>
    <xf numFmtId="9" fontId="29" fillId="0" borderId="0" xfId="2" applyFont="1" applyAlignment="1">
      <alignment horizontal="center" vertical="center"/>
    </xf>
    <xf numFmtId="0" fontId="36" fillId="0" borderId="0" xfId="0" applyFont="1" applyAlignment="1">
      <alignment horizontal="center" vertical="center" wrapText="1"/>
    </xf>
    <xf numFmtId="9" fontId="10" fillId="0" borderId="0" xfId="2" applyFont="1" applyAlignment="1">
      <alignment horizontal="center" vertical="center"/>
    </xf>
    <xf numFmtId="9" fontId="10" fillId="0" borderId="0" xfId="0" applyNumberFormat="1" applyFont="1" applyAlignment="1">
      <alignment horizontal="center" vertical="center" wrapText="1"/>
    </xf>
    <xf numFmtId="0" fontId="45" fillId="0" borderId="0" xfId="0" applyFont="1" applyAlignment="1">
      <alignment horizontal="center" vertical="center" wrapText="1"/>
    </xf>
    <xf numFmtId="0" fontId="36" fillId="0" borderId="0" xfId="0" applyFont="1" applyAlignment="1">
      <alignment vertical="center" wrapText="1"/>
    </xf>
    <xf numFmtId="0" fontId="0" fillId="0" borderId="0" xfId="0" applyAlignment="1">
      <alignment vertical="center"/>
    </xf>
    <xf numFmtId="0" fontId="49" fillId="0" borderId="0" xfId="0" applyFont="1" applyAlignment="1">
      <alignment vertical="center"/>
    </xf>
    <xf numFmtId="0" fontId="4" fillId="0" borderId="0" xfId="0" applyFont="1" applyAlignment="1">
      <alignment vertical="center"/>
    </xf>
    <xf numFmtId="4" fontId="4" fillId="0" borderId="0" xfId="1" applyNumberFormat="1" applyFont="1" applyAlignment="1">
      <alignment vertical="center" wrapText="1"/>
    </xf>
    <xf numFmtId="4" fontId="10" fillId="0" borderId="0" xfId="1" applyNumberFormat="1" applyFont="1" applyAlignment="1">
      <alignment horizontal="right" vertical="center" wrapText="1"/>
    </xf>
    <xf numFmtId="2" fontId="28" fillId="0" borderId="0" xfId="0" applyNumberFormat="1" applyFont="1" applyAlignment="1">
      <alignment horizontal="right" vertical="center"/>
    </xf>
    <xf numFmtId="165" fontId="36" fillId="0" borderId="0" xfId="1" applyNumberFormat="1" applyFont="1" applyAlignment="1">
      <alignment horizontal="right" vertical="center"/>
    </xf>
    <xf numFmtId="4" fontId="4" fillId="0" borderId="0" xfId="0" applyNumberFormat="1" applyFont="1" applyAlignment="1">
      <alignment vertical="center" wrapText="1"/>
    </xf>
    <xf numFmtId="165" fontId="31" fillId="0" borderId="0" xfId="1" applyNumberFormat="1" applyFont="1" applyAlignment="1">
      <alignment vertical="center" wrapText="1"/>
    </xf>
    <xf numFmtId="165" fontId="36" fillId="0" borderId="0" xfId="1" applyNumberFormat="1" applyFont="1" applyAlignment="1">
      <alignment vertical="center"/>
    </xf>
    <xf numFmtId="4" fontId="28" fillId="0" borderId="0" xfId="0" applyNumberFormat="1" applyFont="1" applyAlignment="1">
      <alignment vertical="center" wrapText="1"/>
    </xf>
    <xf numFmtId="4" fontId="28" fillId="0" borderId="0" xfId="1" applyNumberFormat="1" applyFont="1" applyAlignment="1">
      <alignment vertical="center" wrapText="1"/>
    </xf>
    <xf numFmtId="4" fontId="31" fillId="0" borderId="0" xfId="1" applyNumberFormat="1" applyFont="1" applyAlignment="1">
      <alignment horizontal="right" vertical="center" wrapText="1"/>
    </xf>
    <xf numFmtId="4" fontId="36" fillId="0" borderId="0" xfId="1" applyNumberFormat="1" applyFont="1" applyAlignment="1">
      <alignment horizontal="right" vertical="center"/>
    </xf>
    <xf numFmtId="4" fontId="4" fillId="0" borderId="0" xfId="0" applyNumberFormat="1" applyFont="1" applyAlignment="1">
      <alignment horizontal="right" vertical="center" wrapText="1"/>
    </xf>
    <xf numFmtId="165" fontId="4" fillId="0" borderId="0" xfId="1" applyNumberFormat="1" applyFont="1" applyAlignment="1">
      <alignment horizontal="right" vertical="center"/>
    </xf>
    <xf numFmtId="165" fontId="10" fillId="0" borderId="0" xfId="1" applyNumberFormat="1" applyFont="1" applyAlignment="1">
      <alignment horizontal="right" vertical="center"/>
    </xf>
    <xf numFmtId="4" fontId="31" fillId="0" borderId="0" xfId="1" applyNumberFormat="1" applyFont="1" applyAlignment="1">
      <alignment horizontal="right" vertical="center"/>
    </xf>
    <xf numFmtId="4" fontId="4" fillId="0" borderId="0" xfId="1" applyNumberFormat="1" applyFont="1" applyAlignment="1">
      <alignment horizontal="right" vertical="center" wrapText="1"/>
    </xf>
    <xf numFmtId="164" fontId="4" fillId="0" borderId="0" xfId="1" applyNumberFormat="1" applyFont="1" applyAlignment="1">
      <alignment horizontal="right" vertical="center" wrapText="1"/>
    </xf>
    <xf numFmtId="164" fontId="10" fillId="0" borderId="0" xfId="1" applyNumberFormat="1" applyFont="1" applyAlignment="1">
      <alignment horizontal="right" vertical="center" wrapText="1"/>
    </xf>
    <xf numFmtId="4" fontId="46" fillId="0" borderId="0" xfId="0" applyNumberFormat="1" applyFont="1" applyAlignment="1">
      <alignment horizontal="right" vertical="center" wrapText="1"/>
    </xf>
    <xf numFmtId="4" fontId="31" fillId="0" borderId="0" xfId="0" applyNumberFormat="1" applyFont="1" applyAlignment="1">
      <alignment horizontal="right" vertical="center" wrapText="1"/>
    </xf>
    <xf numFmtId="165" fontId="31" fillId="0" borderId="0" xfId="1" applyNumberFormat="1" applyFont="1" applyAlignment="1">
      <alignment horizontal="right" vertical="center"/>
    </xf>
    <xf numFmtId="0" fontId="0" fillId="0" borderId="0" xfId="0" applyAlignment="1">
      <alignment horizontal="right" vertical="center"/>
    </xf>
    <xf numFmtId="0" fontId="49" fillId="0" borderId="0" xfId="0" applyFont="1" applyAlignment="1">
      <alignment horizontal="right" vertical="center"/>
    </xf>
    <xf numFmtId="0" fontId="4" fillId="0" borderId="0" xfId="0" applyFont="1" applyAlignment="1">
      <alignment horizontal="right" vertical="center"/>
    </xf>
    <xf numFmtId="4" fontId="60" fillId="0" borderId="0" xfId="0" applyNumberFormat="1" applyFont="1" applyAlignment="1">
      <alignment horizontal="right" vertical="center" wrapText="1"/>
    </xf>
    <xf numFmtId="165" fontId="61" fillId="0" borderId="0" xfId="1" applyNumberFormat="1" applyFont="1" applyAlignment="1">
      <alignment horizontal="right" vertical="center"/>
    </xf>
    <xf numFmtId="165" fontId="31" fillId="0" borderId="0" xfId="1" applyNumberFormat="1" applyFont="1" applyAlignment="1">
      <alignment horizontal="right" vertical="center" wrapText="1"/>
    </xf>
    <xf numFmtId="165" fontId="29" fillId="0" borderId="0" xfId="1" applyNumberFormat="1" applyFont="1" applyAlignment="1">
      <alignment horizontal="right" vertical="center"/>
    </xf>
    <xf numFmtId="4" fontId="28" fillId="0" borderId="0" xfId="1" applyNumberFormat="1" applyFont="1" applyAlignment="1">
      <alignment horizontal="right" vertical="center" wrapText="1"/>
    </xf>
    <xf numFmtId="0" fontId="49" fillId="0" borderId="0" xfId="0" applyFont="1" applyAlignment="1">
      <alignment horizontal="center" vertical="center"/>
    </xf>
    <xf numFmtId="0" fontId="29" fillId="0" borderId="0" xfId="0" applyFont="1" applyAlignment="1">
      <alignment horizontal="center" vertical="center"/>
    </xf>
    <xf numFmtId="0" fontId="36" fillId="0" borderId="0" xfId="0" applyFont="1" applyAlignment="1">
      <alignment horizontal="center" vertical="center"/>
    </xf>
    <xf numFmtId="4" fontId="43" fillId="0" borderId="0" xfId="1" applyNumberFormat="1" applyFont="1" applyAlignment="1">
      <alignment horizontal="right" vertical="center" wrapText="1"/>
    </xf>
    <xf numFmtId="4" fontId="28" fillId="0" borderId="0" xfId="0" applyNumberFormat="1" applyFont="1" applyAlignment="1">
      <alignment horizontal="right" vertical="center"/>
    </xf>
    <xf numFmtId="4" fontId="4" fillId="0" borderId="0" xfId="0" applyNumberFormat="1" applyFont="1" applyAlignment="1">
      <alignment horizontal="right" vertical="center"/>
    </xf>
    <xf numFmtId="2" fontId="4" fillId="0" borderId="0" xfId="0" applyNumberFormat="1" applyFont="1" applyAlignment="1">
      <alignment horizontal="right" vertical="center"/>
    </xf>
    <xf numFmtId="165" fontId="23" fillId="0" borderId="0" xfId="1" applyNumberFormat="1" applyFont="1" applyAlignment="1">
      <alignment horizontal="right" vertical="center"/>
    </xf>
    <xf numFmtId="4" fontId="31" fillId="0" borderId="0" xfId="1" applyNumberFormat="1" applyFont="1" applyAlignment="1">
      <alignment vertical="center"/>
    </xf>
    <xf numFmtId="4" fontId="10" fillId="0" borderId="0" xfId="1" applyNumberFormat="1" applyFont="1" applyAlignment="1">
      <alignment horizontal="right" vertical="center"/>
    </xf>
    <xf numFmtId="4" fontId="48" fillId="0" borderId="2" xfId="1" applyNumberFormat="1" applyFont="1" applyBorder="1" applyAlignment="1">
      <alignment vertical="center" wrapText="1"/>
    </xf>
    <xf numFmtId="165" fontId="28" fillId="0" borderId="0" xfId="1" applyNumberFormat="1" applyFont="1" applyAlignment="1">
      <alignment horizontal="right" vertical="center"/>
    </xf>
    <xf numFmtId="0" fontId="4" fillId="0" borderId="0" xfId="0" applyFont="1" applyAlignment="1">
      <alignment horizontal="right" vertical="center" wrapText="1"/>
    </xf>
    <xf numFmtId="4" fontId="10" fillId="0" borderId="0" xfId="1" applyNumberFormat="1" applyFont="1" applyAlignment="1">
      <alignment vertical="center" wrapText="1"/>
    </xf>
    <xf numFmtId="4" fontId="28" fillId="0" borderId="0" xfId="0" applyNumberFormat="1" applyFont="1" applyAlignment="1">
      <alignment vertical="center"/>
    </xf>
    <xf numFmtId="165" fontId="31" fillId="0" borderId="0" xfId="1" applyNumberFormat="1" applyFont="1" applyAlignment="1">
      <alignment vertical="center"/>
    </xf>
    <xf numFmtId="2" fontId="4" fillId="0" borderId="0" xfId="0" applyNumberFormat="1" applyFont="1" applyAlignment="1">
      <alignment vertical="center"/>
    </xf>
    <xf numFmtId="165" fontId="10" fillId="0" borderId="0" xfId="1" applyNumberFormat="1" applyFont="1" applyAlignment="1">
      <alignment vertical="center"/>
    </xf>
    <xf numFmtId="165" fontId="44" fillId="0" borderId="0" xfId="1" applyNumberFormat="1" applyFont="1" applyAlignment="1">
      <alignment vertical="center"/>
    </xf>
    <xf numFmtId="4" fontId="31" fillId="0" borderId="0" xfId="1" applyNumberFormat="1" applyFont="1" applyAlignment="1">
      <alignment vertical="center" wrapText="1"/>
    </xf>
    <xf numFmtId="4" fontId="36" fillId="0" borderId="0" xfId="1" applyNumberFormat="1" applyFont="1" applyAlignment="1">
      <alignment vertical="center"/>
    </xf>
    <xf numFmtId="165" fontId="51" fillId="0" borderId="0" xfId="1" applyNumberFormat="1" applyFont="1" applyAlignment="1">
      <alignment vertical="center"/>
    </xf>
    <xf numFmtId="164" fontId="4" fillId="0" borderId="0" xfId="1" applyNumberFormat="1" applyFont="1" applyAlignment="1">
      <alignment vertical="center" wrapText="1"/>
    </xf>
    <xf numFmtId="0" fontId="66" fillId="0" borderId="0" xfId="0" applyFont="1" applyAlignment="1">
      <alignment horizontal="center" vertical="center"/>
    </xf>
    <xf numFmtId="49" fontId="10" fillId="0" borderId="0" xfId="0" applyNumberFormat="1" applyFont="1" applyAlignment="1">
      <alignment horizontal="center" vertical="center" wrapText="1"/>
    </xf>
    <xf numFmtId="4" fontId="29" fillId="0" borderId="0" xfId="0" applyNumberFormat="1" applyFont="1" applyAlignment="1">
      <alignment horizontal="right" vertical="center"/>
    </xf>
    <xf numFmtId="4" fontId="0" fillId="0" borderId="0" xfId="0" applyNumberFormat="1" applyAlignment="1">
      <alignment wrapText="1"/>
    </xf>
    <xf numFmtId="4" fontId="33" fillId="0" borderId="0" xfId="0" applyNumberFormat="1" applyFont="1" applyAlignment="1">
      <alignment horizontal="center" vertical="center" wrapText="1"/>
    </xf>
    <xf numFmtId="4" fontId="39" fillId="0" borderId="0" xfId="3" applyNumberFormat="1" applyAlignment="1">
      <alignment wrapText="1"/>
    </xf>
    <xf numFmtId="4" fontId="42" fillId="0" borderId="0" xfId="4" applyNumberFormat="1" applyFont="1" applyAlignment="1">
      <alignment horizontal="left" vertical="top" wrapText="1"/>
    </xf>
    <xf numFmtId="4" fontId="47" fillId="0" borderId="0" xfId="0" applyNumberFormat="1" applyFont="1" applyAlignment="1">
      <alignment wrapText="1"/>
    </xf>
    <xf numFmtId="0" fontId="47" fillId="0" borderId="0" xfId="0" applyFont="1"/>
    <xf numFmtId="0" fontId="68" fillId="0" borderId="0" xfId="0" applyFont="1"/>
    <xf numFmtId="4" fontId="32" fillId="0" borderId="0" xfId="0" applyNumberFormat="1" applyFont="1" applyAlignment="1">
      <alignment horizontal="center"/>
    </xf>
    <xf numFmtId="4" fontId="69" fillId="0" borderId="0" xfId="1" applyNumberFormat="1" applyFont="1" applyAlignment="1">
      <alignment horizontal="right" vertical="center"/>
    </xf>
    <xf numFmtId="4" fontId="39" fillId="0" borderId="0" xfId="5" applyNumberFormat="1" applyFont="1" applyAlignment="1">
      <alignment wrapText="1"/>
    </xf>
    <xf numFmtId="4" fontId="70" fillId="0" borderId="0" xfId="5" applyNumberFormat="1" applyFont="1" applyAlignment="1">
      <alignment wrapText="1"/>
    </xf>
    <xf numFmtId="0" fontId="40" fillId="0" borderId="0" xfId="0" applyFont="1" applyAlignment="1">
      <alignment horizontal="left" vertical="top" wrapText="1"/>
    </xf>
    <xf numFmtId="165" fontId="37" fillId="0" borderId="0" xfId="1" applyNumberFormat="1" applyFont="1" applyAlignment="1">
      <alignment horizontal="right" vertical="center"/>
    </xf>
    <xf numFmtId="4" fontId="0" fillId="0" borderId="0" xfId="0" applyNumberFormat="1"/>
    <xf numFmtId="4" fontId="47" fillId="0" borderId="0" xfId="0" applyNumberFormat="1" applyFont="1" applyAlignment="1">
      <alignment horizontal="left" wrapText="1"/>
    </xf>
    <xf numFmtId="4" fontId="10" fillId="0" borderId="0" xfId="1" applyNumberFormat="1" applyFont="1" applyAlignment="1">
      <alignment wrapText="1"/>
    </xf>
    <xf numFmtId="4" fontId="29" fillId="0" borderId="0" xfId="0" applyNumberFormat="1" applyFont="1" applyAlignment="1">
      <alignment horizontal="right"/>
    </xf>
    <xf numFmtId="0" fontId="10" fillId="0" borderId="0" xfId="0" applyFont="1" applyAlignment="1">
      <alignment horizontal="left" vertical="top"/>
    </xf>
    <xf numFmtId="4" fontId="63" fillId="0" borderId="0" xfId="1" applyNumberFormat="1" applyFont="1" applyAlignment="1">
      <alignment vertical="center"/>
    </xf>
    <xf numFmtId="0" fontId="36" fillId="0" borderId="0" xfId="0" applyFont="1"/>
    <xf numFmtId="4" fontId="48" fillId="0" borderId="2" xfId="1" applyNumberFormat="1" applyFont="1" applyBorder="1" applyAlignment="1">
      <alignment horizontal="center" vertical="center" wrapText="1"/>
    </xf>
    <xf numFmtId="2" fontId="28" fillId="0" borderId="0" xfId="0" applyNumberFormat="1" applyFont="1"/>
    <xf numFmtId="0" fontId="0" fillId="0" borderId="0" xfId="0" applyAlignment="1">
      <alignment horizontal="right"/>
    </xf>
    <xf numFmtId="4" fontId="4" fillId="0" borderId="0" xfId="0" applyNumberFormat="1" applyFont="1" applyAlignment="1">
      <alignment horizontal="center" vertical="center"/>
    </xf>
    <xf numFmtId="0" fontId="4" fillId="0" borderId="0" xfId="0" applyFont="1" applyAlignment="1">
      <alignment horizontal="left" vertical="center" wrapText="1"/>
    </xf>
    <xf numFmtId="4" fontId="51" fillId="0" borderId="0" xfId="0" applyNumberFormat="1" applyFont="1" applyAlignment="1">
      <alignment horizontal="left"/>
    </xf>
    <xf numFmtId="4" fontId="43" fillId="0" borderId="0" xfId="1" applyNumberFormat="1" applyFont="1" applyAlignment="1">
      <alignment horizontal="right" vertical="center"/>
    </xf>
    <xf numFmtId="4" fontId="48" fillId="0" borderId="0" xfId="1" applyNumberFormat="1" applyFont="1" applyAlignment="1">
      <alignment horizontal="right" vertical="center" wrapText="1"/>
    </xf>
    <xf numFmtId="4" fontId="26" fillId="0" borderId="0" xfId="0" applyNumberFormat="1" applyFont="1" applyAlignment="1">
      <alignment horizontal="right"/>
    </xf>
    <xf numFmtId="4" fontId="51" fillId="0" borderId="0" xfId="0" applyNumberFormat="1" applyFont="1" applyAlignment="1">
      <alignment horizontal="right"/>
    </xf>
    <xf numFmtId="4" fontId="22" fillId="0" borderId="0" xfId="0" applyNumberFormat="1" applyFont="1"/>
    <xf numFmtId="4" fontId="64" fillId="0" borderId="0" xfId="0" applyNumberFormat="1" applyFont="1" applyAlignment="1">
      <alignment horizontal="center" vertical="center"/>
    </xf>
    <xf numFmtId="4" fontId="64" fillId="0" borderId="0" xfId="0" applyNumberFormat="1" applyFont="1" applyAlignment="1">
      <alignment horizontal="center" vertical="center" wrapText="1"/>
    </xf>
    <xf numFmtId="4" fontId="60" fillId="0" borderId="0" xfId="0" applyNumberFormat="1" applyFont="1" applyAlignment="1">
      <alignment horizontal="left" vertical="center" wrapText="1"/>
    </xf>
    <xf numFmtId="4" fontId="48" fillId="0" borderId="1" xfId="0" applyNumberFormat="1" applyFont="1" applyBorder="1" applyAlignment="1">
      <alignment horizontal="center" vertical="center"/>
    </xf>
    <xf numFmtId="4" fontId="48" fillId="0" borderId="1" xfId="1" applyNumberFormat="1" applyFont="1" applyBorder="1" applyAlignment="1">
      <alignment horizontal="center" vertical="center"/>
    </xf>
    <xf numFmtId="4" fontId="54" fillId="0" borderId="1" xfId="0" applyNumberFormat="1" applyFont="1" applyBorder="1" applyAlignment="1">
      <alignment horizontal="center" vertical="center"/>
    </xf>
    <xf numFmtId="4" fontId="73" fillId="0" borderId="0" xfId="0" applyNumberFormat="1" applyFont="1" applyAlignment="1">
      <alignment horizontal="left"/>
    </xf>
    <xf numFmtId="4" fontId="40" fillId="0" borderId="0" xfId="0" applyNumberFormat="1" applyFont="1"/>
    <xf numFmtId="4" fontId="14" fillId="0" borderId="0" xfId="1" applyNumberFormat="1" applyFont="1" applyAlignment="1">
      <alignment horizontal="right" vertical="center"/>
    </xf>
    <xf numFmtId="4" fontId="14" fillId="0" borderId="1" xfId="1" applyNumberFormat="1" applyFont="1" applyBorder="1" applyAlignment="1">
      <alignment horizontal="right" vertical="center"/>
    </xf>
    <xf numFmtId="4" fontId="93" fillId="0" borderId="0" xfId="0" applyNumberFormat="1" applyFont="1" applyAlignment="1">
      <alignment horizontal="center" wrapText="1"/>
    </xf>
    <xf numFmtId="165" fontId="95" fillId="0" borderId="0" xfId="1" applyNumberFormat="1" applyFont="1"/>
    <xf numFmtId="0" fontId="48" fillId="0" borderId="0" xfId="0" applyFont="1"/>
    <xf numFmtId="0" fontId="53" fillId="0" borderId="0" xfId="0" applyFont="1" applyAlignment="1">
      <alignment horizontal="center"/>
    </xf>
    <xf numFmtId="0" fontId="24" fillId="0" borderId="0" xfId="0" applyFont="1" applyAlignment="1">
      <alignment horizontal="center" vertical="center" wrapText="1"/>
    </xf>
    <xf numFmtId="165" fontId="95" fillId="0" borderId="0" xfId="1" applyNumberFormat="1" applyFont="1" applyAlignment="1">
      <alignment horizontal="right"/>
    </xf>
    <xf numFmtId="4" fontId="96" fillId="0" borderId="0" xfId="1" applyNumberFormat="1" applyFont="1" applyAlignment="1">
      <alignment horizontal="right" vertical="center" wrapText="1"/>
    </xf>
    <xf numFmtId="0" fontId="36" fillId="0" borderId="0" xfId="0" applyFont="1" applyAlignment="1">
      <alignment horizontal="center" wrapText="1"/>
    </xf>
    <xf numFmtId="4" fontId="98" fillId="0" borderId="0" xfId="0" applyNumberFormat="1" applyFont="1"/>
    <xf numFmtId="4" fontId="94" fillId="0" borderId="0" xfId="0" applyNumberFormat="1" applyFont="1" applyAlignment="1">
      <alignment horizontal="center"/>
    </xf>
    <xf numFmtId="0" fontId="40" fillId="0" borderId="0" xfId="0" applyFont="1"/>
    <xf numFmtId="4" fontId="99" fillId="0" borderId="0" xfId="1" applyNumberFormat="1" applyFont="1" applyAlignment="1">
      <alignment horizontal="right" vertical="center"/>
    </xf>
    <xf numFmtId="14" fontId="98" fillId="0" borderId="0" xfId="0" applyNumberFormat="1" applyFont="1"/>
    <xf numFmtId="4" fontId="10" fillId="0" borderId="0" xfId="0" applyNumberFormat="1" applyFont="1" applyAlignment="1">
      <alignment horizontal="center"/>
    </xf>
    <xf numFmtId="0" fontId="27" fillId="0" borderId="0" xfId="0" applyFont="1" applyAlignment="1">
      <alignment horizontal="center"/>
    </xf>
    <xf numFmtId="0" fontId="98" fillId="0" borderId="0" xfId="0" applyFont="1" applyAlignment="1">
      <alignment horizontal="center"/>
    </xf>
    <xf numFmtId="4" fontId="98" fillId="0" borderId="0" xfId="0" applyNumberFormat="1" applyFont="1" applyAlignment="1">
      <alignment horizontal="right"/>
    </xf>
    <xf numFmtId="4" fontId="27" fillId="0" borderId="0" xfId="0" applyNumberFormat="1" applyFont="1" applyAlignment="1">
      <alignment horizontal="right"/>
    </xf>
    <xf numFmtId="4" fontId="26" fillId="0" borderId="0" xfId="0" applyNumberFormat="1" applyFont="1" applyAlignment="1">
      <alignment horizontal="left" vertical="top"/>
    </xf>
    <xf numFmtId="4" fontId="26" fillId="0" borderId="0" xfId="0" applyNumberFormat="1" applyFont="1" applyAlignment="1">
      <alignment horizontal="center" vertical="top"/>
    </xf>
    <xf numFmtId="0" fontId="41" fillId="0" borderId="0" xfId="0" applyFont="1" applyAlignment="1">
      <alignment vertical="top" wrapText="1"/>
    </xf>
    <xf numFmtId="4" fontId="40" fillId="0" borderId="0" xfId="0" applyNumberFormat="1" applyFont="1" applyAlignment="1">
      <alignment horizontal="right"/>
    </xf>
    <xf numFmtId="0" fontId="100" fillId="0" borderId="0" xfId="0" applyFont="1"/>
    <xf numFmtId="4" fontId="10" fillId="0" borderId="0" xfId="0" applyNumberFormat="1" applyFont="1"/>
    <xf numFmtId="4" fontId="10" fillId="0" borderId="0" xfId="0" applyNumberFormat="1" applyFont="1" applyAlignment="1">
      <alignment horizontal="right"/>
    </xf>
    <xf numFmtId="4" fontId="23" fillId="0" borderId="0" xfId="0" applyNumberFormat="1" applyFont="1" applyAlignment="1">
      <alignment vertical="top" wrapText="1"/>
    </xf>
    <xf numFmtId="4" fontId="23" fillId="0" borderId="0" xfId="0" applyNumberFormat="1" applyFont="1" applyAlignment="1">
      <alignment wrapText="1"/>
    </xf>
    <xf numFmtId="4" fontId="4" fillId="0" borderId="0" xfId="1" applyNumberFormat="1" applyFont="1"/>
    <xf numFmtId="4" fontId="10" fillId="0" borderId="0" xfId="1" applyNumberFormat="1" applyFont="1"/>
    <xf numFmtId="0" fontId="97" fillId="0" borderId="0" xfId="0" applyFont="1"/>
    <xf numFmtId="14" fontId="26" fillId="0" borderId="0" xfId="0" applyNumberFormat="1" applyFont="1" applyAlignment="1">
      <alignment horizontal="center"/>
    </xf>
    <xf numFmtId="0" fontId="26" fillId="0" borderId="0" xfId="0" applyFont="1" applyAlignment="1">
      <alignment horizontal="center"/>
    </xf>
    <xf numFmtId="4" fontId="26" fillId="0" borderId="0" xfId="0" applyNumberFormat="1" applyFont="1"/>
    <xf numFmtId="0" fontId="40" fillId="0" borderId="0" xfId="0" applyFont="1" applyAlignment="1">
      <alignment horizontal="left" wrapText="1"/>
    </xf>
    <xf numFmtId="1" fontId="48" fillId="0" borderId="0" xfId="0" applyNumberFormat="1" applyFont="1" applyAlignment="1">
      <alignment horizontal="center" vertical="top" wrapText="1"/>
    </xf>
    <xf numFmtId="0" fontId="101" fillId="0" borderId="0" xfId="0" applyFont="1" applyAlignment="1">
      <alignment horizontal="left" vertical="center" wrapText="1"/>
    </xf>
    <xf numFmtId="4" fontId="14" fillId="0" borderId="0" xfId="0" applyNumberFormat="1" applyFont="1" applyAlignment="1">
      <alignment horizontal="left" wrapText="1"/>
    </xf>
    <xf numFmtId="4" fontId="10" fillId="0" borderId="0" xfId="0" applyNumberFormat="1" applyFont="1" applyAlignment="1">
      <alignment horizontal="left" wrapText="1"/>
    </xf>
    <xf numFmtId="4" fontId="10" fillId="0" borderId="0" xfId="2" applyNumberFormat="1" applyFont="1" applyAlignment="1">
      <alignment horizontal="left"/>
    </xf>
    <xf numFmtId="4" fontId="10" fillId="0" borderId="0" xfId="0" applyNumberFormat="1" applyFont="1" applyAlignment="1">
      <alignment horizontal="center" wrapText="1"/>
    </xf>
    <xf numFmtId="0" fontId="102" fillId="0" borderId="0" xfId="0" applyFont="1" applyAlignment="1">
      <alignment vertical="top" wrapText="1"/>
    </xf>
    <xf numFmtId="4" fontId="48" fillId="0" borderId="0" xfId="0" applyNumberFormat="1" applyFont="1" applyAlignment="1">
      <alignment horizontal="left" wrapText="1"/>
    </xf>
    <xf numFmtId="4" fontId="53" fillId="0" borderId="0" xfId="1" applyNumberFormat="1" applyFont="1" applyAlignment="1">
      <alignment wrapText="1"/>
    </xf>
    <xf numFmtId="4" fontId="48" fillId="0" borderId="0" xfId="1" applyNumberFormat="1" applyFont="1" applyAlignment="1">
      <alignment wrapText="1"/>
    </xf>
    <xf numFmtId="0" fontId="103" fillId="0" borderId="0" xfId="0" applyFont="1"/>
    <xf numFmtId="165" fontId="53" fillId="0" borderId="0" xfId="0" applyNumberFormat="1" applyFont="1"/>
    <xf numFmtId="169" fontId="14" fillId="0" borderId="0" xfId="0" applyNumberFormat="1" applyFont="1" applyAlignment="1">
      <alignment horizontal="center" vertical="center" wrapText="1"/>
    </xf>
    <xf numFmtId="0" fontId="70" fillId="0" borderId="0" xfId="0" applyFont="1" applyAlignment="1">
      <alignment horizontal="left" wrapText="1"/>
    </xf>
    <xf numFmtId="170" fontId="0" fillId="0" borderId="0" xfId="0" applyNumberFormat="1"/>
    <xf numFmtId="0" fontId="105" fillId="0" borderId="0" xfId="0" applyFont="1" applyAlignment="1">
      <alignment vertical="top" wrapText="1"/>
    </xf>
    <xf numFmtId="9" fontId="4" fillId="0" borderId="0" xfId="2" applyFont="1" applyAlignment="1">
      <alignment horizontal="right" vertical="center" wrapText="1"/>
    </xf>
    <xf numFmtId="9" fontId="41" fillId="0" borderId="0" xfId="2" applyFont="1" applyAlignment="1">
      <alignment horizontal="right" vertical="center"/>
    </xf>
    <xf numFmtId="4" fontId="105" fillId="0" borderId="0" xfId="0" applyNumberFormat="1" applyFont="1" applyAlignment="1">
      <alignment vertical="top" wrapText="1"/>
    </xf>
    <xf numFmtId="0" fontId="105" fillId="0" borderId="0" xfId="0" applyFont="1" applyAlignment="1">
      <alignment horizontal="left" vertical="top" wrapText="1"/>
    </xf>
    <xf numFmtId="0" fontId="4" fillId="0" borderId="0" xfId="3" applyFont="1" applyAlignment="1">
      <alignment vertical="top" wrapText="1"/>
    </xf>
    <xf numFmtId="0" fontId="41" fillId="0" borderId="0" xfId="0" applyFont="1" applyAlignment="1">
      <alignment horizontal="left" vertical="top" wrapText="1"/>
    </xf>
    <xf numFmtId="9" fontId="36" fillId="0" borderId="0" xfId="0" applyNumberFormat="1" applyFont="1" applyAlignment="1">
      <alignment horizontal="center" vertical="center" wrapText="1"/>
    </xf>
    <xf numFmtId="0" fontId="10" fillId="0" borderId="2" xfId="0" applyFont="1" applyBorder="1" applyAlignment="1">
      <alignment vertical="center"/>
    </xf>
    <xf numFmtId="165" fontId="10" fillId="0" borderId="2" xfId="0" applyNumberFormat="1" applyFont="1" applyBorder="1" applyAlignment="1">
      <alignment vertical="center"/>
    </xf>
    <xf numFmtId="0" fontId="10" fillId="0" borderId="0" xfId="51" applyFont="1" applyAlignment="1">
      <alignment horizontal="center" vertical="top"/>
    </xf>
    <xf numFmtId="0" fontId="4" fillId="0" borderId="0" xfId="51" applyAlignment="1">
      <alignment vertical="top" wrapText="1"/>
    </xf>
    <xf numFmtId="0" fontId="10" fillId="0" borderId="0" xfId="51" applyFont="1" applyAlignment="1">
      <alignment wrapText="1"/>
    </xf>
    <xf numFmtId="4" fontId="4" fillId="0" borderId="0" xfId="51" applyNumberFormat="1" applyAlignment="1">
      <alignment horizontal="right" wrapText="1"/>
    </xf>
    <xf numFmtId="165" fontId="10" fillId="0" borderId="0" xfId="57" applyNumberFormat="1" applyFont="1" applyAlignment="1">
      <alignment horizontal="right"/>
    </xf>
    <xf numFmtId="165" fontId="48" fillId="0" borderId="0" xfId="0" applyNumberFormat="1" applyFont="1"/>
    <xf numFmtId="0" fontId="136" fillId="0" borderId="0" xfId="0" applyFont="1" applyAlignment="1">
      <alignment horizontal="center" vertical="center" wrapText="1"/>
    </xf>
    <xf numFmtId="4" fontId="23" fillId="0" borderId="0" xfId="1" applyNumberFormat="1" applyFont="1" applyAlignment="1">
      <alignment horizontal="right" vertical="center" wrapText="1"/>
    </xf>
    <xf numFmtId="0" fontId="22" fillId="0" borderId="0" xfId="0" applyFont="1"/>
    <xf numFmtId="4" fontId="72" fillId="0" borderId="0" xfId="0" applyNumberFormat="1" applyFont="1" applyAlignment="1">
      <alignment horizontal="center" vertical="center"/>
    </xf>
    <xf numFmtId="4" fontId="72" fillId="0" borderId="0" xfId="0" applyNumberFormat="1" applyFont="1" applyAlignment="1">
      <alignment horizontal="left"/>
    </xf>
    <xf numFmtId="0" fontId="137" fillId="0" borderId="0" xfId="0" applyFont="1"/>
    <xf numFmtId="4" fontId="31" fillId="0" borderId="0" xfId="1" applyNumberFormat="1" applyFont="1" applyAlignment="1">
      <alignment horizontal="right" wrapText="1"/>
    </xf>
    <xf numFmtId="0" fontId="16" fillId="0" borderId="0" xfId="0" applyFont="1" applyAlignment="1">
      <alignment horizontal="left" vertical="center" wrapText="1"/>
    </xf>
    <xf numFmtId="0" fontId="104" fillId="0" borderId="0" xfId="0" applyFont="1" applyAlignment="1">
      <alignment horizontal="center" vertical="center" wrapText="1"/>
    </xf>
    <xf numFmtId="0" fontId="41" fillId="0" borderId="0" xfId="0" applyFont="1" applyFill="1" applyAlignment="1">
      <alignment horizontal="left" vertical="top" wrapText="1"/>
    </xf>
    <xf numFmtId="4" fontId="28" fillId="0" borderId="0" xfId="0" applyNumberFormat="1" applyFont="1" applyFill="1" applyAlignment="1">
      <alignment horizontal="right" wrapText="1"/>
    </xf>
    <xf numFmtId="0" fontId="4" fillId="0" borderId="0" xfId="0" applyFont="1" applyFill="1" applyAlignment="1">
      <alignment horizontal="left" vertical="top" wrapText="1"/>
    </xf>
    <xf numFmtId="0" fontId="10" fillId="0" borderId="0" xfId="0" applyFont="1" applyFill="1" applyAlignment="1">
      <alignment horizontal="center" vertical="center" wrapText="1"/>
    </xf>
    <xf numFmtId="4" fontId="28" fillId="0" borderId="0" xfId="0" applyNumberFormat="1" applyFont="1" applyFill="1" applyAlignment="1">
      <alignment horizontal="right" vertical="center" wrapText="1"/>
    </xf>
    <xf numFmtId="4" fontId="4" fillId="0" borderId="0" xfId="1" applyNumberFormat="1" applyFont="1" applyFill="1" applyAlignment="1">
      <alignment horizontal="right" vertical="center" wrapText="1"/>
    </xf>
    <xf numFmtId="4" fontId="10" fillId="0" borderId="0" xfId="1" applyNumberFormat="1" applyFont="1" applyFill="1" applyAlignment="1">
      <alignment horizontal="right" vertical="center" wrapText="1"/>
    </xf>
    <xf numFmtId="0" fontId="49" fillId="0" borderId="0" xfId="0" applyFont="1" applyFill="1"/>
    <xf numFmtId="4" fontId="10" fillId="0" borderId="0" xfId="0" applyNumberFormat="1" applyFont="1" applyAlignment="1">
      <alignment horizontal="center" vertical="center"/>
    </xf>
    <xf numFmtId="4" fontId="10" fillId="0" borderId="0" xfId="0" applyNumberFormat="1" applyFont="1" applyAlignment="1">
      <alignment horizontal="left" vertical="top" wrapText="1"/>
    </xf>
    <xf numFmtId="4" fontId="4" fillId="0" borderId="0" xfId="0" applyNumberFormat="1" applyFont="1" applyAlignment="1">
      <alignment horizontal="right"/>
    </xf>
    <xf numFmtId="4" fontId="10" fillId="0" borderId="1" xfId="0" applyNumberFormat="1" applyFont="1" applyBorder="1" applyAlignment="1">
      <alignment horizontal="right" vertical="center"/>
    </xf>
    <xf numFmtId="4" fontId="10" fillId="0" borderId="0" xfId="0" applyNumberFormat="1" applyFont="1" applyAlignment="1">
      <alignment horizontal="center" vertical="center" wrapText="1"/>
    </xf>
    <xf numFmtId="4" fontId="139" fillId="0" borderId="0" xfId="0" applyNumberFormat="1" applyFont="1" applyAlignment="1">
      <alignment horizontal="center" vertical="center"/>
    </xf>
    <xf numFmtId="4" fontId="10" fillId="0" borderId="2" xfId="0" applyNumberFormat="1" applyFont="1" applyBorder="1" applyAlignment="1">
      <alignment horizontal="center" vertical="center"/>
    </xf>
    <xf numFmtId="0" fontId="4" fillId="0" borderId="0" xfId="0" applyFont="1" applyAlignment="1">
      <alignment horizontal="center" vertical="center"/>
    </xf>
    <xf numFmtId="4" fontId="4" fillId="0" borderId="0" xfId="0" applyNumberFormat="1" applyFont="1" applyAlignment="1">
      <alignment horizontal="left" vertical="top" wrapText="1"/>
    </xf>
    <xf numFmtId="4" fontId="4" fillId="0" borderId="1" xfId="0" applyNumberFormat="1" applyFont="1" applyBorder="1" applyAlignment="1">
      <alignment horizontal="left" vertical="top" wrapText="1"/>
    </xf>
    <xf numFmtId="4" fontId="4" fillId="0" borderId="0" xfId="0" applyNumberFormat="1" applyFont="1" applyAlignment="1">
      <alignment horizontal="center" vertical="center" wrapText="1"/>
    </xf>
    <xf numFmtId="4" fontId="4"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4" fontId="4" fillId="0" borderId="1" xfId="1" applyNumberFormat="1" applyFont="1" applyBorder="1" applyAlignment="1">
      <alignment horizontal="center" vertical="center"/>
    </xf>
    <xf numFmtId="0" fontId="4" fillId="0" borderId="0" xfId="0" applyFont="1" applyBorder="1" applyAlignment="1">
      <alignment horizontal="center" vertical="center"/>
    </xf>
    <xf numFmtId="4" fontId="139" fillId="0" borderId="0" xfId="0" applyNumberFormat="1" applyFont="1" applyAlignment="1">
      <alignment horizontal="right" vertical="center"/>
    </xf>
    <xf numFmtId="4" fontId="10" fillId="0" borderId="2" xfId="0" applyNumberFormat="1" applyFont="1" applyBorder="1"/>
    <xf numFmtId="4" fontId="138" fillId="0" borderId="0" xfId="0" applyNumberFormat="1" applyFont="1" applyAlignment="1">
      <alignment horizontal="center" vertical="center"/>
    </xf>
    <xf numFmtId="4" fontId="31" fillId="0" borderId="1" xfId="0" applyNumberFormat="1" applyFont="1" applyBorder="1" applyAlignment="1">
      <alignment horizontal="center" vertical="center"/>
    </xf>
    <xf numFmtId="4" fontId="36" fillId="0" borderId="0" xfId="0" applyNumberFormat="1" applyFont="1" applyAlignment="1">
      <alignment horizontal="center" vertical="center"/>
    </xf>
    <xf numFmtId="4" fontId="10" fillId="0" borderId="0" xfId="1" applyNumberFormat="1" applyFont="1" applyAlignment="1">
      <alignment horizontal="center" vertical="center"/>
    </xf>
    <xf numFmtId="4" fontId="31" fillId="0" borderId="0" xfId="0" applyNumberFormat="1" applyFont="1" applyAlignment="1">
      <alignment horizontal="center" vertical="center"/>
    </xf>
    <xf numFmtId="0" fontId="53"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left" vertical="center" wrapText="1"/>
    </xf>
    <xf numFmtId="0" fontId="141" fillId="0" borderId="0" xfId="0" applyFont="1" applyAlignment="1">
      <alignment horizontal="center" vertical="center"/>
    </xf>
    <xf numFmtId="0" fontId="141" fillId="0" borderId="2" xfId="0" applyFont="1" applyBorder="1" applyAlignment="1">
      <alignment horizontal="center" vertical="center" wrapText="1"/>
    </xf>
    <xf numFmtId="165" fontId="10" fillId="0" borderId="0" xfId="66" applyNumberFormat="1" applyFont="1" applyAlignment="1">
      <alignment horizontal="right"/>
    </xf>
    <xf numFmtId="165" fontId="4" fillId="0" borderId="0" xfId="66" applyNumberFormat="1" applyFont="1" applyAlignment="1">
      <alignment horizontal="right" wrapText="1"/>
    </xf>
    <xf numFmtId="0" fontId="10" fillId="0" borderId="0" xfId="61" applyFont="1" applyAlignment="1">
      <alignment wrapText="1"/>
    </xf>
    <xf numFmtId="4" fontId="34" fillId="0" borderId="0" xfId="61" applyNumberFormat="1" applyFont="1" applyAlignment="1">
      <alignment vertical="top" wrapText="1"/>
    </xf>
    <xf numFmtId="0" fontId="10" fillId="0" borderId="0" xfId="61" applyFont="1" applyAlignment="1">
      <alignment horizontal="center" vertical="top"/>
    </xf>
    <xf numFmtId="165" fontId="23" fillId="0" borderId="0" xfId="66" applyNumberFormat="1" applyFont="1" applyAlignment="1">
      <alignment horizontal="right"/>
    </xf>
    <xf numFmtId="4" fontId="4" fillId="0" borderId="0" xfId="61" applyNumberFormat="1" applyFont="1" applyAlignment="1">
      <alignment horizontal="right"/>
    </xf>
    <xf numFmtId="0" fontId="34" fillId="0" borderId="0" xfId="61" applyFont="1" applyAlignment="1">
      <alignment horizontal="left" vertical="top" wrapText="1"/>
    </xf>
    <xf numFmtId="165" fontId="4" fillId="0" borderId="0" xfId="66" applyNumberFormat="1" applyFont="1" applyAlignment="1">
      <alignment horizontal="right"/>
    </xf>
    <xf numFmtId="0" fontId="4" fillId="0" borderId="0" xfId="61" applyFont="1" applyAlignment="1">
      <alignment horizontal="left" vertical="top" wrapText="1"/>
    </xf>
    <xf numFmtId="4" fontId="4" fillId="0" borderId="0" xfId="61" applyNumberFormat="1" applyFont="1" applyAlignment="1">
      <alignment horizontal="right" wrapText="1"/>
    </xf>
    <xf numFmtId="4" fontId="4" fillId="0" borderId="0" xfId="61" applyNumberFormat="1" applyFont="1" applyAlignment="1">
      <alignment vertical="top" wrapText="1"/>
    </xf>
    <xf numFmtId="0" fontId="4" fillId="0" borderId="0" xfId="61" applyFont="1" applyAlignment="1">
      <alignment vertical="top" wrapText="1"/>
    </xf>
    <xf numFmtId="4" fontId="4" fillId="0" borderId="0" xfId="61" applyNumberFormat="1" applyFont="1" applyAlignment="1">
      <alignment wrapText="1"/>
    </xf>
    <xf numFmtId="4" fontId="4" fillId="0" borderId="0" xfId="78" applyNumberFormat="1" applyFont="1" applyAlignment="1">
      <alignment wrapText="1"/>
    </xf>
    <xf numFmtId="1" fontId="10" fillId="0" borderId="0" xfId="61" applyNumberFormat="1" applyFont="1" applyAlignment="1">
      <alignment horizontal="center" vertical="top"/>
    </xf>
    <xf numFmtId="165" fontId="48" fillId="0" borderId="0" xfId="66" applyNumberFormat="1" applyFont="1" applyAlignment="1">
      <alignment horizontal="right"/>
    </xf>
    <xf numFmtId="0" fontId="48" fillId="0" borderId="0" xfId="61" applyFont="1" applyAlignment="1">
      <alignment wrapText="1"/>
    </xf>
    <xf numFmtId="9" fontId="10" fillId="0" borderId="0" xfId="61" applyNumberFormat="1" applyFont="1" applyAlignment="1">
      <alignment wrapText="1"/>
    </xf>
    <xf numFmtId="0" fontId="35" fillId="0" borderId="0" xfId="0" applyFont="1" applyFill="1" applyAlignment="1">
      <alignment vertical="top" wrapText="1"/>
    </xf>
    <xf numFmtId="0" fontId="142" fillId="0" borderId="0" xfId="0" applyFont="1" applyAlignment="1">
      <alignment horizontal="left" vertical="top" wrapText="1"/>
    </xf>
    <xf numFmtId="0" fontId="66" fillId="0" borderId="0" xfId="0" applyFont="1" applyAlignment="1">
      <alignment horizontal="center" wrapText="1"/>
    </xf>
    <xf numFmtId="0" fontId="30" fillId="0" borderId="0" xfId="0" applyFont="1" applyAlignment="1">
      <alignment vertical="top" wrapText="1"/>
    </xf>
    <xf numFmtId="0" fontId="142" fillId="0" borderId="0" xfId="432" applyAlignment="1">
      <alignment vertical="top"/>
    </xf>
    <xf numFmtId="4" fontId="142" fillId="0" borderId="0" xfId="432" applyNumberFormat="1" applyAlignment="1">
      <alignment horizontal="right" vertical="top"/>
    </xf>
    <xf numFmtId="0" fontId="142" fillId="0" borderId="0" xfId="432" applyAlignment="1">
      <alignment horizontal="right" vertical="top"/>
    </xf>
    <xf numFmtId="0" fontId="140" fillId="0" borderId="0" xfId="432" applyFont="1" applyAlignment="1">
      <alignment horizontal="center" vertical="top"/>
    </xf>
    <xf numFmtId="0" fontId="142" fillId="0" borderId="0" xfId="432" applyAlignment="1">
      <alignment vertical="top" wrapText="1"/>
    </xf>
    <xf numFmtId="0" fontId="142" fillId="0" borderId="0" xfId="432" applyAlignment="1">
      <alignment horizontal="left" vertical="top"/>
    </xf>
    <xf numFmtId="0" fontId="30" fillId="0" borderId="0" xfId="432" applyFont="1" applyAlignment="1">
      <alignment vertical="top" wrapText="1"/>
    </xf>
    <xf numFmtId="4" fontId="30" fillId="0" borderId="0" xfId="432" applyNumberFormat="1" applyFont="1" applyAlignment="1">
      <alignment vertical="top" wrapText="1"/>
    </xf>
    <xf numFmtId="0" fontId="30" fillId="0" borderId="0" xfId="432" applyFont="1" applyAlignment="1">
      <alignment horizontal="right" vertical="top" wrapText="1"/>
    </xf>
    <xf numFmtId="0" fontId="10" fillId="0" borderId="0" xfId="432" applyFont="1" applyAlignment="1">
      <alignment horizontal="center" vertical="top" wrapText="1"/>
    </xf>
    <xf numFmtId="0" fontId="144" fillId="0" borderId="1" xfId="432" applyFont="1" applyBorder="1" applyAlignment="1">
      <alignment horizontal="right" vertical="top"/>
    </xf>
    <xf numFmtId="4" fontId="145" fillId="0" borderId="0" xfId="432" applyNumberFormat="1" applyFont="1" applyAlignment="1">
      <alignment horizontal="right"/>
    </xf>
    <xf numFmtId="4" fontId="142" fillId="0" borderId="0" xfId="432" applyNumberFormat="1" applyAlignment="1">
      <alignment horizontal="right"/>
    </xf>
    <xf numFmtId="0" fontId="142" fillId="0" borderId="0" xfId="432" applyAlignment="1">
      <alignment horizontal="right"/>
    </xf>
    <xf numFmtId="0" fontId="140" fillId="0" borderId="0" xfId="432" applyFont="1" applyAlignment="1">
      <alignment horizontal="center"/>
    </xf>
    <xf numFmtId="4" fontId="142" fillId="0" borderId="0" xfId="432" applyNumberFormat="1" applyAlignment="1">
      <alignment horizontal="right" wrapText="1"/>
    </xf>
    <xf numFmtId="0" fontId="144" fillId="0" borderId="0" xfId="432" applyFont="1" applyAlignment="1">
      <alignment horizontal="right" vertical="top"/>
    </xf>
    <xf numFmtId="0" fontId="145" fillId="0" borderId="0" xfId="432" applyFont="1" applyAlignment="1">
      <alignment horizontal="left" vertical="top"/>
    </xf>
    <xf numFmtId="0" fontId="140" fillId="0" borderId="0" xfId="432" applyFont="1" applyAlignment="1">
      <alignment vertical="top" wrapText="1"/>
    </xf>
    <xf numFmtId="49" fontId="142" fillId="0" borderId="0" xfId="432" applyNumberFormat="1" applyAlignment="1">
      <alignment horizontal="right" vertical="top"/>
    </xf>
    <xf numFmtId="0" fontId="142" fillId="0" borderId="0" xfId="432" applyAlignment="1">
      <alignment horizontal="right" wrapText="1"/>
    </xf>
    <xf numFmtId="0" fontId="140" fillId="0" borderId="0" xfId="432" applyFont="1" applyAlignment="1">
      <alignment horizontal="center" wrapText="1"/>
    </xf>
    <xf numFmtId="0" fontId="142" fillId="0" borderId="0" xfId="432" applyAlignment="1">
      <alignment horizontal="left" vertical="top" wrapText="1"/>
    </xf>
    <xf numFmtId="49" fontId="142" fillId="0" borderId="0" xfId="432" applyNumberFormat="1" applyAlignment="1">
      <alignment horizontal="right" vertical="top" wrapText="1"/>
    </xf>
    <xf numFmtId="4" fontId="142" fillId="0" borderId="0" xfId="432" applyNumberFormat="1" applyAlignment="1">
      <alignment wrapText="1"/>
    </xf>
    <xf numFmtId="0" fontId="140" fillId="0" borderId="0" xfId="432" applyFont="1" applyAlignment="1">
      <alignment horizontal="left" vertical="top" wrapText="1"/>
    </xf>
    <xf numFmtId="0" fontId="145" fillId="0" borderId="0" xfId="432" applyFont="1" applyAlignment="1">
      <alignment vertical="top"/>
    </xf>
    <xf numFmtId="0" fontId="145" fillId="0" borderId="0" xfId="432" applyFont="1" applyAlignment="1">
      <alignment horizontal="right"/>
    </xf>
    <xf numFmtId="0" fontId="146" fillId="0" borderId="0" xfId="432" applyFont="1" applyAlignment="1">
      <alignment horizontal="center"/>
    </xf>
    <xf numFmtId="0" fontId="145" fillId="0" borderId="0" xfId="432" applyFont="1" applyAlignment="1">
      <alignment vertical="top" wrapText="1"/>
    </xf>
    <xf numFmtId="0" fontId="147" fillId="0" borderId="0" xfId="432" applyFont="1" applyAlignment="1">
      <alignment horizontal="right" vertical="top"/>
    </xf>
    <xf numFmtId="0" fontId="144" fillId="0" borderId="0" xfId="432" applyFont="1" applyAlignment="1">
      <alignment vertical="top"/>
    </xf>
    <xf numFmtId="4" fontId="146" fillId="0" borderId="0" xfId="432" applyNumberFormat="1" applyFont="1" applyAlignment="1">
      <alignment horizontal="right" vertical="top"/>
    </xf>
    <xf numFmtId="4" fontId="144" fillId="0" borderId="0" xfId="432" applyNumberFormat="1" applyFont="1" applyAlignment="1">
      <alignment horizontal="right" vertical="top"/>
    </xf>
    <xf numFmtId="0" fontId="144" fillId="0" borderId="0" xfId="432" applyFont="1" applyAlignment="1">
      <alignment vertical="top" wrapText="1"/>
    </xf>
    <xf numFmtId="0" fontId="144" fillId="0" borderId="0" xfId="432" applyFont="1" applyAlignment="1">
      <alignment horizontal="left" vertical="top"/>
    </xf>
    <xf numFmtId="4" fontId="146" fillId="0" borderId="1" xfId="432" applyNumberFormat="1" applyFont="1" applyBorder="1" applyAlignment="1">
      <alignment horizontal="right" vertical="top"/>
    </xf>
    <xf numFmtId="4" fontId="144" fillId="0" borderId="1" xfId="432" applyNumberFormat="1" applyFont="1" applyBorder="1" applyAlignment="1">
      <alignment horizontal="right" vertical="top"/>
    </xf>
    <xf numFmtId="0" fontId="140" fillId="0" borderId="1" xfId="432" applyFont="1" applyBorder="1" applyAlignment="1">
      <alignment horizontal="center" vertical="top"/>
    </xf>
    <xf numFmtId="0" fontId="144" fillId="0" borderId="1" xfId="432" applyFont="1" applyBorder="1" applyAlignment="1">
      <alignment horizontal="left" vertical="top"/>
    </xf>
    <xf numFmtId="4" fontId="145" fillId="0" borderId="0" xfId="432" applyNumberFormat="1" applyFont="1" applyAlignment="1">
      <alignment horizontal="right" vertical="top"/>
    </xf>
    <xf numFmtId="4" fontId="4" fillId="0" borderId="0" xfId="1" applyNumberFormat="1" applyFont="1" applyBorder="1" applyAlignment="1">
      <alignment horizontal="right" wrapText="1"/>
    </xf>
    <xf numFmtId="4" fontId="4" fillId="0" borderId="0" xfId="0" applyNumberFormat="1" applyFont="1" applyBorder="1" applyAlignment="1">
      <alignment horizontal="right" wrapText="1"/>
    </xf>
    <xf numFmtId="4" fontId="10" fillId="0" borderId="0" xfId="0" applyNumberFormat="1" applyFont="1" applyBorder="1"/>
    <xf numFmtId="4" fontId="4" fillId="0" borderId="0" xfId="1" applyNumberFormat="1" applyFont="1" applyBorder="1" applyAlignment="1">
      <alignment wrapText="1"/>
    </xf>
    <xf numFmtId="4" fontId="10" fillId="0" borderId="0" xfId="1" applyNumberFormat="1" applyFont="1" applyBorder="1" applyAlignment="1">
      <alignment wrapText="1"/>
    </xf>
    <xf numFmtId="4" fontId="48" fillId="0" borderId="0" xfId="0" applyNumberFormat="1" applyFont="1" applyBorder="1"/>
    <xf numFmtId="4" fontId="48" fillId="0" borderId="0" xfId="1" applyNumberFormat="1" applyFont="1" applyBorder="1" applyAlignment="1">
      <alignment vertical="center" wrapText="1"/>
    </xf>
    <xf numFmtId="4" fontId="53" fillId="0" borderId="0" xfId="1" applyNumberFormat="1" applyFont="1" applyBorder="1" applyAlignment="1">
      <alignment wrapText="1"/>
    </xf>
    <xf numFmtId="4" fontId="16" fillId="0" borderId="0" xfId="1" applyNumberFormat="1" applyFont="1" applyBorder="1" applyAlignment="1">
      <alignment wrapText="1"/>
    </xf>
    <xf numFmtId="4" fontId="14" fillId="0" borderId="0" xfId="1" applyNumberFormat="1" applyFont="1" applyBorder="1" applyAlignment="1">
      <alignment horizontal="right" vertical="center" wrapText="1"/>
    </xf>
    <xf numFmtId="4" fontId="14" fillId="0" borderId="2" xfId="1" applyNumberFormat="1" applyFont="1" applyBorder="1" applyAlignment="1">
      <alignment horizontal="right" vertical="center"/>
    </xf>
    <xf numFmtId="4" fontId="141" fillId="0" borderId="0" xfId="1" applyNumberFormat="1" applyFont="1" applyAlignment="1">
      <alignment horizontal="right" vertical="center"/>
    </xf>
    <xf numFmtId="4" fontId="141" fillId="0" borderId="2" xfId="1" applyNumberFormat="1" applyFont="1" applyBorder="1" applyAlignment="1">
      <alignment horizontal="right" vertical="center"/>
    </xf>
    <xf numFmtId="0" fontId="10" fillId="0" borderId="0" xfId="0" applyFont="1" applyAlignment="1">
      <alignment horizontal="left" vertical="top" wrapText="1"/>
    </xf>
    <xf numFmtId="0" fontId="29" fillId="0" borderId="0" xfId="2" applyNumberFormat="1" applyFont="1" applyFill="1" applyAlignment="1">
      <alignment horizontal="center" vertical="center"/>
    </xf>
    <xf numFmtId="4" fontId="0" fillId="0" borderId="0" xfId="0" applyNumberFormat="1" applyBorder="1" applyAlignment="1">
      <alignment wrapText="1"/>
    </xf>
    <xf numFmtId="0" fontId="0" fillId="0" borderId="0" xfId="0" applyBorder="1"/>
    <xf numFmtId="0" fontId="4" fillId="0" borderId="0" xfId="0" applyFont="1" applyFill="1" applyAlignment="1">
      <alignment horizontal="left" vertical="center" wrapText="1"/>
    </xf>
    <xf numFmtId="0" fontId="14" fillId="0" borderId="1" xfId="0" applyFont="1" applyBorder="1" applyAlignment="1">
      <alignment horizontal="left" vertical="center"/>
    </xf>
    <xf numFmtId="0" fontId="144" fillId="0" borderId="0" xfId="432" applyFont="1" applyBorder="1" applyAlignment="1">
      <alignment vertical="top"/>
    </xf>
    <xf numFmtId="4" fontId="60" fillId="0" borderId="0" xfId="0" applyNumberFormat="1" applyFont="1" applyBorder="1" applyAlignment="1">
      <alignment horizontal="center"/>
    </xf>
    <xf numFmtId="4" fontId="93" fillId="0" borderId="0" xfId="0" applyNumberFormat="1" applyFont="1" applyBorder="1" applyAlignment="1">
      <alignment horizontal="center"/>
    </xf>
    <xf numFmtId="0" fontId="144" fillId="0" borderId="0" xfId="432" applyFont="1" applyBorder="1" applyAlignment="1">
      <alignment horizontal="right" vertical="top"/>
    </xf>
    <xf numFmtId="0" fontId="142" fillId="0" borderId="0" xfId="432" applyBorder="1" applyAlignment="1">
      <alignment horizontal="left" vertical="top"/>
    </xf>
    <xf numFmtId="0" fontId="142" fillId="0" borderId="0" xfId="432" applyBorder="1" applyAlignment="1">
      <alignment vertical="top" wrapText="1"/>
    </xf>
    <xf numFmtId="0" fontId="140" fillId="0" borderId="0" xfId="432" applyFont="1" applyBorder="1" applyAlignment="1">
      <alignment horizontal="center"/>
    </xf>
    <xf numFmtId="0" fontId="142" fillId="0" borderId="0" xfId="432" applyBorder="1" applyAlignment="1">
      <alignment horizontal="right"/>
    </xf>
    <xf numFmtId="0" fontId="142" fillId="0" borderId="0" xfId="432" applyBorder="1"/>
    <xf numFmtId="0" fontId="142" fillId="0" borderId="0" xfId="432" applyBorder="1" applyAlignment="1">
      <alignment vertical="top"/>
    </xf>
    <xf numFmtId="0" fontId="142" fillId="0" borderId="0" xfId="432" applyBorder="1" applyAlignment="1">
      <alignment horizontal="right" vertical="top"/>
    </xf>
    <xf numFmtId="0" fontId="140" fillId="0" borderId="0" xfId="432" applyFont="1" applyBorder="1" applyAlignment="1">
      <alignment horizontal="center" vertical="top"/>
    </xf>
    <xf numFmtId="4" fontId="142" fillId="0" borderId="0" xfId="432" applyNumberFormat="1" applyBorder="1" applyAlignment="1">
      <alignment horizontal="right" vertical="top"/>
    </xf>
    <xf numFmtId="0" fontId="10" fillId="0" borderId="0" xfId="432" applyFont="1" applyBorder="1" applyAlignment="1">
      <alignment vertical="top" wrapText="1"/>
    </xf>
    <xf numFmtId="0" fontId="10" fillId="0" borderId="22" xfId="432" applyFont="1" applyBorder="1" applyAlignment="1">
      <alignment vertical="top" wrapText="1"/>
    </xf>
    <xf numFmtId="0" fontId="10" fillId="0" borderId="22" xfId="432" applyFont="1" applyBorder="1" applyAlignment="1">
      <alignment horizontal="center" vertical="top" wrapText="1"/>
    </xf>
    <xf numFmtId="0" fontId="10" fillId="0" borderId="22" xfId="432" applyFont="1" applyBorder="1" applyAlignment="1">
      <alignment horizontal="right" vertical="top" wrapText="1"/>
    </xf>
    <xf numFmtId="4" fontId="10" fillId="0" borderId="22" xfId="432" applyNumberFormat="1" applyFont="1" applyBorder="1" applyAlignment="1">
      <alignment vertical="top" wrapText="1"/>
    </xf>
    <xf numFmtId="0" fontId="145" fillId="0" borderId="0" xfId="432" applyFont="1" applyBorder="1"/>
    <xf numFmtId="0" fontId="145" fillId="0" borderId="0" xfId="432" applyFont="1" applyBorder="1" applyAlignment="1">
      <alignment vertical="top"/>
    </xf>
    <xf numFmtId="0" fontId="142" fillId="0" borderId="0" xfId="432" applyBorder="1" applyAlignment="1">
      <alignment horizontal="center" vertical="top"/>
    </xf>
    <xf numFmtId="0" fontId="30" fillId="0" borderId="0" xfId="433" applyFont="1" applyBorder="1" applyAlignment="1">
      <alignment vertical="top" wrapText="1"/>
    </xf>
    <xf numFmtId="169" fontId="142" fillId="0" borderId="0" xfId="432" applyNumberFormat="1" applyBorder="1" applyAlignment="1">
      <alignment vertical="top" wrapText="1"/>
    </xf>
    <xf numFmtId="0" fontId="30" fillId="0" borderId="0" xfId="432" applyFont="1" applyBorder="1" applyAlignment="1">
      <alignment vertical="top" wrapText="1"/>
    </xf>
    <xf numFmtId="0" fontId="4" fillId="0" borderId="0" xfId="0" applyFont="1" applyAlignment="1">
      <alignment wrapText="1"/>
    </xf>
    <xf numFmtId="4" fontId="14" fillId="0" borderId="0" xfId="1" applyNumberFormat="1" applyFont="1" applyAlignment="1">
      <alignment horizontal="left" vertical="center"/>
    </xf>
    <xf numFmtId="4" fontId="14" fillId="0" borderId="0" xfId="1" applyNumberFormat="1" applyFont="1" applyAlignment="1">
      <alignment horizontal="right" vertical="top"/>
    </xf>
    <xf numFmtId="0" fontId="4" fillId="0" borderId="0" xfId="51" applyFont="1" applyAlignment="1">
      <alignment vertical="top" wrapText="1"/>
    </xf>
    <xf numFmtId="4" fontId="4" fillId="0" borderId="0" xfId="51" applyNumberFormat="1" applyFont="1" applyAlignment="1">
      <alignment horizontal="right" wrapText="1"/>
    </xf>
    <xf numFmtId="4" fontId="30" fillId="0" borderId="0" xfId="51" applyNumberFormat="1" applyFont="1" applyAlignment="1">
      <alignment horizontal="right" wrapText="1"/>
    </xf>
    <xf numFmtId="165" fontId="66" fillId="0" borderId="0" xfId="57" applyNumberFormat="1" applyFont="1" applyAlignment="1">
      <alignment horizontal="right"/>
    </xf>
    <xf numFmtId="0" fontId="30" fillId="0" borderId="0" xfId="51" applyFont="1" applyAlignment="1">
      <alignment vertical="top" wrapText="1"/>
    </xf>
    <xf numFmtId="0" fontId="66" fillId="0" borderId="0" xfId="51" applyFont="1" applyAlignment="1">
      <alignment wrapText="1"/>
    </xf>
    <xf numFmtId="0" fontId="66" fillId="0" borderId="0" xfId="61" applyFont="1" applyAlignment="1">
      <alignment wrapText="1"/>
    </xf>
    <xf numFmtId="4" fontId="30" fillId="0" borderId="0" xfId="61" applyNumberFormat="1" applyFont="1" applyAlignment="1">
      <alignment wrapText="1"/>
    </xf>
    <xf numFmtId="165" fontId="30" fillId="0" borderId="0" xfId="66" applyNumberFormat="1" applyFont="1" applyAlignment="1">
      <alignment horizontal="right"/>
    </xf>
    <xf numFmtId="165" fontId="66" fillId="0" borderId="0" xfId="66" applyNumberFormat="1" applyFont="1" applyAlignment="1">
      <alignment horizontal="right"/>
    </xf>
    <xf numFmtId="0" fontId="148" fillId="0" borderId="0" xfId="0" applyFont="1"/>
    <xf numFmtId="0" fontId="28" fillId="0" borderId="0" xfId="0" applyFont="1" applyFill="1" applyAlignment="1">
      <alignment vertical="top" wrapText="1"/>
    </xf>
    <xf numFmtId="0" fontId="0" fillId="0" borderId="0" xfId="0" applyFill="1"/>
    <xf numFmtId="0" fontId="0" fillId="0" borderId="0" xfId="0" applyFill="1" applyAlignment="1">
      <alignment horizontal="right"/>
    </xf>
    <xf numFmtId="0" fontId="29" fillId="0" borderId="0" xfId="2" applyNumberFormat="1" applyFont="1" applyFill="1" applyAlignment="1">
      <alignment horizontal="center"/>
    </xf>
    <xf numFmtId="0" fontId="14" fillId="0" borderId="0" xfId="0" applyFont="1" applyFill="1" applyAlignment="1">
      <alignment horizontal="left" vertical="center"/>
    </xf>
    <xf numFmtId="4" fontId="4" fillId="0" borderId="0" xfId="0" applyNumberFormat="1" applyFont="1" applyFill="1" applyAlignment="1">
      <alignment horizontal="right" vertical="center" wrapText="1"/>
    </xf>
    <xf numFmtId="0" fontId="4" fillId="0" borderId="0" xfId="0" applyFont="1" applyFill="1" applyAlignment="1">
      <alignment vertical="top" wrapText="1"/>
    </xf>
    <xf numFmtId="0" fontId="10" fillId="0" borderId="0" xfId="0" applyFont="1" applyFill="1" applyAlignment="1">
      <alignment horizontal="center" vertical="center"/>
    </xf>
    <xf numFmtId="4" fontId="23" fillId="0" borderId="0" xfId="0" applyNumberFormat="1" applyFont="1" applyFill="1" applyAlignment="1">
      <alignment vertical="top" wrapText="1"/>
    </xf>
    <xf numFmtId="0" fontId="36" fillId="0" borderId="0" xfId="0" applyFont="1" applyFill="1" applyAlignment="1">
      <alignment horizontal="center" vertical="center" wrapText="1"/>
    </xf>
    <xf numFmtId="4" fontId="31" fillId="0" borderId="0" xfId="343" applyNumberFormat="1" applyFont="1" applyFill="1" applyAlignment="1">
      <alignment vertical="top" wrapText="1"/>
    </xf>
    <xf numFmtId="4" fontId="4" fillId="0" borderId="0" xfId="1" applyNumberFormat="1" applyFont="1" applyAlignment="1">
      <alignment horizontal="right" vertical="center"/>
    </xf>
    <xf numFmtId="4" fontId="4" fillId="0" borderId="1" xfId="0" applyNumberFormat="1" applyFont="1" applyBorder="1" applyAlignment="1">
      <alignment horizontal="right" vertical="center"/>
    </xf>
    <xf numFmtId="4" fontId="66" fillId="0" borderId="0" xfId="0" applyNumberFormat="1" applyFont="1" applyAlignment="1">
      <alignment horizontal="right" vertical="center"/>
    </xf>
    <xf numFmtId="4" fontId="31" fillId="0" borderId="1" xfId="0" applyNumberFormat="1" applyFont="1" applyBorder="1" applyAlignment="1">
      <alignment horizontal="right" vertical="center"/>
    </xf>
    <xf numFmtId="4" fontId="36" fillId="0" borderId="0" xfId="0" applyNumberFormat="1" applyFont="1" applyAlignment="1">
      <alignment horizontal="right" vertical="center"/>
    </xf>
    <xf numFmtId="4" fontId="4" fillId="0" borderId="1" xfId="1" applyNumberFormat="1" applyFont="1" applyBorder="1" applyAlignment="1">
      <alignment horizontal="right" vertical="center"/>
    </xf>
    <xf numFmtId="4" fontId="66" fillId="0" borderId="0" xfId="0" applyNumberFormat="1" applyFont="1" applyAlignment="1">
      <alignment horizontal="center" vertical="center"/>
    </xf>
    <xf numFmtId="165" fontId="4" fillId="0" borderId="0" xfId="1" applyNumberFormat="1" applyFont="1" applyFill="1" applyAlignment="1">
      <alignment horizontal="right" vertical="center"/>
    </xf>
    <xf numFmtId="165" fontId="10" fillId="0" borderId="0" xfId="1" applyNumberFormat="1" applyFont="1" applyFill="1" applyAlignment="1">
      <alignment horizontal="right" vertical="center"/>
    </xf>
    <xf numFmtId="4" fontId="31" fillId="0" borderId="0" xfId="1" applyNumberFormat="1" applyFont="1" applyFill="1" applyAlignment="1">
      <alignment horizontal="right" vertical="center" wrapText="1"/>
    </xf>
    <xf numFmtId="165" fontId="36" fillId="0" borderId="0" xfId="1" applyNumberFormat="1" applyFont="1"/>
    <xf numFmtId="165" fontId="36" fillId="0" borderId="0" xfId="1" applyNumberFormat="1" applyFont="1" applyFill="1"/>
    <xf numFmtId="165" fontId="36" fillId="0" borderId="0" xfId="1" applyNumberFormat="1" applyFont="1" applyFill="1" applyAlignment="1">
      <alignment horizontal="right" vertical="center"/>
    </xf>
    <xf numFmtId="4" fontId="10" fillId="0" borderId="0" xfId="1" applyNumberFormat="1" applyFont="1" applyAlignment="1">
      <alignment horizontal="right"/>
    </xf>
    <xf numFmtId="4" fontId="48" fillId="0" borderId="2" xfId="1" applyNumberFormat="1" applyFont="1" applyBorder="1" applyAlignment="1">
      <alignment wrapText="1"/>
    </xf>
    <xf numFmtId="165" fontId="36" fillId="0" borderId="0" xfId="1" applyNumberFormat="1" applyFont="1" applyAlignment="1">
      <alignment horizontal="right"/>
    </xf>
    <xf numFmtId="4" fontId="10" fillId="0" borderId="0" xfId="1" applyNumberFormat="1" applyFont="1" applyBorder="1" applyAlignment="1">
      <alignment horizontal="right"/>
    </xf>
    <xf numFmtId="4" fontId="48" fillId="0" borderId="0" xfId="1" applyNumberFormat="1" applyFont="1" applyBorder="1" applyAlignment="1">
      <alignment wrapText="1"/>
    </xf>
    <xf numFmtId="4" fontId="14" fillId="0" borderId="0" xfId="1" applyNumberFormat="1" applyFont="1" applyBorder="1" applyAlignment="1">
      <alignment wrapText="1"/>
    </xf>
    <xf numFmtId="0" fontId="149" fillId="0" borderId="0" xfId="0" applyFont="1" applyAlignment="1"/>
  </cellXfs>
  <cellStyles count="434">
    <cellStyle name="20 % – Poudarek1 2" xfId="347"/>
    <cellStyle name="20 % – Poudarek2 2" xfId="348"/>
    <cellStyle name="20 % – Poudarek3 2" xfId="349"/>
    <cellStyle name="20 % – Poudarek4 2" xfId="350"/>
    <cellStyle name="20 % – Poudarek5 2" xfId="351"/>
    <cellStyle name="20 % – Poudarek6 2" xfId="352"/>
    <cellStyle name="20% - Accent1" xfId="112"/>
    <cellStyle name="20% - Accent2" xfId="113"/>
    <cellStyle name="20% - Accent3" xfId="114"/>
    <cellStyle name="20% - Accent4" xfId="115"/>
    <cellStyle name="20% - Accent5" xfId="116"/>
    <cellStyle name="20% - Accent6" xfId="117"/>
    <cellStyle name="40 % – Poudarek1 2" xfId="353"/>
    <cellStyle name="40 % – Poudarek2 2" xfId="354"/>
    <cellStyle name="40 % – Poudarek3 2" xfId="355"/>
    <cellStyle name="40 % – Poudarek4 2" xfId="356"/>
    <cellStyle name="40 % – Poudarek5 2" xfId="357"/>
    <cellStyle name="40 % – Poudarek6 2" xfId="358"/>
    <cellStyle name="40% - Accent1" xfId="118"/>
    <cellStyle name="40% - Accent2" xfId="119"/>
    <cellStyle name="40% - Accent3" xfId="120"/>
    <cellStyle name="40% - Accent4" xfId="121"/>
    <cellStyle name="40% - Accent5" xfId="122"/>
    <cellStyle name="40% - Accent6" xfId="123"/>
    <cellStyle name="60 % – Poudarek1 2" xfId="359"/>
    <cellStyle name="60 % – Poudarek2 2" xfId="360"/>
    <cellStyle name="60 % – Poudarek3 2" xfId="361"/>
    <cellStyle name="60 % – Poudarek4 2" xfId="362"/>
    <cellStyle name="60 % – Poudarek5 2" xfId="363"/>
    <cellStyle name="60 % – Poudarek6 2" xfId="364"/>
    <cellStyle name="60% - Accent1" xfId="124"/>
    <cellStyle name="60% - Accent2" xfId="125"/>
    <cellStyle name="60% - Accent3" xfId="126"/>
    <cellStyle name="60% - Accent4" xfId="127"/>
    <cellStyle name="60% - Accent5" xfId="128"/>
    <cellStyle name="60% - Accent6" xfId="129"/>
    <cellStyle name="Accent1" xfId="130"/>
    <cellStyle name="Accent1 2" xfId="7"/>
    <cellStyle name="Accent2" xfId="131"/>
    <cellStyle name="Accent2 2" xfId="8"/>
    <cellStyle name="Accent3" xfId="132"/>
    <cellStyle name="Accent3 2" xfId="9"/>
    <cellStyle name="Accent4" xfId="133"/>
    <cellStyle name="Accent4 2" xfId="10"/>
    <cellStyle name="Accent5" xfId="134"/>
    <cellStyle name="Accent5 2" xfId="11"/>
    <cellStyle name="Accent6" xfId="135"/>
    <cellStyle name="Accent6 2" xfId="12"/>
    <cellStyle name="Bad" xfId="136"/>
    <cellStyle name="Bad 2" xfId="13"/>
    <cellStyle name="Calculation" xfId="137"/>
    <cellStyle name="Calculation 2" xfId="14"/>
    <cellStyle name="cena" xfId="365"/>
    <cellStyle name="cena 2" xfId="366"/>
    <cellStyle name="Check Cell" xfId="138"/>
    <cellStyle name="Check Cell 2" xfId="15"/>
    <cellStyle name="Comma" xfId="1" builtinId="3"/>
    <cellStyle name="Comma 2" xfId="16"/>
    <cellStyle name="Comma 2 10" xfId="139"/>
    <cellStyle name="Comma 2 2" xfId="66"/>
    <cellStyle name="Comma 2 2 2" xfId="367"/>
    <cellStyle name="Comma 2 2 3" xfId="140"/>
    <cellStyle name="Comma 2 3" xfId="81"/>
    <cellStyle name="Comma 2 3 2" xfId="368"/>
    <cellStyle name="Comma 2 3 2 2" xfId="369"/>
    <cellStyle name="Comma 2 3 3" xfId="141"/>
    <cellStyle name="Comma 2 4" xfId="84"/>
    <cellStyle name="Comma 2 4 2" xfId="370"/>
    <cellStyle name="Comma 2 5" xfId="65"/>
    <cellStyle name="Comma 2 6" xfId="102"/>
    <cellStyle name="Comma 2 7" xfId="105"/>
    <cellStyle name="Comma 2 8" xfId="107"/>
    <cellStyle name="Comma 2 9" xfId="371"/>
    <cellStyle name="Comma 2_SITUACIJA-" xfId="142"/>
    <cellStyle name="Comma 3" xfId="57"/>
    <cellStyle name="Comma 3 2" xfId="372"/>
    <cellStyle name="Comma 3 2 2" xfId="373"/>
    <cellStyle name="Comma 3 3" xfId="374"/>
    <cellStyle name="Comma 4" xfId="375"/>
    <cellStyle name="Comma 4 2" xfId="376"/>
    <cellStyle name="Comma 5" xfId="377"/>
    <cellStyle name="Comma0" xfId="17"/>
    <cellStyle name="Comma0 10" xfId="378"/>
    <cellStyle name="Comma0 2" xfId="56"/>
    <cellStyle name="Comma0 3" xfId="67"/>
    <cellStyle name="Comma0 4" xfId="77"/>
    <cellStyle name="Comma0 5" xfId="71"/>
    <cellStyle name="Comma0 6" xfId="64"/>
    <cellStyle name="Comma0 7" xfId="96"/>
    <cellStyle name="Comma0 8" xfId="90"/>
    <cellStyle name="Comma0 9" xfId="93"/>
    <cellStyle name="Currency0" xfId="18"/>
    <cellStyle name="Currency0 10" xfId="379"/>
    <cellStyle name="Currency0 2" xfId="55"/>
    <cellStyle name="Currency0 3" xfId="68"/>
    <cellStyle name="Currency0 4" xfId="60"/>
    <cellStyle name="Currency0 5" xfId="59"/>
    <cellStyle name="Currency0 6" xfId="87"/>
    <cellStyle name="Currency0 7" xfId="85"/>
    <cellStyle name="Currency0 8" xfId="74"/>
    <cellStyle name="Currency0 9" xfId="100"/>
    <cellStyle name="Date" xfId="19"/>
    <cellStyle name="Date 10" xfId="380"/>
    <cellStyle name="Date 11" xfId="143"/>
    <cellStyle name="Date 2" xfId="52"/>
    <cellStyle name="Date 2 2" xfId="144"/>
    <cellStyle name="Date 3" xfId="69"/>
    <cellStyle name="Date 4" xfId="76"/>
    <cellStyle name="Date 5" xfId="72"/>
    <cellStyle name="Date 6" xfId="88"/>
    <cellStyle name="Date 7" xfId="95"/>
    <cellStyle name="Date 8" xfId="91"/>
    <cellStyle name="Date 9" xfId="62"/>
    <cellStyle name="Dobro 2" xfId="381"/>
    <cellStyle name="Element-delo" xfId="145"/>
    <cellStyle name="Euro" xfId="146"/>
    <cellStyle name="Excel_BuiltIn_Comma" xfId="5"/>
    <cellStyle name="Explanatory Text" xfId="147"/>
    <cellStyle name="Explanatory Text 2" xfId="20"/>
    <cellStyle name="Fixed" xfId="21"/>
    <cellStyle name="Fixed 10" xfId="382"/>
    <cellStyle name="Fixed 11" xfId="148"/>
    <cellStyle name="Fixed 2" xfId="53"/>
    <cellStyle name="Fixed 2 2" xfId="149"/>
    <cellStyle name="Fixed 3" xfId="70"/>
    <cellStyle name="Fixed 4" xfId="75"/>
    <cellStyle name="Fixed 5" xfId="73"/>
    <cellStyle name="Fixed 6" xfId="89"/>
    <cellStyle name="Fixed 7" xfId="94"/>
    <cellStyle name="Fixed 8" xfId="92"/>
    <cellStyle name="Fixed 9" xfId="103"/>
    <cellStyle name="Good" xfId="150"/>
    <cellStyle name="Heading 1" xfId="151"/>
    <cellStyle name="Heading 1 2" xfId="22"/>
    <cellStyle name="Heading 2" xfId="152"/>
    <cellStyle name="Heading 2 2" xfId="23"/>
    <cellStyle name="Heading 3" xfId="153"/>
    <cellStyle name="Heading 3 2" xfId="24"/>
    <cellStyle name="Heading 4" xfId="154"/>
    <cellStyle name="Heading 4 2" xfId="25"/>
    <cellStyle name="Heading1" xfId="155"/>
    <cellStyle name="Heading1 2" xfId="156"/>
    <cellStyle name="Heading2" xfId="157"/>
    <cellStyle name="Heading2 2" xfId="158"/>
    <cellStyle name="Hiperpovezava 2" xfId="383"/>
    <cellStyle name="Input" xfId="159"/>
    <cellStyle name="Input 2" xfId="26"/>
    <cellStyle name="Item" xfId="160"/>
    <cellStyle name="Izhod 2" xfId="384"/>
    <cellStyle name="Keš" xfId="161"/>
    <cellStyle name="Keš 2" xfId="162"/>
    <cellStyle name="Keš 3" xfId="163"/>
    <cellStyle name="Keš_SITUACIJA-" xfId="164"/>
    <cellStyle name="Linked Cell" xfId="165"/>
    <cellStyle name="Linked Cell 2" xfId="27"/>
    <cellStyle name="Naslov 1" xfId="28"/>
    <cellStyle name="Naslov 1 2" xfId="385"/>
    <cellStyle name="Naslov 2" xfId="29"/>
    <cellStyle name="Naslov 2 2" xfId="386"/>
    <cellStyle name="Naslov 3" xfId="30"/>
    <cellStyle name="Naslov 3 2" xfId="387"/>
    <cellStyle name="Naslov 4" xfId="31"/>
    <cellStyle name="Naslov 4 2" xfId="388"/>
    <cellStyle name="Naslov 5" xfId="389"/>
    <cellStyle name="Navadno 10" xfId="166"/>
    <cellStyle name="Navadno 10 2" xfId="167"/>
    <cellStyle name="Navadno 10 3" xfId="168"/>
    <cellStyle name="Navadno 10_SITUACIJA-" xfId="169"/>
    <cellStyle name="Navadno 11" xfId="170"/>
    <cellStyle name="Navadno 11 2" xfId="171"/>
    <cellStyle name="Navadno 11 2 2" xfId="172"/>
    <cellStyle name="Navadno 11 2 3" xfId="173"/>
    <cellStyle name="Navadno 11 2_SITUACIJA-" xfId="174"/>
    <cellStyle name="Navadno 12" xfId="175"/>
    <cellStyle name="Navadno 12 2" xfId="176"/>
    <cellStyle name="Navadno 12 3" xfId="177"/>
    <cellStyle name="Navadno 12_SITUACIJA-" xfId="178"/>
    <cellStyle name="Navadno 13" xfId="179"/>
    <cellStyle name="Navadno 13 2" xfId="180"/>
    <cellStyle name="Navadno 13 3" xfId="181"/>
    <cellStyle name="Navadno 13_SITUACIJA-" xfId="182"/>
    <cellStyle name="Navadno 14" xfId="183"/>
    <cellStyle name="Navadno 15" xfId="184"/>
    <cellStyle name="Navadno 16" xfId="185"/>
    <cellStyle name="Navadno 17" xfId="186"/>
    <cellStyle name="Navadno 17 2" xfId="187"/>
    <cellStyle name="Navadno 18" xfId="188"/>
    <cellStyle name="Navadno 18 2" xfId="189"/>
    <cellStyle name="Navadno 19" xfId="190"/>
    <cellStyle name="Navadno 2" xfId="58"/>
    <cellStyle name="Navadno 2 2" xfId="192"/>
    <cellStyle name="Navadno 2 2 2" xfId="193"/>
    <cellStyle name="Navadno 2 2 2 2" xfId="194"/>
    <cellStyle name="Navadno 2 2 2 3" xfId="195"/>
    <cellStyle name="Navadno 2 2 2_SITUACIJA-" xfId="196"/>
    <cellStyle name="Navadno 2 2 3" xfId="197"/>
    <cellStyle name="Navadno 2 2 3 2" xfId="198"/>
    <cellStyle name="Navadno 2 2 3 2 2" xfId="199"/>
    <cellStyle name="Navadno 2 2 3 2 3" xfId="200"/>
    <cellStyle name="Navadno 2 2 3 2_SITUACIJA-" xfId="201"/>
    <cellStyle name="Navadno 2 2 3 3" xfId="202"/>
    <cellStyle name="Navadno 2 2 3 4" xfId="203"/>
    <cellStyle name="Navadno 2 2 3 5" xfId="204"/>
    <cellStyle name="Navadno 2 2 3_SITUACIJA-" xfId="205"/>
    <cellStyle name="Navadno 2 2 4" xfId="206"/>
    <cellStyle name="Navadno 2 3" xfId="207"/>
    <cellStyle name="Navadno 2 3 2" xfId="208"/>
    <cellStyle name="Navadno 2 3 3" xfId="209"/>
    <cellStyle name="Navadno 2 3 4" xfId="210"/>
    <cellStyle name="Navadno 2 3_SITUACIJA-" xfId="211"/>
    <cellStyle name="Navadno 2 4" xfId="212"/>
    <cellStyle name="Navadno 2 48" xfId="213"/>
    <cellStyle name="Navadno 2 5" xfId="214"/>
    <cellStyle name="Navadno 2 6" xfId="109"/>
    <cellStyle name="Navadno 2 7" xfId="191"/>
    <cellStyle name="Navadno 2 8" xfId="430"/>
    <cellStyle name="Navadno 20" xfId="215"/>
    <cellStyle name="Navadno 21" xfId="216"/>
    <cellStyle name="Navadno 22" xfId="110"/>
    <cellStyle name="Navadno 23" xfId="217"/>
    <cellStyle name="Navadno 24" xfId="343"/>
    <cellStyle name="Navadno 25" xfId="427"/>
    <cellStyle name="Navadno 26" xfId="108"/>
    <cellStyle name="Navadno 27" xfId="346"/>
    <cellStyle name="Navadno 3" xfId="111"/>
    <cellStyle name="Navadno 3 10" xfId="218"/>
    <cellStyle name="Navadno 3 11" xfId="219"/>
    <cellStyle name="Navadno 3 12" xfId="220"/>
    <cellStyle name="Navadno 3 2" xfId="221"/>
    <cellStyle name="Navadno 3 2 2" xfId="222"/>
    <cellStyle name="Navadno 3 2 3" xfId="223"/>
    <cellStyle name="Navadno 3 2_SITUACIJA-" xfId="224"/>
    <cellStyle name="Navadno 3 3" xfId="225"/>
    <cellStyle name="Navadno 3 4" xfId="226"/>
    <cellStyle name="Navadno 3 5" xfId="227"/>
    <cellStyle name="Navadno 3 6" xfId="228"/>
    <cellStyle name="Navadno 3 7" xfId="229"/>
    <cellStyle name="Navadno 3 8" xfId="230"/>
    <cellStyle name="Navadno 3 9" xfId="231"/>
    <cellStyle name="Navadno 4" xfId="232"/>
    <cellStyle name="Navadno 4 2" xfId="233"/>
    <cellStyle name="Navadno 4 2 2" xfId="234"/>
    <cellStyle name="Navadno 4 2 3" xfId="235"/>
    <cellStyle name="Navadno 4 2_SITUACIJA-" xfId="236"/>
    <cellStyle name="Navadno 4 3" xfId="237"/>
    <cellStyle name="Navadno 4 3 2" xfId="238"/>
    <cellStyle name="Navadno 4 3_SITUACIJA-" xfId="239"/>
    <cellStyle name="Navadno 4 4" xfId="240"/>
    <cellStyle name="Navadno 5" xfId="241"/>
    <cellStyle name="Navadno 5 2" xfId="242"/>
    <cellStyle name="Navadno 5 2 2" xfId="243"/>
    <cellStyle name="Navadno 5 2 3" xfId="244"/>
    <cellStyle name="Navadno 5 2_SITUACIJA-" xfId="245"/>
    <cellStyle name="Navadno 5 3" xfId="246"/>
    <cellStyle name="Navadno 6" xfId="247"/>
    <cellStyle name="Navadno 6 2" xfId="248"/>
    <cellStyle name="Navadno 6 2 2" xfId="249"/>
    <cellStyle name="Navadno 6 2 3" xfId="250"/>
    <cellStyle name="Navadno 6 2_SITUACIJA-" xfId="251"/>
    <cellStyle name="Navadno 7" xfId="252"/>
    <cellStyle name="Navadno 7 2" xfId="253"/>
    <cellStyle name="Navadno 7 3" xfId="254"/>
    <cellStyle name="Navadno 7_SITUACIJA-" xfId="255"/>
    <cellStyle name="Navadno 8" xfId="256"/>
    <cellStyle name="Navadno 8 2" xfId="257"/>
    <cellStyle name="Navadno 8 2 2" xfId="258"/>
    <cellStyle name="Navadno 8 2 3" xfId="259"/>
    <cellStyle name="Navadno 8 2_SITUACIJA-" xfId="260"/>
    <cellStyle name="Navadno 8 3" xfId="261"/>
    <cellStyle name="Navadno 8 4" xfId="262"/>
    <cellStyle name="Navadno 8 5" xfId="263"/>
    <cellStyle name="Navadno 8_SITUACIJA-" xfId="264"/>
    <cellStyle name="Navadno 9" xfId="265"/>
    <cellStyle name="Navadno_List1" xfId="4"/>
    <cellStyle name="Neutral" xfId="266"/>
    <cellStyle name="Neutral 2" xfId="32"/>
    <cellStyle name="Nevtralno" xfId="33"/>
    <cellStyle name="Nevtralno 2" xfId="390"/>
    <cellStyle name="Nivo_1_GlNaslov" xfId="267"/>
    <cellStyle name="Normal" xfId="0" builtinId="0"/>
    <cellStyle name="Normal 10" xfId="268"/>
    <cellStyle name="Normal 2" xfId="6"/>
    <cellStyle name="normal 2 10" xfId="269"/>
    <cellStyle name="Normal 2 2" xfId="61"/>
    <cellStyle name="normal 2 2 2" xfId="270"/>
    <cellStyle name="Normal 2 2 3" xfId="433"/>
    <cellStyle name="Normal 2 3" xfId="79"/>
    <cellStyle name="Normal 2 3 2" xfId="391"/>
    <cellStyle name="normal 2 3 3" xfId="271"/>
    <cellStyle name="normal 2 3 4" xfId="431"/>
    <cellStyle name="Normal 2 4" xfId="63"/>
    <cellStyle name="Normal 2 4 2" xfId="392"/>
    <cellStyle name="Normal 2 5" xfId="86"/>
    <cellStyle name="Normal 2 5 2" xfId="393"/>
    <cellStyle name="Normal 2 6" xfId="99"/>
    <cellStyle name="Normal 2 7" xfId="82"/>
    <cellStyle name="Normal 2 8" xfId="98"/>
    <cellStyle name="Normal 2 9" xfId="394"/>
    <cellStyle name="normal 2_SITUACIJA-" xfId="272"/>
    <cellStyle name="Normal 3" xfId="51"/>
    <cellStyle name="normal 3 2" xfId="274"/>
    <cellStyle name="normal 3 2 2" xfId="275"/>
    <cellStyle name="normal 3 2 3" xfId="276"/>
    <cellStyle name="normal 3 2_SITUACIJA-" xfId="277"/>
    <cellStyle name="Normal 3 3" xfId="395"/>
    <cellStyle name="normal 3 4" xfId="273"/>
    <cellStyle name="Normal 4" xfId="278"/>
    <cellStyle name="Normal 5" xfId="396"/>
    <cellStyle name="Normal 5 2" xfId="397"/>
    <cellStyle name="Normal 6" xfId="279"/>
    <cellStyle name="Normal 7" xfId="280"/>
    <cellStyle name="Normal 8" xfId="432"/>
    <cellStyle name="normal1" xfId="281"/>
    <cellStyle name="Note" xfId="282"/>
    <cellStyle name="Note 2" xfId="34"/>
    <cellStyle name="Odstotek 2" xfId="283"/>
    <cellStyle name="Odstotek 3" xfId="284"/>
    <cellStyle name="Odstotek 4" xfId="285"/>
    <cellStyle name="Odstotek 5" xfId="345"/>
    <cellStyle name="Odstotek 6" xfId="429"/>
    <cellStyle name="Opomba" xfId="35"/>
    <cellStyle name="Opomba 2" xfId="398"/>
    <cellStyle name="Opozorilo 2" xfId="399"/>
    <cellStyle name="Output" xfId="286"/>
    <cellStyle name="Percent" xfId="2" builtinId="5"/>
    <cellStyle name="Percent 2" xfId="36"/>
    <cellStyle name="Percent 2 2" xfId="78"/>
    <cellStyle name="Percent 2 2 2" xfId="400"/>
    <cellStyle name="Percent 2 3" xfId="80"/>
    <cellStyle name="Percent 2 3 2" xfId="401"/>
    <cellStyle name="Percent 2 4" xfId="83"/>
    <cellStyle name="Percent 2 5" xfId="97"/>
    <cellStyle name="Percent 2 6" xfId="101"/>
    <cellStyle name="Percent 2 7" xfId="104"/>
    <cellStyle name="Percent 2 8" xfId="106"/>
    <cellStyle name="Percent 2 9" xfId="402"/>
    <cellStyle name="Percent 3" xfId="54"/>
    <cellStyle name="Percent 3 2" xfId="403"/>
    <cellStyle name="Percent 3 2 2" xfId="404"/>
    <cellStyle name="Percent 4" xfId="405"/>
    <cellStyle name="Percent 4 2" xfId="406"/>
    <cellStyle name="Percent 5" xfId="407"/>
    <cellStyle name="Pojasnjevalno besedilo" xfId="37"/>
    <cellStyle name="Pojasnjevalno besedilo 2" xfId="408"/>
    <cellStyle name="popis" xfId="3"/>
    <cellStyle name="Poudarek1" xfId="38"/>
    <cellStyle name="Poudarek1 2" xfId="409"/>
    <cellStyle name="Poudarek2" xfId="39"/>
    <cellStyle name="Poudarek2 2" xfId="410"/>
    <cellStyle name="Poudarek3" xfId="40"/>
    <cellStyle name="Poudarek3 2" xfId="411"/>
    <cellStyle name="Poudarek4" xfId="41"/>
    <cellStyle name="Poudarek4 2" xfId="412"/>
    <cellStyle name="Poudarek5" xfId="42"/>
    <cellStyle name="Poudarek5 2" xfId="413"/>
    <cellStyle name="Poudarek6" xfId="43"/>
    <cellStyle name="Poudarek6 2" xfId="414"/>
    <cellStyle name="Povezana celica" xfId="44"/>
    <cellStyle name="Povezana celica 2" xfId="415"/>
    <cellStyle name="Preveri celico" xfId="45"/>
    <cellStyle name="Preveri celico 2" xfId="416"/>
    <cellStyle name="Računanje" xfId="46"/>
    <cellStyle name="Računanje 2" xfId="417"/>
    <cellStyle name="S4" xfId="287"/>
    <cellStyle name="Slabo" xfId="47"/>
    <cellStyle name="Slabo 2" xfId="418"/>
    <cellStyle name="Slog 1" xfId="288"/>
    <cellStyle name="Slog 1 2" xfId="289"/>
    <cellStyle name="Slog 1 3" xfId="290"/>
    <cellStyle name="Slog 1 4" xfId="291"/>
    <cellStyle name="Slog 1_HIDROTEHNIK_1.ZAČ_SIT" xfId="292"/>
    <cellStyle name="tekst-levo" xfId="293"/>
    <cellStyle name="tekst-levo 2" xfId="294"/>
    <cellStyle name="tekst-levo 3" xfId="295"/>
    <cellStyle name="tekst-levo_SITUACIJA-" xfId="296"/>
    <cellStyle name="text-desno" xfId="297"/>
    <cellStyle name="text-desno 2" xfId="298"/>
    <cellStyle name="text-desno 3" xfId="299"/>
    <cellStyle name="text-desno_SITUACIJA-" xfId="300"/>
    <cellStyle name="Title" xfId="301"/>
    <cellStyle name="Total" xfId="302"/>
    <cellStyle name="Total 2" xfId="48"/>
    <cellStyle name="Total 2 2" xfId="303"/>
    <cellStyle name="Total_HIDROTEHNIK_1.ZAČ_SIT" xfId="304"/>
    <cellStyle name="Valuta 2" xfId="305"/>
    <cellStyle name="Valuta 2 2" xfId="306"/>
    <cellStyle name="Valuta 2 2 2" xfId="307"/>
    <cellStyle name="Valuta 2 2 2 2" xfId="308"/>
    <cellStyle name="Valuta 2 2 2 3" xfId="309"/>
    <cellStyle name="Valuta 2 2 3" xfId="310"/>
    <cellStyle name="Valuta 2 2 4" xfId="311"/>
    <cellStyle name="Valuta 2 2 5" xfId="312"/>
    <cellStyle name="Valuta 2 3" xfId="313"/>
    <cellStyle name="Valuta 2 3 2" xfId="314"/>
    <cellStyle name="Valuta 2 3 3" xfId="315"/>
    <cellStyle name="Valuta 2 4" xfId="316"/>
    <cellStyle name="Valuta 2 5" xfId="317"/>
    <cellStyle name="Valuta 2 6" xfId="318"/>
    <cellStyle name="Valuta 3" xfId="319"/>
    <cellStyle name="Valuta 3 2" xfId="320"/>
    <cellStyle name="Valuta 3 3" xfId="321"/>
    <cellStyle name="Valuta 4" xfId="322"/>
    <cellStyle name="Valuta 5" xfId="323"/>
    <cellStyle name="Vejica 10" xfId="428"/>
    <cellStyle name="Vejica 11" xfId="419"/>
    <cellStyle name="Vejica 12" xfId="420"/>
    <cellStyle name="Vejica 13" xfId="421"/>
    <cellStyle name="Vejica 2" xfId="324"/>
    <cellStyle name="Vejica 2 2" xfId="325"/>
    <cellStyle name="Vejica 2 2 2" xfId="326"/>
    <cellStyle name="Vejica 2 2 3" xfId="327"/>
    <cellStyle name="Vejica 2 3" xfId="328"/>
    <cellStyle name="Vejica 2 4" xfId="329"/>
    <cellStyle name="Vejica 3" xfId="330"/>
    <cellStyle name="Vejica 3 2" xfId="331"/>
    <cellStyle name="Vejica 3 2 2" xfId="332"/>
    <cellStyle name="Vejica 3 2 3" xfId="333"/>
    <cellStyle name="Vejica 3 3" xfId="334"/>
    <cellStyle name="Vejica 3 4" xfId="335"/>
    <cellStyle name="Vejica 3 5" xfId="336"/>
    <cellStyle name="Vejica 4" xfId="337"/>
    <cellStyle name="Vejica 5" xfId="338"/>
    <cellStyle name="Vejica 5 2" xfId="339"/>
    <cellStyle name="Vejica 5 2 2" xfId="340"/>
    <cellStyle name="Vejica 5 2 3" xfId="341"/>
    <cellStyle name="Vejica 6" xfId="344"/>
    <cellStyle name="Vejica 7" xfId="422"/>
    <cellStyle name="Vejica 8" xfId="423"/>
    <cellStyle name="Vejica 9" xfId="424"/>
    <cellStyle name="Vnos" xfId="49"/>
    <cellStyle name="Vnos 2" xfId="425"/>
    <cellStyle name="Vsota" xfId="50"/>
    <cellStyle name="Vsota 2" xfId="426"/>
    <cellStyle name="Warning Text" xfId="342"/>
  </cellStyles>
  <dxfs count="0"/>
  <tableStyles count="0" defaultTableStyle="TableStyleMedium9" defaultPivotStyle="PivotStyleLight16"/>
  <colors>
    <mruColors>
      <color rgb="FF3366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09/PROJEKTI/KAN%20KOLOMBAN/TEKST/PZI_POPIS%20DEL-%20Kolomban2%20&#268;RPALI&#352;&#268;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sl"/>
      <sheetName val="skREK"/>
      <sheetName val="Rfk"/>
      <sheetName val="FpredD"/>
      <sheetName val="FzemBetD"/>
      <sheetName val="Fkan"/>
      <sheetName val="FzakljD"/>
      <sheetName val="Rmet"/>
      <sheetName val="MprD"/>
      <sheetName val="MzbD"/>
      <sheetName val="Mkanal"/>
      <sheetName val="MzakljuD"/>
      <sheetName val="ČRP-grd"/>
      <sheetName val="ČRP str"/>
      <sheetName val="crp ELprikljucek gd"/>
      <sheetName val="ĆRP NN priklj ELmont dela"/>
      <sheetName val="ČRP ELmont dela"/>
      <sheetName val="fekalna osnovni podatki"/>
      <sheetName val="REK HP"/>
      <sheetName val="P1_P71"/>
      <sheetName val="P2"/>
      <sheetName val="P3"/>
      <sheetName val="P4"/>
      <sheetName val="P5"/>
      <sheetName val="P6"/>
      <sheetName val="P6a"/>
      <sheetName val="P7,8"/>
      <sheetName val="P9,P10"/>
      <sheetName val="P11"/>
      <sheetName val="P12"/>
      <sheetName val="P12A"/>
      <sheetName val="P13,13A"/>
      <sheetName val="P14"/>
      <sheetName val="P15"/>
      <sheetName val="P16"/>
      <sheetName val="P17"/>
      <sheetName val="P18"/>
      <sheetName val="P19"/>
      <sheetName val="P20"/>
      <sheetName val="P21"/>
      <sheetName val="P22"/>
      <sheetName val="P22A"/>
      <sheetName val="P23"/>
      <sheetName val="P24,P25"/>
      <sheetName val="P26,P26A"/>
      <sheetName val="P27"/>
      <sheetName val="P27A"/>
    </sheetNames>
    <sheetDataSet>
      <sheetData sheetId="0">
        <row r="16">
          <cell r="D16" t="str">
            <v xml:space="preserve">KANALIZACIJSKI SISTEM AGLOMERACIJE  </v>
          </cell>
        </row>
        <row r="17">
          <cell r="D17" t="str">
            <v>OBMOČJE KOLOMBAN</v>
          </cell>
        </row>
      </sheetData>
      <sheetData sheetId="1"/>
      <sheetData sheetId="2"/>
      <sheetData sheetId="3"/>
      <sheetData sheetId="4"/>
      <sheetData sheetId="5"/>
      <sheetData sheetId="6"/>
      <sheetData sheetId="7">
        <row r="1">
          <cell r="E1" t="str">
            <v xml:space="preserve">KANALIZACIJSKI SISTEM AGLOMERACIJE  </v>
          </cell>
        </row>
        <row r="2">
          <cell r="E2" t="str">
            <v>OBMOČJE KOLOMBAN</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K41"/>
  <sheetViews>
    <sheetView topLeftCell="A16" workbookViewId="0">
      <selection activeCell="D21" sqref="D21"/>
    </sheetView>
  </sheetViews>
  <sheetFormatPr defaultRowHeight="15.75"/>
  <cols>
    <col min="1" max="1" width="6.28515625" style="4" customWidth="1"/>
    <col min="2" max="2" width="12.85546875" style="1" customWidth="1"/>
    <col min="3" max="3" width="6.7109375" style="1" customWidth="1"/>
    <col min="4" max="4" width="10.7109375" style="1" customWidth="1"/>
    <col min="5" max="9" width="7.85546875" style="1" customWidth="1"/>
    <col min="10" max="256" width="9.140625" style="4"/>
    <col min="257" max="257" width="10.85546875" style="4" customWidth="1"/>
    <col min="258" max="258" width="7.85546875" style="4" customWidth="1"/>
    <col min="259" max="259" width="18.42578125" style="4" customWidth="1"/>
    <col min="260" max="260" width="8.140625" style="4" bestFit="1" customWidth="1"/>
    <col min="261" max="265" width="7.85546875" style="4" customWidth="1"/>
    <col min="266" max="512" width="9.140625" style="4"/>
    <col min="513" max="513" width="10.85546875" style="4" customWidth="1"/>
    <col min="514" max="514" width="7.85546875" style="4" customWidth="1"/>
    <col min="515" max="515" width="18.42578125" style="4" customWidth="1"/>
    <col min="516" max="516" width="8.140625" style="4" bestFit="1" customWidth="1"/>
    <col min="517" max="521" width="7.85546875" style="4" customWidth="1"/>
    <col min="522" max="768" width="9.140625" style="4"/>
    <col min="769" max="769" width="10.85546875" style="4" customWidth="1"/>
    <col min="770" max="770" width="7.85546875" style="4" customWidth="1"/>
    <col min="771" max="771" width="18.42578125" style="4" customWidth="1"/>
    <col min="772" max="772" width="8.140625" style="4" bestFit="1" customWidth="1"/>
    <col min="773" max="777" width="7.85546875" style="4" customWidth="1"/>
    <col min="778" max="1024" width="9.140625" style="4"/>
    <col min="1025" max="1025" width="10.85546875" style="4" customWidth="1"/>
    <col min="1026" max="1026" width="7.85546875" style="4" customWidth="1"/>
    <col min="1027" max="1027" width="18.42578125" style="4" customWidth="1"/>
    <col min="1028" max="1028" width="8.140625" style="4" bestFit="1" customWidth="1"/>
    <col min="1029" max="1033" width="7.85546875" style="4" customWidth="1"/>
    <col min="1034" max="1280" width="9.140625" style="4"/>
    <col min="1281" max="1281" width="10.85546875" style="4" customWidth="1"/>
    <col min="1282" max="1282" width="7.85546875" style="4" customWidth="1"/>
    <col min="1283" max="1283" width="18.42578125" style="4" customWidth="1"/>
    <col min="1284" max="1284" width="8.140625" style="4" bestFit="1" customWidth="1"/>
    <col min="1285" max="1289" width="7.85546875" style="4" customWidth="1"/>
    <col min="1290" max="1536" width="9.140625" style="4"/>
    <col min="1537" max="1537" width="10.85546875" style="4" customWidth="1"/>
    <col min="1538" max="1538" width="7.85546875" style="4" customWidth="1"/>
    <col min="1539" max="1539" width="18.42578125" style="4" customWidth="1"/>
    <col min="1540" max="1540" width="8.140625" style="4" bestFit="1" customWidth="1"/>
    <col min="1541" max="1545" width="7.85546875" style="4" customWidth="1"/>
    <col min="1546" max="1792" width="9.140625" style="4"/>
    <col min="1793" max="1793" width="10.85546875" style="4" customWidth="1"/>
    <col min="1794" max="1794" width="7.85546875" style="4" customWidth="1"/>
    <col min="1795" max="1795" width="18.42578125" style="4" customWidth="1"/>
    <col min="1796" max="1796" width="8.140625" style="4" bestFit="1" customWidth="1"/>
    <col min="1797" max="1801" width="7.85546875" style="4" customWidth="1"/>
    <col min="1802" max="2048" width="9.140625" style="4"/>
    <col min="2049" max="2049" width="10.85546875" style="4" customWidth="1"/>
    <col min="2050" max="2050" width="7.85546875" style="4" customWidth="1"/>
    <col min="2051" max="2051" width="18.42578125" style="4" customWidth="1"/>
    <col min="2052" max="2052" width="8.140625" style="4" bestFit="1" customWidth="1"/>
    <col min="2053" max="2057" width="7.85546875" style="4" customWidth="1"/>
    <col min="2058" max="2304" width="9.140625" style="4"/>
    <col min="2305" max="2305" width="10.85546875" style="4" customWidth="1"/>
    <col min="2306" max="2306" width="7.85546875" style="4" customWidth="1"/>
    <col min="2307" max="2307" width="18.42578125" style="4" customWidth="1"/>
    <col min="2308" max="2308" width="8.140625" style="4" bestFit="1" customWidth="1"/>
    <col min="2309" max="2313" width="7.85546875" style="4" customWidth="1"/>
    <col min="2314" max="2560" width="9.140625" style="4"/>
    <col min="2561" max="2561" width="10.85546875" style="4" customWidth="1"/>
    <col min="2562" max="2562" width="7.85546875" style="4" customWidth="1"/>
    <col min="2563" max="2563" width="18.42578125" style="4" customWidth="1"/>
    <col min="2564" max="2564" width="8.140625" style="4" bestFit="1" customWidth="1"/>
    <col min="2565" max="2569" width="7.85546875" style="4" customWidth="1"/>
    <col min="2570" max="2816" width="9.140625" style="4"/>
    <col min="2817" max="2817" width="10.85546875" style="4" customWidth="1"/>
    <col min="2818" max="2818" width="7.85546875" style="4" customWidth="1"/>
    <col min="2819" max="2819" width="18.42578125" style="4" customWidth="1"/>
    <col min="2820" max="2820" width="8.140625" style="4" bestFit="1" customWidth="1"/>
    <col min="2821" max="2825" width="7.85546875" style="4" customWidth="1"/>
    <col min="2826" max="3072" width="9.140625" style="4"/>
    <col min="3073" max="3073" width="10.85546875" style="4" customWidth="1"/>
    <col min="3074" max="3074" width="7.85546875" style="4" customWidth="1"/>
    <col min="3075" max="3075" width="18.42578125" style="4" customWidth="1"/>
    <col min="3076" max="3076" width="8.140625" style="4" bestFit="1" customWidth="1"/>
    <col min="3077" max="3081" width="7.85546875" style="4" customWidth="1"/>
    <col min="3082" max="3328" width="9.140625" style="4"/>
    <col min="3329" max="3329" width="10.85546875" style="4" customWidth="1"/>
    <col min="3330" max="3330" width="7.85546875" style="4" customWidth="1"/>
    <col min="3331" max="3331" width="18.42578125" style="4" customWidth="1"/>
    <col min="3332" max="3332" width="8.140625" style="4" bestFit="1" customWidth="1"/>
    <col min="3333" max="3337" width="7.85546875" style="4" customWidth="1"/>
    <col min="3338" max="3584" width="9.140625" style="4"/>
    <col min="3585" max="3585" width="10.85546875" style="4" customWidth="1"/>
    <col min="3586" max="3586" width="7.85546875" style="4" customWidth="1"/>
    <col min="3587" max="3587" width="18.42578125" style="4" customWidth="1"/>
    <col min="3588" max="3588" width="8.140625" style="4" bestFit="1" customWidth="1"/>
    <col min="3589" max="3593" width="7.85546875" style="4" customWidth="1"/>
    <col min="3594" max="3840" width="9.140625" style="4"/>
    <col min="3841" max="3841" width="10.85546875" style="4" customWidth="1"/>
    <col min="3842" max="3842" width="7.85546875" style="4" customWidth="1"/>
    <col min="3843" max="3843" width="18.42578125" style="4" customWidth="1"/>
    <col min="3844" max="3844" width="8.140625" style="4" bestFit="1" customWidth="1"/>
    <col min="3845" max="3849" width="7.85546875" style="4" customWidth="1"/>
    <col min="3850" max="4096" width="9.140625" style="4"/>
    <col min="4097" max="4097" width="10.85546875" style="4" customWidth="1"/>
    <col min="4098" max="4098" width="7.85546875" style="4" customWidth="1"/>
    <col min="4099" max="4099" width="18.42578125" style="4" customWidth="1"/>
    <col min="4100" max="4100" width="8.140625" style="4" bestFit="1" customWidth="1"/>
    <col min="4101" max="4105" width="7.85546875" style="4" customWidth="1"/>
    <col min="4106" max="4352" width="9.140625" style="4"/>
    <col min="4353" max="4353" width="10.85546875" style="4" customWidth="1"/>
    <col min="4354" max="4354" width="7.85546875" style="4" customWidth="1"/>
    <col min="4355" max="4355" width="18.42578125" style="4" customWidth="1"/>
    <col min="4356" max="4356" width="8.140625" style="4" bestFit="1" customWidth="1"/>
    <col min="4357" max="4361" width="7.85546875" style="4" customWidth="1"/>
    <col min="4362" max="4608" width="9.140625" style="4"/>
    <col min="4609" max="4609" width="10.85546875" style="4" customWidth="1"/>
    <col min="4610" max="4610" width="7.85546875" style="4" customWidth="1"/>
    <col min="4611" max="4611" width="18.42578125" style="4" customWidth="1"/>
    <col min="4612" max="4612" width="8.140625" style="4" bestFit="1" customWidth="1"/>
    <col min="4613" max="4617" width="7.85546875" style="4" customWidth="1"/>
    <col min="4618" max="4864" width="9.140625" style="4"/>
    <col min="4865" max="4865" width="10.85546875" style="4" customWidth="1"/>
    <col min="4866" max="4866" width="7.85546875" style="4" customWidth="1"/>
    <col min="4867" max="4867" width="18.42578125" style="4" customWidth="1"/>
    <col min="4868" max="4868" width="8.140625" style="4" bestFit="1" customWidth="1"/>
    <col min="4869" max="4873" width="7.85546875" style="4" customWidth="1"/>
    <col min="4874" max="5120" width="9.140625" style="4"/>
    <col min="5121" max="5121" width="10.85546875" style="4" customWidth="1"/>
    <col min="5122" max="5122" width="7.85546875" style="4" customWidth="1"/>
    <col min="5123" max="5123" width="18.42578125" style="4" customWidth="1"/>
    <col min="5124" max="5124" width="8.140625" style="4" bestFit="1" customWidth="1"/>
    <col min="5125" max="5129" width="7.85546875" style="4" customWidth="1"/>
    <col min="5130" max="5376" width="9.140625" style="4"/>
    <col min="5377" max="5377" width="10.85546875" style="4" customWidth="1"/>
    <col min="5378" max="5378" width="7.85546875" style="4" customWidth="1"/>
    <col min="5379" max="5379" width="18.42578125" style="4" customWidth="1"/>
    <col min="5380" max="5380" width="8.140625" style="4" bestFit="1" customWidth="1"/>
    <col min="5381" max="5385" width="7.85546875" style="4" customWidth="1"/>
    <col min="5386" max="5632" width="9.140625" style="4"/>
    <col min="5633" max="5633" width="10.85546875" style="4" customWidth="1"/>
    <col min="5634" max="5634" width="7.85546875" style="4" customWidth="1"/>
    <col min="5635" max="5635" width="18.42578125" style="4" customWidth="1"/>
    <col min="5636" max="5636" width="8.140625" style="4" bestFit="1" customWidth="1"/>
    <col min="5637" max="5641" width="7.85546875" style="4" customWidth="1"/>
    <col min="5642" max="5888" width="9.140625" style="4"/>
    <col min="5889" max="5889" width="10.85546875" style="4" customWidth="1"/>
    <col min="5890" max="5890" width="7.85546875" style="4" customWidth="1"/>
    <col min="5891" max="5891" width="18.42578125" style="4" customWidth="1"/>
    <col min="5892" max="5892" width="8.140625" style="4" bestFit="1" customWidth="1"/>
    <col min="5893" max="5897" width="7.85546875" style="4" customWidth="1"/>
    <col min="5898" max="6144" width="9.140625" style="4"/>
    <col min="6145" max="6145" width="10.85546875" style="4" customWidth="1"/>
    <col min="6146" max="6146" width="7.85546875" style="4" customWidth="1"/>
    <col min="6147" max="6147" width="18.42578125" style="4" customWidth="1"/>
    <col min="6148" max="6148" width="8.140625" style="4" bestFit="1" customWidth="1"/>
    <col min="6149" max="6153" width="7.85546875" style="4" customWidth="1"/>
    <col min="6154" max="6400" width="9.140625" style="4"/>
    <col min="6401" max="6401" width="10.85546875" style="4" customWidth="1"/>
    <col min="6402" max="6402" width="7.85546875" style="4" customWidth="1"/>
    <col min="6403" max="6403" width="18.42578125" style="4" customWidth="1"/>
    <col min="6404" max="6404" width="8.140625" style="4" bestFit="1" customWidth="1"/>
    <col min="6405" max="6409" width="7.85546875" style="4" customWidth="1"/>
    <col min="6410" max="6656" width="9.140625" style="4"/>
    <col min="6657" max="6657" width="10.85546875" style="4" customWidth="1"/>
    <col min="6658" max="6658" width="7.85546875" style="4" customWidth="1"/>
    <col min="6659" max="6659" width="18.42578125" style="4" customWidth="1"/>
    <col min="6660" max="6660" width="8.140625" style="4" bestFit="1" customWidth="1"/>
    <col min="6661" max="6665" width="7.85546875" style="4" customWidth="1"/>
    <col min="6666" max="6912" width="9.140625" style="4"/>
    <col min="6913" max="6913" width="10.85546875" style="4" customWidth="1"/>
    <col min="6914" max="6914" width="7.85546875" style="4" customWidth="1"/>
    <col min="6915" max="6915" width="18.42578125" style="4" customWidth="1"/>
    <col min="6916" max="6916" width="8.140625" style="4" bestFit="1" customWidth="1"/>
    <col min="6917" max="6921" width="7.85546875" style="4" customWidth="1"/>
    <col min="6922" max="7168" width="9.140625" style="4"/>
    <col min="7169" max="7169" width="10.85546875" style="4" customWidth="1"/>
    <col min="7170" max="7170" width="7.85546875" style="4" customWidth="1"/>
    <col min="7171" max="7171" width="18.42578125" style="4" customWidth="1"/>
    <col min="7172" max="7172" width="8.140625" style="4" bestFit="1" customWidth="1"/>
    <col min="7173" max="7177" width="7.85546875" style="4" customWidth="1"/>
    <col min="7178" max="7424" width="9.140625" style="4"/>
    <col min="7425" max="7425" width="10.85546875" style="4" customWidth="1"/>
    <col min="7426" max="7426" width="7.85546875" style="4" customWidth="1"/>
    <col min="7427" max="7427" width="18.42578125" style="4" customWidth="1"/>
    <col min="7428" max="7428" width="8.140625" style="4" bestFit="1" customWidth="1"/>
    <col min="7429" max="7433" width="7.85546875" style="4" customWidth="1"/>
    <col min="7434" max="7680" width="9.140625" style="4"/>
    <col min="7681" max="7681" width="10.85546875" style="4" customWidth="1"/>
    <col min="7682" max="7682" width="7.85546875" style="4" customWidth="1"/>
    <col min="7683" max="7683" width="18.42578125" style="4" customWidth="1"/>
    <col min="7684" max="7684" width="8.140625" style="4" bestFit="1" customWidth="1"/>
    <col min="7685" max="7689" width="7.85546875" style="4" customWidth="1"/>
    <col min="7690" max="7936" width="9.140625" style="4"/>
    <col min="7937" max="7937" width="10.85546875" style="4" customWidth="1"/>
    <col min="7938" max="7938" width="7.85546875" style="4" customWidth="1"/>
    <col min="7939" max="7939" width="18.42578125" style="4" customWidth="1"/>
    <col min="7940" max="7940" width="8.140625" style="4" bestFit="1" customWidth="1"/>
    <col min="7941" max="7945" width="7.85546875" style="4" customWidth="1"/>
    <col min="7946" max="8192" width="9.140625" style="4"/>
    <col min="8193" max="8193" width="10.85546875" style="4" customWidth="1"/>
    <col min="8194" max="8194" width="7.85546875" style="4" customWidth="1"/>
    <col min="8195" max="8195" width="18.42578125" style="4" customWidth="1"/>
    <col min="8196" max="8196" width="8.140625" style="4" bestFit="1" customWidth="1"/>
    <col min="8197" max="8201" width="7.85546875" style="4" customWidth="1"/>
    <col min="8202" max="8448" width="9.140625" style="4"/>
    <col min="8449" max="8449" width="10.85546875" style="4" customWidth="1"/>
    <col min="8450" max="8450" width="7.85546875" style="4" customWidth="1"/>
    <col min="8451" max="8451" width="18.42578125" style="4" customWidth="1"/>
    <col min="8452" max="8452" width="8.140625" style="4" bestFit="1" customWidth="1"/>
    <col min="8453" max="8457" width="7.85546875" style="4" customWidth="1"/>
    <col min="8458" max="8704" width="9.140625" style="4"/>
    <col min="8705" max="8705" width="10.85546875" style="4" customWidth="1"/>
    <col min="8706" max="8706" width="7.85546875" style="4" customWidth="1"/>
    <col min="8707" max="8707" width="18.42578125" style="4" customWidth="1"/>
    <col min="8708" max="8708" width="8.140625" style="4" bestFit="1" customWidth="1"/>
    <col min="8709" max="8713" width="7.85546875" style="4" customWidth="1"/>
    <col min="8714" max="8960" width="9.140625" style="4"/>
    <col min="8961" max="8961" width="10.85546875" style="4" customWidth="1"/>
    <col min="8962" max="8962" width="7.85546875" style="4" customWidth="1"/>
    <col min="8963" max="8963" width="18.42578125" style="4" customWidth="1"/>
    <col min="8964" max="8964" width="8.140625" style="4" bestFit="1" customWidth="1"/>
    <col min="8965" max="8969" width="7.85546875" style="4" customWidth="1"/>
    <col min="8970" max="9216" width="9.140625" style="4"/>
    <col min="9217" max="9217" width="10.85546875" style="4" customWidth="1"/>
    <col min="9218" max="9218" width="7.85546875" style="4" customWidth="1"/>
    <col min="9219" max="9219" width="18.42578125" style="4" customWidth="1"/>
    <col min="9220" max="9220" width="8.140625" style="4" bestFit="1" customWidth="1"/>
    <col min="9221" max="9225" width="7.85546875" style="4" customWidth="1"/>
    <col min="9226" max="9472" width="9.140625" style="4"/>
    <col min="9473" max="9473" width="10.85546875" style="4" customWidth="1"/>
    <col min="9474" max="9474" width="7.85546875" style="4" customWidth="1"/>
    <col min="9475" max="9475" width="18.42578125" style="4" customWidth="1"/>
    <col min="9476" max="9476" width="8.140625" style="4" bestFit="1" customWidth="1"/>
    <col min="9477" max="9481" width="7.85546875" style="4" customWidth="1"/>
    <col min="9482" max="9728" width="9.140625" style="4"/>
    <col min="9729" max="9729" width="10.85546875" style="4" customWidth="1"/>
    <col min="9730" max="9730" width="7.85546875" style="4" customWidth="1"/>
    <col min="9731" max="9731" width="18.42578125" style="4" customWidth="1"/>
    <col min="9732" max="9732" width="8.140625" style="4" bestFit="1" customWidth="1"/>
    <col min="9733" max="9737" width="7.85546875" style="4" customWidth="1"/>
    <col min="9738" max="9984" width="9.140625" style="4"/>
    <col min="9985" max="9985" width="10.85546875" style="4" customWidth="1"/>
    <col min="9986" max="9986" width="7.85546875" style="4" customWidth="1"/>
    <col min="9987" max="9987" width="18.42578125" style="4" customWidth="1"/>
    <col min="9988" max="9988" width="8.140625" style="4" bestFit="1" customWidth="1"/>
    <col min="9989" max="9993" width="7.85546875" style="4" customWidth="1"/>
    <col min="9994" max="10240" width="9.140625" style="4"/>
    <col min="10241" max="10241" width="10.85546875" style="4" customWidth="1"/>
    <col min="10242" max="10242" width="7.85546875" style="4" customWidth="1"/>
    <col min="10243" max="10243" width="18.42578125" style="4" customWidth="1"/>
    <col min="10244" max="10244" width="8.140625" style="4" bestFit="1" customWidth="1"/>
    <col min="10245" max="10249" width="7.85546875" style="4" customWidth="1"/>
    <col min="10250" max="10496" width="9.140625" style="4"/>
    <col min="10497" max="10497" width="10.85546875" style="4" customWidth="1"/>
    <col min="10498" max="10498" width="7.85546875" style="4" customWidth="1"/>
    <col min="10499" max="10499" width="18.42578125" style="4" customWidth="1"/>
    <col min="10500" max="10500" width="8.140625" style="4" bestFit="1" customWidth="1"/>
    <col min="10501" max="10505" width="7.85546875" style="4" customWidth="1"/>
    <col min="10506" max="10752" width="9.140625" style="4"/>
    <col min="10753" max="10753" width="10.85546875" style="4" customWidth="1"/>
    <col min="10754" max="10754" width="7.85546875" style="4" customWidth="1"/>
    <col min="10755" max="10755" width="18.42578125" style="4" customWidth="1"/>
    <col min="10756" max="10756" width="8.140625" style="4" bestFit="1" customWidth="1"/>
    <col min="10757" max="10761" width="7.85546875" style="4" customWidth="1"/>
    <col min="10762" max="11008" width="9.140625" style="4"/>
    <col min="11009" max="11009" width="10.85546875" style="4" customWidth="1"/>
    <col min="11010" max="11010" width="7.85546875" style="4" customWidth="1"/>
    <col min="11011" max="11011" width="18.42578125" style="4" customWidth="1"/>
    <col min="11012" max="11012" width="8.140625" style="4" bestFit="1" customWidth="1"/>
    <col min="11013" max="11017" width="7.85546875" style="4" customWidth="1"/>
    <col min="11018" max="11264" width="9.140625" style="4"/>
    <col min="11265" max="11265" width="10.85546875" style="4" customWidth="1"/>
    <col min="11266" max="11266" width="7.85546875" style="4" customWidth="1"/>
    <col min="11267" max="11267" width="18.42578125" style="4" customWidth="1"/>
    <col min="11268" max="11268" width="8.140625" style="4" bestFit="1" customWidth="1"/>
    <col min="11269" max="11273" width="7.85546875" style="4" customWidth="1"/>
    <col min="11274" max="11520" width="9.140625" style="4"/>
    <col min="11521" max="11521" width="10.85546875" style="4" customWidth="1"/>
    <col min="11522" max="11522" width="7.85546875" style="4" customWidth="1"/>
    <col min="11523" max="11523" width="18.42578125" style="4" customWidth="1"/>
    <col min="11524" max="11524" width="8.140625" style="4" bestFit="1" customWidth="1"/>
    <col min="11525" max="11529" width="7.85546875" style="4" customWidth="1"/>
    <col min="11530" max="11776" width="9.140625" style="4"/>
    <col min="11777" max="11777" width="10.85546875" style="4" customWidth="1"/>
    <col min="11778" max="11778" width="7.85546875" style="4" customWidth="1"/>
    <col min="11779" max="11779" width="18.42578125" style="4" customWidth="1"/>
    <col min="11780" max="11780" width="8.140625" style="4" bestFit="1" customWidth="1"/>
    <col min="11781" max="11785" width="7.85546875" style="4" customWidth="1"/>
    <col min="11786" max="12032" width="9.140625" style="4"/>
    <col min="12033" max="12033" width="10.85546875" style="4" customWidth="1"/>
    <col min="12034" max="12034" width="7.85546875" style="4" customWidth="1"/>
    <col min="12035" max="12035" width="18.42578125" style="4" customWidth="1"/>
    <col min="12036" max="12036" width="8.140625" style="4" bestFit="1" customWidth="1"/>
    <col min="12037" max="12041" width="7.85546875" style="4" customWidth="1"/>
    <col min="12042" max="12288" width="9.140625" style="4"/>
    <col min="12289" max="12289" width="10.85546875" style="4" customWidth="1"/>
    <col min="12290" max="12290" width="7.85546875" style="4" customWidth="1"/>
    <col min="12291" max="12291" width="18.42578125" style="4" customWidth="1"/>
    <col min="12292" max="12292" width="8.140625" style="4" bestFit="1" customWidth="1"/>
    <col min="12293" max="12297" width="7.85546875" style="4" customWidth="1"/>
    <col min="12298" max="12544" width="9.140625" style="4"/>
    <col min="12545" max="12545" width="10.85546875" style="4" customWidth="1"/>
    <col min="12546" max="12546" width="7.85546875" style="4" customWidth="1"/>
    <col min="12547" max="12547" width="18.42578125" style="4" customWidth="1"/>
    <col min="12548" max="12548" width="8.140625" style="4" bestFit="1" customWidth="1"/>
    <col min="12549" max="12553" width="7.85546875" style="4" customWidth="1"/>
    <col min="12554" max="12800" width="9.140625" style="4"/>
    <col min="12801" max="12801" width="10.85546875" style="4" customWidth="1"/>
    <col min="12802" max="12802" width="7.85546875" style="4" customWidth="1"/>
    <col min="12803" max="12803" width="18.42578125" style="4" customWidth="1"/>
    <col min="12804" max="12804" width="8.140625" style="4" bestFit="1" customWidth="1"/>
    <col min="12805" max="12809" width="7.85546875" style="4" customWidth="1"/>
    <col min="12810" max="13056" width="9.140625" style="4"/>
    <col min="13057" max="13057" width="10.85546875" style="4" customWidth="1"/>
    <col min="13058" max="13058" width="7.85546875" style="4" customWidth="1"/>
    <col min="13059" max="13059" width="18.42578125" style="4" customWidth="1"/>
    <col min="13060" max="13060" width="8.140625" style="4" bestFit="1" customWidth="1"/>
    <col min="13061" max="13065" width="7.85546875" style="4" customWidth="1"/>
    <col min="13066" max="13312" width="9.140625" style="4"/>
    <col min="13313" max="13313" width="10.85546875" style="4" customWidth="1"/>
    <col min="13314" max="13314" width="7.85546875" style="4" customWidth="1"/>
    <col min="13315" max="13315" width="18.42578125" style="4" customWidth="1"/>
    <col min="13316" max="13316" width="8.140625" style="4" bestFit="1" customWidth="1"/>
    <col min="13317" max="13321" width="7.85546875" style="4" customWidth="1"/>
    <col min="13322" max="13568" width="9.140625" style="4"/>
    <col min="13569" max="13569" width="10.85546875" style="4" customWidth="1"/>
    <col min="13570" max="13570" width="7.85546875" style="4" customWidth="1"/>
    <col min="13571" max="13571" width="18.42578125" style="4" customWidth="1"/>
    <col min="13572" max="13572" width="8.140625" style="4" bestFit="1" customWidth="1"/>
    <col min="13573" max="13577" width="7.85546875" style="4" customWidth="1"/>
    <col min="13578" max="13824" width="9.140625" style="4"/>
    <col min="13825" max="13825" width="10.85546875" style="4" customWidth="1"/>
    <col min="13826" max="13826" width="7.85546875" style="4" customWidth="1"/>
    <col min="13827" max="13827" width="18.42578125" style="4" customWidth="1"/>
    <col min="13828" max="13828" width="8.140625" style="4" bestFit="1" customWidth="1"/>
    <col min="13829" max="13833" width="7.85546875" style="4" customWidth="1"/>
    <col min="13834" max="14080" width="9.140625" style="4"/>
    <col min="14081" max="14081" width="10.85546875" style="4" customWidth="1"/>
    <col min="14082" max="14082" width="7.85546875" style="4" customWidth="1"/>
    <col min="14083" max="14083" width="18.42578125" style="4" customWidth="1"/>
    <col min="14084" max="14084" width="8.140625" style="4" bestFit="1" customWidth="1"/>
    <col min="14085" max="14089" width="7.85546875" style="4" customWidth="1"/>
    <col min="14090" max="14336" width="9.140625" style="4"/>
    <col min="14337" max="14337" width="10.85546875" style="4" customWidth="1"/>
    <col min="14338" max="14338" width="7.85546875" style="4" customWidth="1"/>
    <col min="14339" max="14339" width="18.42578125" style="4" customWidth="1"/>
    <col min="14340" max="14340" width="8.140625" style="4" bestFit="1" customWidth="1"/>
    <col min="14341" max="14345" width="7.85546875" style="4" customWidth="1"/>
    <col min="14346" max="14592" width="9.140625" style="4"/>
    <col min="14593" max="14593" width="10.85546875" style="4" customWidth="1"/>
    <col min="14594" max="14594" width="7.85546875" style="4" customWidth="1"/>
    <col min="14595" max="14595" width="18.42578125" style="4" customWidth="1"/>
    <col min="14596" max="14596" width="8.140625" style="4" bestFit="1" customWidth="1"/>
    <col min="14597" max="14601" width="7.85546875" style="4" customWidth="1"/>
    <col min="14602" max="14848" width="9.140625" style="4"/>
    <col min="14849" max="14849" width="10.85546875" style="4" customWidth="1"/>
    <col min="14850" max="14850" width="7.85546875" style="4" customWidth="1"/>
    <col min="14851" max="14851" width="18.42578125" style="4" customWidth="1"/>
    <col min="14852" max="14852" width="8.140625" style="4" bestFit="1" customWidth="1"/>
    <col min="14853" max="14857" width="7.85546875" style="4" customWidth="1"/>
    <col min="14858" max="15104" width="9.140625" style="4"/>
    <col min="15105" max="15105" width="10.85546875" style="4" customWidth="1"/>
    <col min="15106" max="15106" width="7.85546875" style="4" customWidth="1"/>
    <col min="15107" max="15107" width="18.42578125" style="4" customWidth="1"/>
    <col min="15108" max="15108" width="8.140625" style="4" bestFit="1" customWidth="1"/>
    <col min="15109" max="15113" width="7.85546875" style="4" customWidth="1"/>
    <col min="15114" max="15360" width="9.140625" style="4"/>
    <col min="15361" max="15361" width="10.85546875" style="4" customWidth="1"/>
    <col min="15362" max="15362" width="7.85546875" style="4" customWidth="1"/>
    <col min="15363" max="15363" width="18.42578125" style="4" customWidth="1"/>
    <col min="15364" max="15364" width="8.140625" style="4" bestFit="1" customWidth="1"/>
    <col min="15365" max="15369" width="7.85546875" style="4" customWidth="1"/>
    <col min="15370" max="15616" width="9.140625" style="4"/>
    <col min="15617" max="15617" width="10.85546875" style="4" customWidth="1"/>
    <col min="15618" max="15618" width="7.85546875" style="4" customWidth="1"/>
    <col min="15619" max="15619" width="18.42578125" style="4" customWidth="1"/>
    <col min="15620" max="15620" width="8.140625" style="4" bestFit="1" customWidth="1"/>
    <col min="15621" max="15625" width="7.85546875" style="4" customWidth="1"/>
    <col min="15626" max="15872" width="9.140625" style="4"/>
    <col min="15873" max="15873" width="10.85546875" style="4" customWidth="1"/>
    <col min="15874" max="15874" width="7.85546875" style="4" customWidth="1"/>
    <col min="15875" max="15875" width="18.42578125" style="4" customWidth="1"/>
    <col min="15876" max="15876" width="8.140625" style="4" bestFit="1" customWidth="1"/>
    <col min="15877" max="15881" width="7.85546875" style="4" customWidth="1"/>
    <col min="15882" max="16128" width="9.140625" style="4"/>
    <col min="16129" max="16129" width="10.85546875" style="4" customWidth="1"/>
    <col min="16130" max="16130" width="7.85546875" style="4" customWidth="1"/>
    <col min="16131" max="16131" width="18.42578125" style="4" customWidth="1"/>
    <col min="16132" max="16132" width="8.140625" style="4" bestFit="1" customWidth="1"/>
    <col min="16133" max="16137" width="7.85546875" style="4" customWidth="1"/>
    <col min="16138" max="16384" width="9.140625" style="4"/>
  </cols>
  <sheetData>
    <row r="2" spans="2:11">
      <c r="B2" s="2" t="s">
        <v>121</v>
      </c>
      <c r="C2" s="3"/>
      <c r="D2" s="3"/>
      <c r="E2" s="3"/>
    </row>
    <row r="3" spans="2:11">
      <c r="B3" s="2" t="s">
        <v>122</v>
      </c>
      <c r="C3" s="3"/>
      <c r="D3" s="3"/>
      <c r="E3" s="3"/>
    </row>
    <row r="4" spans="2:11">
      <c r="B4" s="2" t="s">
        <v>0</v>
      </c>
      <c r="C4" s="3"/>
      <c r="D4" s="3"/>
      <c r="E4" s="3"/>
    </row>
    <row r="9" spans="2:11" ht="18">
      <c r="B9" s="3" t="s">
        <v>1</v>
      </c>
      <c r="D9" s="5" t="s">
        <v>254</v>
      </c>
    </row>
    <row r="10" spans="2:11" ht="18">
      <c r="D10" s="6" t="s">
        <v>255</v>
      </c>
    </row>
    <row r="11" spans="2:11" ht="18">
      <c r="D11" s="7" t="s">
        <v>256</v>
      </c>
    </row>
    <row r="12" spans="2:11" ht="18">
      <c r="D12" s="7"/>
    </row>
    <row r="14" spans="2:11" ht="18">
      <c r="B14" s="1" t="s">
        <v>69</v>
      </c>
      <c r="D14" s="6" t="s">
        <v>70</v>
      </c>
      <c r="K14" s="294"/>
    </row>
    <row r="15" spans="2:11" ht="18">
      <c r="D15" s="6" t="s">
        <v>321</v>
      </c>
    </row>
    <row r="16" spans="2:11" ht="18">
      <c r="D16" s="6"/>
    </row>
    <row r="18" spans="2:8" ht="18">
      <c r="B18" s="3" t="s">
        <v>2</v>
      </c>
      <c r="D18" s="6" t="s">
        <v>322</v>
      </c>
      <c r="E18" s="3"/>
      <c r="F18" s="3"/>
      <c r="G18" s="3"/>
      <c r="H18" s="3"/>
    </row>
    <row r="19" spans="2:8" ht="18">
      <c r="D19" s="6" t="s">
        <v>323</v>
      </c>
      <c r="E19" s="6"/>
      <c r="F19" s="82"/>
      <c r="G19" s="3"/>
      <c r="H19" s="3"/>
    </row>
    <row r="20" spans="2:8" ht="18">
      <c r="D20" s="6"/>
      <c r="E20" s="5"/>
      <c r="F20" s="3"/>
      <c r="G20" s="3"/>
      <c r="H20" s="3"/>
    </row>
    <row r="21" spans="2:8" ht="18">
      <c r="D21" s="6"/>
      <c r="E21" s="8"/>
    </row>
    <row r="22" spans="2:8" ht="18">
      <c r="D22" s="8"/>
    </row>
    <row r="23" spans="2:8" ht="18">
      <c r="D23" s="8"/>
    </row>
    <row r="24" spans="2:8" ht="20.25">
      <c r="B24" s="3" t="s">
        <v>3</v>
      </c>
      <c r="D24" s="9" t="s">
        <v>60</v>
      </c>
      <c r="E24" s="3"/>
      <c r="F24" s="3"/>
      <c r="G24" s="3"/>
    </row>
    <row r="25" spans="2:8" ht="20.25">
      <c r="D25" s="9"/>
      <c r="E25" s="3"/>
      <c r="F25" s="3"/>
      <c r="G25" s="3"/>
    </row>
    <row r="26" spans="2:8" ht="20.25">
      <c r="D26" s="10"/>
    </row>
    <row r="29" spans="2:8" ht="20.25">
      <c r="B29" s="3" t="s">
        <v>4</v>
      </c>
      <c r="D29" s="9" t="s">
        <v>59</v>
      </c>
    </row>
    <row r="30" spans="2:8">
      <c r="D30" s="11"/>
    </row>
    <row r="34" spans="2:9" ht="20.25">
      <c r="B34" s="3" t="s">
        <v>5</v>
      </c>
      <c r="C34" s="12"/>
      <c r="D34" s="13">
        <v>43617</v>
      </c>
      <c r="E34" s="14"/>
    </row>
    <row r="35" spans="2:9" ht="20.25">
      <c r="C35" s="12"/>
      <c r="D35" s="15"/>
      <c r="E35" s="14"/>
    </row>
    <row r="36" spans="2:9" ht="20.25">
      <c r="C36" s="12"/>
      <c r="D36" s="15"/>
      <c r="E36" s="14"/>
    </row>
    <row r="39" spans="2:9">
      <c r="B39" s="3"/>
    </row>
    <row r="40" spans="2:9">
      <c r="B40" s="3"/>
      <c r="G40" s="3"/>
      <c r="H40" s="3"/>
      <c r="I40" s="3"/>
    </row>
    <row r="41" spans="2:9">
      <c r="B41" s="3"/>
      <c r="G41" s="3"/>
      <c r="H41" s="3"/>
      <c r="I41" s="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70C0"/>
  </sheetPr>
  <dimension ref="A1:I103"/>
  <sheetViews>
    <sheetView showZeros="0" workbookViewId="0">
      <selection activeCell="E8" sqref="E8:E87"/>
    </sheetView>
  </sheetViews>
  <sheetFormatPr defaultRowHeight="12.75" customHeight="1"/>
  <cols>
    <col min="1" max="1" width="4.7109375" customWidth="1"/>
    <col min="2" max="2" width="30.7109375" customWidth="1"/>
    <col min="3" max="3" width="4.7109375" style="113" customWidth="1"/>
    <col min="4" max="4" width="12.7109375" style="146" customWidth="1"/>
    <col min="5" max="5" width="12.7109375" style="147" customWidth="1"/>
    <col min="6" max="6" width="12.7109375" style="148" customWidth="1"/>
    <col min="242" max="242" width="4.7109375" customWidth="1"/>
    <col min="243" max="243" width="30.7109375" customWidth="1"/>
    <col min="244" max="244" width="4.7109375" customWidth="1"/>
    <col min="245" max="245" width="13.7109375" customWidth="1"/>
    <col min="246" max="248" width="12.7109375" customWidth="1"/>
    <col min="250" max="250" width="21" customWidth="1"/>
    <col min="251" max="251" width="36.5703125" customWidth="1"/>
    <col min="498" max="498" width="4.7109375" customWidth="1"/>
    <col min="499" max="499" width="30.7109375" customWidth="1"/>
    <col min="500" max="500" width="4.7109375" customWidth="1"/>
    <col min="501" max="501" width="13.7109375" customWidth="1"/>
    <col min="502" max="504" width="12.7109375" customWidth="1"/>
    <col min="506" max="506" width="21" customWidth="1"/>
    <col min="507" max="507" width="36.5703125" customWidth="1"/>
    <col min="754" max="754" width="4.7109375" customWidth="1"/>
    <col min="755" max="755" width="30.7109375" customWidth="1"/>
    <col min="756" max="756" width="4.7109375" customWidth="1"/>
    <col min="757" max="757" width="13.7109375" customWidth="1"/>
    <col min="758" max="760" width="12.7109375" customWidth="1"/>
    <col min="762" max="762" width="21" customWidth="1"/>
    <col min="763" max="763" width="36.5703125" customWidth="1"/>
    <col min="1010" max="1010" width="4.7109375" customWidth="1"/>
    <col min="1011" max="1011" width="30.7109375" customWidth="1"/>
    <col min="1012" max="1012" width="4.7109375" customWidth="1"/>
    <col min="1013" max="1013" width="13.7109375" customWidth="1"/>
    <col min="1014" max="1016" width="12.7109375" customWidth="1"/>
    <col min="1018" max="1018" width="21" customWidth="1"/>
    <col min="1019" max="1019" width="36.5703125" customWidth="1"/>
    <col min="1266" max="1266" width="4.7109375" customWidth="1"/>
    <col min="1267" max="1267" width="30.7109375" customWidth="1"/>
    <col min="1268" max="1268" width="4.7109375" customWidth="1"/>
    <col min="1269" max="1269" width="13.7109375" customWidth="1"/>
    <col min="1270" max="1272" width="12.7109375" customWidth="1"/>
    <col min="1274" max="1274" width="21" customWidth="1"/>
    <col min="1275" max="1275" width="36.5703125" customWidth="1"/>
    <col min="1522" max="1522" width="4.7109375" customWidth="1"/>
    <col min="1523" max="1523" width="30.7109375" customWidth="1"/>
    <col min="1524" max="1524" width="4.7109375" customWidth="1"/>
    <col min="1525" max="1525" width="13.7109375" customWidth="1"/>
    <col min="1526" max="1528" width="12.7109375" customWidth="1"/>
    <col min="1530" max="1530" width="21" customWidth="1"/>
    <col min="1531" max="1531" width="36.5703125" customWidth="1"/>
    <col min="1778" max="1778" width="4.7109375" customWidth="1"/>
    <col min="1779" max="1779" width="30.7109375" customWidth="1"/>
    <col min="1780" max="1780" width="4.7109375" customWidth="1"/>
    <col min="1781" max="1781" width="13.7109375" customWidth="1"/>
    <col min="1782" max="1784" width="12.7109375" customWidth="1"/>
    <col min="1786" max="1786" width="21" customWidth="1"/>
    <col min="1787" max="1787" width="36.5703125" customWidth="1"/>
    <col min="2034" max="2034" width="4.7109375" customWidth="1"/>
    <col min="2035" max="2035" width="30.7109375" customWidth="1"/>
    <col min="2036" max="2036" width="4.7109375" customWidth="1"/>
    <col min="2037" max="2037" width="13.7109375" customWidth="1"/>
    <col min="2038" max="2040" width="12.7109375" customWidth="1"/>
    <col min="2042" max="2042" width="21" customWidth="1"/>
    <col min="2043" max="2043" width="36.5703125" customWidth="1"/>
    <col min="2290" max="2290" width="4.7109375" customWidth="1"/>
    <col min="2291" max="2291" width="30.7109375" customWidth="1"/>
    <col min="2292" max="2292" width="4.7109375" customWidth="1"/>
    <col min="2293" max="2293" width="13.7109375" customWidth="1"/>
    <col min="2294" max="2296" width="12.7109375" customWidth="1"/>
    <col min="2298" max="2298" width="21" customWidth="1"/>
    <col min="2299" max="2299" width="36.5703125" customWidth="1"/>
    <col min="2546" max="2546" width="4.7109375" customWidth="1"/>
    <col min="2547" max="2547" width="30.7109375" customWidth="1"/>
    <col min="2548" max="2548" width="4.7109375" customWidth="1"/>
    <col min="2549" max="2549" width="13.7109375" customWidth="1"/>
    <col min="2550" max="2552" width="12.7109375" customWidth="1"/>
    <col min="2554" max="2554" width="21" customWidth="1"/>
    <col min="2555" max="2555" width="36.5703125" customWidth="1"/>
    <col min="2802" max="2802" width="4.7109375" customWidth="1"/>
    <col min="2803" max="2803" width="30.7109375" customWidth="1"/>
    <col min="2804" max="2804" width="4.7109375" customWidth="1"/>
    <col min="2805" max="2805" width="13.7109375" customWidth="1"/>
    <col min="2806" max="2808" width="12.7109375" customWidth="1"/>
    <col min="2810" max="2810" width="21" customWidth="1"/>
    <col min="2811" max="2811" width="36.5703125" customWidth="1"/>
    <col min="3058" max="3058" width="4.7109375" customWidth="1"/>
    <col min="3059" max="3059" width="30.7109375" customWidth="1"/>
    <col min="3060" max="3060" width="4.7109375" customWidth="1"/>
    <col min="3061" max="3061" width="13.7109375" customWidth="1"/>
    <col min="3062" max="3064" width="12.7109375" customWidth="1"/>
    <col min="3066" max="3066" width="21" customWidth="1"/>
    <col min="3067" max="3067" width="36.5703125" customWidth="1"/>
    <col min="3314" max="3314" width="4.7109375" customWidth="1"/>
    <col min="3315" max="3315" width="30.7109375" customWidth="1"/>
    <col min="3316" max="3316" width="4.7109375" customWidth="1"/>
    <col min="3317" max="3317" width="13.7109375" customWidth="1"/>
    <col min="3318" max="3320" width="12.7109375" customWidth="1"/>
    <col min="3322" max="3322" width="21" customWidth="1"/>
    <col min="3323" max="3323" width="36.5703125" customWidth="1"/>
    <col min="3570" max="3570" width="4.7109375" customWidth="1"/>
    <col min="3571" max="3571" width="30.7109375" customWidth="1"/>
    <col min="3572" max="3572" width="4.7109375" customWidth="1"/>
    <col min="3573" max="3573" width="13.7109375" customWidth="1"/>
    <col min="3574" max="3576" width="12.7109375" customWidth="1"/>
    <col min="3578" max="3578" width="21" customWidth="1"/>
    <col min="3579" max="3579" width="36.5703125" customWidth="1"/>
    <col min="3826" max="3826" width="4.7109375" customWidth="1"/>
    <col min="3827" max="3827" width="30.7109375" customWidth="1"/>
    <col min="3828" max="3828" width="4.7109375" customWidth="1"/>
    <col min="3829" max="3829" width="13.7109375" customWidth="1"/>
    <col min="3830" max="3832" width="12.7109375" customWidth="1"/>
    <col min="3834" max="3834" width="21" customWidth="1"/>
    <col min="3835" max="3835" width="36.5703125" customWidth="1"/>
    <col min="4082" max="4082" width="4.7109375" customWidth="1"/>
    <col min="4083" max="4083" width="30.7109375" customWidth="1"/>
    <col min="4084" max="4084" width="4.7109375" customWidth="1"/>
    <col min="4085" max="4085" width="13.7109375" customWidth="1"/>
    <col min="4086" max="4088" width="12.7109375" customWidth="1"/>
    <col min="4090" max="4090" width="21" customWidth="1"/>
    <col min="4091" max="4091" width="36.5703125" customWidth="1"/>
    <col min="4338" max="4338" width="4.7109375" customWidth="1"/>
    <col min="4339" max="4339" width="30.7109375" customWidth="1"/>
    <col min="4340" max="4340" width="4.7109375" customWidth="1"/>
    <col min="4341" max="4341" width="13.7109375" customWidth="1"/>
    <col min="4342" max="4344" width="12.7109375" customWidth="1"/>
    <col min="4346" max="4346" width="21" customWidth="1"/>
    <col min="4347" max="4347" width="36.5703125" customWidth="1"/>
    <col min="4594" max="4594" width="4.7109375" customWidth="1"/>
    <col min="4595" max="4595" width="30.7109375" customWidth="1"/>
    <col min="4596" max="4596" width="4.7109375" customWidth="1"/>
    <col min="4597" max="4597" width="13.7109375" customWidth="1"/>
    <col min="4598" max="4600" width="12.7109375" customWidth="1"/>
    <col min="4602" max="4602" width="21" customWidth="1"/>
    <col min="4603" max="4603" width="36.5703125" customWidth="1"/>
    <col min="4850" max="4850" width="4.7109375" customWidth="1"/>
    <col min="4851" max="4851" width="30.7109375" customWidth="1"/>
    <col min="4852" max="4852" width="4.7109375" customWidth="1"/>
    <col min="4853" max="4853" width="13.7109375" customWidth="1"/>
    <col min="4854" max="4856" width="12.7109375" customWidth="1"/>
    <col min="4858" max="4858" width="21" customWidth="1"/>
    <col min="4859" max="4859" width="36.5703125" customWidth="1"/>
    <col min="5106" max="5106" width="4.7109375" customWidth="1"/>
    <col min="5107" max="5107" width="30.7109375" customWidth="1"/>
    <col min="5108" max="5108" width="4.7109375" customWidth="1"/>
    <col min="5109" max="5109" width="13.7109375" customWidth="1"/>
    <col min="5110" max="5112" width="12.7109375" customWidth="1"/>
    <col min="5114" max="5114" width="21" customWidth="1"/>
    <col min="5115" max="5115" width="36.5703125" customWidth="1"/>
    <col min="5362" max="5362" width="4.7109375" customWidth="1"/>
    <col min="5363" max="5363" width="30.7109375" customWidth="1"/>
    <col min="5364" max="5364" width="4.7109375" customWidth="1"/>
    <col min="5365" max="5365" width="13.7109375" customWidth="1"/>
    <col min="5366" max="5368" width="12.7109375" customWidth="1"/>
    <col min="5370" max="5370" width="21" customWidth="1"/>
    <col min="5371" max="5371" width="36.5703125" customWidth="1"/>
    <col min="5618" max="5618" width="4.7109375" customWidth="1"/>
    <col min="5619" max="5619" width="30.7109375" customWidth="1"/>
    <col min="5620" max="5620" width="4.7109375" customWidth="1"/>
    <col min="5621" max="5621" width="13.7109375" customWidth="1"/>
    <col min="5622" max="5624" width="12.7109375" customWidth="1"/>
    <col min="5626" max="5626" width="21" customWidth="1"/>
    <col min="5627" max="5627" width="36.5703125" customWidth="1"/>
    <col min="5874" max="5874" width="4.7109375" customWidth="1"/>
    <col min="5875" max="5875" width="30.7109375" customWidth="1"/>
    <col min="5876" max="5876" width="4.7109375" customWidth="1"/>
    <col min="5877" max="5877" width="13.7109375" customWidth="1"/>
    <col min="5878" max="5880" width="12.7109375" customWidth="1"/>
    <col min="5882" max="5882" width="21" customWidth="1"/>
    <col min="5883" max="5883" width="36.5703125" customWidth="1"/>
    <col min="6130" max="6130" width="4.7109375" customWidth="1"/>
    <col min="6131" max="6131" width="30.7109375" customWidth="1"/>
    <col min="6132" max="6132" width="4.7109375" customWidth="1"/>
    <col min="6133" max="6133" width="13.7109375" customWidth="1"/>
    <col min="6134" max="6136" width="12.7109375" customWidth="1"/>
    <col min="6138" max="6138" width="21" customWidth="1"/>
    <col min="6139" max="6139" width="36.5703125" customWidth="1"/>
    <col min="6386" max="6386" width="4.7109375" customWidth="1"/>
    <col min="6387" max="6387" width="30.7109375" customWidth="1"/>
    <col min="6388" max="6388" width="4.7109375" customWidth="1"/>
    <col min="6389" max="6389" width="13.7109375" customWidth="1"/>
    <col min="6390" max="6392" width="12.7109375" customWidth="1"/>
    <col min="6394" max="6394" width="21" customWidth="1"/>
    <col min="6395" max="6395" width="36.5703125" customWidth="1"/>
    <col min="6642" max="6642" width="4.7109375" customWidth="1"/>
    <col min="6643" max="6643" width="30.7109375" customWidth="1"/>
    <col min="6644" max="6644" width="4.7109375" customWidth="1"/>
    <col min="6645" max="6645" width="13.7109375" customWidth="1"/>
    <col min="6646" max="6648" width="12.7109375" customWidth="1"/>
    <col min="6650" max="6650" width="21" customWidth="1"/>
    <col min="6651" max="6651" width="36.5703125" customWidth="1"/>
    <col min="6898" max="6898" width="4.7109375" customWidth="1"/>
    <col min="6899" max="6899" width="30.7109375" customWidth="1"/>
    <col min="6900" max="6900" width="4.7109375" customWidth="1"/>
    <col min="6901" max="6901" width="13.7109375" customWidth="1"/>
    <col min="6902" max="6904" width="12.7109375" customWidth="1"/>
    <col min="6906" max="6906" width="21" customWidth="1"/>
    <col min="6907" max="6907" width="36.5703125" customWidth="1"/>
    <col min="7154" max="7154" width="4.7109375" customWidth="1"/>
    <col min="7155" max="7155" width="30.7109375" customWidth="1"/>
    <col min="7156" max="7156" width="4.7109375" customWidth="1"/>
    <col min="7157" max="7157" width="13.7109375" customWidth="1"/>
    <col min="7158" max="7160" width="12.7109375" customWidth="1"/>
    <col min="7162" max="7162" width="21" customWidth="1"/>
    <col min="7163" max="7163" width="36.5703125" customWidth="1"/>
    <col min="7410" max="7410" width="4.7109375" customWidth="1"/>
    <col min="7411" max="7411" width="30.7109375" customWidth="1"/>
    <col min="7412" max="7412" width="4.7109375" customWidth="1"/>
    <col min="7413" max="7413" width="13.7109375" customWidth="1"/>
    <col min="7414" max="7416" width="12.7109375" customWidth="1"/>
    <col min="7418" max="7418" width="21" customWidth="1"/>
    <col min="7419" max="7419" width="36.5703125" customWidth="1"/>
    <col min="7666" max="7666" width="4.7109375" customWidth="1"/>
    <col min="7667" max="7667" width="30.7109375" customWidth="1"/>
    <col min="7668" max="7668" width="4.7109375" customWidth="1"/>
    <col min="7669" max="7669" width="13.7109375" customWidth="1"/>
    <col min="7670" max="7672" width="12.7109375" customWidth="1"/>
    <col min="7674" max="7674" width="21" customWidth="1"/>
    <col min="7675" max="7675" width="36.5703125" customWidth="1"/>
    <col min="7922" max="7922" width="4.7109375" customWidth="1"/>
    <col min="7923" max="7923" width="30.7109375" customWidth="1"/>
    <col min="7924" max="7924" width="4.7109375" customWidth="1"/>
    <col min="7925" max="7925" width="13.7109375" customWidth="1"/>
    <col min="7926" max="7928" width="12.7109375" customWidth="1"/>
    <col min="7930" max="7930" width="21" customWidth="1"/>
    <col min="7931" max="7931" width="36.5703125" customWidth="1"/>
    <col min="8178" max="8178" width="4.7109375" customWidth="1"/>
    <col min="8179" max="8179" width="30.7109375" customWidth="1"/>
    <col min="8180" max="8180" width="4.7109375" customWidth="1"/>
    <col min="8181" max="8181" width="13.7109375" customWidth="1"/>
    <col min="8182" max="8184" width="12.7109375" customWidth="1"/>
    <col min="8186" max="8186" width="21" customWidth="1"/>
    <col min="8187" max="8187" width="36.5703125" customWidth="1"/>
    <col min="8434" max="8434" width="4.7109375" customWidth="1"/>
    <col min="8435" max="8435" width="30.7109375" customWidth="1"/>
    <col min="8436" max="8436" width="4.7109375" customWidth="1"/>
    <col min="8437" max="8437" width="13.7109375" customWidth="1"/>
    <col min="8438" max="8440" width="12.7109375" customWidth="1"/>
    <col min="8442" max="8442" width="21" customWidth="1"/>
    <col min="8443" max="8443" width="36.5703125" customWidth="1"/>
    <col min="8690" max="8690" width="4.7109375" customWidth="1"/>
    <col min="8691" max="8691" width="30.7109375" customWidth="1"/>
    <col min="8692" max="8692" width="4.7109375" customWidth="1"/>
    <col min="8693" max="8693" width="13.7109375" customWidth="1"/>
    <col min="8694" max="8696" width="12.7109375" customWidth="1"/>
    <col min="8698" max="8698" width="21" customWidth="1"/>
    <col min="8699" max="8699" width="36.5703125" customWidth="1"/>
    <col min="8946" max="8946" width="4.7109375" customWidth="1"/>
    <col min="8947" max="8947" width="30.7109375" customWidth="1"/>
    <col min="8948" max="8948" width="4.7109375" customWidth="1"/>
    <col min="8949" max="8949" width="13.7109375" customWidth="1"/>
    <col min="8950" max="8952" width="12.7109375" customWidth="1"/>
    <col min="8954" max="8954" width="21" customWidth="1"/>
    <col min="8955" max="8955" width="36.5703125" customWidth="1"/>
    <col min="9202" max="9202" width="4.7109375" customWidth="1"/>
    <col min="9203" max="9203" width="30.7109375" customWidth="1"/>
    <col min="9204" max="9204" width="4.7109375" customWidth="1"/>
    <col min="9205" max="9205" width="13.7109375" customWidth="1"/>
    <col min="9206" max="9208" width="12.7109375" customWidth="1"/>
    <col min="9210" max="9210" width="21" customWidth="1"/>
    <col min="9211" max="9211" width="36.5703125" customWidth="1"/>
    <col min="9458" max="9458" width="4.7109375" customWidth="1"/>
    <col min="9459" max="9459" width="30.7109375" customWidth="1"/>
    <col min="9460" max="9460" width="4.7109375" customWidth="1"/>
    <col min="9461" max="9461" width="13.7109375" customWidth="1"/>
    <col min="9462" max="9464" width="12.7109375" customWidth="1"/>
    <col min="9466" max="9466" width="21" customWidth="1"/>
    <col min="9467" max="9467" width="36.5703125" customWidth="1"/>
    <col min="9714" max="9714" width="4.7109375" customWidth="1"/>
    <col min="9715" max="9715" width="30.7109375" customWidth="1"/>
    <col min="9716" max="9716" width="4.7109375" customWidth="1"/>
    <col min="9717" max="9717" width="13.7109375" customWidth="1"/>
    <col min="9718" max="9720" width="12.7109375" customWidth="1"/>
    <col min="9722" max="9722" width="21" customWidth="1"/>
    <col min="9723" max="9723" width="36.5703125" customWidth="1"/>
    <col min="9970" max="9970" width="4.7109375" customWidth="1"/>
    <col min="9971" max="9971" width="30.7109375" customWidth="1"/>
    <col min="9972" max="9972" width="4.7109375" customWidth="1"/>
    <col min="9973" max="9973" width="13.7109375" customWidth="1"/>
    <col min="9974" max="9976" width="12.7109375" customWidth="1"/>
    <col min="9978" max="9978" width="21" customWidth="1"/>
    <col min="9979" max="9979" width="36.5703125" customWidth="1"/>
    <col min="10226" max="10226" width="4.7109375" customWidth="1"/>
    <col min="10227" max="10227" width="30.7109375" customWidth="1"/>
    <col min="10228" max="10228" width="4.7109375" customWidth="1"/>
    <col min="10229" max="10229" width="13.7109375" customWidth="1"/>
    <col min="10230" max="10232" width="12.7109375" customWidth="1"/>
    <col min="10234" max="10234" width="21" customWidth="1"/>
    <col min="10235" max="10235" width="36.5703125" customWidth="1"/>
    <col min="10482" max="10482" width="4.7109375" customWidth="1"/>
    <col min="10483" max="10483" width="30.7109375" customWidth="1"/>
    <col min="10484" max="10484" width="4.7109375" customWidth="1"/>
    <col min="10485" max="10485" width="13.7109375" customWidth="1"/>
    <col min="10486" max="10488" width="12.7109375" customWidth="1"/>
    <col min="10490" max="10490" width="21" customWidth="1"/>
    <col min="10491" max="10491" width="36.5703125" customWidth="1"/>
    <col min="10738" max="10738" width="4.7109375" customWidth="1"/>
    <col min="10739" max="10739" width="30.7109375" customWidth="1"/>
    <col min="10740" max="10740" width="4.7109375" customWidth="1"/>
    <col min="10741" max="10741" width="13.7109375" customWidth="1"/>
    <col min="10742" max="10744" width="12.7109375" customWidth="1"/>
    <col min="10746" max="10746" width="21" customWidth="1"/>
    <col min="10747" max="10747" width="36.5703125" customWidth="1"/>
    <col min="10994" max="10994" width="4.7109375" customWidth="1"/>
    <col min="10995" max="10995" width="30.7109375" customWidth="1"/>
    <col min="10996" max="10996" width="4.7109375" customWidth="1"/>
    <col min="10997" max="10997" width="13.7109375" customWidth="1"/>
    <col min="10998" max="11000" width="12.7109375" customWidth="1"/>
    <col min="11002" max="11002" width="21" customWidth="1"/>
    <col min="11003" max="11003" width="36.5703125" customWidth="1"/>
    <col min="11250" max="11250" width="4.7109375" customWidth="1"/>
    <col min="11251" max="11251" width="30.7109375" customWidth="1"/>
    <col min="11252" max="11252" width="4.7109375" customWidth="1"/>
    <col min="11253" max="11253" width="13.7109375" customWidth="1"/>
    <col min="11254" max="11256" width="12.7109375" customWidth="1"/>
    <col min="11258" max="11258" width="21" customWidth="1"/>
    <col min="11259" max="11259" width="36.5703125" customWidth="1"/>
    <col min="11506" max="11506" width="4.7109375" customWidth="1"/>
    <col min="11507" max="11507" width="30.7109375" customWidth="1"/>
    <col min="11508" max="11508" width="4.7109375" customWidth="1"/>
    <col min="11509" max="11509" width="13.7109375" customWidth="1"/>
    <col min="11510" max="11512" width="12.7109375" customWidth="1"/>
    <col min="11514" max="11514" width="21" customWidth="1"/>
    <col min="11515" max="11515" width="36.5703125" customWidth="1"/>
    <col min="11762" max="11762" width="4.7109375" customWidth="1"/>
    <col min="11763" max="11763" width="30.7109375" customWidth="1"/>
    <col min="11764" max="11764" width="4.7109375" customWidth="1"/>
    <col min="11765" max="11765" width="13.7109375" customWidth="1"/>
    <col min="11766" max="11768" width="12.7109375" customWidth="1"/>
    <col min="11770" max="11770" width="21" customWidth="1"/>
    <col min="11771" max="11771" width="36.5703125" customWidth="1"/>
    <col min="12018" max="12018" width="4.7109375" customWidth="1"/>
    <col min="12019" max="12019" width="30.7109375" customWidth="1"/>
    <col min="12020" max="12020" width="4.7109375" customWidth="1"/>
    <col min="12021" max="12021" width="13.7109375" customWidth="1"/>
    <col min="12022" max="12024" width="12.7109375" customWidth="1"/>
    <col min="12026" max="12026" width="21" customWidth="1"/>
    <col min="12027" max="12027" width="36.5703125" customWidth="1"/>
    <col min="12274" max="12274" width="4.7109375" customWidth="1"/>
    <col min="12275" max="12275" width="30.7109375" customWidth="1"/>
    <col min="12276" max="12276" width="4.7109375" customWidth="1"/>
    <col min="12277" max="12277" width="13.7109375" customWidth="1"/>
    <col min="12278" max="12280" width="12.7109375" customWidth="1"/>
    <col min="12282" max="12282" width="21" customWidth="1"/>
    <col min="12283" max="12283" width="36.5703125" customWidth="1"/>
    <col min="12530" max="12530" width="4.7109375" customWidth="1"/>
    <col min="12531" max="12531" width="30.7109375" customWidth="1"/>
    <col min="12532" max="12532" width="4.7109375" customWidth="1"/>
    <col min="12533" max="12533" width="13.7109375" customWidth="1"/>
    <col min="12534" max="12536" width="12.7109375" customWidth="1"/>
    <col min="12538" max="12538" width="21" customWidth="1"/>
    <col min="12539" max="12539" width="36.5703125" customWidth="1"/>
    <col min="12786" max="12786" width="4.7109375" customWidth="1"/>
    <col min="12787" max="12787" width="30.7109375" customWidth="1"/>
    <col min="12788" max="12788" width="4.7109375" customWidth="1"/>
    <col min="12789" max="12789" width="13.7109375" customWidth="1"/>
    <col min="12790" max="12792" width="12.7109375" customWidth="1"/>
    <col min="12794" max="12794" width="21" customWidth="1"/>
    <col min="12795" max="12795" width="36.5703125" customWidth="1"/>
    <col min="13042" max="13042" width="4.7109375" customWidth="1"/>
    <col min="13043" max="13043" width="30.7109375" customWidth="1"/>
    <col min="13044" max="13044" width="4.7109375" customWidth="1"/>
    <col min="13045" max="13045" width="13.7109375" customWidth="1"/>
    <col min="13046" max="13048" width="12.7109375" customWidth="1"/>
    <col min="13050" max="13050" width="21" customWidth="1"/>
    <col min="13051" max="13051" width="36.5703125" customWidth="1"/>
    <col min="13298" max="13298" width="4.7109375" customWidth="1"/>
    <col min="13299" max="13299" width="30.7109375" customWidth="1"/>
    <col min="13300" max="13300" width="4.7109375" customWidth="1"/>
    <col min="13301" max="13301" width="13.7109375" customWidth="1"/>
    <col min="13302" max="13304" width="12.7109375" customWidth="1"/>
    <col min="13306" max="13306" width="21" customWidth="1"/>
    <col min="13307" max="13307" width="36.5703125" customWidth="1"/>
    <col min="13554" max="13554" width="4.7109375" customWidth="1"/>
    <col min="13555" max="13555" width="30.7109375" customWidth="1"/>
    <col min="13556" max="13556" width="4.7109375" customWidth="1"/>
    <col min="13557" max="13557" width="13.7109375" customWidth="1"/>
    <col min="13558" max="13560" width="12.7109375" customWidth="1"/>
    <col min="13562" max="13562" width="21" customWidth="1"/>
    <col min="13563" max="13563" width="36.5703125" customWidth="1"/>
    <col min="13810" max="13810" width="4.7109375" customWidth="1"/>
    <col min="13811" max="13811" width="30.7109375" customWidth="1"/>
    <col min="13812" max="13812" width="4.7109375" customWidth="1"/>
    <col min="13813" max="13813" width="13.7109375" customWidth="1"/>
    <col min="13814" max="13816" width="12.7109375" customWidth="1"/>
    <col min="13818" max="13818" width="21" customWidth="1"/>
    <col min="13819" max="13819" width="36.5703125" customWidth="1"/>
    <col min="14066" max="14066" width="4.7109375" customWidth="1"/>
    <col min="14067" max="14067" width="30.7109375" customWidth="1"/>
    <col min="14068" max="14068" width="4.7109375" customWidth="1"/>
    <col min="14069" max="14069" width="13.7109375" customWidth="1"/>
    <col min="14070" max="14072" width="12.7109375" customWidth="1"/>
    <col min="14074" max="14074" width="21" customWidth="1"/>
    <col min="14075" max="14075" width="36.5703125" customWidth="1"/>
    <col min="14322" max="14322" width="4.7109375" customWidth="1"/>
    <col min="14323" max="14323" width="30.7109375" customWidth="1"/>
    <col min="14324" max="14324" width="4.7109375" customWidth="1"/>
    <col min="14325" max="14325" width="13.7109375" customWidth="1"/>
    <col min="14326" max="14328" width="12.7109375" customWidth="1"/>
    <col min="14330" max="14330" width="21" customWidth="1"/>
    <col min="14331" max="14331" width="36.5703125" customWidth="1"/>
    <col min="14578" max="14578" width="4.7109375" customWidth="1"/>
    <col min="14579" max="14579" width="30.7109375" customWidth="1"/>
    <col min="14580" max="14580" width="4.7109375" customWidth="1"/>
    <col min="14581" max="14581" width="13.7109375" customWidth="1"/>
    <col min="14582" max="14584" width="12.7109375" customWidth="1"/>
    <col min="14586" max="14586" width="21" customWidth="1"/>
    <col min="14587" max="14587" width="36.5703125" customWidth="1"/>
    <col min="14834" max="14834" width="4.7109375" customWidth="1"/>
    <col min="14835" max="14835" width="30.7109375" customWidth="1"/>
    <col min="14836" max="14836" width="4.7109375" customWidth="1"/>
    <col min="14837" max="14837" width="13.7109375" customWidth="1"/>
    <col min="14838" max="14840" width="12.7109375" customWidth="1"/>
    <col min="14842" max="14842" width="21" customWidth="1"/>
    <col min="14843" max="14843" width="36.5703125" customWidth="1"/>
    <col min="15090" max="15090" width="4.7109375" customWidth="1"/>
    <col min="15091" max="15091" width="30.7109375" customWidth="1"/>
    <col min="15092" max="15092" width="4.7109375" customWidth="1"/>
    <col min="15093" max="15093" width="13.7109375" customWidth="1"/>
    <col min="15094" max="15096" width="12.7109375" customWidth="1"/>
    <col min="15098" max="15098" width="21" customWidth="1"/>
    <col min="15099" max="15099" width="36.5703125" customWidth="1"/>
    <col min="15346" max="15346" width="4.7109375" customWidth="1"/>
    <col min="15347" max="15347" width="30.7109375" customWidth="1"/>
    <col min="15348" max="15348" width="4.7109375" customWidth="1"/>
    <col min="15349" max="15349" width="13.7109375" customWidth="1"/>
    <col min="15350" max="15352" width="12.7109375" customWidth="1"/>
    <col min="15354" max="15354" width="21" customWidth="1"/>
    <col min="15355" max="15355" width="36.5703125" customWidth="1"/>
    <col min="15602" max="15602" width="4.7109375" customWidth="1"/>
    <col min="15603" max="15603" width="30.7109375" customWidth="1"/>
    <col min="15604" max="15604" width="4.7109375" customWidth="1"/>
    <col min="15605" max="15605" width="13.7109375" customWidth="1"/>
    <col min="15606" max="15608" width="12.7109375" customWidth="1"/>
    <col min="15610" max="15610" width="21" customWidth="1"/>
    <col min="15611" max="15611" width="36.5703125" customWidth="1"/>
    <col min="15858" max="15858" width="4.7109375" customWidth="1"/>
    <col min="15859" max="15859" width="30.7109375" customWidth="1"/>
    <col min="15860" max="15860" width="4.7109375" customWidth="1"/>
    <col min="15861" max="15861" width="13.7109375" customWidth="1"/>
    <col min="15862" max="15864" width="12.7109375" customWidth="1"/>
    <col min="15866" max="15866" width="21" customWidth="1"/>
    <col min="15867" max="15867" width="36.5703125" customWidth="1"/>
    <col min="16114" max="16114" width="4.7109375" customWidth="1"/>
    <col min="16115" max="16115" width="30.7109375" customWidth="1"/>
    <col min="16116" max="16116" width="4.7109375" customWidth="1"/>
    <col min="16117" max="16117" width="13.7109375" customWidth="1"/>
    <col min="16118" max="16120" width="12.7109375" customWidth="1"/>
    <col min="16122" max="16122" width="21" customWidth="1"/>
    <col min="16123" max="16123" width="36.5703125" customWidth="1"/>
  </cols>
  <sheetData>
    <row r="1" spans="1:6" ht="12.75" customHeight="1">
      <c r="B1" s="95" t="str">
        <f>+Rmet!E1</f>
        <v>IZGRADNJA KANALIZACIJSKEGA SISTEMA NA OBMOČJU</v>
      </c>
    </row>
    <row r="2" spans="1:6" ht="12.75" customHeight="1">
      <c r="B2" s="95" t="str">
        <f>+Rmet!E2</f>
        <v>AGLOMERACIJE HRVATINI - KANALIZACIJA KOLOMBAN</v>
      </c>
    </row>
    <row r="3" spans="1:6" ht="12.75" customHeight="1">
      <c r="B3" s="95"/>
    </row>
    <row r="4" spans="1:6" ht="12.75" customHeight="1">
      <c r="B4" s="95"/>
    </row>
    <row r="5" spans="1:6" ht="12.75" customHeight="1">
      <c r="B5" s="95"/>
    </row>
    <row r="6" spans="1:6" ht="15.75">
      <c r="A6" s="22" t="s">
        <v>35</v>
      </c>
      <c r="B6" s="111" t="s">
        <v>46</v>
      </c>
      <c r="C6" s="114"/>
      <c r="D6" s="140"/>
      <c r="E6" s="140"/>
      <c r="F6" s="126"/>
    </row>
    <row r="7" spans="1:6" ht="12.75" customHeight="1">
      <c r="A7" s="45"/>
      <c r="B7" s="46"/>
      <c r="C7" s="114"/>
      <c r="D7" s="140"/>
      <c r="E7" s="140"/>
      <c r="F7" s="126"/>
    </row>
    <row r="8" spans="1:6" ht="165.75">
      <c r="A8" s="45">
        <v>1</v>
      </c>
      <c r="B8" s="241" t="s">
        <v>132</v>
      </c>
      <c r="C8" s="114"/>
      <c r="D8" s="140"/>
      <c r="E8" s="140"/>
      <c r="F8" s="126"/>
    </row>
    <row r="9" spans="1:6" ht="12.75" customHeight="1">
      <c r="A9" s="45"/>
      <c r="B9" s="73" t="s">
        <v>279</v>
      </c>
      <c r="C9" s="115" t="s">
        <v>13</v>
      </c>
      <c r="D9" s="112">
        <v>26.2</v>
      </c>
      <c r="E9" s="127"/>
      <c r="F9" s="128">
        <f>D9*E9</f>
        <v>0</v>
      </c>
    </row>
    <row r="10" spans="1:6" ht="12.75" customHeight="1">
      <c r="A10" s="45"/>
      <c r="B10" s="73" t="s">
        <v>136</v>
      </c>
      <c r="C10" s="115" t="s">
        <v>13</v>
      </c>
      <c r="D10" s="112">
        <v>0</v>
      </c>
      <c r="E10" s="127"/>
      <c r="F10" s="128">
        <f t="shared" ref="F10:F11" si="0">D10*E10</f>
        <v>0</v>
      </c>
    </row>
    <row r="11" spans="1:6" ht="12.75" customHeight="1">
      <c r="A11" s="45"/>
      <c r="B11" s="73" t="s">
        <v>280</v>
      </c>
      <c r="C11" s="115" t="s">
        <v>13</v>
      </c>
      <c r="D11" s="112">
        <v>30.3</v>
      </c>
      <c r="E11" s="127"/>
      <c r="F11" s="128">
        <f t="shared" si="0"/>
        <v>0</v>
      </c>
    </row>
    <row r="12" spans="1:6" ht="12.75" customHeight="1">
      <c r="A12" s="45"/>
      <c r="B12" s="73"/>
      <c r="C12" s="114"/>
      <c r="D12" s="140"/>
      <c r="E12" s="140"/>
      <c r="F12" s="126"/>
    </row>
    <row r="13" spans="1:6" ht="255">
      <c r="A13" s="45">
        <f>+A8+1</f>
        <v>2</v>
      </c>
      <c r="B13" s="270" t="s">
        <v>250</v>
      </c>
      <c r="C13" s="114"/>
      <c r="D13" s="149">
        <v>0.6</v>
      </c>
      <c r="E13" s="140"/>
      <c r="F13" s="126"/>
    </row>
    <row r="14" spans="1:6" ht="12.75" customHeight="1">
      <c r="A14" s="45"/>
      <c r="B14" s="73" t="s">
        <v>279</v>
      </c>
      <c r="C14" s="114" t="s">
        <v>13</v>
      </c>
      <c r="D14" s="112">
        <v>61.2</v>
      </c>
      <c r="E14" s="140"/>
      <c r="F14" s="128">
        <f>D14*E14</f>
        <v>0</v>
      </c>
    </row>
    <row r="15" spans="1:6" ht="12.75" customHeight="1">
      <c r="A15" s="45"/>
      <c r="B15" s="73" t="s">
        <v>136</v>
      </c>
      <c r="C15" s="114" t="s">
        <v>13</v>
      </c>
      <c r="D15" s="112">
        <v>77.92</v>
      </c>
      <c r="E15" s="140"/>
      <c r="F15" s="128">
        <f t="shared" ref="F15:F16" si="1">D15*E15</f>
        <v>0</v>
      </c>
    </row>
    <row r="16" spans="1:6" ht="12.75" customHeight="1">
      <c r="A16" s="45"/>
      <c r="B16" s="73" t="s">
        <v>280</v>
      </c>
      <c r="C16" s="114" t="s">
        <v>13</v>
      </c>
      <c r="D16" s="112">
        <v>98.04</v>
      </c>
      <c r="E16" s="140"/>
      <c r="F16" s="128">
        <f t="shared" si="1"/>
        <v>0</v>
      </c>
    </row>
    <row r="17" spans="1:6" ht="12.75" customHeight="1">
      <c r="A17" s="45"/>
      <c r="B17" s="73"/>
      <c r="C17" s="114"/>
      <c r="D17" s="140"/>
      <c r="E17" s="140"/>
      <c r="F17" s="126"/>
    </row>
    <row r="18" spans="1:6" ht="255">
      <c r="A18" s="45">
        <f>+A13+1</f>
        <v>3</v>
      </c>
      <c r="B18" s="270" t="s">
        <v>249</v>
      </c>
      <c r="C18" s="116"/>
      <c r="D18" s="150">
        <v>0.3</v>
      </c>
      <c r="E18" s="151"/>
      <c r="F18" s="152"/>
    </row>
    <row r="19" spans="1:6" ht="12.75" customHeight="1">
      <c r="A19" s="45"/>
      <c r="B19" s="73" t="s">
        <v>279</v>
      </c>
      <c r="C19" s="114" t="s">
        <v>13</v>
      </c>
      <c r="D19" s="112">
        <v>30.6</v>
      </c>
      <c r="E19" s="140"/>
      <c r="F19" s="128">
        <f>D19*E19</f>
        <v>0</v>
      </c>
    </row>
    <row r="20" spans="1:6" ht="12.75" customHeight="1">
      <c r="A20" s="45"/>
      <c r="B20" s="73" t="s">
        <v>136</v>
      </c>
      <c r="C20" s="114" t="s">
        <v>13</v>
      </c>
      <c r="D20" s="112">
        <v>40</v>
      </c>
      <c r="E20" s="140"/>
      <c r="F20" s="128">
        <f t="shared" ref="F20:F21" si="2">D20*E20</f>
        <v>0</v>
      </c>
    </row>
    <row r="21" spans="1:6" ht="12.75" customHeight="1">
      <c r="A21" s="45"/>
      <c r="B21" s="73" t="s">
        <v>280</v>
      </c>
      <c r="C21" s="114" t="s">
        <v>13</v>
      </c>
      <c r="D21" s="112">
        <v>49</v>
      </c>
      <c r="E21" s="140"/>
      <c r="F21" s="128">
        <f t="shared" si="2"/>
        <v>0</v>
      </c>
    </row>
    <row r="22" spans="1:6" ht="12.75" customHeight="1">
      <c r="A22" s="45"/>
      <c r="B22" s="46"/>
      <c r="C22" s="114"/>
      <c r="D22" s="140"/>
      <c r="E22" s="140"/>
      <c r="F22" s="126"/>
    </row>
    <row r="23" spans="1:6" ht="267.75">
      <c r="A23" s="45">
        <f>+A18+1</f>
        <v>4</v>
      </c>
      <c r="B23" s="270" t="s">
        <v>100</v>
      </c>
      <c r="C23" s="117"/>
      <c r="D23" s="150">
        <v>0.1</v>
      </c>
      <c r="E23" s="151"/>
      <c r="F23" s="128"/>
    </row>
    <row r="24" spans="1:6" ht="12.75" customHeight="1">
      <c r="A24" s="45"/>
      <c r="B24" s="73" t="s">
        <v>279</v>
      </c>
      <c r="C24" s="114" t="s">
        <v>13</v>
      </c>
      <c r="D24" s="112">
        <v>10.199999999999999</v>
      </c>
      <c r="E24" s="140"/>
      <c r="F24" s="128">
        <f>D24*E24</f>
        <v>0</v>
      </c>
    </row>
    <row r="25" spans="1:6" ht="12.75" customHeight="1">
      <c r="A25" s="45"/>
      <c r="B25" s="73" t="s">
        <v>136</v>
      </c>
      <c r="C25" s="114" t="s">
        <v>13</v>
      </c>
      <c r="D25" s="112">
        <v>13.3</v>
      </c>
      <c r="E25" s="140"/>
      <c r="F25" s="128">
        <f t="shared" ref="F25:F26" si="3">D25*E25</f>
        <v>0</v>
      </c>
    </row>
    <row r="26" spans="1:6" ht="12.75" customHeight="1">
      <c r="A26" s="45"/>
      <c r="B26" s="73" t="s">
        <v>280</v>
      </c>
      <c r="C26" s="114" t="s">
        <v>13</v>
      </c>
      <c r="D26" s="112">
        <v>16.5</v>
      </c>
      <c r="E26" s="140"/>
      <c r="F26" s="128">
        <f t="shared" si="3"/>
        <v>0</v>
      </c>
    </row>
    <row r="27" spans="1:6" ht="12.75" customHeight="1">
      <c r="A27" s="45"/>
      <c r="B27" s="55"/>
      <c r="C27" s="117"/>
      <c r="D27" s="153"/>
      <c r="E27" s="151"/>
      <c r="F27" s="128"/>
    </row>
    <row r="28" spans="1:6" ht="168" customHeight="1">
      <c r="A28" s="45">
        <v>5</v>
      </c>
      <c r="B28" s="20" t="s">
        <v>19</v>
      </c>
      <c r="C28" s="117"/>
      <c r="D28" s="134"/>
      <c r="E28" s="134"/>
      <c r="F28" s="135"/>
    </row>
    <row r="29" spans="1:6" ht="12.75" customHeight="1">
      <c r="A29" s="45"/>
      <c r="B29" s="73" t="s">
        <v>279</v>
      </c>
      <c r="C29" s="117" t="s">
        <v>12</v>
      </c>
      <c r="D29" s="112">
        <v>0</v>
      </c>
      <c r="E29" s="134"/>
      <c r="F29" s="135">
        <f t="shared" ref="F29:F31" si="4">D29*E29</f>
        <v>0</v>
      </c>
    </row>
    <row r="30" spans="1:6" ht="12.75" customHeight="1">
      <c r="A30" s="45"/>
      <c r="B30" s="73" t="s">
        <v>136</v>
      </c>
      <c r="C30" s="117" t="s">
        <v>12</v>
      </c>
      <c r="D30" s="112">
        <v>0</v>
      </c>
      <c r="E30" s="134"/>
      <c r="F30" s="135">
        <f t="shared" si="4"/>
        <v>0</v>
      </c>
    </row>
    <row r="31" spans="1:6" ht="12.75" customHeight="1">
      <c r="A31" s="45"/>
      <c r="B31" s="73" t="s">
        <v>280</v>
      </c>
      <c r="C31" s="117" t="s">
        <v>12</v>
      </c>
      <c r="D31" s="112">
        <v>0</v>
      </c>
      <c r="E31" s="134"/>
      <c r="F31" s="135">
        <f t="shared" si="4"/>
        <v>0</v>
      </c>
    </row>
    <row r="32" spans="1:6" ht="12.75" customHeight="1">
      <c r="A32" s="45"/>
      <c r="B32" s="55"/>
      <c r="C32" s="117"/>
      <c r="D32" s="153"/>
      <c r="E32" s="151"/>
      <c r="F32" s="128"/>
    </row>
    <row r="33" spans="1:6" ht="165.75">
      <c r="A33" s="45">
        <f>+A28+1</f>
        <v>6</v>
      </c>
      <c r="B33" s="270" t="s">
        <v>75</v>
      </c>
      <c r="C33" s="117"/>
      <c r="D33" s="134"/>
      <c r="E33" s="134"/>
      <c r="F33" s="135"/>
    </row>
    <row r="34" spans="1:6" ht="12.75" customHeight="1">
      <c r="A34" s="45"/>
      <c r="B34" s="73" t="s">
        <v>279</v>
      </c>
      <c r="C34" s="117" t="s">
        <v>12</v>
      </c>
      <c r="D34" s="112">
        <v>5</v>
      </c>
      <c r="E34" s="134"/>
      <c r="F34" s="135">
        <f t="shared" ref="F34:F36" si="5">D34*E34</f>
        <v>0</v>
      </c>
    </row>
    <row r="35" spans="1:6" ht="12.75" customHeight="1">
      <c r="A35" s="45"/>
      <c r="B35" s="73" t="s">
        <v>136</v>
      </c>
      <c r="C35" s="117" t="s">
        <v>12</v>
      </c>
      <c r="D35" s="112">
        <v>3</v>
      </c>
      <c r="E35" s="134"/>
      <c r="F35" s="135">
        <f t="shared" si="5"/>
        <v>0</v>
      </c>
    </row>
    <row r="36" spans="1:6" ht="12.75" customHeight="1">
      <c r="A36" s="45"/>
      <c r="B36" s="73" t="s">
        <v>280</v>
      </c>
      <c r="C36" s="117" t="s">
        <v>12</v>
      </c>
      <c r="D36" s="112">
        <v>1</v>
      </c>
      <c r="E36" s="134"/>
      <c r="F36" s="135">
        <f t="shared" si="5"/>
        <v>0</v>
      </c>
    </row>
    <row r="37" spans="1:6" ht="12.75" customHeight="1">
      <c r="A37" s="45"/>
      <c r="B37" s="55"/>
      <c r="C37" s="117"/>
      <c r="D37" s="112"/>
      <c r="E37" s="134"/>
      <c r="F37" s="135"/>
    </row>
    <row r="38" spans="1:6" ht="51">
      <c r="A38" s="45">
        <f>+A33+1</f>
        <v>7</v>
      </c>
      <c r="B38" s="67" t="s">
        <v>20</v>
      </c>
      <c r="C38" s="114"/>
      <c r="D38" s="136"/>
      <c r="E38" s="140"/>
      <c r="F38" s="126"/>
    </row>
    <row r="39" spans="1:6" ht="12.75" customHeight="1">
      <c r="A39" s="45"/>
      <c r="B39" s="73" t="s">
        <v>279</v>
      </c>
      <c r="C39" s="114" t="s">
        <v>14</v>
      </c>
      <c r="D39" s="112">
        <v>132</v>
      </c>
      <c r="E39" s="140"/>
      <c r="F39" s="126">
        <f t="shared" ref="F39:F41" si="6">+D39*E39</f>
        <v>0</v>
      </c>
    </row>
    <row r="40" spans="1:6" ht="12.75" customHeight="1">
      <c r="A40" s="45"/>
      <c r="B40" s="73" t="s">
        <v>136</v>
      </c>
      <c r="C40" s="114" t="s">
        <v>14</v>
      </c>
      <c r="D40" s="112">
        <v>57.2</v>
      </c>
      <c r="E40" s="140"/>
      <c r="F40" s="126">
        <f t="shared" si="6"/>
        <v>0</v>
      </c>
    </row>
    <row r="41" spans="1:6" ht="12.75" customHeight="1">
      <c r="A41" s="45"/>
      <c r="B41" s="73" t="s">
        <v>280</v>
      </c>
      <c r="C41" s="114" t="s">
        <v>14</v>
      </c>
      <c r="D41" s="112">
        <v>89.6</v>
      </c>
      <c r="E41" s="140"/>
      <c r="F41" s="126">
        <f t="shared" si="6"/>
        <v>0</v>
      </c>
    </row>
    <row r="42" spans="1:6" ht="12.75" customHeight="1">
      <c r="A42" s="45"/>
      <c r="B42" s="73"/>
      <c r="C42" s="114"/>
      <c r="D42" s="136"/>
      <c r="E42" s="140"/>
      <c r="F42" s="126"/>
    </row>
    <row r="43" spans="1:6" ht="142.5" customHeight="1">
      <c r="A43" s="45">
        <f>+A38+1</f>
        <v>8</v>
      </c>
      <c r="B43" s="60" t="s">
        <v>105</v>
      </c>
      <c r="C43" s="114"/>
      <c r="D43" s="136"/>
      <c r="E43" s="137"/>
      <c r="F43" s="138"/>
    </row>
    <row r="44" spans="1:6" ht="15">
      <c r="A44" s="45"/>
      <c r="B44" s="73" t="s">
        <v>279</v>
      </c>
      <c r="C44" s="114" t="s">
        <v>13</v>
      </c>
      <c r="D44" s="112">
        <v>68</v>
      </c>
      <c r="E44" s="137"/>
      <c r="F44" s="138">
        <f t="shared" ref="F44:F46" si="7">D44*E44</f>
        <v>0</v>
      </c>
    </row>
    <row r="45" spans="1:6" ht="12.75" customHeight="1">
      <c r="A45" s="45"/>
      <c r="B45" s="73" t="s">
        <v>136</v>
      </c>
      <c r="C45" s="114" t="s">
        <v>13</v>
      </c>
      <c r="D45" s="112">
        <v>0</v>
      </c>
      <c r="E45" s="137"/>
      <c r="F45" s="138">
        <f t="shared" si="7"/>
        <v>0</v>
      </c>
    </row>
    <row r="46" spans="1:6" ht="12.75" customHeight="1">
      <c r="A46" s="45"/>
      <c r="B46" s="73" t="s">
        <v>280</v>
      </c>
      <c r="C46" s="114" t="s">
        <v>13</v>
      </c>
      <c r="D46" s="112">
        <v>23</v>
      </c>
      <c r="E46" s="137"/>
      <c r="F46" s="138">
        <f t="shared" si="7"/>
        <v>0</v>
      </c>
    </row>
    <row r="47" spans="1:6" ht="12.75" customHeight="1">
      <c r="A47" s="45"/>
      <c r="B47" s="73"/>
      <c r="C47" s="114"/>
      <c r="D47" s="136"/>
      <c r="E47" s="140"/>
      <c r="F47" s="126"/>
    </row>
    <row r="48" spans="1:6" ht="114.75">
      <c r="A48" s="45">
        <f>+A43+1</f>
        <v>9</v>
      </c>
      <c r="B48" s="273" t="s">
        <v>104</v>
      </c>
      <c r="C48" s="117"/>
      <c r="D48" s="112"/>
      <c r="E48" s="139"/>
      <c r="F48" s="135"/>
    </row>
    <row r="49" spans="1:6" ht="15">
      <c r="A49" s="45"/>
      <c r="B49" s="73" t="s">
        <v>279</v>
      </c>
      <c r="C49" s="117" t="s">
        <v>13</v>
      </c>
      <c r="D49" s="112">
        <v>19</v>
      </c>
      <c r="E49" s="71"/>
      <c r="F49" s="69">
        <f t="shared" ref="F49:F51" si="8">D49*E49</f>
        <v>0</v>
      </c>
    </row>
    <row r="50" spans="1:6" ht="15">
      <c r="A50" s="45"/>
      <c r="B50" s="73" t="s">
        <v>136</v>
      </c>
      <c r="C50" s="117" t="s">
        <v>13</v>
      </c>
      <c r="D50" s="112">
        <v>7.3</v>
      </c>
      <c r="E50" s="71"/>
      <c r="F50" s="69">
        <f t="shared" si="8"/>
        <v>0</v>
      </c>
    </row>
    <row r="51" spans="1:6" ht="15">
      <c r="A51" s="45"/>
      <c r="B51" s="73" t="s">
        <v>280</v>
      </c>
      <c r="C51" s="117" t="s">
        <v>13</v>
      </c>
      <c r="D51" s="112">
        <v>0</v>
      </c>
      <c r="E51" s="71"/>
      <c r="F51" s="69">
        <f t="shared" si="8"/>
        <v>0</v>
      </c>
    </row>
    <row r="52" spans="1:6" ht="12.75" customHeight="1">
      <c r="A52" s="45"/>
      <c r="B52" s="73"/>
      <c r="C52" s="117"/>
      <c r="D52" s="112"/>
      <c r="E52" s="139"/>
      <c r="F52" s="135"/>
    </row>
    <row r="53" spans="1:6" ht="103.5" customHeight="1">
      <c r="A53" s="45">
        <f>+A48+1</f>
        <v>10</v>
      </c>
      <c r="B53" s="273" t="s">
        <v>103</v>
      </c>
      <c r="C53" s="117"/>
      <c r="D53" s="112"/>
      <c r="E53" s="139"/>
      <c r="F53" s="135"/>
    </row>
    <row r="54" spans="1:6" ht="15">
      <c r="A54" s="45"/>
      <c r="B54" s="73" t="s">
        <v>279</v>
      </c>
      <c r="C54" s="117" t="s">
        <v>13</v>
      </c>
      <c r="D54" s="112">
        <v>19</v>
      </c>
      <c r="E54" s="71"/>
      <c r="F54" s="69">
        <f t="shared" ref="F54:F56" si="9">D54*E54</f>
        <v>0</v>
      </c>
    </row>
    <row r="55" spans="1:6" ht="15">
      <c r="A55" s="45"/>
      <c r="B55" s="73" t="s">
        <v>136</v>
      </c>
      <c r="C55" s="117" t="s">
        <v>13</v>
      </c>
      <c r="D55" s="112">
        <v>7.3</v>
      </c>
      <c r="E55" s="71"/>
      <c r="F55" s="69">
        <f t="shared" si="9"/>
        <v>0</v>
      </c>
    </row>
    <row r="56" spans="1:6" ht="15">
      <c r="A56" s="45"/>
      <c r="B56" s="73" t="s">
        <v>280</v>
      </c>
      <c r="C56" s="117" t="s">
        <v>13</v>
      </c>
      <c r="D56" s="112">
        <v>0</v>
      </c>
      <c r="E56" s="71"/>
      <c r="F56" s="69">
        <f t="shared" si="9"/>
        <v>0</v>
      </c>
    </row>
    <row r="57" spans="1:6" ht="12.75" customHeight="1">
      <c r="A57" s="45"/>
      <c r="B57" s="73"/>
      <c r="C57" s="117"/>
      <c r="D57" s="112"/>
      <c r="E57" s="139"/>
      <c r="F57" s="135"/>
    </row>
    <row r="58" spans="1:6" ht="191.25">
      <c r="A58" s="45">
        <f>+A53+1</f>
        <v>11</v>
      </c>
      <c r="B58" s="73" t="s">
        <v>48</v>
      </c>
      <c r="C58" s="117"/>
      <c r="D58" s="112"/>
      <c r="E58" s="139"/>
      <c r="F58" s="135"/>
    </row>
    <row r="59" spans="1:6" ht="12.75" customHeight="1">
      <c r="A59" s="45"/>
      <c r="B59" s="73" t="s">
        <v>279</v>
      </c>
      <c r="C59" s="117" t="s">
        <v>14</v>
      </c>
      <c r="D59" s="112">
        <v>0</v>
      </c>
      <c r="E59" s="188"/>
      <c r="F59" s="135">
        <f t="shared" ref="F59:F61" si="10">D59*E59</f>
        <v>0</v>
      </c>
    </row>
    <row r="60" spans="1:6" ht="12.75" customHeight="1">
      <c r="A60" s="45"/>
      <c r="B60" s="73" t="s">
        <v>136</v>
      </c>
      <c r="C60" s="117" t="s">
        <v>14</v>
      </c>
      <c r="D60" s="112">
        <v>0</v>
      </c>
      <c r="E60" s="188"/>
      <c r="F60" s="135">
        <f t="shared" si="10"/>
        <v>0</v>
      </c>
    </row>
    <row r="61" spans="1:6" ht="12.75" customHeight="1">
      <c r="A61" s="45"/>
      <c r="B61" s="73" t="s">
        <v>280</v>
      </c>
      <c r="C61" s="117" t="s">
        <v>14</v>
      </c>
      <c r="D61" s="112">
        <v>0</v>
      </c>
      <c r="E61" s="188"/>
      <c r="F61" s="135">
        <f t="shared" si="10"/>
        <v>0</v>
      </c>
    </row>
    <row r="62" spans="1:6" ht="12.75" customHeight="1">
      <c r="A62" s="45"/>
      <c r="B62" s="73"/>
      <c r="C62" s="117"/>
      <c r="D62" s="112"/>
      <c r="E62" s="139"/>
      <c r="F62" s="135"/>
    </row>
    <row r="63" spans="1:6" ht="165.75">
      <c r="A63" s="45">
        <f>+A58+1</f>
        <v>12</v>
      </c>
      <c r="B63" s="273" t="s">
        <v>101</v>
      </c>
      <c r="C63" s="117"/>
      <c r="D63" s="112"/>
      <c r="E63" s="139"/>
      <c r="F63" s="135"/>
    </row>
    <row r="64" spans="1:6" ht="12.75" customHeight="1">
      <c r="A64" s="45"/>
      <c r="B64" s="73" t="s">
        <v>279</v>
      </c>
      <c r="C64" s="117" t="s">
        <v>13</v>
      </c>
      <c r="D64" s="112">
        <v>0</v>
      </c>
      <c r="E64" s="139"/>
      <c r="F64" s="135">
        <f t="shared" ref="F64:F66" si="11">D64*E64</f>
        <v>0</v>
      </c>
    </row>
    <row r="65" spans="1:9" ht="12.75" customHeight="1">
      <c r="A65" s="45"/>
      <c r="B65" s="73" t="s">
        <v>136</v>
      </c>
      <c r="C65" s="117" t="s">
        <v>13</v>
      </c>
      <c r="D65" s="112">
        <v>0</v>
      </c>
      <c r="E65" s="139"/>
      <c r="F65" s="135">
        <f t="shared" si="11"/>
        <v>0</v>
      </c>
    </row>
    <row r="66" spans="1:9" ht="12.75" customHeight="1">
      <c r="A66" s="45"/>
      <c r="B66" s="73" t="s">
        <v>280</v>
      </c>
      <c r="C66" s="117" t="s">
        <v>13</v>
      </c>
      <c r="D66" s="112">
        <v>0</v>
      </c>
      <c r="E66" s="139"/>
      <c r="F66" s="135">
        <f t="shared" si="11"/>
        <v>0</v>
      </c>
    </row>
    <row r="67" spans="1:9" ht="12.75" customHeight="1">
      <c r="A67" s="45"/>
      <c r="B67" s="60"/>
      <c r="C67" s="118"/>
      <c r="D67" s="140"/>
      <c r="E67" s="141"/>
      <c r="F67" s="142"/>
    </row>
    <row r="68" spans="1:9" ht="267.75">
      <c r="A68" s="45">
        <f>+A63+1</f>
        <v>13</v>
      </c>
      <c r="B68" s="461" t="s">
        <v>95</v>
      </c>
      <c r="C68" s="117"/>
      <c r="D68" s="140"/>
      <c r="E68" s="139"/>
      <c r="F68" s="135"/>
    </row>
    <row r="69" spans="1:9" ht="12.75" customHeight="1">
      <c r="A69" s="45"/>
      <c r="B69" s="73" t="s">
        <v>279</v>
      </c>
      <c r="C69" s="117" t="s">
        <v>13</v>
      </c>
      <c r="D69" s="112">
        <v>0</v>
      </c>
      <c r="E69" s="139"/>
      <c r="F69" s="135">
        <f t="shared" ref="F69:F71" si="12">D69*E69</f>
        <v>0</v>
      </c>
    </row>
    <row r="70" spans="1:9" ht="12.75" customHeight="1">
      <c r="A70" s="45"/>
      <c r="B70" s="73" t="s">
        <v>136</v>
      </c>
      <c r="C70" s="117" t="s">
        <v>13</v>
      </c>
      <c r="D70" s="112">
        <v>0</v>
      </c>
      <c r="E70" s="139"/>
      <c r="F70" s="135">
        <f t="shared" si="12"/>
        <v>0</v>
      </c>
    </row>
    <row r="71" spans="1:9" ht="12.75" customHeight="1">
      <c r="A71" s="45"/>
      <c r="B71" s="73" t="s">
        <v>280</v>
      </c>
      <c r="C71" s="117" t="s">
        <v>13</v>
      </c>
      <c r="D71" s="112">
        <v>0</v>
      </c>
      <c r="E71" s="139"/>
      <c r="F71" s="135">
        <f t="shared" si="12"/>
        <v>0</v>
      </c>
    </row>
    <row r="72" spans="1:9" ht="12.75" customHeight="1">
      <c r="A72" s="45"/>
      <c r="B72" s="73"/>
      <c r="C72" s="117"/>
      <c r="D72" s="140"/>
      <c r="E72" s="139"/>
      <c r="F72" s="135"/>
    </row>
    <row r="73" spans="1:9" ht="140.25">
      <c r="A73" s="45">
        <f>+A68+1</f>
        <v>14</v>
      </c>
      <c r="B73" s="20" t="s">
        <v>82</v>
      </c>
      <c r="C73" s="117"/>
      <c r="D73" s="140"/>
      <c r="E73" s="139"/>
      <c r="F73" s="135"/>
    </row>
    <row r="74" spans="1:9" ht="12.75" customHeight="1">
      <c r="A74" s="45"/>
      <c r="B74" s="73" t="s">
        <v>279</v>
      </c>
      <c r="C74" s="117" t="s">
        <v>13</v>
      </c>
      <c r="D74" s="112">
        <v>82.4</v>
      </c>
      <c r="E74" s="139"/>
      <c r="F74" s="135">
        <f t="shared" ref="F74:F76" si="13">D74*E74</f>
        <v>0</v>
      </c>
    </row>
    <row r="75" spans="1:9" ht="12.75" customHeight="1">
      <c r="A75" s="45"/>
      <c r="B75" s="73" t="s">
        <v>136</v>
      </c>
      <c r="C75" s="117" t="s">
        <v>13</v>
      </c>
      <c r="D75" s="112">
        <v>109.7</v>
      </c>
      <c r="E75" s="139"/>
      <c r="F75" s="135">
        <f t="shared" si="13"/>
        <v>0</v>
      </c>
    </row>
    <row r="76" spans="1:9" ht="12.75" customHeight="1">
      <c r="A76" s="45"/>
      <c r="B76" s="73" t="s">
        <v>280</v>
      </c>
      <c r="C76" s="117" t="s">
        <v>13</v>
      </c>
      <c r="D76" s="112">
        <v>0</v>
      </c>
      <c r="E76" s="139"/>
      <c r="F76" s="135">
        <f t="shared" si="13"/>
        <v>0</v>
      </c>
    </row>
    <row r="77" spans="1:9" ht="12.75" customHeight="1">
      <c r="A77" s="45"/>
      <c r="B77" s="73"/>
      <c r="C77" s="117"/>
      <c r="D77" s="140"/>
      <c r="E77" s="139"/>
      <c r="F77" s="135"/>
    </row>
    <row r="78" spans="1:9" ht="76.5">
      <c r="A78" s="45">
        <v>15</v>
      </c>
      <c r="B78" s="20" t="s">
        <v>126</v>
      </c>
      <c r="C78" s="114"/>
      <c r="D78" s="136"/>
      <c r="E78" s="140"/>
      <c r="F78" s="126"/>
      <c r="H78" s="56"/>
      <c r="I78" s="180"/>
    </row>
    <row r="79" spans="1:9" ht="12.75" customHeight="1">
      <c r="A79" s="45"/>
      <c r="B79" s="246"/>
      <c r="C79" s="114"/>
      <c r="D79" s="136"/>
      <c r="E79" s="137"/>
      <c r="F79" s="138"/>
    </row>
    <row r="80" spans="1:9" ht="12.75" customHeight="1">
      <c r="A80" s="45"/>
      <c r="B80" s="73" t="s">
        <v>279</v>
      </c>
      <c r="C80" s="117" t="s">
        <v>13</v>
      </c>
      <c r="D80" s="136">
        <v>110.62</v>
      </c>
      <c r="E80" s="134"/>
      <c r="F80" s="472">
        <f>D80*E80</f>
        <v>0</v>
      </c>
    </row>
    <row r="81" spans="1:7" ht="12.75" customHeight="1">
      <c r="A81" s="45"/>
      <c r="B81" s="73" t="s">
        <v>136</v>
      </c>
      <c r="C81" s="117" t="s">
        <v>13</v>
      </c>
      <c r="D81" s="136">
        <v>0</v>
      </c>
      <c r="E81" s="134"/>
      <c r="F81" s="128">
        <f t="shared" ref="F81:F82" si="14">D81*E81</f>
        <v>0</v>
      </c>
    </row>
    <row r="82" spans="1:7" ht="12.75" customHeight="1">
      <c r="A82" s="45"/>
      <c r="B82" s="73" t="s">
        <v>280</v>
      </c>
      <c r="C82" s="117" t="s">
        <v>13</v>
      </c>
      <c r="D82" s="136">
        <v>116</v>
      </c>
      <c r="E82" s="134"/>
      <c r="F82" s="128">
        <f t="shared" si="14"/>
        <v>0</v>
      </c>
    </row>
    <row r="83" spans="1:7" ht="12.75" customHeight="1">
      <c r="A83" s="45"/>
      <c r="B83" s="204"/>
      <c r="C83" s="117"/>
      <c r="D83" s="136"/>
      <c r="E83" s="134"/>
      <c r="F83" s="128"/>
    </row>
    <row r="84" spans="1:7" ht="102">
      <c r="A84" s="45">
        <v>16</v>
      </c>
      <c r="B84" s="20" t="s">
        <v>81</v>
      </c>
      <c r="C84" s="114"/>
      <c r="D84" s="136"/>
      <c r="E84" s="140"/>
      <c r="F84" s="126"/>
    </row>
    <row r="85" spans="1:7" ht="12.75" customHeight="1">
      <c r="A85" s="45"/>
      <c r="B85" s="73" t="s">
        <v>279</v>
      </c>
      <c r="C85" s="298" t="s">
        <v>13</v>
      </c>
      <c r="D85" s="299">
        <v>54.4</v>
      </c>
      <c r="E85" s="300"/>
      <c r="F85" s="301">
        <f t="shared" ref="F85:F87" si="15">+D85*E85</f>
        <v>0</v>
      </c>
      <c r="G85" s="302"/>
    </row>
    <row r="86" spans="1:7" ht="12.75" customHeight="1">
      <c r="A86" s="45"/>
      <c r="B86" s="73" t="s">
        <v>136</v>
      </c>
      <c r="C86" s="298" t="s">
        <v>13</v>
      </c>
      <c r="D86" s="299">
        <f>(D15+D20+D25)-D45-D50-D81</f>
        <v>123.92</v>
      </c>
      <c r="E86" s="300"/>
      <c r="F86" s="301">
        <f t="shared" si="15"/>
        <v>0</v>
      </c>
      <c r="G86" s="302"/>
    </row>
    <row r="87" spans="1:7" ht="12.75" customHeight="1">
      <c r="A87" s="45"/>
      <c r="B87" s="73" t="s">
        <v>280</v>
      </c>
      <c r="C87" s="298" t="s">
        <v>13</v>
      </c>
      <c r="D87" s="299">
        <f>(D16+D21+D26)-D46-D51-D82</f>
        <v>24.54000000000002</v>
      </c>
      <c r="E87" s="300"/>
      <c r="F87" s="301">
        <f t="shared" si="15"/>
        <v>0</v>
      </c>
      <c r="G87" s="302"/>
    </row>
    <row r="88" spans="1:7" ht="12.75" customHeight="1">
      <c r="A88" s="45"/>
      <c r="B88" s="297"/>
      <c r="C88" s="298"/>
      <c r="D88" s="299"/>
      <c r="E88" s="300"/>
      <c r="F88" s="301"/>
      <c r="G88" s="302"/>
    </row>
    <row r="89" spans="1:7" ht="12.75" customHeight="1">
      <c r="A89" s="45"/>
      <c r="B89" s="20"/>
      <c r="C89" s="114"/>
      <c r="D89" s="140"/>
      <c r="E89" s="141"/>
      <c r="F89" s="128"/>
    </row>
    <row r="90" spans="1:7" ht="12.75" customHeight="1">
      <c r="A90" s="45"/>
      <c r="B90" s="20"/>
      <c r="C90" s="114"/>
      <c r="D90" s="407" t="s">
        <v>279</v>
      </c>
      <c r="E90" s="148"/>
      <c r="F90" s="128">
        <f>ROUND(F85+F80+F74+F69+F64+F59+F54+F49+F44+F39+F34+F29+F19+F14+F9,0)</f>
        <v>0</v>
      </c>
    </row>
    <row r="91" spans="1:7" ht="12.75" customHeight="1">
      <c r="A91" s="45"/>
      <c r="B91" s="20"/>
      <c r="C91" s="114"/>
      <c r="D91" s="407" t="s">
        <v>136</v>
      </c>
      <c r="E91" s="148"/>
      <c r="F91" s="128">
        <f>ROUND(F86+F81+F75+F70+F65+F60+F55+F50+F45+F40+F35+F30+F20+F15+F10,0)</f>
        <v>0</v>
      </c>
    </row>
    <row r="92" spans="1:7" ht="12.75" customHeight="1">
      <c r="A92" s="45"/>
      <c r="B92" s="20"/>
      <c r="C92" s="114"/>
      <c r="D92" s="407" t="s">
        <v>280</v>
      </c>
      <c r="E92" s="148"/>
      <c r="F92" s="128">
        <f>ROUND(F87+F82+F76+F71+F66+F61+F56+F51+F46+F41+F36+F31+F21+F16+F11,0)</f>
        <v>0</v>
      </c>
    </row>
    <row r="93" spans="1:7" ht="12.75" customHeight="1">
      <c r="A93" s="45"/>
      <c r="B93" s="20"/>
      <c r="C93" s="114"/>
      <c r="D93" s="140"/>
      <c r="E93" s="141"/>
      <c r="F93" s="128"/>
    </row>
    <row r="94" spans="1:7" ht="16.5" thickBot="1">
      <c r="A94" s="22" t="s">
        <v>35</v>
      </c>
      <c r="B94" s="111" t="s">
        <v>46</v>
      </c>
      <c r="C94" s="119"/>
      <c r="D94" s="140"/>
      <c r="E94" s="107" t="s">
        <v>34</v>
      </c>
      <c r="F94" s="107">
        <f>SUM(F90:F93)</f>
        <v>0</v>
      </c>
    </row>
    <row r="95" spans="1:7" ht="12.75" customHeight="1" thickTop="1">
      <c r="B95" s="20"/>
      <c r="C95" s="119"/>
      <c r="D95" s="140"/>
      <c r="E95" s="140"/>
      <c r="F95" s="126"/>
    </row>
    <row r="96" spans="1:7" ht="12.75" customHeight="1">
      <c r="A96" s="45"/>
      <c r="B96" s="20"/>
      <c r="C96" s="119"/>
      <c r="D96" s="140"/>
      <c r="E96" s="140"/>
      <c r="F96" s="126"/>
    </row>
    <row r="97" spans="1:6" ht="12.75" customHeight="1">
      <c r="A97" s="45"/>
      <c r="B97" s="20"/>
      <c r="C97" s="114"/>
      <c r="D97" s="140"/>
      <c r="E97" s="140"/>
      <c r="F97" s="126"/>
    </row>
    <row r="98" spans="1:6" ht="12.75" customHeight="1">
      <c r="A98" s="45"/>
      <c r="B98" s="55"/>
      <c r="C98" s="114"/>
      <c r="D98" s="140"/>
      <c r="E98" s="140"/>
      <c r="F98" s="126"/>
    </row>
    <row r="99" spans="1:6" ht="12.75" customHeight="1">
      <c r="A99" s="45"/>
      <c r="B99" s="55"/>
      <c r="C99" s="114"/>
      <c r="D99" s="140"/>
      <c r="E99" s="140"/>
      <c r="F99" s="126"/>
    </row>
    <row r="100" spans="1:6" ht="12.75" customHeight="1">
      <c r="A100" s="45"/>
    </row>
    <row r="101" spans="1:6" ht="12.75" customHeight="1">
      <c r="B101" s="81"/>
      <c r="C101" s="120"/>
      <c r="D101" s="143"/>
      <c r="E101" s="139"/>
      <c r="F101" s="135"/>
    </row>
    <row r="103" spans="1:6" ht="12.75" customHeight="1">
      <c r="B103" s="67"/>
      <c r="C103" s="121"/>
      <c r="D103" s="144"/>
      <c r="E103" s="145"/>
      <c r="F103" s="128"/>
    </row>
  </sheetData>
  <pageMargins left="0.78740157480314965" right="0.19685039370078741" top="0.39370078740157483" bottom="0.59055118110236227" header="0" footer="0.19685039370078741"/>
  <pageSetup paperSize="9" orientation="portrait" r:id="rId1"/>
  <headerFooter>
    <oddFooter>Stran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70C0"/>
  </sheetPr>
  <dimension ref="A1:F144"/>
  <sheetViews>
    <sheetView showZeros="0" workbookViewId="0">
      <selection activeCell="E8" sqref="E8:E113"/>
    </sheetView>
  </sheetViews>
  <sheetFormatPr defaultRowHeight="12.75" customHeight="1"/>
  <cols>
    <col min="1" max="1" width="4.7109375" customWidth="1"/>
    <col min="2" max="2" width="30.7109375" customWidth="1"/>
    <col min="3" max="3" width="4.7109375" style="113" customWidth="1"/>
    <col min="4" max="4" width="12.7109375" style="122" customWidth="1"/>
    <col min="5" max="5" width="11.7109375" style="123" customWidth="1"/>
    <col min="6" max="6" width="12.7109375" style="124"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ht="12.75" customHeight="1">
      <c r="B1" s="95" t="str">
        <f>+Rmet!E1</f>
        <v>IZGRADNJA KANALIZACIJSKEGA SISTEMA NA OBMOČJU</v>
      </c>
    </row>
    <row r="2" spans="1:6" ht="12.75" customHeight="1">
      <c r="B2" s="95" t="str">
        <f>+Rmet!E2</f>
        <v>AGLOMERACIJE HRVATINI - KANALIZACIJA KOLOMBAN</v>
      </c>
    </row>
    <row r="3" spans="1:6" ht="12.75" customHeight="1">
      <c r="B3" s="95"/>
    </row>
    <row r="4" spans="1:6" ht="12.75" customHeight="1">
      <c r="B4" s="95"/>
    </row>
    <row r="5" spans="1:6" ht="12.75" customHeight="1">
      <c r="B5" s="95"/>
    </row>
    <row r="6" spans="1:6" ht="15.75">
      <c r="A6" s="22" t="s">
        <v>36</v>
      </c>
      <c r="B6" s="23" t="s">
        <v>10</v>
      </c>
      <c r="C6" s="114"/>
      <c r="D6" s="125"/>
      <c r="E6" s="125"/>
      <c r="F6" s="167"/>
    </row>
    <row r="7" spans="1:6" ht="12.75" customHeight="1">
      <c r="A7" s="22"/>
      <c r="B7" s="23"/>
      <c r="C7" s="114"/>
      <c r="D7" s="125"/>
      <c r="E7" s="125"/>
      <c r="F7" s="167"/>
    </row>
    <row r="8" spans="1:6" ht="179.25">
      <c r="A8" s="45">
        <v>1</v>
      </c>
      <c r="B8" s="437" t="s">
        <v>295</v>
      </c>
      <c r="C8" s="114"/>
      <c r="D8" s="125"/>
      <c r="E8" s="125"/>
      <c r="F8" s="167"/>
    </row>
    <row r="9" spans="1:6" ht="12.75" customHeight="1">
      <c r="A9" s="22"/>
      <c r="B9" s="73" t="s">
        <v>279</v>
      </c>
      <c r="C9" s="114" t="s">
        <v>16</v>
      </c>
      <c r="D9" s="125">
        <v>0</v>
      </c>
      <c r="E9" s="125"/>
      <c r="F9" s="167">
        <f t="shared" ref="F9:F11" si="0">D9*E9</f>
        <v>0</v>
      </c>
    </row>
    <row r="10" spans="1:6" ht="12.75" customHeight="1">
      <c r="A10" s="22"/>
      <c r="B10" s="73" t="s">
        <v>136</v>
      </c>
      <c r="C10" s="114" t="s">
        <v>16</v>
      </c>
      <c r="D10" s="125">
        <v>0</v>
      </c>
      <c r="E10" s="125"/>
      <c r="F10" s="167">
        <f t="shared" si="0"/>
        <v>0</v>
      </c>
    </row>
    <row r="11" spans="1:6" ht="12.75" customHeight="1">
      <c r="A11" s="22"/>
      <c r="B11" s="73" t="s">
        <v>280</v>
      </c>
      <c r="C11" s="114" t="s">
        <v>16</v>
      </c>
      <c r="D11" s="125">
        <v>0</v>
      </c>
      <c r="E11" s="125"/>
      <c r="F11" s="167">
        <f t="shared" si="0"/>
        <v>0</v>
      </c>
    </row>
    <row r="12" spans="1:6" ht="12.75" customHeight="1">
      <c r="A12" s="45"/>
      <c r="B12" s="46"/>
      <c r="C12" s="114"/>
      <c r="D12" s="125"/>
      <c r="E12" s="125"/>
      <c r="F12" s="167"/>
    </row>
    <row r="13" spans="1:6" ht="179.25">
      <c r="A13" s="45">
        <f>+A8+1</f>
        <v>2</v>
      </c>
      <c r="B13" s="437" t="s">
        <v>296</v>
      </c>
      <c r="C13" s="114"/>
      <c r="D13" s="125"/>
      <c r="E13" s="125"/>
      <c r="F13" s="167"/>
    </row>
    <row r="14" spans="1:6" ht="12.75" customHeight="1">
      <c r="A14" s="45"/>
      <c r="B14" s="73" t="s">
        <v>279</v>
      </c>
      <c r="C14" s="114" t="s">
        <v>16</v>
      </c>
      <c r="D14" s="125">
        <v>0</v>
      </c>
      <c r="E14" s="125"/>
      <c r="F14" s="167">
        <f t="shared" ref="F14:F16" si="1">D14*E14</f>
        <v>0</v>
      </c>
    </row>
    <row r="15" spans="1:6" ht="12.75" customHeight="1">
      <c r="A15" s="45"/>
      <c r="B15" s="73" t="s">
        <v>136</v>
      </c>
      <c r="C15" s="114" t="s">
        <v>16</v>
      </c>
      <c r="D15" s="125">
        <v>0</v>
      </c>
      <c r="E15" s="125"/>
      <c r="F15" s="167">
        <f t="shared" si="1"/>
        <v>0</v>
      </c>
    </row>
    <row r="16" spans="1:6" ht="12.75" customHeight="1">
      <c r="A16" s="45"/>
      <c r="B16" s="73" t="s">
        <v>280</v>
      </c>
      <c r="C16" s="114" t="s">
        <v>16</v>
      </c>
      <c r="D16" s="125">
        <v>54.7</v>
      </c>
      <c r="E16" s="125"/>
      <c r="F16" s="167">
        <f t="shared" si="1"/>
        <v>0</v>
      </c>
    </row>
    <row r="17" spans="1:6" ht="12.75" customHeight="1">
      <c r="A17" s="45"/>
      <c r="B17" s="73"/>
      <c r="C17" s="114"/>
      <c r="D17" s="125"/>
      <c r="E17" s="125"/>
      <c r="F17" s="167"/>
    </row>
    <row r="18" spans="1:6" ht="179.25">
      <c r="A18" s="45">
        <f>+A13+1</f>
        <v>3</v>
      </c>
      <c r="B18" s="437" t="s">
        <v>298</v>
      </c>
      <c r="C18" s="114"/>
      <c r="D18" s="125"/>
      <c r="E18" s="125"/>
      <c r="F18" s="167"/>
    </row>
    <row r="19" spans="1:6" ht="12.75" customHeight="1">
      <c r="A19" s="45"/>
      <c r="B19" s="73" t="s">
        <v>279</v>
      </c>
      <c r="C19" s="114" t="s">
        <v>16</v>
      </c>
      <c r="D19" s="125">
        <v>57.6</v>
      </c>
      <c r="E19" s="125"/>
      <c r="F19" s="167">
        <f t="shared" ref="F19:F21" si="2">D19*E19</f>
        <v>0</v>
      </c>
    </row>
    <row r="20" spans="1:6" ht="12.75" customHeight="1">
      <c r="A20" s="45"/>
      <c r="B20" s="73" t="s">
        <v>136</v>
      </c>
      <c r="C20" s="114" t="s">
        <v>16</v>
      </c>
      <c r="D20" s="125">
        <v>0</v>
      </c>
      <c r="E20" s="125"/>
      <c r="F20" s="167">
        <f t="shared" si="2"/>
        <v>0</v>
      </c>
    </row>
    <row r="21" spans="1:6" ht="12.75" customHeight="1">
      <c r="A21" s="45"/>
      <c r="B21" s="73" t="s">
        <v>280</v>
      </c>
      <c r="C21" s="114" t="s">
        <v>16</v>
      </c>
      <c r="D21" s="125">
        <v>0</v>
      </c>
      <c r="E21" s="125"/>
      <c r="F21" s="167">
        <f t="shared" si="2"/>
        <v>0</v>
      </c>
    </row>
    <row r="22" spans="1:6" ht="12.75" customHeight="1">
      <c r="A22" s="45"/>
      <c r="B22" s="20"/>
      <c r="C22" s="114"/>
      <c r="D22" s="125"/>
      <c r="E22" s="125"/>
      <c r="F22" s="167"/>
    </row>
    <row r="23" spans="1:6" ht="179.25">
      <c r="A23" s="45">
        <f>+A18+1</f>
        <v>4</v>
      </c>
      <c r="B23" s="437" t="s">
        <v>299</v>
      </c>
      <c r="C23" s="117"/>
      <c r="D23" s="168"/>
      <c r="E23" s="162"/>
      <c r="F23" s="174"/>
    </row>
    <row r="24" spans="1:6" ht="12.75" customHeight="1">
      <c r="A24" s="45"/>
      <c r="B24" s="73" t="s">
        <v>279</v>
      </c>
      <c r="C24" s="117" t="s">
        <v>16</v>
      </c>
      <c r="D24" s="125">
        <v>47.2</v>
      </c>
      <c r="E24" s="162"/>
      <c r="F24" s="174">
        <f t="shared" ref="F24:F26" si="3">D24*E24</f>
        <v>0</v>
      </c>
    </row>
    <row r="25" spans="1:6" ht="12.75" customHeight="1">
      <c r="A25" s="45"/>
      <c r="B25" s="73" t="s">
        <v>136</v>
      </c>
      <c r="C25" s="117" t="s">
        <v>16</v>
      </c>
      <c r="D25" s="125">
        <v>71.5</v>
      </c>
      <c r="E25" s="162"/>
      <c r="F25" s="174">
        <f t="shared" si="3"/>
        <v>0</v>
      </c>
    </row>
    <row r="26" spans="1:6" ht="12.75" customHeight="1">
      <c r="A26" s="45"/>
      <c r="B26" s="73" t="s">
        <v>280</v>
      </c>
      <c r="C26" s="117" t="s">
        <v>16</v>
      </c>
      <c r="D26" s="125">
        <v>0</v>
      </c>
      <c r="E26" s="162"/>
      <c r="F26" s="174">
        <f t="shared" si="3"/>
        <v>0</v>
      </c>
    </row>
    <row r="27" spans="1:6" ht="12.75" customHeight="1">
      <c r="A27" s="45"/>
      <c r="B27" s="73"/>
      <c r="C27" s="117"/>
      <c r="D27" s="168"/>
      <c r="E27" s="162"/>
      <c r="F27" s="174"/>
    </row>
    <row r="28" spans="1:6" ht="179.25">
      <c r="A28" s="45">
        <f>+A23+1</f>
        <v>5</v>
      </c>
      <c r="B28" s="437" t="s">
        <v>297</v>
      </c>
      <c r="C28" s="117"/>
      <c r="D28" s="168"/>
      <c r="E28" s="162"/>
      <c r="F28" s="174"/>
    </row>
    <row r="29" spans="1:6" ht="12.75" customHeight="1">
      <c r="A29" s="45"/>
      <c r="B29" s="73" t="s">
        <v>279</v>
      </c>
      <c r="C29" s="117" t="s">
        <v>12</v>
      </c>
      <c r="D29" s="125">
        <v>60</v>
      </c>
      <c r="E29" s="162"/>
      <c r="F29" s="174">
        <f t="shared" ref="F29:F31" si="4">D29*E29</f>
        <v>0</v>
      </c>
    </row>
    <row r="30" spans="1:6" ht="12.75" customHeight="1">
      <c r="A30" s="45"/>
      <c r="B30" s="73" t="s">
        <v>136</v>
      </c>
      <c r="C30" s="117" t="s">
        <v>12</v>
      </c>
      <c r="D30" s="125">
        <v>0</v>
      </c>
      <c r="E30" s="162"/>
      <c r="F30" s="174">
        <f t="shared" si="4"/>
        <v>0</v>
      </c>
    </row>
    <row r="31" spans="1:6" ht="12.75" customHeight="1">
      <c r="A31" s="45"/>
      <c r="B31" s="73" t="s">
        <v>280</v>
      </c>
      <c r="C31" s="117" t="s">
        <v>12</v>
      </c>
      <c r="D31" s="125">
        <v>0</v>
      </c>
      <c r="E31" s="162"/>
      <c r="F31" s="174">
        <f t="shared" si="4"/>
        <v>0</v>
      </c>
    </row>
    <row r="32" spans="1:6" ht="12.75" customHeight="1">
      <c r="A32" s="45"/>
      <c r="B32" s="73"/>
      <c r="C32" s="117"/>
      <c r="D32" s="168"/>
      <c r="E32" s="162"/>
      <c r="F32" s="174"/>
    </row>
    <row r="33" spans="1:6" ht="179.25">
      <c r="A33" s="45">
        <f>+A28+1</f>
        <v>6</v>
      </c>
      <c r="B33" s="437" t="s">
        <v>300</v>
      </c>
      <c r="C33" s="117"/>
      <c r="D33" s="168"/>
      <c r="E33" s="162"/>
      <c r="F33" s="174"/>
    </row>
    <row r="34" spans="1:6" ht="12.75" customHeight="1">
      <c r="A34" s="45"/>
      <c r="B34" s="73" t="s">
        <v>279</v>
      </c>
      <c r="C34" s="117" t="s">
        <v>16</v>
      </c>
      <c r="D34" s="125">
        <v>0</v>
      </c>
      <c r="E34" s="162"/>
      <c r="F34" s="174">
        <f t="shared" ref="F34:F36" si="5">D34*E34</f>
        <v>0</v>
      </c>
    </row>
    <row r="35" spans="1:6" ht="12.75" customHeight="1">
      <c r="A35" s="45"/>
      <c r="B35" s="73" t="s">
        <v>136</v>
      </c>
      <c r="C35" s="117" t="s">
        <v>16</v>
      </c>
      <c r="D35" s="125">
        <v>0</v>
      </c>
      <c r="E35" s="162"/>
      <c r="F35" s="174">
        <f t="shared" si="5"/>
        <v>0</v>
      </c>
    </row>
    <row r="36" spans="1:6" ht="12.75" customHeight="1">
      <c r="A36" s="45"/>
      <c r="B36" s="73" t="s">
        <v>280</v>
      </c>
      <c r="C36" s="117" t="s">
        <v>16</v>
      </c>
      <c r="D36" s="125">
        <v>89.6</v>
      </c>
      <c r="E36" s="162"/>
      <c r="F36" s="174">
        <f t="shared" si="5"/>
        <v>0</v>
      </c>
    </row>
    <row r="37" spans="1:6" ht="12.75" customHeight="1">
      <c r="A37" s="45"/>
      <c r="B37" s="73"/>
      <c r="C37" s="117"/>
      <c r="D37" s="168"/>
      <c r="E37" s="162"/>
      <c r="F37" s="174"/>
    </row>
    <row r="38" spans="1:6" ht="267.75">
      <c r="A38" s="45">
        <f>+A33+1</f>
        <v>7</v>
      </c>
      <c r="B38" s="276" t="s">
        <v>134</v>
      </c>
      <c r="C38" s="117"/>
      <c r="D38" s="168"/>
      <c r="E38" s="169"/>
      <c r="F38" s="131"/>
    </row>
    <row r="39" spans="1:6" ht="12.75" customHeight="1">
      <c r="A39" s="45"/>
      <c r="B39" s="73" t="s">
        <v>279</v>
      </c>
      <c r="C39" s="117" t="s">
        <v>12</v>
      </c>
      <c r="D39" s="125">
        <v>1</v>
      </c>
      <c r="E39" s="169"/>
      <c r="F39" s="131">
        <f t="shared" ref="F39:F41" si="6">D39*E39</f>
        <v>0</v>
      </c>
    </row>
    <row r="40" spans="1:6" ht="12.75" customHeight="1">
      <c r="A40" s="45"/>
      <c r="B40" s="73" t="s">
        <v>136</v>
      </c>
      <c r="C40" s="117" t="s">
        <v>12</v>
      </c>
      <c r="D40" s="125">
        <v>0</v>
      </c>
      <c r="E40" s="169"/>
      <c r="F40" s="131">
        <f t="shared" si="6"/>
        <v>0</v>
      </c>
    </row>
    <row r="41" spans="1:6" ht="12.75" customHeight="1">
      <c r="A41" s="45"/>
      <c r="B41" s="73" t="s">
        <v>280</v>
      </c>
      <c r="C41" s="117" t="s">
        <v>12</v>
      </c>
      <c r="D41" s="125">
        <v>0</v>
      </c>
      <c r="E41" s="169"/>
      <c r="F41" s="131">
        <f t="shared" si="6"/>
        <v>0</v>
      </c>
    </row>
    <row r="42" spans="1:6" ht="267.75">
      <c r="A42" s="45">
        <f>+A38+1</f>
        <v>8</v>
      </c>
      <c r="B42" s="276" t="s">
        <v>133</v>
      </c>
      <c r="C42" s="114"/>
      <c r="D42" s="170"/>
      <c r="E42" s="172"/>
      <c r="F42" s="171"/>
    </row>
    <row r="43" spans="1:6" ht="12.75" customHeight="1">
      <c r="A43" s="45"/>
      <c r="B43" s="73" t="s">
        <v>279</v>
      </c>
      <c r="C43" s="117" t="s">
        <v>12</v>
      </c>
      <c r="D43" s="125">
        <v>0</v>
      </c>
      <c r="E43" s="173"/>
      <c r="F43" s="174">
        <f t="shared" ref="F43:F45" si="7">D43*E43</f>
        <v>0</v>
      </c>
    </row>
    <row r="44" spans="1:6" ht="12.75" customHeight="1">
      <c r="A44" s="45"/>
      <c r="B44" s="73" t="s">
        <v>136</v>
      </c>
      <c r="C44" s="117" t="s">
        <v>12</v>
      </c>
      <c r="D44" s="125">
        <v>5</v>
      </c>
      <c r="E44" s="173"/>
      <c r="F44" s="174">
        <f t="shared" si="7"/>
        <v>0</v>
      </c>
    </row>
    <row r="45" spans="1:6" ht="12.75" customHeight="1">
      <c r="A45" s="45"/>
      <c r="B45" s="73" t="s">
        <v>280</v>
      </c>
      <c r="C45" s="117" t="s">
        <v>12</v>
      </c>
      <c r="D45" s="125">
        <v>6</v>
      </c>
      <c r="E45" s="173"/>
      <c r="F45" s="174">
        <f t="shared" si="7"/>
        <v>0</v>
      </c>
    </row>
    <row r="46" spans="1:6" ht="12.75" customHeight="1">
      <c r="A46" s="45"/>
      <c r="B46" s="55"/>
      <c r="C46" s="117"/>
      <c r="D46" s="133"/>
      <c r="E46" s="130"/>
      <c r="F46" s="131"/>
    </row>
    <row r="47" spans="1:6" ht="257.25" customHeight="1">
      <c r="A47" s="45">
        <f>+A42+1</f>
        <v>9</v>
      </c>
      <c r="B47" s="276" t="s">
        <v>88</v>
      </c>
      <c r="C47" s="114"/>
      <c r="D47" s="170"/>
      <c r="E47" s="175"/>
      <c r="F47" s="171"/>
    </row>
    <row r="48" spans="1:6" ht="12.75" customHeight="1">
      <c r="A48" s="45"/>
      <c r="B48" s="73" t="s">
        <v>279</v>
      </c>
      <c r="C48" s="117" t="s">
        <v>12</v>
      </c>
      <c r="D48" s="125">
        <v>7</v>
      </c>
      <c r="E48" s="173"/>
      <c r="F48" s="174">
        <f t="shared" ref="F48:F50" si="8">D48*E48</f>
        <v>0</v>
      </c>
    </row>
    <row r="49" spans="1:6" ht="12.75" customHeight="1">
      <c r="A49" s="45"/>
      <c r="B49" s="73" t="s">
        <v>136</v>
      </c>
      <c r="C49" s="117" t="s">
        <v>12</v>
      </c>
      <c r="D49" s="125">
        <v>0</v>
      </c>
      <c r="E49" s="173"/>
      <c r="F49" s="174">
        <f t="shared" si="8"/>
        <v>0</v>
      </c>
    </row>
    <row r="50" spans="1:6" ht="12.75" customHeight="1">
      <c r="A50" s="45"/>
      <c r="B50" s="73" t="s">
        <v>280</v>
      </c>
      <c r="C50" s="117" t="s">
        <v>12</v>
      </c>
      <c r="D50" s="125">
        <v>0</v>
      </c>
      <c r="E50" s="173"/>
      <c r="F50" s="174">
        <f t="shared" si="8"/>
        <v>0</v>
      </c>
    </row>
    <row r="51" spans="1:6" ht="12.75" customHeight="1">
      <c r="A51" s="45"/>
      <c r="B51" s="73"/>
      <c r="C51" s="117"/>
      <c r="D51" s="125"/>
      <c r="E51" s="173"/>
      <c r="F51" s="174"/>
    </row>
    <row r="52" spans="1:6" ht="256.5" customHeight="1">
      <c r="A52" s="45">
        <v>10</v>
      </c>
      <c r="B52" s="276" t="s">
        <v>120</v>
      </c>
      <c r="C52" s="114"/>
      <c r="D52" s="170"/>
      <c r="E52" s="175"/>
      <c r="F52" s="171"/>
    </row>
    <row r="53" spans="1:6" ht="12.75" customHeight="1">
      <c r="A53" s="45"/>
      <c r="B53" s="64"/>
      <c r="C53" s="114"/>
      <c r="D53" s="140"/>
      <c r="E53" s="140"/>
      <c r="F53" s="126"/>
    </row>
    <row r="54" spans="1:6" ht="12.75" customHeight="1">
      <c r="A54" s="45"/>
      <c r="B54" s="73" t="s">
        <v>279</v>
      </c>
      <c r="C54" s="114" t="s">
        <v>12</v>
      </c>
      <c r="D54" s="66">
        <v>0</v>
      </c>
      <c r="E54" s="201"/>
      <c r="F54" s="472">
        <f>D54*E54</f>
        <v>0</v>
      </c>
    </row>
    <row r="55" spans="1:6" ht="12.75" customHeight="1">
      <c r="A55" s="45"/>
      <c r="B55" s="73" t="s">
        <v>136</v>
      </c>
      <c r="C55" s="114" t="s">
        <v>12</v>
      </c>
      <c r="D55" s="66">
        <v>0</v>
      </c>
      <c r="E55" s="201"/>
      <c r="F55" s="128">
        <f t="shared" ref="F55:F56" si="9">D55*E55</f>
        <v>0</v>
      </c>
    </row>
    <row r="56" spans="1:6" ht="12.75" customHeight="1">
      <c r="A56" s="45"/>
      <c r="B56" s="73" t="s">
        <v>280</v>
      </c>
      <c r="C56" s="114" t="s">
        <v>12</v>
      </c>
      <c r="D56" s="66">
        <v>0</v>
      </c>
      <c r="E56" s="201"/>
      <c r="F56" s="128">
        <f t="shared" si="9"/>
        <v>0</v>
      </c>
    </row>
    <row r="57" spans="1:6" ht="12.75" customHeight="1">
      <c r="A57" s="45"/>
      <c r="B57" s="204"/>
      <c r="C57" s="115"/>
      <c r="D57" s="136"/>
      <c r="E57" s="201"/>
      <c r="F57" s="128"/>
    </row>
    <row r="58" spans="1:6" ht="204">
      <c r="A58" s="45">
        <v>11</v>
      </c>
      <c r="B58" s="295" t="s">
        <v>301</v>
      </c>
      <c r="C58" s="155"/>
      <c r="D58" s="168"/>
      <c r="E58" s="162"/>
      <c r="F58" s="174"/>
    </row>
    <row r="59" spans="1:6" ht="12.75" customHeight="1">
      <c r="A59" s="45"/>
      <c r="B59" s="73" t="s">
        <v>279</v>
      </c>
      <c r="C59" s="155" t="s">
        <v>16</v>
      </c>
      <c r="D59" s="125">
        <v>0</v>
      </c>
      <c r="E59" s="162"/>
      <c r="F59" s="174">
        <f t="shared" ref="F59:F61" si="10">D59*E59</f>
        <v>0</v>
      </c>
    </row>
    <row r="60" spans="1:6" ht="12.75" customHeight="1">
      <c r="A60" s="45"/>
      <c r="B60" s="73" t="s">
        <v>136</v>
      </c>
      <c r="C60" s="155" t="s">
        <v>16</v>
      </c>
      <c r="D60" s="125">
        <v>0</v>
      </c>
      <c r="E60" s="162"/>
      <c r="F60" s="174">
        <f t="shared" si="10"/>
        <v>0</v>
      </c>
    </row>
    <row r="61" spans="1:6" ht="12.75" customHeight="1">
      <c r="A61" s="45"/>
      <c r="B61" s="73" t="s">
        <v>280</v>
      </c>
      <c r="C61" s="155" t="s">
        <v>16</v>
      </c>
      <c r="D61" s="125">
        <v>0</v>
      </c>
      <c r="E61" s="162"/>
      <c r="F61" s="174">
        <f t="shared" si="10"/>
        <v>0</v>
      </c>
    </row>
    <row r="62" spans="1:6" ht="12.75" customHeight="1">
      <c r="A62" s="45"/>
      <c r="B62" s="55"/>
      <c r="C62" s="117"/>
      <c r="D62" s="133"/>
      <c r="E62" s="130"/>
      <c r="F62" s="131"/>
    </row>
    <row r="63" spans="1:6" ht="89.25">
      <c r="A63" s="45">
        <f>+A58+1</f>
        <v>12</v>
      </c>
      <c r="B63" s="274" t="s">
        <v>106</v>
      </c>
      <c r="C63" s="155"/>
      <c r="D63" s="168"/>
      <c r="E63" s="162"/>
      <c r="F63" s="174"/>
    </row>
    <row r="64" spans="1:6" ht="12.75" customHeight="1">
      <c r="A64" s="45"/>
      <c r="B64" s="73" t="s">
        <v>279</v>
      </c>
      <c r="C64" s="155" t="s">
        <v>12</v>
      </c>
      <c r="D64" s="125">
        <v>5</v>
      </c>
      <c r="E64" s="162"/>
      <c r="F64" s="174">
        <f t="shared" ref="F64:F66" si="11">D64*E64</f>
        <v>0</v>
      </c>
    </row>
    <row r="65" spans="1:6" ht="12.75" customHeight="1">
      <c r="A65" s="45"/>
      <c r="B65" s="73" t="s">
        <v>136</v>
      </c>
      <c r="C65" s="155" t="s">
        <v>12</v>
      </c>
      <c r="D65" s="125">
        <v>5</v>
      </c>
      <c r="E65" s="162"/>
      <c r="F65" s="174">
        <f t="shared" si="11"/>
        <v>0</v>
      </c>
    </row>
    <row r="66" spans="1:6" ht="12.75" customHeight="1">
      <c r="A66" s="45"/>
      <c r="B66" s="73" t="s">
        <v>280</v>
      </c>
      <c r="C66" s="155" t="s">
        <v>12</v>
      </c>
      <c r="D66" s="125">
        <v>0</v>
      </c>
      <c r="E66" s="162"/>
      <c r="F66" s="174">
        <f t="shared" si="11"/>
        <v>0</v>
      </c>
    </row>
    <row r="67" spans="1:6" ht="12.75" customHeight="1">
      <c r="A67" s="45"/>
      <c r="B67" s="73"/>
      <c r="C67" s="114"/>
      <c r="D67" s="129"/>
      <c r="E67" s="125"/>
      <c r="F67" s="167"/>
    </row>
    <row r="68" spans="1:6" ht="89.25">
      <c r="A68" s="45">
        <f>+A63+1</f>
        <v>13</v>
      </c>
      <c r="B68" s="73" t="s">
        <v>107</v>
      </c>
      <c r="C68" s="155"/>
      <c r="D68" s="168"/>
      <c r="E68" s="162"/>
      <c r="F68" s="174"/>
    </row>
    <row r="69" spans="1:6" ht="12.75" customHeight="1">
      <c r="A69" s="45"/>
      <c r="B69" s="73" t="s">
        <v>279</v>
      </c>
      <c r="C69" s="155" t="s">
        <v>12</v>
      </c>
      <c r="D69" s="125">
        <v>7</v>
      </c>
      <c r="E69" s="162"/>
      <c r="F69" s="174">
        <f t="shared" ref="F69:F71" si="12">D69*E69</f>
        <v>0</v>
      </c>
    </row>
    <row r="70" spans="1:6" ht="12.75" customHeight="1">
      <c r="A70" s="45"/>
      <c r="B70" s="73" t="s">
        <v>136</v>
      </c>
      <c r="C70" s="155" t="s">
        <v>12</v>
      </c>
      <c r="D70" s="125">
        <v>0</v>
      </c>
      <c r="E70" s="162"/>
      <c r="F70" s="174">
        <f t="shared" si="12"/>
        <v>0</v>
      </c>
    </row>
    <row r="71" spans="1:6" ht="12.75" customHeight="1">
      <c r="A71" s="45"/>
      <c r="B71" s="73" t="s">
        <v>280</v>
      </c>
      <c r="C71" s="155" t="s">
        <v>12</v>
      </c>
      <c r="D71" s="125">
        <v>6</v>
      </c>
      <c r="E71" s="162"/>
      <c r="F71" s="174">
        <f t="shared" si="12"/>
        <v>0</v>
      </c>
    </row>
    <row r="72" spans="1:6" ht="12.75" customHeight="1">
      <c r="A72" s="45"/>
      <c r="B72" s="73"/>
      <c r="C72" s="155"/>
      <c r="D72" s="125"/>
      <c r="E72" s="162"/>
      <c r="F72" s="174"/>
    </row>
    <row r="73" spans="1:6" ht="255">
      <c r="A73" s="45">
        <f>+A68+1</f>
        <v>14</v>
      </c>
      <c r="B73" s="295" t="s">
        <v>99</v>
      </c>
      <c r="C73" s="155"/>
      <c r="D73" s="168"/>
      <c r="E73" s="162"/>
      <c r="F73" s="174"/>
    </row>
    <row r="74" spans="1:6" ht="12.75" customHeight="1">
      <c r="A74" s="45"/>
      <c r="B74" s="73" t="s">
        <v>279</v>
      </c>
      <c r="C74" s="155" t="s">
        <v>12</v>
      </c>
      <c r="D74" s="125">
        <v>0</v>
      </c>
      <c r="E74" s="162"/>
      <c r="F74" s="174">
        <f t="shared" ref="F74:F76" si="13">D74*E74</f>
        <v>0</v>
      </c>
    </row>
    <row r="75" spans="1:6" ht="12.75" customHeight="1">
      <c r="A75" s="45"/>
      <c r="B75" s="73" t="s">
        <v>136</v>
      </c>
      <c r="C75" s="155" t="s">
        <v>12</v>
      </c>
      <c r="D75" s="125">
        <v>0</v>
      </c>
      <c r="E75" s="162"/>
      <c r="F75" s="174">
        <f t="shared" si="13"/>
        <v>0</v>
      </c>
    </row>
    <row r="76" spans="1:6" ht="12.75" customHeight="1">
      <c r="A76" s="45"/>
      <c r="B76" s="73" t="s">
        <v>280</v>
      </c>
      <c r="C76" s="155" t="s">
        <v>12</v>
      </c>
      <c r="D76" s="125">
        <v>0</v>
      </c>
      <c r="E76" s="162"/>
      <c r="F76" s="174">
        <f t="shared" si="13"/>
        <v>0</v>
      </c>
    </row>
    <row r="77" spans="1:6" ht="12.75" customHeight="1">
      <c r="A77" s="45"/>
      <c r="B77" s="73"/>
      <c r="C77" s="155"/>
      <c r="D77" s="125"/>
      <c r="E77" s="162"/>
      <c r="F77" s="174"/>
    </row>
    <row r="78" spans="1:6" ht="180" customHeight="1">
      <c r="A78" s="45">
        <f>+A73+1</f>
        <v>15</v>
      </c>
      <c r="B78" s="20" t="s">
        <v>108</v>
      </c>
      <c r="C78" s="76"/>
      <c r="D78" s="61"/>
      <c r="E78" s="61"/>
      <c r="F78" s="42"/>
    </row>
    <row r="79" spans="1:6" ht="12.75" customHeight="1">
      <c r="A79" s="45"/>
      <c r="B79" s="73" t="s">
        <v>279</v>
      </c>
      <c r="C79" s="36" t="s">
        <v>12</v>
      </c>
      <c r="D79" s="125">
        <v>0</v>
      </c>
      <c r="E79" s="125"/>
      <c r="F79" s="167">
        <f t="shared" ref="F79:F81" si="14">D79*E79</f>
        <v>0</v>
      </c>
    </row>
    <row r="80" spans="1:6" ht="12.75" customHeight="1">
      <c r="A80" s="45"/>
      <c r="B80" s="73" t="s">
        <v>136</v>
      </c>
      <c r="C80" s="36" t="s">
        <v>12</v>
      </c>
      <c r="D80" s="125">
        <v>0</v>
      </c>
      <c r="E80" s="125"/>
      <c r="F80" s="167">
        <f t="shared" si="14"/>
        <v>0</v>
      </c>
    </row>
    <row r="81" spans="1:6" ht="12.75" customHeight="1">
      <c r="A81" s="45"/>
      <c r="B81" s="73" t="s">
        <v>280</v>
      </c>
      <c r="C81" s="36" t="s">
        <v>12</v>
      </c>
      <c r="D81" s="125">
        <v>0</v>
      </c>
      <c r="E81" s="125"/>
      <c r="F81" s="167">
        <f t="shared" si="14"/>
        <v>0</v>
      </c>
    </row>
    <row r="82" spans="1:6" ht="12.75" customHeight="1">
      <c r="A82" s="45"/>
      <c r="B82" s="73"/>
      <c r="C82" s="155"/>
      <c r="D82" s="168"/>
      <c r="E82" s="162"/>
      <c r="F82" s="174"/>
    </row>
    <row r="83" spans="1:6" ht="205.5" customHeight="1">
      <c r="A83" s="45">
        <f>+A78+1</f>
        <v>16</v>
      </c>
      <c r="B83" s="241" t="s">
        <v>109</v>
      </c>
      <c r="C83" s="155"/>
      <c r="D83" s="168"/>
      <c r="E83" s="162"/>
      <c r="F83" s="174"/>
    </row>
    <row r="84" spans="1:6" ht="15">
      <c r="A84" s="45"/>
      <c r="B84" s="73" t="s">
        <v>279</v>
      </c>
      <c r="C84" s="155" t="s">
        <v>16</v>
      </c>
      <c r="D84" s="125">
        <v>0</v>
      </c>
      <c r="E84" s="75"/>
      <c r="F84" s="195">
        <f t="shared" ref="F84:F88" si="15">D84*E84</f>
        <v>0</v>
      </c>
    </row>
    <row r="85" spans="1:6" ht="12.75" customHeight="1">
      <c r="A85" s="45"/>
      <c r="B85" s="73" t="s">
        <v>136</v>
      </c>
      <c r="C85" s="155" t="s">
        <v>16</v>
      </c>
      <c r="D85" s="125">
        <v>0</v>
      </c>
      <c r="E85" s="162"/>
      <c r="F85" s="167">
        <f t="shared" si="15"/>
        <v>0</v>
      </c>
    </row>
    <row r="86" spans="1:6" ht="12.75" customHeight="1">
      <c r="A86" s="45"/>
      <c r="B86" s="73" t="s">
        <v>280</v>
      </c>
      <c r="C86" s="155" t="s">
        <v>16</v>
      </c>
      <c r="D86" s="125">
        <v>0</v>
      </c>
      <c r="E86" s="162"/>
      <c r="F86" s="167">
        <f t="shared" si="15"/>
        <v>0</v>
      </c>
    </row>
    <row r="87" spans="1:6" ht="12.75" customHeight="1">
      <c r="A87" s="45"/>
      <c r="B87" s="73" t="s">
        <v>252</v>
      </c>
      <c r="C87" s="155" t="s">
        <v>16</v>
      </c>
      <c r="D87" s="125">
        <v>0</v>
      </c>
      <c r="E87" s="162"/>
      <c r="F87" s="167">
        <f t="shared" si="15"/>
        <v>0</v>
      </c>
    </row>
    <row r="88" spans="1:6" ht="12.75" customHeight="1">
      <c r="A88" s="45"/>
      <c r="B88" s="73" t="s">
        <v>253</v>
      </c>
      <c r="C88" s="155" t="s">
        <v>16</v>
      </c>
      <c r="D88" s="125">
        <v>0</v>
      </c>
      <c r="E88" s="162"/>
      <c r="F88" s="167">
        <f t="shared" si="15"/>
        <v>0</v>
      </c>
    </row>
    <row r="89" spans="1:6" ht="12.75" customHeight="1">
      <c r="A89" s="45"/>
      <c r="B89" s="73"/>
      <c r="C89" s="155"/>
      <c r="D89" s="168"/>
      <c r="E89" s="162"/>
      <c r="F89" s="174"/>
    </row>
    <row r="90" spans="1:6" ht="153.75" customHeight="1">
      <c r="A90" s="45">
        <v>17</v>
      </c>
      <c r="B90" s="72" t="s">
        <v>251</v>
      </c>
      <c r="C90" s="155"/>
      <c r="D90" s="168"/>
      <c r="E90" s="162"/>
      <c r="F90" s="174"/>
    </row>
    <row r="91" spans="1:6" ht="12.75" customHeight="1">
      <c r="A91" s="45"/>
      <c r="B91" s="73" t="s">
        <v>279</v>
      </c>
      <c r="C91" s="155" t="s">
        <v>12</v>
      </c>
      <c r="D91" s="125">
        <v>0</v>
      </c>
      <c r="E91" s="162"/>
      <c r="F91" s="174">
        <f t="shared" ref="F91:F93" si="16">D91*E91</f>
        <v>0</v>
      </c>
    </row>
    <row r="92" spans="1:6" ht="12.75" customHeight="1">
      <c r="A92" s="45"/>
      <c r="B92" s="73" t="s">
        <v>136</v>
      </c>
      <c r="C92" s="155" t="s">
        <v>12</v>
      </c>
      <c r="D92" s="125">
        <v>0</v>
      </c>
      <c r="E92" s="162"/>
      <c r="F92" s="174">
        <f t="shared" si="16"/>
        <v>0</v>
      </c>
    </row>
    <row r="93" spans="1:6" ht="12.75" customHeight="1">
      <c r="A93" s="45"/>
      <c r="B93" s="73" t="s">
        <v>280</v>
      </c>
      <c r="C93" s="155" t="s">
        <v>12</v>
      </c>
      <c r="D93" s="125">
        <v>1</v>
      </c>
      <c r="E93" s="162"/>
      <c r="F93" s="174">
        <f t="shared" si="16"/>
        <v>0</v>
      </c>
    </row>
    <row r="94" spans="1:6" ht="12.75" customHeight="1">
      <c r="A94" s="45"/>
      <c r="B94" s="73"/>
      <c r="C94" s="155"/>
      <c r="D94" s="168"/>
      <c r="E94" s="198"/>
      <c r="F94" s="174"/>
    </row>
    <row r="95" spans="1:6" ht="153.75" customHeight="1">
      <c r="A95" s="45">
        <v>18</v>
      </c>
      <c r="B95" s="72" t="s">
        <v>135</v>
      </c>
      <c r="C95" s="155"/>
      <c r="D95" s="168"/>
      <c r="E95" s="162"/>
      <c r="F95" s="174"/>
    </row>
    <row r="96" spans="1:6" ht="12.75" customHeight="1">
      <c r="A96" s="45"/>
      <c r="B96" s="73" t="s">
        <v>279</v>
      </c>
      <c r="C96" s="155" t="s">
        <v>12</v>
      </c>
      <c r="D96" s="125">
        <v>1</v>
      </c>
      <c r="E96" s="162"/>
      <c r="F96" s="174">
        <f t="shared" ref="F96:F98" si="17">D96*E96</f>
        <v>0</v>
      </c>
    </row>
    <row r="97" spans="1:6" ht="12.75" customHeight="1">
      <c r="A97" s="45"/>
      <c r="B97" s="73" t="s">
        <v>136</v>
      </c>
      <c r="C97" s="155" t="s">
        <v>12</v>
      </c>
      <c r="D97" s="125">
        <v>0</v>
      </c>
      <c r="E97" s="162"/>
      <c r="F97" s="174">
        <f t="shared" si="17"/>
        <v>0</v>
      </c>
    </row>
    <row r="98" spans="1:6" ht="12.75" customHeight="1">
      <c r="A98" s="45"/>
      <c r="B98" s="73" t="s">
        <v>280</v>
      </c>
      <c r="C98" s="155" t="s">
        <v>12</v>
      </c>
      <c r="D98" s="125">
        <v>0</v>
      </c>
      <c r="E98" s="162"/>
      <c r="F98" s="174">
        <f t="shared" si="17"/>
        <v>0</v>
      </c>
    </row>
    <row r="99" spans="1:6" ht="12.75" customHeight="1">
      <c r="A99" s="45"/>
      <c r="B99" s="73"/>
      <c r="C99" s="155"/>
      <c r="D99" s="168"/>
      <c r="E99" s="198"/>
      <c r="F99" s="174"/>
    </row>
    <row r="100" spans="1:6" ht="151.5" customHeight="1">
      <c r="A100" s="45">
        <f>+A95+1</f>
        <v>19</v>
      </c>
      <c r="B100" s="72" t="s">
        <v>49</v>
      </c>
      <c r="C100" s="199"/>
      <c r="D100" s="75"/>
      <c r="E100" s="71"/>
      <c r="F100" s="69"/>
    </row>
    <row r="101" spans="1:6" ht="12.75" customHeight="1">
      <c r="A101" s="45"/>
      <c r="B101" s="73" t="s">
        <v>279</v>
      </c>
      <c r="C101" s="155" t="s">
        <v>12</v>
      </c>
      <c r="D101" s="125">
        <v>0</v>
      </c>
      <c r="E101" s="162"/>
      <c r="F101" s="174">
        <f t="shared" ref="F101:F103" si="18">D101*E101</f>
        <v>0</v>
      </c>
    </row>
    <row r="102" spans="1:6" ht="12.75" customHeight="1">
      <c r="A102" s="45"/>
      <c r="B102" s="73" t="s">
        <v>136</v>
      </c>
      <c r="C102" s="155" t="s">
        <v>12</v>
      </c>
      <c r="D102" s="125">
        <v>0</v>
      </c>
      <c r="E102" s="162"/>
      <c r="F102" s="174">
        <f t="shared" si="18"/>
        <v>0</v>
      </c>
    </row>
    <row r="103" spans="1:6" ht="12.75" customHeight="1">
      <c r="A103" s="45"/>
      <c r="B103" s="73" t="s">
        <v>280</v>
      </c>
      <c r="C103" s="155" t="s">
        <v>12</v>
      </c>
      <c r="D103" s="125">
        <v>0</v>
      </c>
      <c r="E103" s="162"/>
      <c r="F103" s="174">
        <f t="shared" si="18"/>
        <v>0</v>
      </c>
    </row>
    <row r="104" spans="1:6" ht="12.75" customHeight="1">
      <c r="A104" s="45"/>
      <c r="B104" s="73"/>
      <c r="C104" s="155"/>
      <c r="D104" s="168"/>
      <c r="E104" s="198"/>
      <c r="F104" s="174"/>
    </row>
    <row r="105" spans="1:6" ht="153" customHeight="1">
      <c r="A105" s="45">
        <f>+A100+1</f>
        <v>20</v>
      </c>
      <c r="B105" s="72" t="s">
        <v>50</v>
      </c>
      <c r="C105" s="155"/>
      <c r="D105" s="168"/>
      <c r="E105" s="162"/>
      <c r="F105" s="174"/>
    </row>
    <row r="106" spans="1:6" ht="12.75" customHeight="1">
      <c r="A106" s="45"/>
      <c r="B106" s="73" t="s">
        <v>279</v>
      </c>
      <c r="C106" s="155" t="s">
        <v>12</v>
      </c>
      <c r="D106" s="125">
        <v>0</v>
      </c>
      <c r="E106" s="162"/>
      <c r="F106" s="174">
        <f t="shared" ref="F106:F108" si="19">D106*E106</f>
        <v>0</v>
      </c>
    </row>
    <row r="107" spans="1:6" ht="12.75" customHeight="1">
      <c r="A107" s="45"/>
      <c r="B107" s="73" t="s">
        <v>136</v>
      </c>
      <c r="C107" s="155" t="s">
        <v>12</v>
      </c>
      <c r="D107" s="125">
        <v>0</v>
      </c>
      <c r="E107" s="162"/>
      <c r="F107" s="174">
        <f t="shared" si="19"/>
        <v>0</v>
      </c>
    </row>
    <row r="108" spans="1:6" ht="12.75" customHeight="1">
      <c r="A108" s="45"/>
      <c r="B108" s="73" t="s">
        <v>280</v>
      </c>
      <c r="C108" s="155" t="s">
        <v>12</v>
      </c>
      <c r="D108" s="125">
        <v>0</v>
      </c>
      <c r="E108" s="162"/>
      <c r="F108" s="174">
        <f t="shared" si="19"/>
        <v>0</v>
      </c>
    </row>
    <row r="109" spans="1:6" ht="12.75" customHeight="1">
      <c r="A109" s="45"/>
      <c r="B109" s="73"/>
      <c r="C109" s="155"/>
      <c r="D109" s="168"/>
      <c r="E109" s="198"/>
      <c r="F109" s="174"/>
    </row>
    <row r="110" spans="1:6" ht="42" customHeight="1">
      <c r="A110" s="45">
        <f>+A105+1</f>
        <v>21</v>
      </c>
      <c r="B110" s="67" t="s">
        <v>21</v>
      </c>
      <c r="C110" s="156"/>
      <c r="D110" s="162"/>
      <c r="E110" s="162"/>
      <c r="F110" s="174"/>
    </row>
    <row r="111" spans="1:6" ht="12.75" customHeight="1">
      <c r="A111" s="45"/>
      <c r="B111" s="73" t="s">
        <v>279</v>
      </c>
      <c r="C111" s="156" t="s">
        <v>12</v>
      </c>
      <c r="D111" s="125">
        <v>0</v>
      </c>
      <c r="E111" s="162"/>
      <c r="F111" s="174">
        <f t="shared" ref="F111:F113" si="20">D111*E111</f>
        <v>0</v>
      </c>
    </row>
    <row r="112" spans="1:6" ht="12.75" customHeight="1">
      <c r="A112" s="45"/>
      <c r="B112" s="73" t="s">
        <v>136</v>
      </c>
      <c r="C112" s="156" t="s">
        <v>12</v>
      </c>
      <c r="D112" s="125">
        <v>0</v>
      </c>
      <c r="E112" s="162"/>
      <c r="F112" s="174">
        <f t="shared" si="20"/>
        <v>0</v>
      </c>
    </row>
    <row r="113" spans="1:6" ht="12.75" customHeight="1">
      <c r="A113" s="45"/>
      <c r="B113" s="73" t="s">
        <v>280</v>
      </c>
      <c r="C113" s="156" t="s">
        <v>12</v>
      </c>
      <c r="D113" s="125">
        <v>0</v>
      </c>
      <c r="E113" s="162"/>
      <c r="F113" s="174">
        <f t="shared" si="20"/>
        <v>0</v>
      </c>
    </row>
    <row r="114" spans="1:6" ht="12.75" customHeight="1">
      <c r="A114" s="45"/>
      <c r="B114" s="20"/>
      <c r="C114" s="114"/>
      <c r="D114" s="125"/>
      <c r="E114" s="176"/>
      <c r="F114" s="131"/>
    </row>
    <row r="115" spans="1:6" ht="12.75" customHeight="1">
      <c r="A115" s="45"/>
      <c r="B115" s="20"/>
      <c r="C115" s="114"/>
      <c r="D115" s="407" t="s">
        <v>279</v>
      </c>
      <c r="E115" s="124"/>
      <c r="F115" s="131">
        <f>ROUND(F111+F106+F101+F96+F84+F79+F69+F64+F48+F43+F39+F34+F29+F24+F19+F14+F9+F74+F59+F54,0)</f>
        <v>0</v>
      </c>
    </row>
    <row r="116" spans="1:6" ht="12.75" customHeight="1">
      <c r="A116" s="45"/>
      <c r="B116" s="20"/>
      <c r="C116" s="114"/>
      <c r="D116" s="407" t="s">
        <v>136</v>
      </c>
      <c r="E116" s="124"/>
      <c r="F116" s="131">
        <f>ROUND(F112+F107+F102+F97+F85+F80+F70+F65+F49+F44+F40+F35+F30+F25+F20+F15+F10+F75+F60+F55,0)</f>
        <v>0</v>
      </c>
    </row>
    <row r="117" spans="1:6" ht="12.75" customHeight="1">
      <c r="A117" s="45"/>
      <c r="B117" s="20"/>
      <c r="C117" s="114"/>
      <c r="D117" s="407" t="s">
        <v>280</v>
      </c>
      <c r="E117" s="124"/>
      <c r="F117" s="131">
        <f>ROUND(F113+F108+F103+F98+F86+F81+F71+F66+F50+F45+F41+F36+F31+F26+F21+F16+F11+F76+F61+F56,0)</f>
        <v>0</v>
      </c>
    </row>
    <row r="118" spans="1:6" ht="12.75" customHeight="1">
      <c r="A118" s="45"/>
      <c r="B118" s="20"/>
      <c r="C118" s="114"/>
      <c r="D118" s="125"/>
      <c r="E118" s="176"/>
      <c r="F118" s="131"/>
    </row>
    <row r="119" spans="1:6" ht="16.5" thickBot="1">
      <c r="A119" s="22" t="s">
        <v>36</v>
      </c>
      <c r="B119" s="23" t="s">
        <v>10</v>
      </c>
      <c r="C119" s="119"/>
      <c r="D119" s="125"/>
      <c r="E119" s="164" t="s">
        <v>34</v>
      </c>
      <c r="F119" s="164">
        <f>SUM(F115:F118)</f>
        <v>0</v>
      </c>
    </row>
    <row r="120" spans="1:6" ht="12.75" customHeight="1" thickTop="1">
      <c r="A120" s="45"/>
      <c r="B120" s="20"/>
      <c r="C120" s="119"/>
      <c r="D120" s="125"/>
      <c r="E120" s="125"/>
      <c r="F120" s="167"/>
    </row>
    <row r="121" spans="1:6" ht="12.75" customHeight="1">
      <c r="A121" s="45"/>
      <c r="B121" s="20"/>
      <c r="C121" s="119"/>
      <c r="D121" s="125"/>
      <c r="E121" s="125"/>
      <c r="F121" s="167"/>
    </row>
    <row r="122" spans="1:6" ht="12.75" customHeight="1">
      <c r="A122" s="45"/>
      <c r="B122" s="20"/>
      <c r="C122" s="119"/>
      <c r="D122" s="125"/>
      <c r="E122" s="125"/>
      <c r="F122" s="167"/>
    </row>
    <row r="123" spans="1:6" ht="12.75" customHeight="1">
      <c r="A123" s="45"/>
      <c r="B123" s="20"/>
      <c r="C123" s="119"/>
      <c r="D123" s="125"/>
      <c r="E123" s="125"/>
      <c r="F123" s="167"/>
    </row>
    <row r="124" spans="1:6" ht="12.75" customHeight="1">
      <c r="A124" s="45"/>
      <c r="B124" s="20"/>
      <c r="C124" s="119"/>
      <c r="D124" s="125"/>
      <c r="E124" s="125"/>
      <c r="F124" s="167"/>
    </row>
    <row r="125" spans="1:6" ht="12.75" customHeight="1">
      <c r="A125" s="45"/>
      <c r="B125" s="20"/>
      <c r="C125" s="119"/>
      <c r="D125" s="125"/>
      <c r="E125" s="125"/>
      <c r="F125" s="167"/>
    </row>
    <row r="126" spans="1:6" ht="12.75" customHeight="1">
      <c r="A126" s="45"/>
      <c r="B126" s="20"/>
      <c r="C126" s="119"/>
      <c r="D126" s="125"/>
      <c r="E126" s="125"/>
      <c r="F126" s="167"/>
    </row>
    <row r="127" spans="1:6" ht="12.75" customHeight="1">
      <c r="A127" s="45"/>
      <c r="B127" s="20"/>
      <c r="C127" s="119"/>
      <c r="D127" s="125"/>
      <c r="E127" s="125"/>
      <c r="F127" s="167"/>
    </row>
    <row r="128" spans="1:6" ht="12.75" customHeight="1">
      <c r="A128" s="45"/>
      <c r="B128" s="20"/>
      <c r="C128" s="119"/>
      <c r="D128" s="125"/>
      <c r="E128" s="125"/>
      <c r="F128" s="167"/>
    </row>
    <row r="129" spans="1:6" ht="12.75" customHeight="1">
      <c r="A129" s="45"/>
      <c r="B129" s="20"/>
      <c r="C129" s="119"/>
      <c r="D129" s="125"/>
      <c r="E129" s="125"/>
      <c r="F129" s="167"/>
    </row>
    <row r="130" spans="1:6" ht="12.75" customHeight="1">
      <c r="A130" s="45"/>
      <c r="B130" s="20"/>
      <c r="C130" s="119"/>
      <c r="D130" s="125"/>
      <c r="E130" s="125"/>
      <c r="F130" s="167"/>
    </row>
    <row r="131" spans="1:6" ht="12.75" customHeight="1">
      <c r="A131" s="45"/>
      <c r="B131" s="20"/>
      <c r="C131" s="119"/>
      <c r="D131" s="125"/>
      <c r="E131" s="125"/>
      <c r="F131" s="167"/>
    </row>
    <row r="132" spans="1:6" ht="12.75" customHeight="1">
      <c r="A132" s="45"/>
      <c r="B132" s="20"/>
      <c r="C132" s="119"/>
      <c r="D132" s="125"/>
      <c r="E132" s="125"/>
      <c r="F132" s="167"/>
    </row>
    <row r="133" spans="1:6" ht="12.75" customHeight="1">
      <c r="A133" s="45"/>
      <c r="B133" s="20"/>
      <c r="C133" s="119"/>
      <c r="D133" s="125"/>
      <c r="E133" s="125"/>
      <c r="F133" s="167"/>
    </row>
    <row r="134" spans="1:6" ht="12.75" customHeight="1">
      <c r="A134" s="45"/>
      <c r="B134" s="20"/>
      <c r="C134" s="119"/>
      <c r="D134" s="125"/>
      <c r="E134" s="125"/>
      <c r="F134" s="167"/>
    </row>
    <row r="135" spans="1:6" ht="12.75" customHeight="1">
      <c r="A135" s="45"/>
      <c r="B135" s="20"/>
      <c r="C135" s="119"/>
      <c r="D135" s="125"/>
      <c r="E135" s="125"/>
      <c r="F135" s="167"/>
    </row>
    <row r="136" spans="1:6" ht="12.75" customHeight="1">
      <c r="A136" s="45"/>
      <c r="B136" s="20"/>
      <c r="C136" s="119"/>
      <c r="D136" s="125"/>
      <c r="E136" s="125"/>
      <c r="F136" s="167"/>
    </row>
    <row r="137" spans="1:6" ht="12.75" customHeight="1">
      <c r="A137" s="45"/>
      <c r="B137" s="20"/>
      <c r="C137" s="119"/>
      <c r="D137" s="125"/>
      <c r="E137" s="125"/>
      <c r="F137" s="167"/>
    </row>
    <row r="138" spans="1:6" ht="12.75" customHeight="1">
      <c r="A138" s="45"/>
      <c r="B138" s="20"/>
      <c r="C138" s="119"/>
      <c r="D138" s="125"/>
      <c r="E138" s="125"/>
      <c r="F138" s="167"/>
    </row>
    <row r="139" spans="1:6" ht="12.75" customHeight="1">
      <c r="A139" s="45"/>
      <c r="B139" s="20"/>
      <c r="C139" s="119"/>
      <c r="D139" s="125"/>
      <c r="E139" s="125"/>
      <c r="F139" s="167"/>
    </row>
    <row r="140" spans="1:6" ht="12.75" customHeight="1">
      <c r="A140" s="45"/>
      <c r="B140" s="20"/>
      <c r="C140" s="119"/>
      <c r="D140" s="125"/>
      <c r="E140" s="125"/>
      <c r="F140" s="167"/>
    </row>
    <row r="141" spans="1:6" ht="12.75" customHeight="1">
      <c r="A141" s="45"/>
      <c r="B141" s="20"/>
      <c r="C141" s="119"/>
      <c r="D141" s="125"/>
      <c r="E141" s="125"/>
      <c r="F141" s="167"/>
    </row>
    <row r="142" spans="1:6" ht="12.75" customHeight="1">
      <c r="A142" s="45"/>
      <c r="B142" s="20"/>
      <c r="C142" s="119"/>
      <c r="D142" s="125"/>
      <c r="E142" s="125"/>
      <c r="F142" s="167"/>
    </row>
    <row r="143" spans="1:6" ht="12.75" customHeight="1">
      <c r="A143" s="45"/>
      <c r="B143" s="20"/>
      <c r="C143" s="119"/>
      <c r="D143" s="125"/>
      <c r="E143" s="125"/>
      <c r="F143" s="167"/>
    </row>
    <row r="144" spans="1:6" ht="12.75" customHeight="1">
      <c r="A144" s="45"/>
      <c r="B144" s="20"/>
      <c r="C144" s="114"/>
      <c r="D144" s="125"/>
      <c r="E144" s="125"/>
      <c r="F144" s="167"/>
    </row>
  </sheetData>
  <pageMargins left="0.78740157480314965" right="0.19685039370078741" top="0.59055118110236227" bottom="0.59055118110236227" header="0" footer="0.19685039370078741"/>
  <pageSetup paperSize="9" orientation="portrait" r:id="rId1"/>
  <headerFooter>
    <oddFooter>Stran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0070C0"/>
  </sheetPr>
  <dimension ref="A1:F59"/>
  <sheetViews>
    <sheetView showZeros="0" topLeftCell="A22" workbookViewId="0">
      <selection activeCell="D28" sqref="D28"/>
    </sheetView>
  </sheetViews>
  <sheetFormatPr defaultRowHeight="12.75" customHeight="1"/>
  <cols>
    <col min="1" max="1" width="4.7109375" style="80" customWidth="1"/>
    <col min="2" max="2" width="30.7109375" customWidth="1"/>
    <col min="3" max="3" width="4.7109375" style="113" customWidth="1"/>
    <col min="4" max="4" width="12.7109375" style="146" customWidth="1"/>
    <col min="5" max="5" width="12.7109375" style="147" customWidth="1"/>
    <col min="6" max="6" width="12.7109375" style="148" customWidth="1"/>
    <col min="246" max="246" width="4.7109375" customWidth="1"/>
    <col min="247" max="247" width="30.7109375" customWidth="1"/>
    <col min="248" max="248" width="4.7109375" customWidth="1"/>
    <col min="249" max="249" width="13.7109375" customWidth="1"/>
    <col min="250" max="252" width="12.7109375" customWidth="1"/>
    <col min="254" max="254" width="21" customWidth="1"/>
    <col min="255" max="255" width="36.5703125" customWidth="1"/>
    <col min="502" max="502" width="4.7109375" customWidth="1"/>
    <col min="503" max="503" width="30.7109375" customWidth="1"/>
    <col min="504" max="504" width="4.7109375" customWidth="1"/>
    <col min="505" max="505" width="13.7109375" customWidth="1"/>
    <col min="506" max="508" width="12.7109375" customWidth="1"/>
    <col min="510" max="510" width="21" customWidth="1"/>
    <col min="511" max="511" width="36.5703125" customWidth="1"/>
    <col min="758" max="758" width="4.7109375" customWidth="1"/>
    <col min="759" max="759" width="30.7109375" customWidth="1"/>
    <col min="760" max="760" width="4.7109375" customWidth="1"/>
    <col min="761" max="761" width="13.7109375" customWidth="1"/>
    <col min="762" max="764" width="12.7109375" customWidth="1"/>
    <col min="766" max="766" width="21" customWidth="1"/>
    <col min="767" max="767" width="36.5703125" customWidth="1"/>
    <col min="1014" max="1014" width="4.7109375" customWidth="1"/>
    <col min="1015" max="1015" width="30.7109375" customWidth="1"/>
    <col min="1016" max="1016" width="4.7109375" customWidth="1"/>
    <col min="1017" max="1017" width="13.7109375" customWidth="1"/>
    <col min="1018" max="1020" width="12.7109375" customWidth="1"/>
    <col min="1022" max="1022" width="21" customWidth="1"/>
    <col min="1023" max="1023" width="36.5703125" customWidth="1"/>
    <col min="1270" max="1270" width="4.7109375" customWidth="1"/>
    <col min="1271" max="1271" width="30.7109375" customWidth="1"/>
    <col min="1272" max="1272" width="4.7109375" customWidth="1"/>
    <col min="1273" max="1273" width="13.7109375" customWidth="1"/>
    <col min="1274" max="1276" width="12.7109375" customWidth="1"/>
    <col min="1278" max="1278" width="21" customWidth="1"/>
    <col min="1279" max="1279" width="36.5703125" customWidth="1"/>
    <col min="1526" max="1526" width="4.7109375" customWidth="1"/>
    <col min="1527" max="1527" width="30.7109375" customWidth="1"/>
    <col min="1528" max="1528" width="4.7109375" customWidth="1"/>
    <col min="1529" max="1529" width="13.7109375" customWidth="1"/>
    <col min="1530" max="1532" width="12.7109375" customWidth="1"/>
    <col min="1534" max="1534" width="21" customWidth="1"/>
    <col min="1535" max="1535" width="36.5703125" customWidth="1"/>
    <col min="1782" max="1782" width="4.7109375" customWidth="1"/>
    <col min="1783" max="1783" width="30.7109375" customWidth="1"/>
    <col min="1784" max="1784" width="4.7109375" customWidth="1"/>
    <col min="1785" max="1785" width="13.7109375" customWidth="1"/>
    <col min="1786" max="1788" width="12.7109375" customWidth="1"/>
    <col min="1790" max="1790" width="21" customWidth="1"/>
    <col min="1791" max="1791" width="36.5703125" customWidth="1"/>
    <col min="2038" max="2038" width="4.7109375" customWidth="1"/>
    <col min="2039" max="2039" width="30.7109375" customWidth="1"/>
    <col min="2040" max="2040" width="4.7109375" customWidth="1"/>
    <col min="2041" max="2041" width="13.7109375" customWidth="1"/>
    <col min="2042" max="2044" width="12.7109375" customWidth="1"/>
    <col min="2046" max="2046" width="21" customWidth="1"/>
    <col min="2047" max="2047" width="36.5703125" customWidth="1"/>
    <col min="2294" max="2294" width="4.7109375" customWidth="1"/>
    <col min="2295" max="2295" width="30.7109375" customWidth="1"/>
    <col min="2296" max="2296" width="4.7109375" customWidth="1"/>
    <col min="2297" max="2297" width="13.7109375" customWidth="1"/>
    <col min="2298" max="2300" width="12.7109375" customWidth="1"/>
    <col min="2302" max="2302" width="21" customWidth="1"/>
    <col min="2303" max="2303" width="36.5703125" customWidth="1"/>
    <col min="2550" max="2550" width="4.7109375" customWidth="1"/>
    <col min="2551" max="2551" width="30.7109375" customWidth="1"/>
    <col min="2552" max="2552" width="4.7109375" customWidth="1"/>
    <col min="2553" max="2553" width="13.7109375" customWidth="1"/>
    <col min="2554" max="2556" width="12.7109375" customWidth="1"/>
    <col min="2558" max="2558" width="21" customWidth="1"/>
    <col min="2559" max="2559" width="36.5703125" customWidth="1"/>
    <col min="2806" max="2806" width="4.7109375" customWidth="1"/>
    <col min="2807" max="2807" width="30.7109375" customWidth="1"/>
    <col min="2808" max="2808" width="4.7109375" customWidth="1"/>
    <col min="2809" max="2809" width="13.7109375" customWidth="1"/>
    <col min="2810" max="2812" width="12.7109375" customWidth="1"/>
    <col min="2814" max="2814" width="21" customWidth="1"/>
    <col min="2815" max="2815" width="36.5703125" customWidth="1"/>
    <col min="3062" max="3062" width="4.7109375" customWidth="1"/>
    <col min="3063" max="3063" width="30.7109375" customWidth="1"/>
    <col min="3064" max="3064" width="4.7109375" customWidth="1"/>
    <col min="3065" max="3065" width="13.7109375" customWidth="1"/>
    <col min="3066" max="3068" width="12.7109375" customWidth="1"/>
    <col min="3070" max="3070" width="21" customWidth="1"/>
    <col min="3071" max="3071" width="36.5703125" customWidth="1"/>
    <col min="3318" max="3318" width="4.7109375" customWidth="1"/>
    <col min="3319" max="3319" width="30.7109375" customWidth="1"/>
    <col min="3320" max="3320" width="4.7109375" customWidth="1"/>
    <col min="3321" max="3321" width="13.7109375" customWidth="1"/>
    <col min="3322" max="3324" width="12.7109375" customWidth="1"/>
    <col min="3326" max="3326" width="21" customWidth="1"/>
    <col min="3327" max="3327" width="36.5703125" customWidth="1"/>
    <col min="3574" max="3574" width="4.7109375" customWidth="1"/>
    <col min="3575" max="3575" width="30.7109375" customWidth="1"/>
    <col min="3576" max="3576" width="4.7109375" customWidth="1"/>
    <col min="3577" max="3577" width="13.7109375" customWidth="1"/>
    <col min="3578" max="3580" width="12.7109375" customWidth="1"/>
    <col min="3582" max="3582" width="21" customWidth="1"/>
    <col min="3583" max="3583" width="36.5703125" customWidth="1"/>
    <col min="3830" max="3830" width="4.7109375" customWidth="1"/>
    <col min="3831" max="3831" width="30.7109375" customWidth="1"/>
    <col min="3832" max="3832" width="4.7109375" customWidth="1"/>
    <col min="3833" max="3833" width="13.7109375" customWidth="1"/>
    <col min="3834" max="3836" width="12.7109375" customWidth="1"/>
    <col min="3838" max="3838" width="21" customWidth="1"/>
    <col min="3839" max="3839" width="36.5703125" customWidth="1"/>
    <col min="4086" max="4086" width="4.7109375" customWidth="1"/>
    <col min="4087" max="4087" width="30.7109375" customWidth="1"/>
    <col min="4088" max="4088" width="4.7109375" customWidth="1"/>
    <col min="4089" max="4089" width="13.7109375" customWidth="1"/>
    <col min="4090" max="4092" width="12.7109375" customWidth="1"/>
    <col min="4094" max="4094" width="21" customWidth="1"/>
    <col min="4095" max="4095" width="36.5703125" customWidth="1"/>
    <col min="4342" max="4342" width="4.7109375" customWidth="1"/>
    <col min="4343" max="4343" width="30.7109375" customWidth="1"/>
    <col min="4344" max="4344" width="4.7109375" customWidth="1"/>
    <col min="4345" max="4345" width="13.7109375" customWidth="1"/>
    <col min="4346" max="4348" width="12.7109375" customWidth="1"/>
    <col min="4350" max="4350" width="21" customWidth="1"/>
    <col min="4351" max="4351" width="36.5703125" customWidth="1"/>
    <col min="4598" max="4598" width="4.7109375" customWidth="1"/>
    <col min="4599" max="4599" width="30.7109375" customWidth="1"/>
    <col min="4600" max="4600" width="4.7109375" customWidth="1"/>
    <col min="4601" max="4601" width="13.7109375" customWidth="1"/>
    <col min="4602" max="4604" width="12.7109375" customWidth="1"/>
    <col min="4606" max="4606" width="21" customWidth="1"/>
    <col min="4607" max="4607" width="36.5703125" customWidth="1"/>
    <col min="4854" max="4854" width="4.7109375" customWidth="1"/>
    <col min="4855" max="4855" width="30.7109375" customWidth="1"/>
    <col min="4856" max="4856" width="4.7109375" customWidth="1"/>
    <col min="4857" max="4857" width="13.7109375" customWidth="1"/>
    <col min="4858" max="4860" width="12.7109375" customWidth="1"/>
    <col min="4862" max="4862" width="21" customWidth="1"/>
    <col min="4863" max="4863" width="36.5703125" customWidth="1"/>
    <col min="5110" max="5110" width="4.7109375" customWidth="1"/>
    <col min="5111" max="5111" width="30.7109375" customWidth="1"/>
    <col min="5112" max="5112" width="4.7109375" customWidth="1"/>
    <col min="5113" max="5113" width="13.7109375" customWidth="1"/>
    <col min="5114" max="5116" width="12.7109375" customWidth="1"/>
    <col min="5118" max="5118" width="21" customWidth="1"/>
    <col min="5119" max="5119" width="36.5703125" customWidth="1"/>
    <col min="5366" max="5366" width="4.7109375" customWidth="1"/>
    <col min="5367" max="5367" width="30.7109375" customWidth="1"/>
    <col min="5368" max="5368" width="4.7109375" customWidth="1"/>
    <col min="5369" max="5369" width="13.7109375" customWidth="1"/>
    <col min="5370" max="5372" width="12.7109375" customWidth="1"/>
    <col min="5374" max="5374" width="21" customWidth="1"/>
    <col min="5375" max="5375" width="36.5703125" customWidth="1"/>
    <col min="5622" max="5622" width="4.7109375" customWidth="1"/>
    <col min="5623" max="5623" width="30.7109375" customWidth="1"/>
    <col min="5624" max="5624" width="4.7109375" customWidth="1"/>
    <col min="5625" max="5625" width="13.7109375" customWidth="1"/>
    <col min="5626" max="5628" width="12.7109375" customWidth="1"/>
    <col min="5630" max="5630" width="21" customWidth="1"/>
    <col min="5631" max="5631" width="36.5703125" customWidth="1"/>
    <col min="5878" max="5878" width="4.7109375" customWidth="1"/>
    <col min="5879" max="5879" width="30.7109375" customWidth="1"/>
    <col min="5880" max="5880" width="4.7109375" customWidth="1"/>
    <col min="5881" max="5881" width="13.7109375" customWidth="1"/>
    <col min="5882" max="5884" width="12.7109375" customWidth="1"/>
    <col min="5886" max="5886" width="21" customWidth="1"/>
    <col min="5887" max="5887" width="36.5703125" customWidth="1"/>
    <col min="6134" max="6134" width="4.7109375" customWidth="1"/>
    <col min="6135" max="6135" width="30.7109375" customWidth="1"/>
    <col min="6136" max="6136" width="4.7109375" customWidth="1"/>
    <col min="6137" max="6137" width="13.7109375" customWidth="1"/>
    <col min="6138" max="6140" width="12.7109375" customWidth="1"/>
    <col min="6142" max="6142" width="21" customWidth="1"/>
    <col min="6143" max="6143" width="36.5703125" customWidth="1"/>
    <col min="6390" max="6390" width="4.7109375" customWidth="1"/>
    <col min="6391" max="6391" width="30.7109375" customWidth="1"/>
    <col min="6392" max="6392" width="4.7109375" customWidth="1"/>
    <col min="6393" max="6393" width="13.7109375" customWidth="1"/>
    <col min="6394" max="6396" width="12.7109375" customWidth="1"/>
    <col min="6398" max="6398" width="21" customWidth="1"/>
    <col min="6399" max="6399" width="36.5703125" customWidth="1"/>
    <col min="6646" max="6646" width="4.7109375" customWidth="1"/>
    <col min="6647" max="6647" width="30.7109375" customWidth="1"/>
    <col min="6648" max="6648" width="4.7109375" customWidth="1"/>
    <col min="6649" max="6649" width="13.7109375" customWidth="1"/>
    <col min="6650" max="6652" width="12.7109375" customWidth="1"/>
    <col min="6654" max="6654" width="21" customWidth="1"/>
    <col min="6655" max="6655" width="36.5703125" customWidth="1"/>
    <col min="6902" max="6902" width="4.7109375" customWidth="1"/>
    <col min="6903" max="6903" width="30.7109375" customWidth="1"/>
    <col min="6904" max="6904" width="4.7109375" customWidth="1"/>
    <col min="6905" max="6905" width="13.7109375" customWidth="1"/>
    <col min="6906" max="6908" width="12.7109375" customWidth="1"/>
    <col min="6910" max="6910" width="21" customWidth="1"/>
    <col min="6911" max="6911" width="36.5703125" customWidth="1"/>
    <col min="7158" max="7158" width="4.7109375" customWidth="1"/>
    <col min="7159" max="7159" width="30.7109375" customWidth="1"/>
    <col min="7160" max="7160" width="4.7109375" customWidth="1"/>
    <col min="7161" max="7161" width="13.7109375" customWidth="1"/>
    <col min="7162" max="7164" width="12.7109375" customWidth="1"/>
    <col min="7166" max="7166" width="21" customWidth="1"/>
    <col min="7167" max="7167" width="36.5703125" customWidth="1"/>
    <col min="7414" max="7414" width="4.7109375" customWidth="1"/>
    <col min="7415" max="7415" width="30.7109375" customWidth="1"/>
    <col min="7416" max="7416" width="4.7109375" customWidth="1"/>
    <col min="7417" max="7417" width="13.7109375" customWidth="1"/>
    <col min="7418" max="7420" width="12.7109375" customWidth="1"/>
    <col min="7422" max="7422" width="21" customWidth="1"/>
    <col min="7423" max="7423" width="36.5703125" customWidth="1"/>
    <col min="7670" max="7670" width="4.7109375" customWidth="1"/>
    <col min="7671" max="7671" width="30.7109375" customWidth="1"/>
    <col min="7672" max="7672" width="4.7109375" customWidth="1"/>
    <col min="7673" max="7673" width="13.7109375" customWidth="1"/>
    <col min="7674" max="7676" width="12.7109375" customWidth="1"/>
    <col min="7678" max="7678" width="21" customWidth="1"/>
    <col min="7679" max="7679" width="36.5703125" customWidth="1"/>
    <col min="7926" max="7926" width="4.7109375" customWidth="1"/>
    <col min="7927" max="7927" width="30.7109375" customWidth="1"/>
    <col min="7928" max="7928" width="4.7109375" customWidth="1"/>
    <col min="7929" max="7929" width="13.7109375" customWidth="1"/>
    <col min="7930" max="7932" width="12.7109375" customWidth="1"/>
    <col min="7934" max="7934" width="21" customWidth="1"/>
    <col min="7935" max="7935" width="36.5703125" customWidth="1"/>
    <col min="8182" max="8182" width="4.7109375" customWidth="1"/>
    <col min="8183" max="8183" width="30.7109375" customWidth="1"/>
    <col min="8184" max="8184" width="4.7109375" customWidth="1"/>
    <col min="8185" max="8185" width="13.7109375" customWidth="1"/>
    <col min="8186" max="8188" width="12.7109375" customWidth="1"/>
    <col min="8190" max="8190" width="21" customWidth="1"/>
    <col min="8191" max="8191" width="36.5703125" customWidth="1"/>
    <col min="8438" max="8438" width="4.7109375" customWidth="1"/>
    <col min="8439" max="8439" width="30.7109375" customWidth="1"/>
    <col min="8440" max="8440" width="4.7109375" customWidth="1"/>
    <col min="8441" max="8441" width="13.7109375" customWidth="1"/>
    <col min="8442" max="8444" width="12.7109375" customWidth="1"/>
    <col min="8446" max="8446" width="21" customWidth="1"/>
    <col min="8447" max="8447" width="36.5703125" customWidth="1"/>
    <col min="8694" max="8694" width="4.7109375" customWidth="1"/>
    <col min="8695" max="8695" width="30.7109375" customWidth="1"/>
    <col min="8696" max="8696" width="4.7109375" customWidth="1"/>
    <col min="8697" max="8697" width="13.7109375" customWidth="1"/>
    <col min="8698" max="8700" width="12.7109375" customWidth="1"/>
    <col min="8702" max="8702" width="21" customWidth="1"/>
    <col min="8703" max="8703" width="36.5703125" customWidth="1"/>
    <col min="8950" max="8950" width="4.7109375" customWidth="1"/>
    <col min="8951" max="8951" width="30.7109375" customWidth="1"/>
    <col min="8952" max="8952" width="4.7109375" customWidth="1"/>
    <col min="8953" max="8953" width="13.7109375" customWidth="1"/>
    <col min="8954" max="8956" width="12.7109375" customWidth="1"/>
    <col min="8958" max="8958" width="21" customWidth="1"/>
    <col min="8959" max="8959" width="36.5703125" customWidth="1"/>
    <col min="9206" max="9206" width="4.7109375" customWidth="1"/>
    <col min="9207" max="9207" width="30.7109375" customWidth="1"/>
    <col min="9208" max="9208" width="4.7109375" customWidth="1"/>
    <col min="9209" max="9209" width="13.7109375" customWidth="1"/>
    <col min="9210" max="9212" width="12.7109375" customWidth="1"/>
    <col min="9214" max="9214" width="21" customWidth="1"/>
    <col min="9215" max="9215" width="36.5703125" customWidth="1"/>
    <col min="9462" max="9462" width="4.7109375" customWidth="1"/>
    <col min="9463" max="9463" width="30.7109375" customWidth="1"/>
    <col min="9464" max="9464" width="4.7109375" customWidth="1"/>
    <col min="9465" max="9465" width="13.7109375" customWidth="1"/>
    <col min="9466" max="9468" width="12.7109375" customWidth="1"/>
    <col min="9470" max="9470" width="21" customWidth="1"/>
    <col min="9471" max="9471" width="36.5703125" customWidth="1"/>
    <col min="9718" max="9718" width="4.7109375" customWidth="1"/>
    <col min="9719" max="9719" width="30.7109375" customWidth="1"/>
    <col min="9720" max="9720" width="4.7109375" customWidth="1"/>
    <col min="9721" max="9721" width="13.7109375" customWidth="1"/>
    <col min="9722" max="9724" width="12.7109375" customWidth="1"/>
    <col min="9726" max="9726" width="21" customWidth="1"/>
    <col min="9727" max="9727" width="36.5703125" customWidth="1"/>
    <col min="9974" max="9974" width="4.7109375" customWidth="1"/>
    <col min="9975" max="9975" width="30.7109375" customWidth="1"/>
    <col min="9976" max="9976" width="4.7109375" customWidth="1"/>
    <col min="9977" max="9977" width="13.7109375" customWidth="1"/>
    <col min="9978" max="9980" width="12.7109375" customWidth="1"/>
    <col min="9982" max="9982" width="21" customWidth="1"/>
    <col min="9983" max="9983" width="36.5703125" customWidth="1"/>
    <col min="10230" max="10230" width="4.7109375" customWidth="1"/>
    <col min="10231" max="10231" width="30.7109375" customWidth="1"/>
    <col min="10232" max="10232" width="4.7109375" customWidth="1"/>
    <col min="10233" max="10233" width="13.7109375" customWidth="1"/>
    <col min="10234" max="10236" width="12.7109375" customWidth="1"/>
    <col min="10238" max="10238" width="21" customWidth="1"/>
    <col min="10239" max="10239" width="36.5703125" customWidth="1"/>
    <col min="10486" max="10486" width="4.7109375" customWidth="1"/>
    <col min="10487" max="10487" width="30.7109375" customWidth="1"/>
    <col min="10488" max="10488" width="4.7109375" customWidth="1"/>
    <col min="10489" max="10489" width="13.7109375" customWidth="1"/>
    <col min="10490" max="10492" width="12.7109375" customWidth="1"/>
    <col min="10494" max="10494" width="21" customWidth="1"/>
    <col min="10495" max="10495" width="36.5703125" customWidth="1"/>
    <col min="10742" max="10742" width="4.7109375" customWidth="1"/>
    <col min="10743" max="10743" width="30.7109375" customWidth="1"/>
    <col min="10744" max="10744" width="4.7109375" customWidth="1"/>
    <col min="10745" max="10745" width="13.7109375" customWidth="1"/>
    <col min="10746" max="10748" width="12.7109375" customWidth="1"/>
    <col min="10750" max="10750" width="21" customWidth="1"/>
    <col min="10751" max="10751" width="36.5703125" customWidth="1"/>
    <col min="10998" max="10998" width="4.7109375" customWidth="1"/>
    <col min="10999" max="10999" width="30.7109375" customWidth="1"/>
    <col min="11000" max="11000" width="4.7109375" customWidth="1"/>
    <col min="11001" max="11001" width="13.7109375" customWidth="1"/>
    <col min="11002" max="11004" width="12.7109375" customWidth="1"/>
    <col min="11006" max="11006" width="21" customWidth="1"/>
    <col min="11007" max="11007" width="36.5703125" customWidth="1"/>
    <col min="11254" max="11254" width="4.7109375" customWidth="1"/>
    <col min="11255" max="11255" width="30.7109375" customWidth="1"/>
    <col min="11256" max="11256" width="4.7109375" customWidth="1"/>
    <col min="11257" max="11257" width="13.7109375" customWidth="1"/>
    <col min="11258" max="11260" width="12.7109375" customWidth="1"/>
    <col min="11262" max="11262" width="21" customWidth="1"/>
    <col min="11263" max="11263" width="36.5703125" customWidth="1"/>
    <col min="11510" max="11510" width="4.7109375" customWidth="1"/>
    <col min="11511" max="11511" width="30.7109375" customWidth="1"/>
    <col min="11512" max="11512" width="4.7109375" customWidth="1"/>
    <col min="11513" max="11513" width="13.7109375" customWidth="1"/>
    <col min="11514" max="11516" width="12.7109375" customWidth="1"/>
    <col min="11518" max="11518" width="21" customWidth="1"/>
    <col min="11519" max="11519" width="36.5703125" customWidth="1"/>
    <col min="11766" max="11766" width="4.7109375" customWidth="1"/>
    <col min="11767" max="11767" width="30.7109375" customWidth="1"/>
    <col min="11768" max="11768" width="4.7109375" customWidth="1"/>
    <col min="11769" max="11769" width="13.7109375" customWidth="1"/>
    <col min="11770" max="11772" width="12.7109375" customWidth="1"/>
    <col min="11774" max="11774" width="21" customWidth="1"/>
    <col min="11775" max="11775" width="36.5703125" customWidth="1"/>
    <col min="12022" max="12022" width="4.7109375" customWidth="1"/>
    <col min="12023" max="12023" width="30.7109375" customWidth="1"/>
    <col min="12024" max="12024" width="4.7109375" customWidth="1"/>
    <col min="12025" max="12025" width="13.7109375" customWidth="1"/>
    <col min="12026" max="12028" width="12.7109375" customWidth="1"/>
    <col min="12030" max="12030" width="21" customWidth="1"/>
    <col min="12031" max="12031" width="36.5703125" customWidth="1"/>
    <col min="12278" max="12278" width="4.7109375" customWidth="1"/>
    <col min="12279" max="12279" width="30.7109375" customWidth="1"/>
    <col min="12280" max="12280" width="4.7109375" customWidth="1"/>
    <col min="12281" max="12281" width="13.7109375" customWidth="1"/>
    <col min="12282" max="12284" width="12.7109375" customWidth="1"/>
    <col min="12286" max="12286" width="21" customWidth="1"/>
    <col min="12287" max="12287" width="36.5703125" customWidth="1"/>
    <col min="12534" max="12534" width="4.7109375" customWidth="1"/>
    <col min="12535" max="12535" width="30.7109375" customWidth="1"/>
    <col min="12536" max="12536" width="4.7109375" customWidth="1"/>
    <col min="12537" max="12537" width="13.7109375" customWidth="1"/>
    <col min="12538" max="12540" width="12.7109375" customWidth="1"/>
    <col min="12542" max="12542" width="21" customWidth="1"/>
    <col min="12543" max="12543" width="36.5703125" customWidth="1"/>
    <col min="12790" max="12790" width="4.7109375" customWidth="1"/>
    <col min="12791" max="12791" width="30.7109375" customWidth="1"/>
    <col min="12792" max="12792" width="4.7109375" customWidth="1"/>
    <col min="12793" max="12793" width="13.7109375" customWidth="1"/>
    <col min="12794" max="12796" width="12.7109375" customWidth="1"/>
    <col min="12798" max="12798" width="21" customWidth="1"/>
    <col min="12799" max="12799" width="36.5703125" customWidth="1"/>
    <col min="13046" max="13046" width="4.7109375" customWidth="1"/>
    <col min="13047" max="13047" width="30.7109375" customWidth="1"/>
    <col min="13048" max="13048" width="4.7109375" customWidth="1"/>
    <col min="13049" max="13049" width="13.7109375" customWidth="1"/>
    <col min="13050" max="13052" width="12.7109375" customWidth="1"/>
    <col min="13054" max="13054" width="21" customWidth="1"/>
    <col min="13055" max="13055" width="36.5703125" customWidth="1"/>
    <col min="13302" max="13302" width="4.7109375" customWidth="1"/>
    <col min="13303" max="13303" width="30.7109375" customWidth="1"/>
    <col min="13304" max="13304" width="4.7109375" customWidth="1"/>
    <col min="13305" max="13305" width="13.7109375" customWidth="1"/>
    <col min="13306" max="13308" width="12.7109375" customWidth="1"/>
    <col min="13310" max="13310" width="21" customWidth="1"/>
    <col min="13311" max="13311" width="36.5703125" customWidth="1"/>
    <col min="13558" max="13558" width="4.7109375" customWidth="1"/>
    <col min="13559" max="13559" width="30.7109375" customWidth="1"/>
    <col min="13560" max="13560" width="4.7109375" customWidth="1"/>
    <col min="13561" max="13561" width="13.7109375" customWidth="1"/>
    <col min="13562" max="13564" width="12.7109375" customWidth="1"/>
    <col min="13566" max="13566" width="21" customWidth="1"/>
    <col min="13567" max="13567" width="36.5703125" customWidth="1"/>
    <col min="13814" max="13814" width="4.7109375" customWidth="1"/>
    <col min="13815" max="13815" width="30.7109375" customWidth="1"/>
    <col min="13816" max="13816" width="4.7109375" customWidth="1"/>
    <col min="13817" max="13817" width="13.7109375" customWidth="1"/>
    <col min="13818" max="13820" width="12.7109375" customWidth="1"/>
    <col min="13822" max="13822" width="21" customWidth="1"/>
    <col min="13823" max="13823" width="36.5703125" customWidth="1"/>
    <col min="14070" max="14070" width="4.7109375" customWidth="1"/>
    <col min="14071" max="14071" width="30.7109375" customWidth="1"/>
    <col min="14072" max="14072" width="4.7109375" customWidth="1"/>
    <col min="14073" max="14073" width="13.7109375" customWidth="1"/>
    <col min="14074" max="14076" width="12.7109375" customWidth="1"/>
    <col min="14078" max="14078" width="21" customWidth="1"/>
    <col min="14079" max="14079" width="36.5703125" customWidth="1"/>
    <col min="14326" max="14326" width="4.7109375" customWidth="1"/>
    <col min="14327" max="14327" width="30.7109375" customWidth="1"/>
    <col min="14328" max="14328" width="4.7109375" customWidth="1"/>
    <col min="14329" max="14329" width="13.7109375" customWidth="1"/>
    <col min="14330" max="14332" width="12.7109375" customWidth="1"/>
    <col min="14334" max="14334" width="21" customWidth="1"/>
    <col min="14335" max="14335" width="36.5703125" customWidth="1"/>
    <col min="14582" max="14582" width="4.7109375" customWidth="1"/>
    <col min="14583" max="14583" width="30.7109375" customWidth="1"/>
    <col min="14584" max="14584" width="4.7109375" customWidth="1"/>
    <col min="14585" max="14585" width="13.7109375" customWidth="1"/>
    <col min="14586" max="14588" width="12.7109375" customWidth="1"/>
    <col min="14590" max="14590" width="21" customWidth="1"/>
    <col min="14591" max="14591" width="36.5703125" customWidth="1"/>
    <col min="14838" max="14838" width="4.7109375" customWidth="1"/>
    <col min="14839" max="14839" width="30.7109375" customWidth="1"/>
    <col min="14840" max="14840" width="4.7109375" customWidth="1"/>
    <col min="14841" max="14841" width="13.7109375" customWidth="1"/>
    <col min="14842" max="14844" width="12.7109375" customWidth="1"/>
    <col min="14846" max="14846" width="21" customWidth="1"/>
    <col min="14847" max="14847" width="36.5703125" customWidth="1"/>
    <col min="15094" max="15094" width="4.7109375" customWidth="1"/>
    <col min="15095" max="15095" width="30.7109375" customWidth="1"/>
    <col min="15096" max="15096" width="4.7109375" customWidth="1"/>
    <col min="15097" max="15097" width="13.7109375" customWidth="1"/>
    <col min="15098" max="15100" width="12.7109375" customWidth="1"/>
    <col min="15102" max="15102" width="21" customWidth="1"/>
    <col min="15103" max="15103" width="36.5703125" customWidth="1"/>
    <col min="15350" max="15350" width="4.7109375" customWidth="1"/>
    <col min="15351" max="15351" width="30.7109375" customWidth="1"/>
    <col min="15352" max="15352" width="4.7109375" customWidth="1"/>
    <col min="15353" max="15353" width="13.7109375" customWidth="1"/>
    <col min="15354" max="15356" width="12.7109375" customWidth="1"/>
    <col min="15358" max="15358" width="21" customWidth="1"/>
    <col min="15359" max="15359" width="36.5703125" customWidth="1"/>
    <col min="15606" max="15606" width="4.7109375" customWidth="1"/>
    <col min="15607" max="15607" width="30.7109375" customWidth="1"/>
    <col min="15608" max="15608" width="4.7109375" customWidth="1"/>
    <col min="15609" max="15609" width="13.7109375" customWidth="1"/>
    <col min="15610" max="15612" width="12.7109375" customWidth="1"/>
    <col min="15614" max="15614" width="21" customWidth="1"/>
    <col min="15615" max="15615" width="36.5703125" customWidth="1"/>
    <col min="15862" max="15862" width="4.7109375" customWidth="1"/>
    <col min="15863" max="15863" width="30.7109375" customWidth="1"/>
    <col min="15864" max="15864" width="4.7109375" customWidth="1"/>
    <col min="15865" max="15865" width="13.7109375" customWidth="1"/>
    <col min="15866" max="15868" width="12.7109375" customWidth="1"/>
    <col min="15870" max="15870" width="21" customWidth="1"/>
    <col min="15871" max="15871" width="36.5703125" customWidth="1"/>
    <col min="16118" max="16118" width="4.7109375" customWidth="1"/>
    <col min="16119" max="16119" width="30.7109375" customWidth="1"/>
    <col min="16120" max="16120" width="4.7109375" customWidth="1"/>
    <col min="16121" max="16121" width="13.7109375" customWidth="1"/>
    <col min="16122" max="16124" width="12.7109375" customWidth="1"/>
    <col min="16126" max="16126" width="21" customWidth="1"/>
    <col min="16127" max="16127" width="36.5703125" customWidth="1"/>
  </cols>
  <sheetData>
    <row r="1" spans="1:6" ht="12.75" customHeight="1">
      <c r="B1" s="95" t="str">
        <f>+Rmet!E1</f>
        <v>IZGRADNJA KANALIZACIJSKEGA SISTEMA NA OBMOČJU</v>
      </c>
    </row>
    <row r="2" spans="1:6" ht="12.75" customHeight="1">
      <c r="B2" s="95" t="str">
        <f>+Rmet!E2</f>
        <v>AGLOMERACIJE HRVATINI - KANALIZACIJA KOLOMBAN</v>
      </c>
    </row>
    <row r="3" spans="1:6" ht="12.75" customHeight="1">
      <c r="B3" s="95"/>
    </row>
    <row r="4" spans="1:6" ht="12.75" customHeight="1">
      <c r="B4" s="95"/>
    </row>
    <row r="5" spans="1:6" ht="12.75" customHeight="1">
      <c r="B5" s="95"/>
    </row>
    <row r="6" spans="1:6" ht="15.75">
      <c r="A6" s="22" t="s">
        <v>38</v>
      </c>
      <c r="B6" s="23" t="s">
        <v>37</v>
      </c>
      <c r="C6" s="114"/>
      <c r="D6" s="140"/>
      <c r="E6" s="140"/>
      <c r="F6" s="126"/>
    </row>
    <row r="7" spans="1:6" ht="12.75" customHeight="1">
      <c r="A7" s="45"/>
      <c r="B7" s="46"/>
      <c r="C7" s="114"/>
      <c r="D7" s="140"/>
      <c r="E7" s="140"/>
      <c r="F7" s="126"/>
    </row>
    <row r="8" spans="1:6" ht="128.25" customHeight="1">
      <c r="A8" s="45">
        <v>1</v>
      </c>
      <c r="B8" s="20" t="s">
        <v>91</v>
      </c>
      <c r="C8" s="36"/>
      <c r="D8" s="140"/>
      <c r="E8" s="140"/>
      <c r="F8" s="126"/>
    </row>
    <row r="9" spans="1:6" ht="15">
      <c r="A9" s="45"/>
      <c r="B9" s="73" t="s">
        <v>279</v>
      </c>
      <c r="C9" s="36" t="s">
        <v>13</v>
      </c>
      <c r="D9" s="61">
        <f>MprD!D54*0.3</f>
        <v>25.62</v>
      </c>
      <c r="E9" s="61"/>
      <c r="F9" s="42">
        <f t="shared" ref="F9:F11" si="0">D9*E9</f>
        <v>0</v>
      </c>
    </row>
    <row r="10" spans="1:6" ht="15">
      <c r="A10" s="45"/>
      <c r="B10" s="73" t="s">
        <v>136</v>
      </c>
      <c r="C10" s="36" t="s">
        <v>13</v>
      </c>
      <c r="D10" s="61">
        <f>MprD!D55*0.3</f>
        <v>18.419999999999998</v>
      </c>
      <c r="E10" s="61"/>
      <c r="F10" s="42">
        <f t="shared" si="0"/>
        <v>0</v>
      </c>
    </row>
    <row r="11" spans="1:6" ht="15">
      <c r="A11" s="45"/>
      <c r="B11" s="73" t="s">
        <v>280</v>
      </c>
      <c r="C11" s="36" t="s">
        <v>13</v>
      </c>
      <c r="D11" s="61">
        <f>MprD!D56*0.3</f>
        <v>0</v>
      </c>
      <c r="E11" s="61"/>
      <c r="F11" s="42">
        <f t="shared" si="0"/>
        <v>0</v>
      </c>
    </row>
    <row r="12" spans="1:6" ht="12.75" customHeight="1">
      <c r="A12" s="45"/>
      <c r="B12" s="73"/>
      <c r="C12" s="114"/>
      <c r="D12" s="140"/>
      <c r="E12" s="140"/>
      <c r="F12" s="126"/>
    </row>
    <row r="13" spans="1:6" ht="126.75" customHeight="1">
      <c r="A13" s="45">
        <f>+A8+1</f>
        <v>2</v>
      </c>
      <c r="B13" s="73" t="s">
        <v>40</v>
      </c>
      <c r="C13" s="114"/>
      <c r="D13" s="140"/>
      <c r="E13" s="136"/>
      <c r="F13" s="163"/>
    </row>
    <row r="14" spans="1:6" ht="12.75" customHeight="1">
      <c r="A14" s="45"/>
      <c r="B14" s="73" t="s">
        <v>279</v>
      </c>
      <c r="C14" s="114" t="s">
        <v>14</v>
      </c>
      <c r="D14" s="140">
        <f>MprD!D49</f>
        <v>0</v>
      </c>
      <c r="E14" s="136"/>
      <c r="F14" s="163">
        <f t="shared" ref="F14:F16" si="1">D14*E14</f>
        <v>0</v>
      </c>
    </row>
    <row r="15" spans="1:6" ht="12.75" customHeight="1">
      <c r="A15" s="45"/>
      <c r="B15" s="73" t="s">
        <v>136</v>
      </c>
      <c r="C15" s="114" t="s">
        <v>14</v>
      </c>
      <c r="D15" s="140">
        <f>MprD!D50</f>
        <v>0</v>
      </c>
      <c r="E15" s="136"/>
      <c r="F15" s="163">
        <f t="shared" si="1"/>
        <v>0</v>
      </c>
    </row>
    <row r="16" spans="1:6" ht="12.75" customHeight="1">
      <c r="A16" s="45"/>
      <c r="B16" s="73" t="s">
        <v>280</v>
      </c>
      <c r="C16" s="114" t="s">
        <v>14</v>
      </c>
      <c r="D16" s="140">
        <f>MprD!D51</f>
        <v>0</v>
      </c>
      <c r="E16" s="136"/>
      <c r="F16" s="163">
        <f t="shared" si="1"/>
        <v>0</v>
      </c>
    </row>
    <row r="17" spans="1:6" ht="12.75" customHeight="1">
      <c r="A17" s="45"/>
      <c r="B17" s="20"/>
      <c r="C17" s="114"/>
      <c r="D17" s="140"/>
      <c r="E17" s="140"/>
      <c r="F17" s="126"/>
    </row>
    <row r="18" spans="1:6" ht="153" customHeight="1">
      <c r="A18" s="45">
        <f>+A13+1</f>
        <v>3</v>
      </c>
      <c r="B18" s="72" t="s">
        <v>42</v>
      </c>
      <c r="C18" s="117"/>
      <c r="D18" s="158"/>
      <c r="E18" s="145"/>
      <c r="F18" s="128"/>
    </row>
    <row r="19" spans="1:6" ht="12.75" customHeight="1">
      <c r="A19" s="45"/>
      <c r="B19" s="73" t="s">
        <v>279</v>
      </c>
      <c r="C19" s="117" t="s">
        <v>13</v>
      </c>
      <c r="D19" s="140">
        <f>MprD!D44</f>
        <v>0</v>
      </c>
      <c r="E19" s="145"/>
      <c r="F19" s="128">
        <f t="shared" ref="F19:F21" si="2">D19*E19</f>
        <v>0</v>
      </c>
    </row>
    <row r="20" spans="1:6" ht="12.75" customHeight="1">
      <c r="A20" s="45"/>
      <c r="B20" s="73" t="s">
        <v>136</v>
      </c>
      <c r="C20" s="117" t="s">
        <v>13</v>
      </c>
      <c r="D20" s="140">
        <f>MprD!D45</f>
        <v>0</v>
      </c>
      <c r="E20" s="145"/>
      <c r="F20" s="128">
        <f t="shared" si="2"/>
        <v>0</v>
      </c>
    </row>
    <row r="21" spans="1:6" ht="12.75" customHeight="1">
      <c r="A21" s="45"/>
      <c r="B21" s="73" t="s">
        <v>280</v>
      </c>
      <c r="C21" s="117" t="s">
        <v>13</v>
      </c>
      <c r="D21" s="140">
        <f>MprD!D46</f>
        <v>1.3</v>
      </c>
      <c r="E21" s="145"/>
      <c r="F21" s="128">
        <f t="shared" si="2"/>
        <v>0</v>
      </c>
    </row>
    <row r="22" spans="1:6" ht="12.75" customHeight="1">
      <c r="A22" s="45"/>
      <c r="B22" s="46"/>
      <c r="C22" s="114"/>
      <c r="D22" s="140"/>
      <c r="E22" s="140"/>
      <c r="F22" s="126"/>
    </row>
    <row r="23" spans="1:6" ht="165" customHeight="1">
      <c r="A23" s="45">
        <f>+A18+1</f>
        <v>4</v>
      </c>
      <c r="B23" s="276" t="s">
        <v>92</v>
      </c>
      <c r="C23" s="114"/>
      <c r="D23" s="160"/>
      <c r="E23" s="161"/>
      <c r="F23" s="138"/>
    </row>
    <row r="24" spans="1:6" ht="12.75" customHeight="1">
      <c r="A24" s="45"/>
      <c r="B24" s="73" t="s">
        <v>279</v>
      </c>
      <c r="C24" s="114" t="s">
        <v>16</v>
      </c>
      <c r="D24" s="140">
        <v>0</v>
      </c>
      <c r="E24" s="140"/>
      <c r="F24" s="128">
        <f>D24*E24</f>
        <v>0</v>
      </c>
    </row>
    <row r="25" spans="1:6" ht="12.75" customHeight="1">
      <c r="A25" s="45"/>
      <c r="B25" s="73" t="s">
        <v>136</v>
      </c>
      <c r="C25" s="114" t="s">
        <v>16</v>
      </c>
      <c r="D25" s="140">
        <v>0</v>
      </c>
      <c r="E25" s="140"/>
      <c r="F25" s="128">
        <f t="shared" ref="F25:F26" si="3">D25*E25</f>
        <v>0</v>
      </c>
    </row>
    <row r="26" spans="1:6" ht="12.75" customHeight="1">
      <c r="A26" s="45"/>
      <c r="B26" s="73" t="s">
        <v>280</v>
      </c>
      <c r="C26" s="114" t="s">
        <v>16</v>
      </c>
      <c r="D26" s="140">
        <v>0</v>
      </c>
      <c r="E26" s="140"/>
      <c r="F26" s="128">
        <f t="shared" si="3"/>
        <v>0</v>
      </c>
    </row>
    <row r="27" spans="1:6" ht="12.75" customHeight="1">
      <c r="A27" s="45"/>
      <c r="B27" s="73"/>
      <c r="C27" s="114"/>
      <c r="D27" s="140"/>
      <c r="E27" s="140"/>
      <c r="F27" s="128"/>
    </row>
    <row r="28" spans="1:6" ht="102">
      <c r="A28" s="45">
        <f>+A23+1</f>
        <v>5</v>
      </c>
      <c r="B28" s="73" t="s">
        <v>102</v>
      </c>
      <c r="C28" s="114"/>
      <c r="D28" s="140"/>
      <c r="E28" s="136"/>
      <c r="F28" s="126"/>
    </row>
    <row r="29" spans="1:6" ht="12.75" customHeight="1">
      <c r="A29" s="45"/>
      <c r="B29" s="73" t="s">
        <v>279</v>
      </c>
      <c r="C29" s="114" t="s">
        <v>14</v>
      </c>
      <c r="D29" s="112">
        <f>MprD!D54</f>
        <v>85.4</v>
      </c>
      <c r="E29" s="136"/>
      <c r="F29" s="126">
        <f t="shared" ref="F29:F31" si="4">D29*E29</f>
        <v>0</v>
      </c>
    </row>
    <row r="30" spans="1:6" ht="12.75" customHeight="1">
      <c r="A30" s="45"/>
      <c r="B30" s="73" t="s">
        <v>136</v>
      </c>
      <c r="C30" s="114" t="s">
        <v>14</v>
      </c>
      <c r="D30" s="112">
        <f>MprD!D55</f>
        <v>61.4</v>
      </c>
      <c r="E30" s="136"/>
      <c r="F30" s="126">
        <f t="shared" si="4"/>
        <v>0</v>
      </c>
    </row>
    <row r="31" spans="1:6" ht="12.75" customHeight="1">
      <c r="A31" s="45"/>
      <c r="B31" s="73" t="s">
        <v>280</v>
      </c>
      <c r="C31" s="114" t="s">
        <v>14</v>
      </c>
      <c r="D31" s="112">
        <f>MprD!D56</f>
        <v>0</v>
      </c>
      <c r="E31" s="136"/>
      <c r="F31" s="126">
        <f t="shared" si="4"/>
        <v>0</v>
      </c>
    </row>
    <row r="32" spans="1:6" ht="12.75" customHeight="1">
      <c r="A32" s="45"/>
      <c r="B32" s="55"/>
      <c r="C32" s="117"/>
      <c r="D32" s="153"/>
      <c r="E32" s="151"/>
      <c r="F32" s="128"/>
    </row>
    <row r="33" spans="1:6" ht="51">
      <c r="A33" s="45">
        <v>6</v>
      </c>
      <c r="B33" s="55" t="s">
        <v>43</v>
      </c>
      <c r="C33" s="117"/>
      <c r="D33" s="153"/>
      <c r="E33" s="151"/>
      <c r="F33" s="128"/>
    </row>
    <row r="34" spans="1:6" ht="12.75" customHeight="1">
      <c r="A34" s="45"/>
      <c r="B34" s="73" t="s">
        <v>279</v>
      </c>
      <c r="C34" s="114" t="s">
        <v>14</v>
      </c>
      <c r="D34" s="140">
        <f>MprD!D54</f>
        <v>85.4</v>
      </c>
      <c r="E34" s="151"/>
      <c r="F34" s="128">
        <f>D34*E34</f>
        <v>0</v>
      </c>
    </row>
    <row r="35" spans="1:6" ht="12.75" customHeight="1">
      <c r="A35" s="45"/>
      <c r="B35" s="73" t="s">
        <v>136</v>
      </c>
      <c r="C35" s="114" t="s">
        <v>14</v>
      </c>
      <c r="D35" s="140">
        <f>MprD!D55</f>
        <v>61.4</v>
      </c>
      <c r="E35" s="151"/>
      <c r="F35" s="128">
        <f t="shared" ref="F35:F36" si="5">D35*E35</f>
        <v>0</v>
      </c>
    </row>
    <row r="36" spans="1:6" ht="12.75" customHeight="1">
      <c r="A36" s="45"/>
      <c r="B36" s="73" t="s">
        <v>280</v>
      </c>
      <c r="C36" s="114" t="s">
        <v>14</v>
      </c>
      <c r="D36" s="140">
        <f>MprD!D56</f>
        <v>0</v>
      </c>
      <c r="E36" s="151"/>
      <c r="F36" s="128">
        <f t="shared" si="5"/>
        <v>0</v>
      </c>
    </row>
    <row r="37" spans="1:6" ht="12.75" customHeight="1">
      <c r="A37" s="45"/>
      <c r="B37" s="55"/>
      <c r="C37" s="117"/>
      <c r="D37" s="153"/>
      <c r="E37" s="151"/>
      <c r="F37" s="128"/>
    </row>
    <row r="38" spans="1:6" ht="89.25">
      <c r="A38" s="45">
        <v>7</v>
      </c>
      <c r="B38" s="73" t="s">
        <v>44</v>
      </c>
      <c r="C38" s="117"/>
      <c r="D38" s="153"/>
      <c r="E38" s="151"/>
      <c r="F38" s="128"/>
    </row>
    <row r="39" spans="1:6" ht="12.75" customHeight="1">
      <c r="A39" s="45"/>
      <c r="B39" s="73" t="s">
        <v>279</v>
      </c>
      <c r="C39" s="114" t="s">
        <v>14</v>
      </c>
      <c r="D39" s="140">
        <f>MprD!D54</f>
        <v>85.4</v>
      </c>
      <c r="E39" s="151"/>
      <c r="F39" s="128">
        <f>D39*E39</f>
        <v>0</v>
      </c>
    </row>
    <row r="40" spans="1:6" ht="12.75" customHeight="1">
      <c r="A40" s="45"/>
      <c r="B40" s="73" t="s">
        <v>136</v>
      </c>
      <c r="C40" s="114" t="s">
        <v>14</v>
      </c>
      <c r="D40" s="140">
        <f>MprD!D55</f>
        <v>61.4</v>
      </c>
      <c r="E40" s="151"/>
      <c r="F40" s="128">
        <f t="shared" ref="F40:F41" si="6">D40*E40</f>
        <v>0</v>
      </c>
    </row>
    <row r="41" spans="1:6" ht="12.75" customHeight="1">
      <c r="A41" s="45"/>
      <c r="B41" s="73" t="s">
        <v>280</v>
      </c>
      <c r="C41" s="114" t="s">
        <v>14</v>
      </c>
      <c r="D41" s="140">
        <f>MprD!D56</f>
        <v>0</v>
      </c>
      <c r="E41" s="151"/>
      <c r="F41" s="128">
        <f t="shared" si="6"/>
        <v>0</v>
      </c>
    </row>
    <row r="42" spans="1:6" ht="12.75" customHeight="1">
      <c r="A42" s="45"/>
      <c r="B42" s="73"/>
      <c r="C42" s="117"/>
      <c r="D42" s="112"/>
      <c r="E42" s="139"/>
      <c r="F42" s="135"/>
    </row>
    <row r="43" spans="1:6" ht="12.75" customHeight="1">
      <c r="A43" s="45"/>
      <c r="B43" s="20"/>
      <c r="C43" s="114"/>
      <c r="D43" s="140"/>
      <c r="E43" s="141"/>
      <c r="F43" s="128"/>
    </row>
    <row r="44" spans="1:6" ht="12.75" customHeight="1">
      <c r="A44" s="45"/>
      <c r="B44" s="20"/>
      <c r="C44" s="114"/>
      <c r="D44" s="407" t="s">
        <v>279</v>
      </c>
      <c r="E44" s="148"/>
      <c r="F44" s="131">
        <f>ROUND(F29+F24+F19+F14+F9+F34+F39,0)</f>
        <v>0</v>
      </c>
    </row>
    <row r="45" spans="1:6" ht="12.75" customHeight="1">
      <c r="A45" s="45"/>
      <c r="B45" s="20"/>
      <c r="C45" s="114"/>
      <c r="D45" s="407" t="s">
        <v>136</v>
      </c>
      <c r="E45" s="148"/>
      <c r="F45" s="131">
        <f>ROUND(F30+F25+F20+F15+F10+F35+F40,0)</f>
        <v>0</v>
      </c>
    </row>
    <row r="46" spans="1:6" ht="12.75" customHeight="1">
      <c r="A46" s="45"/>
      <c r="B46" s="20"/>
      <c r="C46" s="114"/>
      <c r="D46" s="407" t="s">
        <v>280</v>
      </c>
      <c r="E46" s="148"/>
      <c r="F46" s="131">
        <f>ROUND(F31+F26+F21+F16+F11+F36+F41,0)</f>
        <v>0</v>
      </c>
    </row>
    <row r="47" spans="1:6" ht="12.75" customHeight="1">
      <c r="A47" s="45"/>
      <c r="B47" s="20"/>
      <c r="C47" s="119"/>
      <c r="D47" s="140"/>
      <c r="E47" s="140"/>
      <c r="F47" s="126"/>
    </row>
    <row r="48" spans="1:6" ht="16.5" thickBot="1">
      <c r="A48" s="22" t="s">
        <v>38</v>
      </c>
      <c r="B48" s="23" t="s">
        <v>37</v>
      </c>
      <c r="C48" s="119"/>
      <c r="D48" s="140"/>
      <c r="E48" s="107" t="s">
        <v>34</v>
      </c>
      <c r="F48" s="107">
        <f>SUM(F44:F47)</f>
        <v>0</v>
      </c>
    </row>
    <row r="49" spans="1:6" ht="12.75" customHeight="1" thickTop="1">
      <c r="A49" s="45"/>
      <c r="B49" s="20"/>
      <c r="C49" s="119"/>
      <c r="D49" s="140"/>
      <c r="E49" s="140"/>
      <c r="F49" s="126"/>
    </row>
    <row r="50" spans="1:6" ht="12.75" customHeight="1">
      <c r="A50" s="45"/>
      <c r="B50" s="20"/>
      <c r="C50" s="119"/>
      <c r="D50" s="140"/>
      <c r="E50" s="140"/>
      <c r="F50" s="126"/>
    </row>
    <row r="51" spans="1:6" ht="12.75" customHeight="1">
      <c r="A51" s="45"/>
      <c r="B51" s="20"/>
      <c r="C51" s="114"/>
      <c r="D51" s="140"/>
      <c r="E51" s="140"/>
      <c r="F51" s="126"/>
    </row>
    <row r="52" spans="1:6" ht="12.75" customHeight="1">
      <c r="A52" s="45"/>
      <c r="B52" s="55"/>
      <c r="C52" s="114"/>
      <c r="D52" s="140"/>
      <c r="E52" s="140"/>
      <c r="F52" s="126"/>
    </row>
    <row r="53" spans="1:6" ht="12.75" customHeight="1">
      <c r="A53" s="45"/>
      <c r="B53" s="55"/>
      <c r="C53" s="114"/>
      <c r="D53" s="140"/>
      <c r="E53" s="140"/>
      <c r="F53" s="126"/>
    </row>
    <row r="54" spans="1:6" ht="12.75" customHeight="1">
      <c r="A54" s="45"/>
      <c r="B54" s="20"/>
      <c r="C54" s="114"/>
      <c r="D54" s="136"/>
      <c r="E54" s="140"/>
      <c r="F54" s="126"/>
    </row>
    <row r="55" spans="1:6" ht="12.75" customHeight="1">
      <c r="A55" s="45"/>
      <c r="B55" s="20"/>
      <c r="C55" s="36"/>
      <c r="D55" s="140"/>
      <c r="E55" s="140"/>
      <c r="F55" s="126"/>
    </row>
    <row r="57" spans="1:6" ht="12.75" customHeight="1">
      <c r="B57" s="81"/>
      <c r="C57" s="120"/>
      <c r="D57" s="143"/>
      <c r="E57" s="139"/>
      <c r="F57" s="135"/>
    </row>
    <row r="59" spans="1:6" ht="12.75" customHeight="1">
      <c r="B59" s="67"/>
      <c r="C59" s="121"/>
      <c r="D59" s="144"/>
      <c r="E59" s="145"/>
      <c r="F59" s="128"/>
    </row>
  </sheetData>
  <pageMargins left="0.78740157480314965" right="0.19685039370078741" top="0.59055118110236227" bottom="0.59055118110236227" header="0" footer="0.19685039370078741"/>
  <pageSetup paperSize="9" orientation="portrait" r:id="rId1"/>
  <headerFooter>
    <oddFooter>Stran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H32"/>
  <sheetViews>
    <sheetView topLeftCell="A4" workbookViewId="0">
      <selection activeCell="E20" sqref="E20"/>
    </sheetView>
  </sheetViews>
  <sheetFormatPr defaultRowHeight="15"/>
  <cols>
    <col min="2" max="2" width="19.85546875" customWidth="1"/>
  </cols>
  <sheetData>
    <row r="1" spans="1:7">
      <c r="B1" s="93" t="str">
        <f>+nsl!D18</f>
        <v>IZGRADNJA KANALIZACIJSKEGA SISTEMA NA OBMOČJU</v>
      </c>
    </row>
    <row r="2" spans="1:7">
      <c r="B2" s="93" t="str">
        <f>+nsl!D19</f>
        <v>AGLOMERACIJE HRVATINI - KANALIZACIJA KOLOMBAN</v>
      </c>
    </row>
    <row r="3" spans="1:7">
      <c r="B3" s="93"/>
    </row>
    <row r="4" spans="1:7">
      <c r="B4" s="93"/>
    </row>
    <row r="7" spans="1:7" ht="15.75">
      <c r="A7" s="22"/>
      <c r="B7" s="451" t="s">
        <v>72</v>
      </c>
      <c r="C7" s="298"/>
      <c r="D7" s="300"/>
      <c r="E7" s="140"/>
      <c r="F7" s="126"/>
    </row>
    <row r="8" spans="1:7" ht="15.75">
      <c r="A8" s="22"/>
      <c r="B8" s="451" t="s">
        <v>258</v>
      </c>
      <c r="C8" s="298"/>
      <c r="D8" s="300" t="s">
        <v>22</v>
      </c>
      <c r="E8" s="140" t="s">
        <v>73</v>
      </c>
      <c r="F8" s="140" t="s">
        <v>52</v>
      </c>
      <c r="G8" s="140" t="s">
        <v>74</v>
      </c>
    </row>
    <row r="9" spans="1:7" ht="15.75">
      <c r="A9" s="22"/>
      <c r="B9" s="297" t="s">
        <v>257</v>
      </c>
      <c r="C9" s="454" t="s">
        <v>16</v>
      </c>
      <c r="D9" s="296">
        <f>E9+F9+G9</f>
        <v>824.64</v>
      </c>
      <c r="E9" s="140">
        <v>115.44</v>
      </c>
      <c r="F9" s="140">
        <v>55.6</v>
      </c>
      <c r="G9" s="140">
        <v>653.6</v>
      </c>
    </row>
    <row r="10" spans="1:7" ht="15.75">
      <c r="A10" s="22"/>
      <c r="B10" s="411" t="s">
        <v>259</v>
      </c>
      <c r="C10" s="454" t="s">
        <v>16</v>
      </c>
      <c r="D10" s="296">
        <f>E10+F10+G10</f>
        <v>103.60000000000001</v>
      </c>
      <c r="E10" s="140">
        <v>7.9</v>
      </c>
      <c r="F10" s="140">
        <v>0</v>
      </c>
      <c r="G10" s="140">
        <v>95.7</v>
      </c>
    </row>
    <row r="11" spans="1:7" ht="15.75">
      <c r="A11" s="22"/>
      <c r="B11" s="411" t="s">
        <v>260</v>
      </c>
      <c r="C11" s="454" t="s">
        <v>16</v>
      </c>
      <c r="D11" s="296">
        <f t="shared" ref="D11:D13" si="0">E11+F11+G11</f>
        <v>90.15</v>
      </c>
      <c r="E11" s="140">
        <v>48.29</v>
      </c>
      <c r="F11" s="140">
        <v>0</v>
      </c>
      <c r="G11" s="140">
        <v>41.86</v>
      </c>
    </row>
    <row r="12" spans="1:7" ht="15.75">
      <c r="A12" s="22"/>
      <c r="B12" s="411" t="s">
        <v>261</v>
      </c>
      <c r="C12" s="454" t="s">
        <v>16</v>
      </c>
      <c r="D12" s="296">
        <f t="shared" si="0"/>
        <v>199.20999999999998</v>
      </c>
      <c r="E12" s="140">
        <v>43.82</v>
      </c>
      <c r="F12" s="140">
        <v>0</v>
      </c>
      <c r="G12" s="140">
        <v>155.38999999999999</v>
      </c>
    </row>
    <row r="13" spans="1:7" ht="15.75">
      <c r="A13" s="22"/>
      <c r="B13" s="411" t="s">
        <v>262</v>
      </c>
      <c r="C13" s="454" t="s">
        <v>16</v>
      </c>
      <c r="D13" s="296">
        <f t="shared" si="0"/>
        <v>57.7</v>
      </c>
      <c r="E13" s="140">
        <v>57.7</v>
      </c>
      <c r="F13" s="140">
        <v>0</v>
      </c>
      <c r="G13" s="140">
        <v>0</v>
      </c>
    </row>
    <row r="14" spans="1:7" ht="15.75">
      <c r="A14" s="22"/>
      <c r="B14" s="411" t="s">
        <v>271</v>
      </c>
      <c r="C14" s="454" t="s">
        <v>16</v>
      </c>
      <c r="D14" s="296">
        <f t="shared" ref="D14" si="1">E14+F14+G14</f>
        <v>56.5</v>
      </c>
      <c r="E14" s="140">
        <v>0</v>
      </c>
      <c r="F14" s="140">
        <v>0</v>
      </c>
      <c r="G14" s="140">
        <v>56.5</v>
      </c>
    </row>
    <row r="15" spans="1:7" ht="15.75">
      <c r="A15" s="22"/>
      <c r="B15" s="411" t="s">
        <v>265</v>
      </c>
      <c r="C15" s="454" t="s">
        <v>16</v>
      </c>
      <c r="D15" s="296">
        <f t="shared" ref="D15" si="2">E15+F15+G15</f>
        <v>644.70000000000005</v>
      </c>
      <c r="E15" s="140">
        <v>20.83</v>
      </c>
      <c r="F15" s="140">
        <v>12.87</v>
      </c>
      <c r="G15" s="140">
        <v>611</v>
      </c>
    </row>
    <row r="16" spans="1:7" ht="15.75">
      <c r="A16" s="22"/>
      <c r="B16" s="411" t="s">
        <v>266</v>
      </c>
      <c r="C16" s="454" t="s">
        <v>16</v>
      </c>
      <c r="D16" s="296">
        <f t="shared" ref="D16:D18" si="3">E16+F16+G16</f>
        <v>50.08</v>
      </c>
      <c r="E16" s="140">
        <v>0</v>
      </c>
      <c r="F16" s="140">
        <v>0</v>
      </c>
      <c r="G16" s="140">
        <v>50.08</v>
      </c>
    </row>
    <row r="17" spans="1:8" ht="15.75">
      <c r="A17" s="22"/>
      <c r="B17" s="411" t="s">
        <v>267</v>
      </c>
      <c r="C17" s="454" t="s">
        <v>16</v>
      </c>
      <c r="D17" s="296">
        <f t="shared" si="3"/>
        <v>110.15</v>
      </c>
      <c r="E17" s="140">
        <v>67.55</v>
      </c>
      <c r="F17" s="140">
        <v>0</v>
      </c>
      <c r="G17" s="140">
        <v>42.6</v>
      </c>
    </row>
    <row r="18" spans="1:8" ht="15.75">
      <c r="A18" s="22"/>
      <c r="B18" s="411" t="s">
        <v>268</v>
      </c>
      <c r="C18" s="454" t="s">
        <v>16</v>
      </c>
      <c r="D18" s="296">
        <f t="shared" si="3"/>
        <v>20.85</v>
      </c>
      <c r="E18" s="140">
        <v>0</v>
      </c>
      <c r="F18" s="140">
        <v>0</v>
      </c>
      <c r="G18" s="140">
        <v>20.85</v>
      </c>
    </row>
    <row r="19" spans="1:8" ht="15.75">
      <c r="A19" s="22"/>
      <c r="B19" s="411" t="s">
        <v>269</v>
      </c>
      <c r="C19" s="454" t="s">
        <v>16</v>
      </c>
      <c r="D19" s="296">
        <f t="shared" ref="D19:D28" si="4">E19+F19+G19</f>
        <v>38.6</v>
      </c>
      <c r="E19" s="140">
        <v>16.8</v>
      </c>
      <c r="F19" s="140">
        <v>0</v>
      </c>
      <c r="G19" s="140">
        <v>21.8</v>
      </c>
    </row>
    <row r="20" spans="1:8">
      <c r="B20" s="411" t="s">
        <v>270</v>
      </c>
      <c r="C20" s="454" t="s">
        <v>16</v>
      </c>
      <c r="D20" s="296">
        <f t="shared" si="4"/>
        <v>458.3</v>
      </c>
      <c r="E20" s="140">
        <v>458.3</v>
      </c>
      <c r="F20" s="140">
        <v>0</v>
      </c>
      <c r="G20" s="140">
        <v>0</v>
      </c>
    </row>
    <row r="21" spans="1:8">
      <c r="B21" s="411" t="s">
        <v>263</v>
      </c>
      <c r="C21" s="454" t="s">
        <v>16</v>
      </c>
      <c r="D21" s="296">
        <f t="shared" si="4"/>
        <v>91.74</v>
      </c>
      <c r="E21" s="140">
        <v>4.4400000000000004</v>
      </c>
      <c r="F21" s="140">
        <v>0</v>
      </c>
      <c r="G21" s="140">
        <v>87.3</v>
      </c>
    </row>
    <row r="22" spans="1:8">
      <c r="B22" s="411" t="s">
        <v>264</v>
      </c>
      <c r="C22" s="454" t="s">
        <v>16</v>
      </c>
      <c r="D22" s="296">
        <f t="shared" si="4"/>
        <v>97.19</v>
      </c>
      <c r="E22" s="140">
        <v>85.9</v>
      </c>
      <c r="F22" s="140">
        <v>0</v>
      </c>
      <c r="G22" s="140">
        <v>11.29</v>
      </c>
    </row>
    <row r="23" spans="1:8">
      <c r="B23" s="411" t="s">
        <v>272</v>
      </c>
      <c r="C23" s="454" t="s">
        <v>16</v>
      </c>
      <c r="D23" s="296">
        <f t="shared" si="4"/>
        <v>48.7</v>
      </c>
      <c r="E23" s="140">
        <v>48.7</v>
      </c>
      <c r="F23" s="140">
        <v>0</v>
      </c>
      <c r="G23" s="140">
        <v>0</v>
      </c>
    </row>
    <row r="24" spans="1:8">
      <c r="B24" s="411" t="s">
        <v>273</v>
      </c>
      <c r="C24" s="454" t="s">
        <v>16</v>
      </c>
      <c r="D24" s="296">
        <f t="shared" si="4"/>
        <v>127.2</v>
      </c>
      <c r="E24" s="140">
        <v>7.3</v>
      </c>
      <c r="F24" s="140">
        <v>108.7</v>
      </c>
      <c r="G24" s="140">
        <v>11.2</v>
      </c>
    </row>
    <row r="25" spans="1:8">
      <c r="B25" s="411" t="s">
        <v>274</v>
      </c>
      <c r="C25" s="454" t="s">
        <v>16</v>
      </c>
      <c r="D25" s="296">
        <f t="shared" si="4"/>
        <v>97.8</v>
      </c>
      <c r="E25" s="140">
        <v>97.8</v>
      </c>
      <c r="F25" s="140">
        <v>0</v>
      </c>
      <c r="G25" s="140">
        <v>0</v>
      </c>
    </row>
    <row r="26" spans="1:8">
      <c r="B26" s="411" t="s">
        <v>275</v>
      </c>
      <c r="C26" s="454" t="s">
        <v>16</v>
      </c>
      <c r="D26" s="296">
        <f t="shared" si="4"/>
        <v>21.94</v>
      </c>
      <c r="E26" s="140">
        <v>1.03</v>
      </c>
      <c r="F26" s="140">
        <v>20.91</v>
      </c>
      <c r="G26" s="140">
        <v>0</v>
      </c>
    </row>
    <row r="27" spans="1:8">
      <c r="B27" s="411" t="s">
        <v>276</v>
      </c>
      <c r="C27" s="454" t="s">
        <v>16</v>
      </c>
      <c r="D27" s="296">
        <f t="shared" si="4"/>
        <v>152.44</v>
      </c>
      <c r="E27" s="140">
        <v>89.54</v>
      </c>
      <c r="F27" s="140">
        <v>0</v>
      </c>
      <c r="G27" s="140">
        <v>62.9</v>
      </c>
    </row>
    <row r="28" spans="1:8">
      <c r="B28" s="411" t="s">
        <v>277</v>
      </c>
      <c r="C28" s="454" t="s">
        <v>16</v>
      </c>
      <c r="D28" s="296">
        <f t="shared" si="4"/>
        <v>94.36</v>
      </c>
      <c r="E28" s="140">
        <v>25.56</v>
      </c>
      <c r="F28" s="140">
        <v>0</v>
      </c>
      <c r="G28" s="140">
        <v>68.8</v>
      </c>
    </row>
    <row r="29" spans="1:8">
      <c r="B29" s="411" t="s">
        <v>281</v>
      </c>
      <c r="C29" s="454" t="s">
        <v>16</v>
      </c>
      <c r="D29" s="296">
        <f t="shared" ref="D29" si="5">E29+F29+G29</f>
        <v>873.85</v>
      </c>
      <c r="E29" s="140">
        <v>873.85</v>
      </c>
      <c r="F29" s="140">
        <v>0</v>
      </c>
      <c r="G29" s="140">
        <v>0</v>
      </c>
      <c r="H29" s="140"/>
    </row>
    <row r="31" spans="1:8">
      <c r="B31" s="481" t="s">
        <v>248</v>
      </c>
      <c r="C31" s="481"/>
      <c r="D31" s="481"/>
      <c r="E31" s="481"/>
      <c r="F31" s="481"/>
      <c r="G31" s="481"/>
      <c r="H31" s="481"/>
    </row>
    <row r="32" spans="1:8">
      <c r="B32" s="481"/>
      <c r="C32" s="481"/>
      <c r="D32" s="481"/>
      <c r="E32" s="481"/>
      <c r="F32" s="481"/>
      <c r="G32" s="481"/>
      <c r="H32" s="481"/>
    </row>
  </sheetData>
  <mergeCells count="1">
    <mergeCell ref="B31:H32"/>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9" tint="-0.499984740745262"/>
  </sheetPr>
  <dimension ref="A1:K90"/>
  <sheetViews>
    <sheetView showZeros="0" workbookViewId="0">
      <selection activeCell="F11" sqref="F11"/>
    </sheetView>
  </sheetViews>
  <sheetFormatPr defaultRowHeight="14.25"/>
  <cols>
    <col min="1" max="1" width="4.42578125" style="92" bestFit="1" customWidth="1"/>
    <col min="2" max="2" width="30.7109375" style="92" customWidth="1"/>
    <col min="3" max="3" width="4.7109375" style="92" customWidth="1"/>
    <col min="4" max="5" width="11.7109375" style="92" customWidth="1"/>
    <col min="6" max="6" width="12.7109375" style="92" customWidth="1"/>
    <col min="7" max="7" width="4.7109375" style="4" customWidth="1"/>
    <col min="8" max="9" width="12.7109375" style="4" customWidth="1"/>
    <col min="10" max="10" width="9.140625" style="4"/>
    <col min="11" max="16384" width="9.140625" style="92"/>
  </cols>
  <sheetData>
    <row r="1" spans="1:8">
      <c r="A1" s="95"/>
      <c r="B1" s="95" t="str">
        <f>+[1]Rmet!E1</f>
        <v xml:space="preserve">KANALIZACIJSKI SISTEM AGLOMERACIJE  </v>
      </c>
    </row>
    <row r="2" spans="1:8">
      <c r="A2" s="95"/>
      <c r="B2" s="95" t="str">
        <f>+[1]Rmet!E2</f>
        <v>OBMOČJE KOLOMBAN</v>
      </c>
    </row>
    <row r="3" spans="1:8">
      <c r="A3" s="95"/>
      <c r="B3" s="95"/>
    </row>
    <row r="4" spans="1:8" ht="15.75">
      <c r="A4" s="267">
        <v>5.0999999999999996</v>
      </c>
      <c r="B4" s="111" t="s">
        <v>153</v>
      </c>
      <c r="C4" s="40"/>
      <c r="D4" s="41"/>
      <c r="E4" s="41"/>
      <c r="F4" s="42"/>
    </row>
    <row r="5" spans="1:8" ht="12.75" customHeight="1">
      <c r="A5" s="45"/>
      <c r="B5" s="46"/>
      <c r="C5" s="40"/>
      <c r="D5" s="41"/>
      <c r="E5" s="41"/>
      <c r="F5" s="42"/>
    </row>
    <row r="6" spans="1:8" ht="12.75" customHeight="1">
      <c r="A6" s="45" t="s">
        <v>65</v>
      </c>
      <c r="B6" s="225" t="s">
        <v>62</v>
      </c>
      <c r="C6" s="40"/>
      <c r="D6" s="41"/>
      <c r="E6" s="41"/>
      <c r="F6" s="42"/>
    </row>
    <row r="7" spans="1:8" ht="12.75" customHeight="1">
      <c r="A7" s="45"/>
      <c r="B7" s="46"/>
      <c r="C7" s="40"/>
      <c r="D7" s="41"/>
      <c r="E7" s="41"/>
      <c r="F7" s="42"/>
    </row>
    <row r="8" spans="1:8">
      <c r="A8" s="45"/>
      <c r="B8" s="20" t="s">
        <v>85</v>
      </c>
      <c r="C8" s="36"/>
      <c r="D8" s="140"/>
      <c r="E8" s="140"/>
      <c r="F8" s="126"/>
    </row>
    <row r="9" spans="1:8">
      <c r="A9" s="45"/>
      <c r="B9" s="246"/>
      <c r="C9" s="114"/>
      <c r="D9" s="136"/>
      <c r="E9" s="137"/>
      <c r="F9" s="138"/>
    </row>
    <row r="10" spans="1:8">
      <c r="A10" s="45"/>
      <c r="B10" s="64"/>
      <c r="C10" s="114"/>
      <c r="D10" s="140"/>
      <c r="E10" s="140"/>
      <c r="F10" s="126"/>
    </row>
    <row r="11" spans="1:8" ht="76.5">
      <c r="A11" s="45">
        <v>1</v>
      </c>
      <c r="B11" s="241" t="s">
        <v>286</v>
      </c>
      <c r="C11" s="40" t="s">
        <v>13</v>
      </c>
      <c r="D11" s="340">
        <v>8.5</v>
      </c>
      <c r="E11" s="61"/>
      <c r="F11" s="42">
        <f>+D11*E11</f>
        <v>0</v>
      </c>
    </row>
    <row r="12" spans="1:8" ht="114.75">
      <c r="A12" s="45"/>
      <c r="B12" s="20" t="s">
        <v>83</v>
      </c>
      <c r="C12" s="228" t="s">
        <v>13</v>
      </c>
      <c r="D12" s="61">
        <v>60</v>
      </c>
      <c r="E12" s="61"/>
      <c r="F12" s="222">
        <f>D12*E12</f>
        <v>0</v>
      </c>
    </row>
    <row r="13" spans="1:8" ht="38.25">
      <c r="A13" s="45"/>
      <c r="B13" s="204" t="s">
        <v>302</v>
      </c>
      <c r="C13" s="228" t="s">
        <v>13</v>
      </c>
      <c r="D13" s="68">
        <v>48</v>
      </c>
      <c r="E13" s="292"/>
      <c r="F13" s="226">
        <f>D13*E13</f>
        <v>0</v>
      </c>
    </row>
    <row r="14" spans="1:8" ht="25.5">
      <c r="A14" s="45"/>
      <c r="B14" s="204" t="s">
        <v>84</v>
      </c>
      <c r="C14" s="228" t="s">
        <v>13</v>
      </c>
      <c r="D14" s="68">
        <v>8</v>
      </c>
      <c r="E14" s="292"/>
      <c r="F14" s="226">
        <f>D14*E14</f>
        <v>0</v>
      </c>
    </row>
    <row r="15" spans="1:8" ht="15" customHeight="1">
      <c r="A15" s="45"/>
      <c r="B15" s="46"/>
      <c r="C15" s="40"/>
      <c r="D15" s="41"/>
      <c r="E15" s="41"/>
      <c r="F15" s="42"/>
    </row>
    <row r="16" spans="1:8" ht="242.25">
      <c r="A16" s="345">
        <v>2</v>
      </c>
      <c r="B16" s="342" t="s">
        <v>287</v>
      </c>
      <c r="C16" s="332" t="s">
        <v>13</v>
      </c>
      <c r="D16" s="340">
        <v>45</v>
      </c>
      <c r="E16" s="331"/>
      <c r="F16" s="340"/>
      <c r="H16" s="340"/>
    </row>
    <row r="17" spans="1:6" ht="12.75" customHeight="1">
      <c r="A17" s="334"/>
      <c r="B17" s="342" t="s">
        <v>18</v>
      </c>
      <c r="C17" s="332"/>
      <c r="D17" s="343"/>
      <c r="E17" s="338"/>
      <c r="F17" s="330"/>
    </row>
    <row r="18" spans="1:6" ht="12.75" customHeight="1">
      <c r="A18" s="334"/>
      <c r="B18" s="342" t="s">
        <v>13</v>
      </c>
      <c r="C18" s="332"/>
      <c r="D18" s="340">
        <f>D16*0.7</f>
        <v>31.499999999999996</v>
      </c>
      <c r="E18" s="338"/>
      <c r="F18" s="330">
        <f>D18*E18</f>
        <v>0</v>
      </c>
    </row>
    <row r="19" spans="1:6" ht="12.75" customHeight="1">
      <c r="A19" s="224"/>
      <c r="B19" s="342" t="s">
        <v>54</v>
      </c>
      <c r="F19" s="330"/>
    </row>
    <row r="20" spans="1:6" ht="12.75" customHeight="1">
      <c r="A20" s="224"/>
      <c r="B20" s="342" t="s">
        <v>13</v>
      </c>
      <c r="D20" s="340">
        <f>D16*0.2</f>
        <v>9</v>
      </c>
      <c r="E20" s="338"/>
      <c r="F20" s="330">
        <f>D20*E20</f>
        <v>0</v>
      </c>
    </row>
    <row r="21" spans="1:6" ht="12.75" customHeight="1">
      <c r="A21" s="224"/>
      <c r="B21" s="342" t="s">
        <v>55</v>
      </c>
      <c r="F21" s="330"/>
    </row>
    <row r="22" spans="1:6" ht="12.75" customHeight="1">
      <c r="A22" s="224"/>
      <c r="B22" s="342" t="s">
        <v>13</v>
      </c>
      <c r="D22" s="340">
        <f>D16*0.1</f>
        <v>4.5</v>
      </c>
      <c r="E22" s="338"/>
      <c r="F22" s="330">
        <f>D22*E22</f>
        <v>0</v>
      </c>
    </row>
    <row r="23" spans="1:6" ht="12.75" customHeight="1">
      <c r="A23" s="224"/>
    </row>
    <row r="24" spans="1:6" ht="63.75">
      <c r="A24" s="334">
        <v>3</v>
      </c>
      <c r="B24" s="342" t="s">
        <v>152</v>
      </c>
      <c r="C24" s="332" t="s">
        <v>14</v>
      </c>
      <c r="D24" s="340">
        <v>12</v>
      </c>
      <c r="E24" s="338"/>
      <c r="F24" s="330">
        <f>D24*E24</f>
        <v>0</v>
      </c>
    </row>
    <row r="25" spans="1:6" ht="12.75" customHeight="1">
      <c r="A25" s="224"/>
    </row>
    <row r="26" spans="1:6" ht="76.5">
      <c r="A26" s="334">
        <v>4</v>
      </c>
      <c r="B26" s="341" t="s">
        <v>151</v>
      </c>
      <c r="C26" s="332" t="s">
        <v>13</v>
      </c>
      <c r="D26" s="340">
        <v>0.6</v>
      </c>
      <c r="E26" s="338"/>
      <c r="F26" s="330">
        <f>D26*E26</f>
        <v>0</v>
      </c>
    </row>
    <row r="27" spans="1:6" ht="12.75" customHeight="1">
      <c r="A27" s="224"/>
    </row>
    <row r="28" spans="1:6" ht="76.5">
      <c r="A28" s="334">
        <v>5</v>
      </c>
      <c r="B28" s="341" t="s">
        <v>150</v>
      </c>
      <c r="C28" s="332" t="s">
        <v>13</v>
      </c>
      <c r="D28" s="340">
        <v>2.5</v>
      </c>
      <c r="E28" s="338"/>
      <c r="F28" s="330">
        <f>D28*E28</f>
        <v>0</v>
      </c>
    </row>
    <row r="29" spans="1:6" ht="12.75" customHeight="1">
      <c r="A29" s="224"/>
    </row>
    <row r="30" spans="1:6" ht="165.75">
      <c r="A30" s="334">
        <v>6</v>
      </c>
      <c r="B30" s="341" t="s">
        <v>288</v>
      </c>
      <c r="C30" s="332" t="s">
        <v>12</v>
      </c>
      <c r="D30" s="338">
        <v>1</v>
      </c>
      <c r="E30" s="338"/>
      <c r="F30" s="330">
        <f>D30*E30</f>
        <v>0</v>
      </c>
    </row>
    <row r="31" spans="1:6" ht="12.75" customHeight="1">
      <c r="A31" s="334"/>
    </row>
    <row r="32" spans="1:6" ht="63.75">
      <c r="A32" s="334">
        <v>7</v>
      </c>
      <c r="B32" s="341" t="s">
        <v>149</v>
      </c>
      <c r="C32" s="332" t="s">
        <v>13</v>
      </c>
      <c r="D32" s="340">
        <v>1.7</v>
      </c>
      <c r="E32" s="338"/>
      <c r="F32" s="330">
        <f>D32*E32</f>
        <v>0</v>
      </c>
    </row>
    <row r="33" spans="1:11" ht="12.75" customHeight="1">
      <c r="A33" s="224"/>
    </row>
    <row r="34" spans="1:11" ht="76.5">
      <c r="A34" s="334">
        <v>8</v>
      </c>
      <c r="B34" s="341" t="s">
        <v>148</v>
      </c>
      <c r="C34" s="332" t="s">
        <v>13</v>
      </c>
      <c r="D34" s="340">
        <v>0.6</v>
      </c>
      <c r="E34" s="338"/>
      <c r="F34" s="330">
        <f>D34*E34</f>
        <v>0</v>
      </c>
    </row>
    <row r="35" spans="1:11" ht="12.75" customHeight="1">
      <c r="A35" s="224"/>
    </row>
    <row r="36" spans="1:11" ht="102">
      <c r="A36" s="334">
        <v>9</v>
      </c>
      <c r="B36" s="341" t="s">
        <v>147</v>
      </c>
      <c r="C36" s="332" t="s">
        <v>13</v>
      </c>
      <c r="D36" s="340">
        <v>1.25</v>
      </c>
      <c r="E36" s="338"/>
      <c r="F36" s="330">
        <f>D36*E36</f>
        <v>0</v>
      </c>
    </row>
    <row r="37" spans="1:11" ht="12.75" customHeight="1">
      <c r="A37" s="334"/>
      <c r="B37" s="341"/>
      <c r="C37" s="332"/>
      <c r="D37" s="340"/>
      <c r="E37" s="338"/>
      <c r="F37" s="330"/>
    </row>
    <row r="38" spans="1:11" s="4" customFormat="1" ht="38.25">
      <c r="A38" s="334">
        <v>10</v>
      </c>
      <c r="B38" s="341" t="s">
        <v>146</v>
      </c>
      <c r="C38" s="332" t="s">
        <v>57</v>
      </c>
      <c r="D38" s="340">
        <v>194</v>
      </c>
      <c r="E38" s="338"/>
      <c r="F38" s="330">
        <f>D38*E38</f>
        <v>0</v>
      </c>
    </row>
    <row r="39" spans="1:11" s="4" customFormat="1" ht="12.75">
      <c r="A39" s="334"/>
      <c r="B39" s="341"/>
      <c r="C39" s="332"/>
      <c r="D39" s="340"/>
      <c r="E39" s="338"/>
      <c r="F39" s="330"/>
    </row>
    <row r="40" spans="1:11" s="4" customFormat="1" ht="76.5">
      <c r="A40" s="334">
        <v>11</v>
      </c>
      <c r="B40" s="341" t="s">
        <v>145</v>
      </c>
      <c r="C40" s="332" t="s">
        <v>13</v>
      </c>
      <c r="D40" s="340">
        <v>0.6</v>
      </c>
      <c r="E40" s="338"/>
      <c r="F40" s="330">
        <f>D40*E40</f>
        <v>0</v>
      </c>
    </row>
    <row r="41" spans="1:11" s="4" customFormat="1" ht="12.75" customHeight="1">
      <c r="A41" s="334"/>
      <c r="B41" s="341"/>
      <c r="C41" s="332"/>
      <c r="D41" s="340"/>
      <c r="E41" s="338"/>
      <c r="F41" s="330"/>
    </row>
    <row r="42" spans="1:11" s="4" customFormat="1" ht="89.25">
      <c r="A42" s="334">
        <v>12</v>
      </c>
      <c r="B42" s="341" t="s">
        <v>289</v>
      </c>
      <c r="C42" s="332" t="s">
        <v>13</v>
      </c>
      <c r="D42" s="340">
        <v>1.7</v>
      </c>
      <c r="E42" s="338"/>
      <c r="F42" s="330">
        <f>D42*E42</f>
        <v>0</v>
      </c>
      <c r="I42" s="340"/>
      <c r="J42" s="338"/>
      <c r="K42" s="330"/>
    </row>
    <row r="43" spans="1:11" s="4" customFormat="1" ht="12.75">
      <c r="A43" s="334"/>
      <c r="B43" s="341"/>
      <c r="C43" s="332"/>
      <c r="D43" s="340"/>
      <c r="E43" s="338"/>
      <c r="F43" s="330"/>
    </row>
    <row r="44" spans="1:11" s="4" customFormat="1" ht="38.25">
      <c r="A44" s="334">
        <v>13</v>
      </c>
      <c r="B44" s="341" t="s">
        <v>144</v>
      </c>
      <c r="C44" s="332" t="s">
        <v>57</v>
      </c>
      <c r="D44" s="340">
        <v>140</v>
      </c>
      <c r="E44" s="338"/>
      <c r="F44" s="330">
        <f>D44*E44</f>
        <v>0</v>
      </c>
    </row>
    <row r="45" spans="1:11" s="4" customFormat="1" ht="12.75" customHeight="1">
      <c r="A45" s="224"/>
      <c r="B45" s="92"/>
      <c r="C45" s="92"/>
      <c r="D45" s="92"/>
      <c r="E45" s="92"/>
      <c r="F45" s="92"/>
    </row>
    <row r="46" spans="1:11" s="4" customFormat="1" ht="89.25">
      <c r="A46" s="334">
        <v>14</v>
      </c>
      <c r="B46" s="339" t="s">
        <v>143</v>
      </c>
      <c r="C46" s="332" t="s">
        <v>12</v>
      </c>
      <c r="D46" s="336">
        <v>1</v>
      </c>
      <c r="E46" s="338"/>
      <c r="F46" s="330">
        <f>D46*E46</f>
        <v>0</v>
      </c>
    </row>
    <row r="47" spans="1:11" s="4" customFormat="1" ht="12.75">
      <c r="A47" s="334"/>
      <c r="B47" s="339"/>
      <c r="C47" s="332"/>
      <c r="D47" s="336"/>
      <c r="E47" s="338"/>
      <c r="F47" s="330"/>
    </row>
    <row r="48" spans="1:11" s="4" customFormat="1" ht="102">
      <c r="A48" s="334">
        <v>15</v>
      </c>
      <c r="B48" s="339" t="s">
        <v>303</v>
      </c>
      <c r="C48" s="332" t="s">
        <v>12</v>
      </c>
      <c r="D48" s="336">
        <v>1</v>
      </c>
      <c r="E48" s="338"/>
      <c r="F48" s="330">
        <f>D48*E48</f>
        <v>0</v>
      </c>
    </row>
    <row r="49" spans="1:6" s="4" customFormat="1" ht="12.75" customHeight="1">
      <c r="A49" s="224"/>
      <c r="B49" s="92"/>
      <c r="C49" s="92"/>
      <c r="D49" s="92"/>
      <c r="E49" s="92"/>
      <c r="F49" s="92"/>
    </row>
    <row r="50" spans="1:6" s="4" customFormat="1" ht="66" customHeight="1">
      <c r="A50" s="334">
        <v>16</v>
      </c>
      <c r="B50" s="341" t="s">
        <v>142</v>
      </c>
      <c r="C50" s="332" t="s">
        <v>13</v>
      </c>
      <c r="D50" s="331">
        <v>8</v>
      </c>
      <c r="E50" s="331"/>
      <c r="F50" s="330">
        <f>D50*E50</f>
        <v>0</v>
      </c>
    </row>
    <row r="51" spans="1:6" s="4" customFormat="1" ht="12.75" customHeight="1">
      <c r="A51" s="334"/>
      <c r="B51" s="333"/>
      <c r="C51" s="332"/>
      <c r="D51" s="331"/>
      <c r="E51" s="331"/>
      <c r="F51" s="330"/>
    </row>
    <row r="52" spans="1:6" s="4" customFormat="1" ht="114.75">
      <c r="A52" s="334">
        <v>17</v>
      </c>
      <c r="B52" s="341" t="s">
        <v>141</v>
      </c>
      <c r="C52" s="332" t="s">
        <v>13</v>
      </c>
      <c r="D52" s="331">
        <v>45</v>
      </c>
      <c r="E52" s="331"/>
      <c r="F52" s="330">
        <f>D52*E52</f>
        <v>0</v>
      </c>
    </row>
    <row r="53" spans="1:6" s="4" customFormat="1" ht="12.75">
      <c r="A53" s="334"/>
      <c r="B53" s="333"/>
      <c r="C53" s="332"/>
      <c r="D53" s="331"/>
      <c r="E53" s="331"/>
      <c r="F53" s="330"/>
    </row>
    <row r="54" spans="1:6" s="4" customFormat="1" ht="63.75">
      <c r="A54" s="334">
        <v>18</v>
      </c>
      <c r="B54" s="341" t="s">
        <v>140</v>
      </c>
      <c r="C54" s="332" t="s">
        <v>13</v>
      </c>
      <c r="D54" s="331">
        <v>8.5</v>
      </c>
      <c r="E54" s="331"/>
      <c r="F54" s="330">
        <f>D54*E54</f>
        <v>0</v>
      </c>
    </row>
    <row r="55" spans="1:6" s="4" customFormat="1" ht="12.75">
      <c r="A55" s="334"/>
      <c r="B55" s="333"/>
      <c r="C55" s="332"/>
      <c r="D55" s="331"/>
      <c r="E55" s="331"/>
      <c r="F55" s="330"/>
    </row>
    <row r="56" spans="1:6" s="4" customFormat="1" ht="114.75">
      <c r="A56" s="334">
        <v>19</v>
      </c>
      <c r="B56" s="341" t="s">
        <v>139</v>
      </c>
      <c r="C56" s="332" t="s">
        <v>13</v>
      </c>
      <c r="D56" s="331">
        <v>0</v>
      </c>
      <c r="E56" s="331"/>
      <c r="F56" s="330">
        <f>D56*E56</f>
        <v>0</v>
      </c>
    </row>
    <row r="57" spans="1:6" s="4" customFormat="1" ht="12.75" customHeight="1">
      <c r="A57" s="224"/>
      <c r="B57" s="92"/>
      <c r="C57" s="92"/>
      <c r="D57" s="92"/>
      <c r="E57" s="92"/>
      <c r="F57" s="92"/>
    </row>
    <row r="58" spans="1:6" s="4" customFormat="1" ht="51">
      <c r="A58" s="334">
        <v>20</v>
      </c>
      <c r="B58" s="339" t="s">
        <v>315</v>
      </c>
      <c r="C58" s="332" t="s">
        <v>16</v>
      </c>
      <c r="D58" s="336">
        <v>2</v>
      </c>
      <c r="E58" s="338"/>
      <c r="F58" s="330">
        <f>D58*E58</f>
        <v>0</v>
      </c>
    </row>
    <row r="59" spans="1:6" s="4" customFormat="1" ht="12.75">
      <c r="A59" s="334"/>
      <c r="B59" s="337"/>
      <c r="C59" s="332"/>
      <c r="D59" s="336"/>
      <c r="E59" s="335"/>
      <c r="F59" s="330"/>
    </row>
    <row r="60" spans="1:6" s="4" customFormat="1" ht="89.25">
      <c r="A60" s="334">
        <v>21</v>
      </c>
      <c r="B60" s="339" t="s">
        <v>317</v>
      </c>
      <c r="C60" s="332" t="s">
        <v>12</v>
      </c>
      <c r="D60" s="336">
        <v>1</v>
      </c>
      <c r="E60" s="338"/>
      <c r="F60" s="330">
        <f>D60*E60</f>
        <v>0</v>
      </c>
    </row>
    <row r="61" spans="1:6" s="4" customFormat="1" ht="12.75">
      <c r="A61" s="334"/>
      <c r="B61" s="337"/>
      <c r="C61" s="332"/>
      <c r="D61" s="336"/>
      <c r="E61" s="335"/>
      <c r="F61" s="330"/>
    </row>
    <row r="62" spans="1:6" s="4" customFormat="1" ht="127.5">
      <c r="A62" s="334">
        <v>22</v>
      </c>
      <c r="B62" s="339" t="s">
        <v>318</v>
      </c>
      <c r="C62" s="332" t="s">
        <v>16</v>
      </c>
      <c r="D62" s="336">
        <v>2</v>
      </c>
      <c r="E62" s="338"/>
      <c r="F62" s="330">
        <f>D62*E62</f>
        <v>0</v>
      </c>
    </row>
    <row r="63" spans="1:6" s="4" customFormat="1" ht="12.75">
      <c r="A63" s="334"/>
      <c r="B63" s="337"/>
      <c r="C63" s="332"/>
      <c r="D63" s="336"/>
      <c r="E63" s="335"/>
      <c r="F63" s="330"/>
    </row>
    <row r="64" spans="1:6" s="4" customFormat="1" ht="102">
      <c r="A64" s="334">
        <v>23</v>
      </c>
      <c r="B64" s="341" t="s">
        <v>81</v>
      </c>
      <c r="C64" s="332" t="s">
        <v>13</v>
      </c>
      <c r="D64" s="331">
        <v>15</v>
      </c>
      <c r="E64" s="331"/>
      <c r="F64" s="330">
        <f>D64*E64</f>
        <v>0</v>
      </c>
    </row>
    <row r="65" spans="1:6" s="4" customFormat="1" ht="12.75" customHeight="1">
      <c r="A65" s="224"/>
      <c r="B65" s="92"/>
      <c r="C65" s="92"/>
      <c r="D65" s="92"/>
      <c r="E65" s="92"/>
      <c r="F65" s="92"/>
    </row>
    <row r="66" spans="1:6" s="4" customFormat="1" ht="12.75" customHeight="1">
      <c r="A66" s="92"/>
      <c r="B66" s="92"/>
      <c r="C66" s="92"/>
      <c r="D66" s="92"/>
      <c r="E66" s="92"/>
      <c r="F66" s="92"/>
    </row>
    <row r="67" spans="1:6" s="4" customFormat="1" ht="12.75" customHeight="1" thickBot="1">
      <c r="A67" s="45" t="s">
        <v>65</v>
      </c>
      <c r="B67" s="225" t="s">
        <v>62</v>
      </c>
      <c r="C67" s="223"/>
      <c r="D67" s="223"/>
      <c r="E67" s="278" t="s">
        <v>34</v>
      </c>
      <c r="F67" s="279">
        <f>ROUND(SUM(F17:F65),0)</f>
        <v>0</v>
      </c>
    </row>
    <row r="68" spans="1:6" s="4" customFormat="1" ht="12.75" customHeight="1" thickTop="1">
      <c r="A68" s="92"/>
      <c r="B68" s="92"/>
      <c r="C68" s="92"/>
      <c r="D68" s="92"/>
      <c r="E68" s="92"/>
      <c r="F68" s="92"/>
    </row>
    <row r="69" spans="1:6" s="4" customFormat="1" ht="15">
      <c r="D69" s="41"/>
      <c r="E69" s="92"/>
      <c r="F69" s="285"/>
    </row>
    <row r="70" spans="1:6" s="4" customFormat="1" ht="12.75" customHeight="1">
      <c r="A70" s="92"/>
      <c r="B70" s="92"/>
      <c r="C70" s="92"/>
      <c r="D70" s="92"/>
      <c r="E70" s="92"/>
      <c r="F70" s="92"/>
    </row>
    <row r="71" spans="1:6" s="4" customFormat="1" ht="12.75" customHeight="1">
      <c r="A71" s="92"/>
      <c r="B71" s="92"/>
      <c r="C71" s="92"/>
      <c r="D71" s="92"/>
      <c r="E71" s="92"/>
      <c r="F71" s="92"/>
    </row>
    <row r="72" spans="1:6" s="4" customFormat="1" ht="12.75" customHeight="1">
      <c r="A72" s="92"/>
      <c r="B72" s="92"/>
      <c r="C72" s="92"/>
      <c r="D72" s="92"/>
      <c r="E72" s="92"/>
      <c r="F72" s="92"/>
    </row>
    <row r="73" spans="1:6" s="4" customFormat="1" ht="12.75" customHeight="1">
      <c r="A73" s="92"/>
      <c r="B73" s="92"/>
      <c r="C73" s="92"/>
      <c r="D73" s="92"/>
      <c r="E73" s="92"/>
      <c r="F73" s="92"/>
    </row>
    <row r="74" spans="1:6" s="4" customFormat="1" ht="12.75" customHeight="1">
      <c r="A74" s="92"/>
      <c r="B74" s="92"/>
      <c r="C74" s="92"/>
      <c r="D74" s="92"/>
      <c r="E74" s="92"/>
      <c r="F74" s="92"/>
    </row>
    <row r="75" spans="1:6" s="4" customFormat="1" ht="12.75" customHeight="1">
      <c r="A75" s="92"/>
      <c r="B75" s="92"/>
      <c r="C75" s="92"/>
      <c r="D75" s="92"/>
      <c r="E75" s="92"/>
      <c r="F75" s="92"/>
    </row>
    <row r="76" spans="1:6" s="4" customFormat="1" ht="12.75" customHeight="1">
      <c r="A76" s="92"/>
      <c r="B76" s="92"/>
      <c r="C76" s="92"/>
      <c r="D76" s="92"/>
      <c r="E76" s="92"/>
      <c r="F76" s="92"/>
    </row>
    <row r="77" spans="1:6" s="4" customFormat="1" ht="12.75" customHeight="1">
      <c r="A77" s="92"/>
      <c r="B77" s="92"/>
      <c r="C77" s="92"/>
      <c r="D77" s="92"/>
      <c r="E77" s="92"/>
      <c r="F77" s="92"/>
    </row>
    <row r="78" spans="1:6" s="4" customFormat="1" ht="12.75" customHeight="1">
      <c r="A78" s="92"/>
      <c r="B78" s="92"/>
      <c r="C78" s="92"/>
      <c r="D78" s="92"/>
      <c r="E78" s="92"/>
      <c r="F78" s="92"/>
    </row>
    <row r="79" spans="1:6" s="4" customFormat="1" ht="12.75" customHeight="1">
      <c r="A79" s="92"/>
      <c r="B79" s="92"/>
      <c r="C79" s="92"/>
      <c r="D79" s="92"/>
      <c r="E79" s="92"/>
      <c r="F79" s="92"/>
    </row>
    <row r="80" spans="1:6" s="4" customFormat="1" ht="12.75" customHeight="1">
      <c r="A80" s="92"/>
      <c r="B80" s="92"/>
      <c r="C80" s="92"/>
      <c r="D80" s="92"/>
      <c r="E80" s="92"/>
      <c r="F80" s="92"/>
    </row>
    <row r="81" spans="1:6" s="4" customFormat="1" ht="12.75" customHeight="1">
      <c r="A81" s="92"/>
      <c r="B81" s="92"/>
      <c r="C81" s="92"/>
      <c r="D81" s="92"/>
      <c r="E81" s="92"/>
      <c r="F81" s="92"/>
    </row>
    <row r="82" spans="1:6" s="4" customFormat="1" ht="12.75" customHeight="1">
      <c r="A82" s="92"/>
      <c r="B82" s="92"/>
      <c r="C82" s="92"/>
      <c r="D82" s="92"/>
      <c r="E82" s="92"/>
      <c r="F82" s="92"/>
    </row>
    <row r="83" spans="1:6" ht="12.75" customHeight="1"/>
    <row r="84" spans="1:6" ht="12.75" customHeight="1"/>
    <row r="85" spans="1:6" ht="12.75" customHeight="1"/>
    <row r="86" spans="1:6" ht="12.75" customHeight="1"/>
    <row r="87" spans="1:6" ht="12.75" customHeight="1"/>
    <row r="88" spans="1:6" ht="12.75" customHeight="1"/>
    <row r="89" spans="1:6" ht="12.75" customHeight="1"/>
    <row r="90" spans="1:6" ht="12.75" customHeight="1"/>
  </sheetData>
  <pageMargins left="0.78740157480314965" right="0.19685039370078741" top="0.59055118110236227" bottom="0.59055118110236227" header="0" footer="0.19685039370078741"/>
  <pageSetup paperSize="9" orientation="portrait" r:id="rId1"/>
  <headerFooter>
    <oddHeader>Stran &amp;P</oddHeader>
    <oddFooter>Stran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9" tint="-0.499984740745262"/>
  </sheetPr>
  <dimension ref="A1:J52"/>
  <sheetViews>
    <sheetView showZeros="0" topLeftCell="A13" workbookViewId="0">
      <selection activeCell="F25" sqref="F25"/>
    </sheetView>
  </sheetViews>
  <sheetFormatPr defaultRowHeight="14.25"/>
  <cols>
    <col min="1" max="1" width="4.42578125" style="92" bestFit="1" customWidth="1"/>
    <col min="2" max="2" width="31.85546875" style="92" customWidth="1"/>
    <col min="3" max="3" width="4.7109375" style="92" customWidth="1"/>
    <col min="4" max="5" width="11.7109375" style="92" customWidth="1"/>
    <col min="6" max="6" width="12.7109375" style="92" customWidth="1"/>
    <col min="7" max="7" width="4.7109375" style="4" customWidth="1"/>
    <col min="8" max="9" width="12.7109375" style="4" customWidth="1"/>
    <col min="10" max="10" width="9.140625" style="4"/>
    <col min="11" max="16384" width="9.140625" style="92"/>
  </cols>
  <sheetData>
    <row r="1" spans="1:6">
      <c r="A1" s="95"/>
      <c r="B1" s="95" t="str">
        <f>+[1]Rmet!E1</f>
        <v xml:space="preserve">KANALIZACIJSKI SISTEM AGLOMERACIJE  </v>
      </c>
    </row>
    <row r="2" spans="1:6">
      <c r="A2" s="95"/>
      <c r="B2" s="95" t="str">
        <f>+[1]Rmet!E2</f>
        <v>OBMOČJE KOLOMBAN</v>
      </c>
    </row>
    <row r="3" spans="1:6">
      <c r="A3" s="95"/>
      <c r="B3" s="95"/>
    </row>
    <row r="4" spans="1:6" ht="15.75">
      <c r="A4" s="267">
        <v>5.0999999999999996</v>
      </c>
      <c r="B4" s="111" t="s">
        <v>156</v>
      </c>
      <c r="C4" s="40"/>
      <c r="D4" s="41"/>
      <c r="E4" s="41"/>
      <c r="F4" s="42"/>
    </row>
    <row r="5" spans="1:6">
      <c r="A5" s="45"/>
      <c r="B5" s="46"/>
      <c r="C5" s="40"/>
      <c r="D5" s="41"/>
      <c r="E5" s="41"/>
      <c r="F5" s="42"/>
    </row>
    <row r="6" spans="1:6" s="4" customFormat="1">
      <c r="A6" s="92"/>
      <c r="B6" s="92"/>
      <c r="C6" s="92"/>
      <c r="D6" s="92"/>
      <c r="E6" s="92"/>
      <c r="F6" s="92"/>
    </row>
    <row r="7" spans="1:6" s="4" customFormat="1">
      <c r="A7" s="36" t="s">
        <v>66</v>
      </c>
      <c r="B7" s="225" t="s">
        <v>63</v>
      </c>
      <c r="C7" s="92"/>
      <c r="D7" s="92"/>
      <c r="E7" s="92"/>
      <c r="F7" s="92"/>
    </row>
    <row r="8" spans="1:6" s="4" customFormat="1">
      <c r="A8" s="92"/>
      <c r="B8" s="92"/>
      <c r="C8" s="92"/>
      <c r="D8" s="92"/>
      <c r="E8" s="92"/>
      <c r="F8" s="92"/>
    </row>
    <row r="9" spans="1:6" s="4" customFormat="1" ht="63.75">
      <c r="A9" s="280">
        <v>1</v>
      </c>
      <c r="B9" s="440" t="s">
        <v>304</v>
      </c>
      <c r="C9" s="282" t="s">
        <v>12</v>
      </c>
      <c r="D9" s="441">
        <v>2</v>
      </c>
      <c r="E9" s="441"/>
      <c r="F9" s="284">
        <f>D9*E9</f>
        <v>0</v>
      </c>
    </row>
    <row r="10" spans="1:6" s="4" customFormat="1" ht="12.75">
      <c r="A10" s="280"/>
      <c r="B10" s="281"/>
      <c r="C10" s="282"/>
      <c r="D10" s="283"/>
      <c r="E10" s="283"/>
      <c r="F10" s="284"/>
    </row>
    <row r="11" spans="1:6" s="4" customFormat="1" ht="51">
      <c r="A11" s="334">
        <f>+A9+1</f>
        <v>2</v>
      </c>
      <c r="B11" s="440" t="s">
        <v>155</v>
      </c>
      <c r="C11" s="282" t="s">
        <v>12</v>
      </c>
      <c r="D11" s="441">
        <v>1</v>
      </c>
      <c r="E11" s="441"/>
      <c r="F11" s="284">
        <f>D11*E11</f>
        <v>0</v>
      </c>
    </row>
    <row r="12" spans="1:6" s="4" customFormat="1" ht="12.75">
      <c r="A12" s="334"/>
      <c r="B12" s="342"/>
      <c r="C12" s="332"/>
      <c r="D12" s="344"/>
      <c r="E12" s="338"/>
      <c r="F12" s="330"/>
    </row>
    <row r="13" spans="1:6" s="4" customFormat="1" ht="25.5">
      <c r="A13" s="334">
        <f>+A11+1</f>
        <v>3</v>
      </c>
      <c r="B13" s="281" t="s">
        <v>110</v>
      </c>
      <c r="C13" s="332"/>
      <c r="D13" s="344"/>
      <c r="E13" s="338"/>
      <c r="F13" s="330"/>
    </row>
    <row r="14" spans="1:6" s="4" customFormat="1" ht="14.25" customHeight="1">
      <c r="A14" s="334"/>
      <c r="B14" s="342" t="s">
        <v>305</v>
      </c>
      <c r="C14" s="332" t="s">
        <v>12</v>
      </c>
      <c r="D14" s="343">
        <v>1</v>
      </c>
      <c r="E14" s="338"/>
      <c r="F14" s="330">
        <f t="shared" ref="F14:F25" si="0">D14*E14</f>
        <v>0</v>
      </c>
    </row>
    <row r="15" spans="1:6" s="4" customFormat="1" ht="12.75">
      <c r="A15" s="334"/>
      <c r="B15" s="342" t="s">
        <v>306</v>
      </c>
      <c r="C15" s="332" t="s">
        <v>12</v>
      </c>
      <c r="D15" s="343">
        <v>2</v>
      </c>
      <c r="E15" s="338"/>
      <c r="F15" s="330">
        <f t="shared" si="0"/>
        <v>0</v>
      </c>
    </row>
    <row r="16" spans="1:6" s="4" customFormat="1" ht="12.75">
      <c r="A16" s="334"/>
      <c r="B16" s="342" t="s">
        <v>308</v>
      </c>
      <c r="C16" s="332" t="s">
        <v>12</v>
      </c>
      <c r="D16" s="343">
        <v>2</v>
      </c>
      <c r="E16" s="338"/>
      <c r="F16" s="330">
        <f t="shared" si="0"/>
        <v>0</v>
      </c>
    </row>
    <row r="17" spans="1:8" s="4" customFormat="1" ht="12.75">
      <c r="A17" s="334"/>
      <c r="B17" s="342" t="s">
        <v>307</v>
      </c>
      <c r="C17" s="332" t="s">
        <v>12</v>
      </c>
      <c r="D17" s="343">
        <v>1</v>
      </c>
      <c r="E17" s="338"/>
      <c r="F17" s="330">
        <f t="shared" si="0"/>
        <v>0</v>
      </c>
    </row>
    <row r="18" spans="1:8" s="4" customFormat="1" ht="12.75">
      <c r="A18" s="334"/>
      <c r="B18" s="342" t="s">
        <v>310</v>
      </c>
      <c r="C18" s="332" t="s">
        <v>12</v>
      </c>
      <c r="D18" s="343">
        <v>2</v>
      </c>
      <c r="E18" s="338"/>
      <c r="F18" s="330">
        <f t="shared" ref="F18:F19" si="1">D18*E18</f>
        <v>0</v>
      </c>
    </row>
    <row r="19" spans="1:8" s="4" customFormat="1" ht="14.25" customHeight="1">
      <c r="A19" s="334"/>
      <c r="B19" s="342" t="s">
        <v>311</v>
      </c>
      <c r="C19" s="332" t="s">
        <v>12</v>
      </c>
      <c r="D19" s="343">
        <v>2</v>
      </c>
      <c r="E19" s="338"/>
      <c r="F19" s="330">
        <f t="shared" si="1"/>
        <v>0</v>
      </c>
    </row>
    <row r="20" spans="1:8" s="4" customFormat="1" ht="12.75">
      <c r="A20" s="334"/>
      <c r="B20" s="342" t="s">
        <v>290</v>
      </c>
      <c r="C20" s="332" t="s">
        <v>12</v>
      </c>
      <c r="D20" s="343">
        <v>1</v>
      </c>
      <c r="E20" s="338"/>
      <c r="F20" s="330">
        <f t="shared" si="0"/>
        <v>0</v>
      </c>
    </row>
    <row r="21" spans="1:8" s="4" customFormat="1" ht="12.75">
      <c r="A21" s="334"/>
      <c r="B21" s="342" t="s">
        <v>154</v>
      </c>
      <c r="C21" s="332" t="s">
        <v>12</v>
      </c>
      <c r="D21" s="343">
        <v>2</v>
      </c>
      <c r="E21" s="338"/>
      <c r="F21" s="330">
        <f t="shared" si="0"/>
        <v>0</v>
      </c>
    </row>
    <row r="22" spans="1:8" s="4" customFormat="1" ht="25.5">
      <c r="A22" s="334"/>
      <c r="B22" s="342" t="s">
        <v>309</v>
      </c>
      <c r="C22" s="332" t="s">
        <v>56</v>
      </c>
      <c r="D22" s="343">
        <v>1</v>
      </c>
      <c r="E22" s="338"/>
      <c r="F22" s="330">
        <f t="shared" si="0"/>
        <v>0</v>
      </c>
    </row>
    <row r="23" spans="1:8" s="4" customFormat="1" ht="12.75">
      <c r="A23" s="334"/>
      <c r="B23" s="342" t="s">
        <v>312</v>
      </c>
      <c r="C23" s="332" t="s">
        <v>12</v>
      </c>
      <c r="D23" s="343">
        <v>3</v>
      </c>
      <c r="E23" s="338"/>
      <c r="F23" s="330">
        <f t="shared" si="0"/>
        <v>0</v>
      </c>
    </row>
    <row r="24" spans="1:8" s="4" customFormat="1" ht="25.5">
      <c r="A24" s="334"/>
      <c r="B24" s="342" t="s">
        <v>247</v>
      </c>
      <c r="C24" s="332" t="s">
        <v>12</v>
      </c>
      <c r="D24" s="343">
        <v>3</v>
      </c>
      <c r="E24" s="338"/>
      <c r="F24" s="330">
        <f t="shared" si="0"/>
        <v>0</v>
      </c>
    </row>
    <row r="25" spans="1:8" s="4" customFormat="1" ht="25.5">
      <c r="A25" s="334"/>
      <c r="B25" s="342" t="s">
        <v>246</v>
      </c>
      <c r="C25" s="332" t="s">
        <v>12</v>
      </c>
      <c r="D25" s="343">
        <v>2</v>
      </c>
      <c r="E25" s="338"/>
      <c r="F25" s="330">
        <f t="shared" si="0"/>
        <v>0</v>
      </c>
    </row>
    <row r="26" spans="1:8" s="4" customFormat="1" ht="12.75">
      <c r="A26" s="334"/>
      <c r="B26" s="342" t="s">
        <v>313</v>
      </c>
      <c r="C26" s="332" t="s">
        <v>12</v>
      </c>
      <c r="D26" s="343">
        <v>1</v>
      </c>
      <c r="E26" s="338"/>
      <c r="F26" s="330">
        <f>D26*E26</f>
        <v>0</v>
      </c>
    </row>
    <row r="27" spans="1:8" s="4" customFormat="1" ht="12.75">
      <c r="A27" s="334"/>
      <c r="B27" s="342"/>
      <c r="C27" s="332"/>
      <c r="D27" s="343"/>
      <c r="E27" s="338"/>
      <c r="F27" s="330"/>
    </row>
    <row r="28" spans="1:8" s="4" customFormat="1" ht="51">
      <c r="A28" s="334">
        <f>+A13+1</f>
        <v>4</v>
      </c>
      <c r="B28" s="440" t="s">
        <v>314</v>
      </c>
      <c r="C28" s="282" t="s">
        <v>12</v>
      </c>
      <c r="D28" s="441">
        <v>1</v>
      </c>
      <c r="E28" s="441"/>
      <c r="F28" s="284">
        <f>D28*E28</f>
        <v>0</v>
      </c>
    </row>
    <row r="29" spans="1:8" s="4" customFormat="1">
      <c r="A29" s="334"/>
      <c r="B29" s="92"/>
      <c r="C29" s="332"/>
      <c r="D29" s="343"/>
      <c r="E29" s="338"/>
      <c r="F29" s="330"/>
    </row>
    <row r="30" spans="1:8" s="4" customFormat="1" ht="56.25" customHeight="1">
      <c r="A30" s="334">
        <v>5</v>
      </c>
      <c r="B30" s="440" t="s">
        <v>316</v>
      </c>
      <c r="C30" s="282" t="s">
        <v>12</v>
      </c>
      <c r="D30" s="441">
        <v>1</v>
      </c>
      <c r="E30" s="441"/>
      <c r="F30" s="284">
        <f>D30*E30</f>
        <v>0</v>
      </c>
      <c r="H30" s="284"/>
    </row>
    <row r="31" spans="1:8" s="4" customFormat="1">
      <c r="A31" s="334"/>
      <c r="B31" s="92"/>
      <c r="C31" s="332"/>
      <c r="D31" s="343"/>
      <c r="E31" s="338"/>
      <c r="F31" s="330"/>
    </row>
    <row r="32" spans="1:8" s="4" customFormat="1" ht="12.75">
      <c r="A32" s="334">
        <v>6</v>
      </c>
      <c r="B32" s="341" t="s">
        <v>58</v>
      </c>
      <c r="C32" s="348">
        <v>0.05</v>
      </c>
      <c r="D32" s="340"/>
      <c r="E32" s="338"/>
      <c r="F32" s="330">
        <f>0.05*SUM(F9:F30)</f>
        <v>0</v>
      </c>
    </row>
    <row r="33" spans="1:6" s="4" customFormat="1" ht="12.75">
      <c r="A33" s="334"/>
      <c r="B33" s="341"/>
      <c r="C33" s="348"/>
      <c r="D33" s="340"/>
      <c r="E33" s="338"/>
      <c r="F33" s="330"/>
    </row>
    <row r="34" spans="1:6" s="4" customFormat="1" ht="15.75" thickBot="1">
      <c r="A34" s="36" t="s">
        <v>66</v>
      </c>
      <c r="B34" s="225" t="s">
        <v>63</v>
      </c>
      <c r="C34" s="223"/>
      <c r="D34" s="223"/>
      <c r="E34" s="278" t="s">
        <v>34</v>
      </c>
      <c r="F34" s="279">
        <f>ROUND(SUM(F9:F32),0)</f>
        <v>0</v>
      </c>
    </row>
    <row r="35" spans="1:6" s="4" customFormat="1" ht="15" thickTop="1">
      <c r="A35" s="92"/>
      <c r="B35" s="92"/>
      <c r="C35" s="92"/>
      <c r="D35" s="92"/>
      <c r="E35" s="92"/>
      <c r="F35" s="92"/>
    </row>
    <row r="36" spans="1:6" s="4" customFormat="1">
      <c r="A36" s="92"/>
      <c r="B36" s="92"/>
      <c r="C36" s="92"/>
      <c r="D36" s="92"/>
      <c r="E36" s="92"/>
      <c r="F36" s="92"/>
    </row>
    <row r="37" spans="1:6" s="4" customFormat="1" ht="15">
      <c r="A37" s="92"/>
      <c r="B37" s="92"/>
      <c r="C37" s="347"/>
      <c r="D37" s="92"/>
      <c r="E37" s="266"/>
      <c r="F37" s="346"/>
    </row>
    <row r="38" spans="1:6" s="4" customFormat="1">
      <c r="A38" s="92"/>
      <c r="B38" s="92"/>
      <c r="C38" s="92"/>
      <c r="D38" s="92"/>
      <c r="E38" s="92"/>
      <c r="F38" s="92"/>
    </row>
    <row r="39" spans="1:6" s="4" customFormat="1" ht="15">
      <c r="D39" s="41"/>
      <c r="E39" s="92"/>
      <c r="F39" s="285"/>
    </row>
    <row r="40" spans="1:6" s="4" customFormat="1">
      <c r="A40" s="92"/>
      <c r="B40" s="92"/>
      <c r="C40" s="92"/>
      <c r="D40" s="92"/>
      <c r="E40" s="92"/>
      <c r="F40" s="92"/>
    </row>
    <row r="41" spans="1:6" s="4" customFormat="1">
      <c r="A41" s="92"/>
      <c r="B41" s="92"/>
      <c r="C41" s="92"/>
      <c r="D41" s="92"/>
      <c r="E41" s="92"/>
      <c r="F41" s="92"/>
    </row>
    <row r="42" spans="1:6" s="4" customFormat="1">
      <c r="A42" s="92"/>
      <c r="B42" s="92"/>
      <c r="C42" s="92"/>
      <c r="D42" s="92"/>
      <c r="E42" s="92"/>
      <c r="F42" s="92"/>
    </row>
    <row r="43" spans="1:6" s="4" customFormat="1">
      <c r="A43" s="92"/>
      <c r="B43" s="92"/>
      <c r="C43" s="92"/>
      <c r="D43" s="92"/>
      <c r="E43" s="92"/>
      <c r="F43" s="92"/>
    </row>
    <row r="44" spans="1:6" s="4" customFormat="1">
      <c r="A44" s="92"/>
      <c r="B44" s="92"/>
      <c r="C44" s="92"/>
      <c r="D44" s="92"/>
      <c r="E44" s="92"/>
      <c r="F44" s="92"/>
    </row>
    <row r="45" spans="1:6" s="4" customFormat="1">
      <c r="A45" s="92"/>
      <c r="B45" s="92"/>
      <c r="C45" s="92"/>
      <c r="D45" s="92"/>
      <c r="E45" s="92"/>
      <c r="F45" s="92"/>
    </row>
    <row r="46" spans="1:6" s="4" customFormat="1">
      <c r="A46" s="92"/>
      <c r="B46" s="92"/>
      <c r="C46" s="92"/>
      <c r="D46" s="92"/>
      <c r="E46" s="92"/>
      <c r="F46" s="92"/>
    </row>
    <row r="47" spans="1:6" s="4" customFormat="1">
      <c r="A47" s="92"/>
      <c r="B47" s="92"/>
      <c r="C47" s="92"/>
      <c r="D47" s="92"/>
      <c r="E47" s="92"/>
      <c r="F47" s="92"/>
    </row>
    <row r="48" spans="1:6" s="4" customFormat="1">
      <c r="A48" s="92"/>
      <c r="B48" s="92"/>
      <c r="C48" s="92"/>
      <c r="D48" s="92"/>
      <c r="E48" s="92"/>
      <c r="F48" s="92"/>
    </row>
    <row r="49" spans="1:6" s="4" customFormat="1">
      <c r="A49" s="92"/>
      <c r="B49" s="92"/>
      <c r="C49" s="92"/>
      <c r="D49" s="92"/>
      <c r="E49" s="92"/>
      <c r="F49" s="92"/>
    </row>
    <row r="50" spans="1:6" s="4" customFormat="1">
      <c r="A50" s="92"/>
      <c r="B50" s="92"/>
      <c r="C50" s="92"/>
      <c r="D50" s="92"/>
      <c r="E50" s="92"/>
      <c r="F50" s="92"/>
    </row>
    <row r="51" spans="1:6" s="4" customFormat="1">
      <c r="A51" s="92"/>
      <c r="B51" s="92"/>
      <c r="C51" s="92"/>
      <c r="D51" s="92"/>
      <c r="E51" s="92"/>
      <c r="F51" s="92"/>
    </row>
    <row r="52" spans="1:6" s="4" customFormat="1">
      <c r="A52" s="92"/>
      <c r="B52" s="92"/>
      <c r="C52" s="92"/>
      <c r="D52" s="92"/>
      <c r="E52" s="92"/>
      <c r="F52" s="92"/>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9" tint="-0.499984740745262"/>
  </sheetPr>
  <dimension ref="A1:H295"/>
  <sheetViews>
    <sheetView showZeros="0" workbookViewId="0">
      <selection activeCell="F8" sqref="F8"/>
    </sheetView>
  </sheetViews>
  <sheetFormatPr defaultRowHeight="12.75"/>
  <cols>
    <col min="1" max="1" width="4.7109375" style="231" customWidth="1"/>
    <col min="2" max="2" width="30.7109375" style="231" customWidth="1"/>
    <col min="3" max="3" width="4.7109375" style="99" customWidth="1"/>
    <col min="4" max="4" width="12.7109375" style="218" customWidth="1"/>
    <col min="5" max="6" width="12.7109375" style="85" customWidth="1"/>
    <col min="7" max="8" width="12.7109375" style="231" customWidth="1"/>
    <col min="9" max="252" width="9.140625" style="231"/>
    <col min="253" max="253" width="4.7109375" style="231" customWidth="1"/>
    <col min="254" max="254" width="30.7109375" style="231" customWidth="1"/>
    <col min="255" max="255" width="4.7109375" style="231" customWidth="1"/>
    <col min="256" max="256" width="13.7109375" style="231" customWidth="1"/>
    <col min="257" max="259" width="12.7109375" style="231" customWidth="1"/>
    <col min="260" max="260" width="9.140625" style="231"/>
    <col min="261" max="261" width="21" style="231" customWidth="1"/>
    <col min="262" max="262" width="36.5703125" style="231" customWidth="1"/>
    <col min="263" max="508" width="9.140625" style="231"/>
    <col min="509" max="509" width="4.7109375" style="231" customWidth="1"/>
    <col min="510" max="510" width="30.7109375" style="231" customWidth="1"/>
    <col min="511" max="511" width="4.7109375" style="231" customWidth="1"/>
    <col min="512" max="512" width="13.7109375" style="231" customWidth="1"/>
    <col min="513" max="515" width="12.7109375" style="231" customWidth="1"/>
    <col min="516" max="516" width="9.140625" style="231"/>
    <col min="517" max="517" width="21" style="231" customWidth="1"/>
    <col min="518" max="518" width="36.5703125" style="231" customWidth="1"/>
    <col min="519" max="764" width="9.140625" style="231"/>
    <col min="765" max="765" width="4.7109375" style="231" customWidth="1"/>
    <col min="766" max="766" width="30.7109375" style="231" customWidth="1"/>
    <col min="767" max="767" width="4.7109375" style="231" customWidth="1"/>
    <col min="768" max="768" width="13.7109375" style="231" customWidth="1"/>
    <col min="769" max="771" width="12.7109375" style="231" customWidth="1"/>
    <col min="772" max="772" width="9.140625" style="231"/>
    <col min="773" max="773" width="21" style="231" customWidth="1"/>
    <col min="774" max="774" width="36.5703125" style="231" customWidth="1"/>
    <col min="775" max="1020" width="9.140625" style="231"/>
    <col min="1021" max="1021" width="4.7109375" style="231" customWidth="1"/>
    <col min="1022" max="1022" width="30.7109375" style="231" customWidth="1"/>
    <col min="1023" max="1023" width="4.7109375" style="231" customWidth="1"/>
    <col min="1024" max="1024" width="13.7109375" style="231" customWidth="1"/>
    <col min="1025" max="1027" width="12.7109375" style="231" customWidth="1"/>
    <col min="1028" max="1028" width="9.140625" style="231"/>
    <col min="1029" max="1029" width="21" style="231" customWidth="1"/>
    <col min="1030" max="1030" width="36.5703125" style="231" customWidth="1"/>
    <col min="1031" max="1276" width="9.140625" style="231"/>
    <col min="1277" max="1277" width="4.7109375" style="231" customWidth="1"/>
    <col min="1278" max="1278" width="30.7109375" style="231" customWidth="1"/>
    <col min="1279" max="1279" width="4.7109375" style="231" customWidth="1"/>
    <col min="1280" max="1280" width="13.7109375" style="231" customWidth="1"/>
    <col min="1281" max="1283" width="12.7109375" style="231" customWidth="1"/>
    <col min="1284" max="1284" width="9.140625" style="231"/>
    <col min="1285" max="1285" width="21" style="231" customWidth="1"/>
    <col min="1286" max="1286" width="36.5703125" style="231" customWidth="1"/>
    <col min="1287" max="1532" width="9.140625" style="231"/>
    <col min="1533" max="1533" width="4.7109375" style="231" customWidth="1"/>
    <col min="1534" max="1534" width="30.7109375" style="231" customWidth="1"/>
    <col min="1535" max="1535" width="4.7109375" style="231" customWidth="1"/>
    <col min="1536" max="1536" width="13.7109375" style="231" customWidth="1"/>
    <col min="1537" max="1539" width="12.7109375" style="231" customWidth="1"/>
    <col min="1540" max="1540" width="9.140625" style="231"/>
    <col min="1541" max="1541" width="21" style="231" customWidth="1"/>
    <col min="1542" max="1542" width="36.5703125" style="231" customWidth="1"/>
    <col min="1543" max="1788" width="9.140625" style="231"/>
    <col min="1789" max="1789" width="4.7109375" style="231" customWidth="1"/>
    <col min="1790" max="1790" width="30.7109375" style="231" customWidth="1"/>
    <col min="1791" max="1791" width="4.7109375" style="231" customWidth="1"/>
    <col min="1792" max="1792" width="13.7109375" style="231" customWidth="1"/>
    <col min="1793" max="1795" width="12.7109375" style="231" customWidth="1"/>
    <col min="1796" max="1796" width="9.140625" style="231"/>
    <col min="1797" max="1797" width="21" style="231" customWidth="1"/>
    <col min="1798" max="1798" width="36.5703125" style="231" customWidth="1"/>
    <col min="1799" max="2044" width="9.140625" style="231"/>
    <col min="2045" max="2045" width="4.7109375" style="231" customWidth="1"/>
    <col min="2046" max="2046" width="30.7109375" style="231" customWidth="1"/>
    <col min="2047" max="2047" width="4.7109375" style="231" customWidth="1"/>
    <col min="2048" max="2048" width="13.7109375" style="231" customWidth="1"/>
    <col min="2049" max="2051" width="12.7109375" style="231" customWidth="1"/>
    <col min="2052" max="2052" width="9.140625" style="231"/>
    <col min="2053" max="2053" width="21" style="231" customWidth="1"/>
    <col min="2054" max="2054" width="36.5703125" style="231" customWidth="1"/>
    <col min="2055" max="2300" width="9.140625" style="231"/>
    <col min="2301" max="2301" width="4.7109375" style="231" customWidth="1"/>
    <col min="2302" max="2302" width="30.7109375" style="231" customWidth="1"/>
    <col min="2303" max="2303" width="4.7109375" style="231" customWidth="1"/>
    <col min="2304" max="2304" width="13.7109375" style="231" customWidth="1"/>
    <col min="2305" max="2307" width="12.7109375" style="231" customWidth="1"/>
    <col min="2308" max="2308" width="9.140625" style="231"/>
    <col min="2309" max="2309" width="21" style="231" customWidth="1"/>
    <col min="2310" max="2310" width="36.5703125" style="231" customWidth="1"/>
    <col min="2311" max="2556" width="9.140625" style="231"/>
    <col min="2557" max="2557" width="4.7109375" style="231" customWidth="1"/>
    <col min="2558" max="2558" width="30.7109375" style="231" customWidth="1"/>
    <col min="2559" max="2559" width="4.7109375" style="231" customWidth="1"/>
    <col min="2560" max="2560" width="13.7109375" style="231" customWidth="1"/>
    <col min="2561" max="2563" width="12.7109375" style="231" customWidth="1"/>
    <col min="2564" max="2564" width="9.140625" style="231"/>
    <col min="2565" max="2565" width="21" style="231" customWidth="1"/>
    <col min="2566" max="2566" width="36.5703125" style="231" customWidth="1"/>
    <col min="2567" max="2812" width="9.140625" style="231"/>
    <col min="2813" max="2813" width="4.7109375" style="231" customWidth="1"/>
    <col min="2814" max="2814" width="30.7109375" style="231" customWidth="1"/>
    <col min="2815" max="2815" width="4.7109375" style="231" customWidth="1"/>
    <col min="2816" max="2816" width="13.7109375" style="231" customWidth="1"/>
    <col min="2817" max="2819" width="12.7109375" style="231" customWidth="1"/>
    <col min="2820" max="2820" width="9.140625" style="231"/>
    <col min="2821" max="2821" width="21" style="231" customWidth="1"/>
    <col min="2822" max="2822" width="36.5703125" style="231" customWidth="1"/>
    <col min="2823" max="3068" width="9.140625" style="231"/>
    <col min="3069" max="3069" width="4.7109375" style="231" customWidth="1"/>
    <col min="3070" max="3070" width="30.7109375" style="231" customWidth="1"/>
    <col min="3071" max="3071" width="4.7109375" style="231" customWidth="1"/>
    <col min="3072" max="3072" width="13.7109375" style="231" customWidth="1"/>
    <col min="3073" max="3075" width="12.7109375" style="231" customWidth="1"/>
    <col min="3076" max="3076" width="9.140625" style="231"/>
    <col min="3077" max="3077" width="21" style="231" customWidth="1"/>
    <col min="3078" max="3078" width="36.5703125" style="231" customWidth="1"/>
    <col min="3079" max="3324" width="9.140625" style="231"/>
    <col min="3325" max="3325" width="4.7109375" style="231" customWidth="1"/>
    <col min="3326" max="3326" width="30.7109375" style="231" customWidth="1"/>
    <col min="3327" max="3327" width="4.7109375" style="231" customWidth="1"/>
    <col min="3328" max="3328" width="13.7109375" style="231" customWidth="1"/>
    <col min="3329" max="3331" width="12.7109375" style="231" customWidth="1"/>
    <col min="3332" max="3332" width="9.140625" style="231"/>
    <col min="3333" max="3333" width="21" style="231" customWidth="1"/>
    <col min="3334" max="3334" width="36.5703125" style="231" customWidth="1"/>
    <col min="3335" max="3580" width="9.140625" style="231"/>
    <col min="3581" max="3581" width="4.7109375" style="231" customWidth="1"/>
    <col min="3582" max="3582" width="30.7109375" style="231" customWidth="1"/>
    <col min="3583" max="3583" width="4.7109375" style="231" customWidth="1"/>
    <col min="3584" max="3584" width="13.7109375" style="231" customWidth="1"/>
    <col min="3585" max="3587" width="12.7109375" style="231" customWidth="1"/>
    <col min="3588" max="3588" width="9.140625" style="231"/>
    <col min="3589" max="3589" width="21" style="231" customWidth="1"/>
    <col min="3590" max="3590" width="36.5703125" style="231" customWidth="1"/>
    <col min="3591" max="3836" width="9.140625" style="231"/>
    <col min="3837" max="3837" width="4.7109375" style="231" customWidth="1"/>
    <col min="3838" max="3838" width="30.7109375" style="231" customWidth="1"/>
    <col min="3839" max="3839" width="4.7109375" style="231" customWidth="1"/>
    <col min="3840" max="3840" width="13.7109375" style="231" customWidth="1"/>
    <col min="3841" max="3843" width="12.7109375" style="231" customWidth="1"/>
    <col min="3844" max="3844" width="9.140625" style="231"/>
    <col min="3845" max="3845" width="21" style="231" customWidth="1"/>
    <col min="3846" max="3846" width="36.5703125" style="231" customWidth="1"/>
    <col min="3847" max="4092" width="9.140625" style="231"/>
    <col min="4093" max="4093" width="4.7109375" style="231" customWidth="1"/>
    <col min="4094" max="4094" width="30.7109375" style="231" customWidth="1"/>
    <col min="4095" max="4095" width="4.7109375" style="231" customWidth="1"/>
    <col min="4096" max="4096" width="13.7109375" style="231" customWidth="1"/>
    <col min="4097" max="4099" width="12.7109375" style="231" customWidth="1"/>
    <col min="4100" max="4100" width="9.140625" style="231"/>
    <col min="4101" max="4101" width="21" style="231" customWidth="1"/>
    <col min="4102" max="4102" width="36.5703125" style="231" customWidth="1"/>
    <col min="4103" max="4348" width="9.140625" style="231"/>
    <col min="4349" max="4349" width="4.7109375" style="231" customWidth="1"/>
    <col min="4350" max="4350" width="30.7109375" style="231" customWidth="1"/>
    <col min="4351" max="4351" width="4.7109375" style="231" customWidth="1"/>
    <col min="4352" max="4352" width="13.7109375" style="231" customWidth="1"/>
    <col min="4353" max="4355" width="12.7109375" style="231" customWidth="1"/>
    <col min="4356" max="4356" width="9.140625" style="231"/>
    <col min="4357" max="4357" width="21" style="231" customWidth="1"/>
    <col min="4358" max="4358" width="36.5703125" style="231" customWidth="1"/>
    <col min="4359" max="4604" width="9.140625" style="231"/>
    <col min="4605" max="4605" width="4.7109375" style="231" customWidth="1"/>
    <col min="4606" max="4606" width="30.7109375" style="231" customWidth="1"/>
    <col min="4607" max="4607" width="4.7109375" style="231" customWidth="1"/>
    <col min="4608" max="4608" width="13.7109375" style="231" customWidth="1"/>
    <col min="4609" max="4611" width="12.7109375" style="231" customWidth="1"/>
    <col min="4612" max="4612" width="9.140625" style="231"/>
    <col min="4613" max="4613" width="21" style="231" customWidth="1"/>
    <col min="4614" max="4614" width="36.5703125" style="231" customWidth="1"/>
    <col min="4615" max="4860" width="9.140625" style="231"/>
    <col min="4861" max="4861" width="4.7109375" style="231" customWidth="1"/>
    <col min="4862" max="4862" width="30.7109375" style="231" customWidth="1"/>
    <col min="4863" max="4863" width="4.7109375" style="231" customWidth="1"/>
    <col min="4864" max="4864" width="13.7109375" style="231" customWidth="1"/>
    <col min="4865" max="4867" width="12.7109375" style="231" customWidth="1"/>
    <col min="4868" max="4868" width="9.140625" style="231"/>
    <col min="4869" max="4869" width="21" style="231" customWidth="1"/>
    <col min="4870" max="4870" width="36.5703125" style="231" customWidth="1"/>
    <col min="4871" max="5116" width="9.140625" style="231"/>
    <col min="5117" max="5117" width="4.7109375" style="231" customWidth="1"/>
    <col min="5118" max="5118" width="30.7109375" style="231" customWidth="1"/>
    <col min="5119" max="5119" width="4.7109375" style="231" customWidth="1"/>
    <col min="5120" max="5120" width="13.7109375" style="231" customWidth="1"/>
    <col min="5121" max="5123" width="12.7109375" style="231" customWidth="1"/>
    <col min="5124" max="5124" width="9.140625" style="231"/>
    <col min="5125" max="5125" width="21" style="231" customWidth="1"/>
    <col min="5126" max="5126" width="36.5703125" style="231" customWidth="1"/>
    <col min="5127" max="5372" width="9.140625" style="231"/>
    <col min="5373" max="5373" width="4.7109375" style="231" customWidth="1"/>
    <col min="5374" max="5374" width="30.7109375" style="231" customWidth="1"/>
    <col min="5375" max="5375" width="4.7109375" style="231" customWidth="1"/>
    <col min="5376" max="5376" width="13.7109375" style="231" customWidth="1"/>
    <col min="5377" max="5379" width="12.7109375" style="231" customWidth="1"/>
    <col min="5380" max="5380" width="9.140625" style="231"/>
    <col min="5381" max="5381" width="21" style="231" customWidth="1"/>
    <col min="5382" max="5382" width="36.5703125" style="231" customWidth="1"/>
    <col min="5383" max="5628" width="9.140625" style="231"/>
    <col min="5629" max="5629" width="4.7109375" style="231" customWidth="1"/>
    <col min="5630" max="5630" width="30.7109375" style="231" customWidth="1"/>
    <col min="5631" max="5631" width="4.7109375" style="231" customWidth="1"/>
    <col min="5632" max="5632" width="13.7109375" style="231" customWidth="1"/>
    <col min="5633" max="5635" width="12.7109375" style="231" customWidth="1"/>
    <col min="5636" max="5636" width="9.140625" style="231"/>
    <col min="5637" max="5637" width="21" style="231" customWidth="1"/>
    <col min="5638" max="5638" width="36.5703125" style="231" customWidth="1"/>
    <col min="5639" max="5884" width="9.140625" style="231"/>
    <col min="5885" max="5885" width="4.7109375" style="231" customWidth="1"/>
    <col min="5886" max="5886" width="30.7109375" style="231" customWidth="1"/>
    <col min="5887" max="5887" width="4.7109375" style="231" customWidth="1"/>
    <col min="5888" max="5888" width="13.7109375" style="231" customWidth="1"/>
    <col min="5889" max="5891" width="12.7109375" style="231" customWidth="1"/>
    <col min="5892" max="5892" width="9.140625" style="231"/>
    <col min="5893" max="5893" width="21" style="231" customWidth="1"/>
    <col min="5894" max="5894" width="36.5703125" style="231" customWidth="1"/>
    <col min="5895" max="6140" width="9.140625" style="231"/>
    <col min="6141" max="6141" width="4.7109375" style="231" customWidth="1"/>
    <col min="6142" max="6142" width="30.7109375" style="231" customWidth="1"/>
    <col min="6143" max="6143" width="4.7109375" style="231" customWidth="1"/>
    <col min="6144" max="6144" width="13.7109375" style="231" customWidth="1"/>
    <col min="6145" max="6147" width="12.7109375" style="231" customWidth="1"/>
    <col min="6148" max="6148" width="9.140625" style="231"/>
    <col min="6149" max="6149" width="21" style="231" customWidth="1"/>
    <col min="6150" max="6150" width="36.5703125" style="231" customWidth="1"/>
    <col min="6151" max="6396" width="9.140625" style="231"/>
    <col min="6397" max="6397" width="4.7109375" style="231" customWidth="1"/>
    <col min="6398" max="6398" width="30.7109375" style="231" customWidth="1"/>
    <col min="6399" max="6399" width="4.7109375" style="231" customWidth="1"/>
    <col min="6400" max="6400" width="13.7109375" style="231" customWidth="1"/>
    <col min="6401" max="6403" width="12.7109375" style="231" customWidth="1"/>
    <col min="6404" max="6404" width="9.140625" style="231"/>
    <col min="6405" max="6405" width="21" style="231" customWidth="1"/>
    <col min="6406" max="6406" width="36.5703125" style="231" customWidth="1"/>
    <col min="6407" max="6652" width="9.140625" style="231"/>
    <col min="6653" max="6653" width="4.7109375" style="231" customWidth="1"/>
    <col min="6654" max="6654" width="30.7109375" style="231" customWidth="1"/>
    <col min="6655" max="6655" width="4.7109375" style="231" customWidth="1"/>
    <col min="6656" max="6656" width="13.7109375" style="231" customWidth="1"/>
    <col min="6657" max="6659" width="12.7109375" style="231" customWidth="1"/>
    <col min="6660" max="6660" width="9.140625" style="231"/>
    <col min="6661" max="6661" width="21" style="231" customWidth="1"/>
    <col min="6662" max="6662" width="36.5703125" style="231" customWidth="1"/>
    <col min="6663" max="6908" width="9.140625" style="231"/>
    <col min="6909" max="6909" width="4.7109375" style="231" customWidth="1"/>
    <col min="6910" max="6910" width="30.7109375" style="231" customWidth="1"/>
    <col min="6911" max="6911" width="4.7109375" style="231" customWidth="1"/>
    <col min="6912" max="6912" width="13.7109375" style="231" customWidth="1"/>
    <col min="6913" max="6915" width="12.7109375" style="231" customWidth="1"/>
    <col min="6916" max="6916" width="9.140625" style="231"/>
    <col min="6917" max="6917" width="21" style="231" customWidth="1"/>
    <col min="6918" max="6918" width="36.5703125" style="231" customWidth="1"/>
    <col min="6919" max="7164" width="9.140625" style="231"/>
    <col min="7165" max="7165" width="4.7109375" style="231" customWidth="1"/>
    <col min="7166" max="7166" width="30.7109375" style="231" customWidth="1"/>
    <col min="7167" max="7167" width="4.7109375" style="231" customWidth="1"/>
    <col min="7168" max="7168" width="13.7109375" style="231" customWidth="1"/>
    <col min="7169" max="7171" width="12.7109375" style="231" customWidth="1"/>
    <col min="7172" max="7172" width="9.140625" style="231"/>
    <col min="7173" max="7173" width="21" style="231" customWidth="1"/>
    <col min="7174" max="7174" width="36.5703125" style="231" customWidth="1"/>
    <col min="7175" max="7420" width="9.140625" style="231"/>
    <col min="7421" max="7421" width="4.7109375" style="231" customWidth="1"/>
    <col min="7422" max="7422" width="30.7109375" style="231" customWidth="1"/>
    <col min="7423" max="7423" width="4.7109375" style="231" customWidth="1"/>
    <col min="7424" max="7424" width="13.7109375" style="231" customWidth="1"/>
    <col min="7425" max="7427" width="12.7109375" style="231" customWidth="1"/>
    <col min="7428" max="7428" width="9.140625" style="231"/>
    <col min="7429" max="7429" width="21" style="231" customWidth="1"/>
    <col min="7430" max="7430" width="36.5703125" style="231" customWidth="1"/>
    <col min="7431" max="7676" width="9.140625" style="231"/>
    <col min="7677" max="7677" width="4.7109375" style="231" customWidth="1"/>
    <col min="7678" max="7678" width="30.7109375" style="231" customWidth="1"/>
    <col min="7679" max="7679" width="4.7109375" style="231" customWidth="1"/>
    <col min="7680" max="7680" width="13.7109375" style="231" customWidth="1"/>
    <col min="7681" max="7683" width="12.7109375" style="231" customWidth="1"/>
    <col min="7684" max="7684" width="9.140625" style="231"/>
    <col min="7685" max="7685" width="21" style="231" customWidth="1"/>
    <col min="7686" max="7686" width="36.5703125" style="231" customWidth="1"/>
    <col min="7687" max="7932" width="9.140625" style="231"/>
    <col min="7933" max="7933" width="4.7109375" style="231" customWidth="1"/>
    <col min="7934" max="7934" width="30.7109375" style="231" customWidth="1"/>
    <col min="7935" max="7935" width="4.7109375" style="231" customWidth="1"/>
    <col min="7936" max="7936" width="13.7109375" style="231" customWidth="1"/>
    <col min="7937" max="7939" width="12.7109375" style="231" customWidth="1"/>
    <col min="7940" max="7940" width="9.140625" style="231"/>
    <col min="7941" max="7941" width="21" style="231" customWidth="1"/>
    <col min="7942" max="7942" width="36.5703125" style="231" customWidth="1"/>
    <col min="7943" max="8188" width="9.140625" style="231"/>
    <col min="8189" max="8189" width="4.7109375" style="231" customWidth="1"/>
    <col min="8190" max="8190" width="30.7109375" style="231" customWidth="1"/>
    <col min="8191" max="8191" width="4.7109375" style="231" customWidth="1"/>
    <col min="8192" max="8192" width="13.7109375" style="231" customWidth="1"/>
    <col min="8193" max="8195" width="12.7109375" style="231" customWidth="1"/>
    <col min="8196" max="8196" width="9.140625" style="231"/>
    <col min="8197" max="8197" width="21" style="231" customWidth="1"/>
    <col min="8198" max="8198" width="36.5703125" style="231" customWidth="1"/>
    <col min="8199" max="8444" width="9.140625" style="231"/>
    <col min="8445" max="8445" width="4.7109375" style="231" customWidth="1"/>
    <col min="8446" max="8446" width="30.7109375" style="231" customWidth="1"/>
    <col min="8447" max="8447" width="4.7109375" style="231" customWidth="1"/>
    <col min="8448" max="8448" width="13.7109375" style="231" customWidth="1"/>
    <col min="8449" max="8451" width="12.7109375" style="231" customWidth="1"/>
    <col min="8452" max="8452" width="9.140625" style="231"/>
    <col min="8453" max="8453" width="21" style="231" customWidth="1"/>
    <col min="8454" max="8454" width="36.5703125" style="231" customWidth="1"/>
    <col min="8455" max="8700" width="9.140625" style="231"/>
    <col min="8701" max="8701" width="4.7109375" style="231" customWidth="1"/>
    <col min="8702" max="8702" width="30.7109375" style="231" customWidth="1"/>
    <col min="8703" max="8703" width="4.7109375" style="231" customWidth="1"/>
    <col min="8704" max="8704" width="13.7109375" style="231" customWidth="1"/>
    <col min="8705" max="8707" width="12.7109375" style="231" customWidth="1"/>
    <col min="8708" max="8708" width="9.140625" style="231"/>
    <col min="8709" max="8709" width="21" style="231" customWidth="1"/>
    <col min="8710" max="8710" width="36.5703125" style="231" customWidth="1"/>
    <col min="8711" max="8956" width="9.140625" style="231"/>
    <col min="8957" max="8957" width="4.7109375" style="231" customWidth="1"/>
    <col min="8958" max="8958" width="30.7109375" style="231" customWidth="1"/>
    <col min="8959" max="8959" width="4.7109375" style="231" customWidth="1"/>
    <col min="8960" max="8960" width="13.7109375" style="231" customWidth="1"/>
    <col min="8961" max="8963" width="12.7109375" style="231" customWidth="1"/>
    <col min="8964" max="8964" width="9.140625" style="231"/>
    <col min="8965" max="8965" width="21" style="231" customWidth="1"/>
    <col min="8966" max="8966" width="36.5703125" style="231" customWidth="1"/>
    <col min="8967" max="9212" width="9.140625" style="231"/>
    <col min="9213" max="9213" width="4.7109375" style="231" customWidth="1"/>
    <col min="9214" max="9214" width="30.7109375" style="231" customWidth="1"/>
    <col min="9215" max="9215" width="4.7109375" style="231" customWidth="1"/>
    <col min="9216" max="9216" width="13.7109375" style="231" customWidth="1"/>
    <col min="9217" max="9219" width="12.7109375" style="231" customWidth="1"/>
    <col min="9220" max="9220" width="9.140625" style="231"/>
    <col min="9221" max="9221" width="21" style="231" customWidth="1"/>
    <col min="9222" max="9222" width="36.5703125" style="231" customWidth="1"/>
    <col min="9223" max="9468" width="9.140625" style="231"/>
    <col min="9469" max="9469" width="4.7109375" style="231" customWidth="1"/>
    <col min="9470" max="9470" width="30.7109375" style="231" customWidth="1"/>
    <col min="9471" max="9471" width="4.7109375" style="231" customWidth="1"/>
    <col min="9472" max="9472" width="13.7109375" style="231" customWidth="1"/>
    <col min="9473" max="9475" width="12.7109375" style="231" customWidth="1"/>
    <col min="9476" max="9476" width="9.140625" style="231"/>
    <col min="9477" max="9477" width="21" style="231" customWidth="1"/>
    <col min="9478" max="9478" width="36.5703125" style="231" customWidth="1"/>
    <col min="9479" max="9724" width="9.140625" style="231"/>
    <col min="9725" max="9725" width="4.7109375" style="231" customWidth="1"/>
    <col min="9726" max="9726" width="30.7109375" style="231" customWidth="1"/>
    <col min="9727" max="9727" width="4.7109375" style="231" customWidth="1"/>
    <col min="9728" max="9728" width="13.7109375" style="231" customWidth="1"/>
    <col min="9729" max="9731" width="12.7109375" style="231" customWidth="1"/>
    <col min="9732" max="9732" width="9.140625" style="231"/>
    <col min="9733" max="9733" width="21" style="231" customWidth="1"/>
    <col min="9734" max="9734" width="36.5703125" style="231" customWidth="1"/>
    <col min="9735" max="9980" width="9.140625" style="231"/>
    <col min="9981" max="9981" width="4.7109375" style="231" customWidth="1"/>
    <col min="9982" max="9982" width="30.7109375" style="231" customWidth="1"/>
    <col min="9983" max="9983" width="4.7109375" style="231" customWidth="1"/>
    <col min="9984" max="9984" width="13.7109375" style="231" customWidth="1"/>
    <col min="9985" max="9987" width="12.7109375" style="231" customWidth="1"/>
    <col min="9988" max="9988" width="9.140625" style="231"/>
    <col min="9989" max="9989" width="21" style="231" customWidth="1"/>
    <col min="9990" max="9990" width="36.5703125" style="231" customWidth="1"/>
    <col min="9991" max="10236" width="9.140625" style="231"/>
    <col min="10237" max="10237" width="4.7109375" style="231" customWidth="1"/>
    <col min="10238" max="10238" width="30.7109375" style="231" customWidth="1"/>
    <col min="10239" max="10239" width="4.7109375" style="231" customWidth="1"/>
    <col min="10240" max="10240" width="13.7109375" style="231" customWidth="1"/>
    <col min="10241" max="10243" width="12.7109375" style="231" customWidth="1"/>
    <col min="10244" max="10244" width="9.140625" style="231"/>
    <col min="10245" max="10245" width="21" style="231" customWidth="1"/>
    <col min="10246" max="10246" width="36.5703125" style="231" customWidth="1"/>
    <col min="10247" max="10492" width="9.140625" style="231"/>
    <col min="10493" max="10493" width="4.7109375" style="231" customWidth="1"/>
    <col min="10494" max="10494" width="30.7109375" style="231" customWidth="1"/>
    <col min="10495" max="10495" width="4.7109375" style="231" customWidth="1"/>
    <col min="10496" max="10496" width="13.7109375" style="231" customWidth="1"/>
    <col min="10497" max="10499" width="12.7109375" style="231" customWidth="1"/>
    <col min="10500" max="10500" width="9.140625" style="231"/>
    <col min="10501" max="10501" width="21" style="231" customWidth="1"/>
    <col min="10502" max="10502" width="36.5703125" style="231" customWidth="1"/>
    <col min="10503" max="10748" width="9.140625" style="231"/>
    <col min="10749" max="10749" width="4.7109375" style="231" customWidth="1"/>
    <col min="10750" max="10750" width="30.7109375" style="231" customWidth="1"/>
    <col min="10751" max="10751" width="4.7109375" style="231" customWidth="1"/>
    <col min="10752" max="10752" width="13.7109375" style="231" customWidth="1"/>
    <col min="10753" max="10755" width="12.7109375" style="231" customWidth="1"/>
    <col min="10756" max="10756" width="9.140625" style="231"/>
    <col min="10757" max="10757" width="21" style="231" customWidth="1"/>
    <col min="10758" max="10758" width="36.5703125" style="231" customWidth="1"/>
    <col min="10759" max="11004" width="9.140625" style="231"/>
    <col min="11005" max="11005" width="4.7109375" style="231" customWidth="1"/>
    <col min="11006" max="11006" width="30.7109375" style="231" customWidth="1"/>
    <col min="11007" max="11007" width="4.7109375" style="231" customWidth="1"/>
    <col min="11008" max="11008" width="13.7109375" style="231" customWidth="1"/>
    <col min="11009" max="11011" width="12.7109375" style="231" customWidth="1"/>
    <col min="11012" max="11012" width="9.140625" style="231"/>
    <col min="11013" max="11013" width="21" style="231" customWidth="1"/>
    <col min="11014" max="11014" width="36.5703125" style="231" customWidth="1"/>
    <col min="11015" max="11260" width="9.140625" style="231"/>
    <col min="11261" max="11261" width="4.7109375" style="231" customWidth="1"/>
    <col min="11262" max="11262" width="30.7109375" style="231" customWidth="1"/>
    <col min="11263" max="11263" width="4.7109375" style="231" customWidth="1"/>
    <col min="11264" max="11264" width="13.7109375" style="231" customWidth="1"/>
    <col min="11265" max="11267" width="12.7109375" style="231" customWidth="1"/>
    <col min="11268" max="11268" width="9.140625" style="231"/>
    <col min="11269" max="11269" width="21" style="231" customWidth="1"/>
    <col min="11270" max="11270" width="36.5703125" style="231" customWidth="1"/>
    <col min="11271" max="11516" width="9.140625" style="231"/>
    <col min="11517" max="11517" width="4.7109375" style="231" customWidth="1"/>
    <col min="11518" max="11518" width="30.7109375" style="231" customWidth="1"/>
    <col min="11519" max="11519" width="4.7109375" style="231" customWidth="1"/>
    <col min="11520" max="11520" width="13.7109375" style="231" customWidth="1"/>
    <col min="11521" max="11523" width="12.7109375" style="231" customWidth="1"/>
    <col min="11524" max="11524" width="9.140625" style="231"/>
    <col min="11525" max="11525" width="21" style="231" customWidth="1"/>
    <col min="11526" max="11526" width="36.5703125" style="231" customWidth="1"/>
    <col min="11527" max="11772" width="9.140625" style="231"/>
    <col min="11773" max="11773" width="4.7109375" style="231" customWidth="1"/>
    <col min="11774" max="11774" width="30.7109375" style="231" customWidth="1"/>
    <col min="11775" max="11775" width="4.7109375" style="231" customWidth="1"/>
    <col min="11776" max="11776" width="13.7109375" style="231" customWidth="1"/>
    <col min="11777" max="11779" width="12.7109375" style="231" customWidth="1"/>
    <col min="11780" max="11780" width="9.140625" style="231"/>
    <col min="11781" max="11781" width="21" style="231" customWidth="1"/>
    <col min="11782" max="11782" width="36.5703125" style="231" customWidth="1"/>
    <col min="11783" max="12028" width="9.140625" style="231"/>
    <col min="12029" max="12029" width="4.7109375" style="231" customWidth="1"/>
    <col min="12030" max="12030" width="30.7109375" style="231" customWidth="1"/>
    <col min="12031" max="12031" width="4.7109375" style="231" customWidth="1"/>
    <col min="12032" max="12032" width="13.7109375" style="231" customWidth="1"/>
    <col min="12033" max="12035" width="12.7109375" style="231" customWidth="1"/>
    <col min="12036" max="12036" width="9.140625" style="231"/>
    <col min="12037" max="12037" width="21" style="231" customWidth="1"/>
    <col min="12038" max="12038" width="36.5703125" style="231" customWidth="1"/>
    <col min="12039" max="12284" width="9.140625" style="231"/>
    <col min="12285" max="12285" width="4.7109375" style="231" customWidth="1"/>
    <col min="12286" max="12286" width="30.7109375" style="231" customWidth="1"/>
    <col min="12287" max="12287" width="4.7109375" style="231" customWidth="1"/>
    <col min="12288" max="12288" width="13.7109375" style="231" customWidth="1"/>
    <col min="12289" max="12291" width="12.7109375" style="231" customWidth="1"/>
    <col min="12292" max="12292" width="9.140625" style="231"/>
    <col min="12293" max="12293" width="21" style="231" customWidth="1"/>
    <col min="12294" max="12294" width="36.5703125" style="231" customWidth="1"/>
    <col min="12295" max="12540" width="9.140625" style="231"/>
    <col min="12541" max="12541" width="4.7109375" style="231" customWidth="1"/>
    <col min="12542" max="12542" width="30.7109375" style="231" customWidth="1"/>
    <col min="12543" max="12543" width="4.7109375" style="231" customWidth="1"/>
    <col min="12544" max="12544" width="13.7109375" style="231" customWidth="1"/>
    <col min="12545" max="12547" width="12.7109375" style="231" customWidth="1"/>
    <col min="12548" max="12548" width="9.140625" style="231"/>
    <col min="12549" max="12549" width="21" style="231" customWidth="1"/>
    <col min="12550" max="12550" width="36.5703125" style="231" customWidth="1"/>
    <col min="12551" max="12796" width="9.140625" style="231"/>
    <col min="12797" max="12797" width="4.7109375" style="231" customWidth="1"/>
    <col min="12798" max="12798" width="30.7109375" style="231" customWidth="1"/>
    <col min="12799" max="12799" width="4.7109375" style="231" customWidth="1"/>
    <col min="12800" max="12800" width="13.7109375" style="231" customWidth="1"/>
    <col min="12801" max="12803" width="12.7109375" style="231" customWidth="1"/>
    <col min="12804" max="12804" width="9.140625" style="231"/>
    <col min="12805" max="12805" width="21" style="231" customWidth="1"/>
    <col min="12806" max="12806" width="36.5703125" style="231" customWidth="1"/>
    <col min="12807" max="13052" width="9.140625" style="231"/>
    <col min="13053" max="13053" width="4.7109375" style="231" customWidth="1"/>
    <col min="13054" max="13054" width="30.7109375" style="231" customWidth="1"/>
    <col min="13055" max="13055" width="4.7109375" style="231" customWidth="1"/>
    <col min="13056" max="13056" width="13.7109375" style="231" customWidth="1"/>
    <col min="13057" max="13059" width="12.7109375" style="231" customWidth="1"/>
    <col min="13060" max="13060" width="9.140625" style="231"/>
    <col min="13061" max="13061" width="21" style="231" customWidth="1"/>
    <col min="13062" max="13062" width="36.5703125" style="231" customWidth="1"/>
    <col min="13063" max="13308" width="9.140625" style="231"/>
    <col min="13309" max="13309" width="4.7109375" style="231" customWidth="1"/>
    <col min="13310" max="13310" width="30.7109375" style="231" customWidth="1"/>
    <col min="13311" max="13311" width="4.7109375" style="231" customWidth="1"/>
    <col min="13312" max="13312" width="13.7109375" style="231" customWidth="1"/>
    <col min="13313" max="13315" width="12.7109375" style="231" customWidth="1"/>
    <col min="13316" max="13316" width="9.140625" style="231"/>
    <col min="13317" max="13317" width="21" style="231" customWidth="1"/>
    <col min="13318" max="13318" width="36.5703125" style="231" customWidth="1"/>
    <col min="13319" max="13564" width="9.140625" style="231"/>
    <col min="13565" max="13565" width="4.7109375" style="231" customWidth="1"/>
    <col min="13566" max="13566" width="30.7109375" style="231" customWidth="1"/>
    <col min="13567" max="13567" width="4.7109375" style="231" customWidth="1"/>
    <col min="13568" max="13568" width="13.7109375" style="231" customWidth="1"/>
    <col min="13569" max="13571" width="12.7109375" style="231" customWidth="1"/>
    <col min="13572" max="13572" width="9.140625" style="231"/>
    <col min="13573" max="13573" width="21" style="231" customWidth="1"/>
    <col min="13574" max="13574" width="36.5703125" style="231" customWidth="1"/>
    <col min="13575" max="13820" width="9.140625" style="231"/>
    <col min="13821" max="13821" width="4.7109375" style="231" customWidth="1"/>
    <col min="13822" max="13822" width="30.7109375" style="231" customWidth="1"/>
    <col min="13823" max="13823" width="4.7109375" style="231" customWidth="1"/>
    <col min="13824" max="13824" width="13.7109375" style="231" customWidth="1"/>
    <col min="13825" max="13827" width="12.7109375" style="231" customWidth="1"/>
    <col min="13828" max="13828" width="9.140625" style="231"/>
    <col min="13829" max="13829" width="21" style="231" customWidth="1"/>
    <col min="13830" max="13830" width="36.5703125" style="231" customWidth="1"/>
    <col min="13831" max="14076" width="9.140625" style="231"/>
    <col min="14077" max="14077" width="4.7109375" style="231" customWidth="1"/>
    <col min="14078" max="14078" width="30.7109375" style="231" customWidth="1"/>
    <col min="14079" max="14079" width="4.7109375" style="231" customWidth="1"/>
    <col min="14080" max="14080" width="13.7109375" style="231" customWidth="1"/>
    <col min="14081" max="14083" width="12.7109375" style="231" customWidth="1"/>
    <col min="14084" max="14084" width="9.140625" style="231"/>
    <col min="14085" max="14085" width="21" style="231" customWidth="1"/>
    <col min="14086" max="14086" width="36.5703125" style="231" customWidth="1"/>
    <col min="14087" max="14332" width="9.140625" style="231"/>
    <col min="14333" max="14333" width="4.7109375" style="231" customWidth="1"/>
    <col min="14334" max="14334" width="30.7109375" style="231" customWidth="1"/>
    <col min="14335" max="14335" width="4.7109375" style="231" customWidth="1"/>
    <col min="14336" max="14336" width="13.7109375" style="231" customWidth="1"/>
    <col min="14337" max="14339" width="12.7109375" style="231" customWidth="1"/>
    <col min="14340" max="14340" width="9.140625" style="231"/>
    <col min="14341" max="14341" width="21" style="231" customWidth="1"/>
    <col min="14342" max="14342" width="36.5703125" style="231" customWidth="1"/>
    <col min="14343" max="14588" width="9.140625" style="231"/>
    <col min="14589" max="14589" width="4.7109375" style="231" customWidth="1"/>
    <col min="14590" max="14590" width="30.7109375" style="231" customWidth="1"/>
    <col min="14591" max="14591" width="4.7109375" style="231" customWidth="1"/>
    <col min="14592" max="14592" width="13.7109375" style="231" customWidth="1"/>
    <col min="14593" max="14595" width="12.7109375" style="231" customWidth="1"/>
    <col min="14596" max="14596" width="9.140625" style="231"/>
    <col min="14597" max="14597" width="21" style="231" customWidth="1"/>
    <col min="14598" max="14598" width="36.5703125" style="231" customWidth="1"/>
    <col min="14599" max="14844" width="9.140625" style="231"/>
    <col min="14845" max="14845" width="4.7109375" style="231" customWidth="1"/>
    <col min="14846" max="14846" width="30.7109375" style="231" customWidth="1"/>
    <col min="14847" max="14847" width="4.7109375" style="231" customWidth="1"/>
    <col min="14848" max="14848" width="13.7109375" style="231" customWidth="1"/>
    <col min="14849" max="14851" width="12.7109375" style="231" customWidth="1"/>
    <col min="14852" max="14852" width="9.140625" style="231"/>
    <col min="14853" max="14853" width="21" style="231" customWidth="1"/>
    <col min="14854" max="14854" width="36.5703125" style="231" customWidth="1"/>
    <col min="14855" max="15100" width="9.140625" style="231"/>
    <col min="15101" max="15101" width="4.7109375" style="231" customWidth="1"/>
    <col min="15102" max="15102" width="30.7109375" style="231" customWidth="1"/>
    <col min="15103" max="15103" width="4.7109375" style="231" customWidth="1"/>
    <col min="15104" max="15104" width="13.7109375" style="231" customWidth="1"/>
    <col min="15105" max="15107" width="12.7109375" style="231" customWidth="1"/>
    <col min="15108" max="15108" width="9.140625" style="231"/>
    <col min="15109" max="15109" width="21" style="231" customWidth="1"/>
    <col min="15110" max="15110" width="36.5703125" style="231" customWidth="1"/>
    <col min="15111" max="15356" width="9.140625" style="231"/>
    <col min="15357" max="15357" width="4.7109375" style="231" customWidth="1"/>
    <col min="15358" max="15358" width="30.7109375" style="231" customWidth="1"/>
    <col min="15359" max="15359" width="4.7109375" style="231" customWidth="1"/>
    <col min="15360" max="15360" width="13.7109375" style="231" customWidth="1"/>
    <col min="15361" max="15363" width="12.7109375" style="231" customWidth="1"/>
    <col min="15364" max="15364" width="9.140625" style="231"/>
    <col min="15365" max="15365" width="21" style="231" customWidth="1"/>
    <col min="15366" max="15366" width="36.5703125" style="231" customWidth="1"/>
    <col min="15367" max="15612" width="9.140625" style="231"/>
    <col min="15613" max="15613" width="4.7109375" style="231" customWidth="1"/>
    <col min="15614" max="15614" width="30.7109375" style="231" customWidth="1"/>
    <col min="15615" max="15615" width="4.7109375" style="231" customWidth="1"/>
    <col min="15616" max="15616" width="13.7109375" style="231" customWidth="1"/>
    <col min="15617" max="15619" width="12.7109375" style="231" customWidth="1"/>
    <col min="15620" max="15620" width="9.140625" style="231"/>
    <col min="15621" max="15621" width="21" style="231" customWidth="1"/>
    <col min="15622" max="15622" width="36.5703125" style="231" customWidth="1"/>
    <col min="15623" max="15868" width="9.140625" style="231"/>
    <col min="15869" max="15869" width="4.7109375" style="231" customWidth="1"/>
    <col min="15870" max="15870" width="30.7109375" style="231" customWidth="1"/>
    <col min="15871" max="15871" width="4.7109375" style="231" customWidth="1"/>
    <col min="15872" max="15872" width="13.7109375" style="231" customWidth="1"/>
    <col min="15873" max="15875" width="12.7109375" style="231" customWidth="1"/>
    <col min="15876" max="15876" width="9.140625" style="231"/>
    <col min="15877" max="15877" width="21" style="231" customWidth="1"/>
    <col min="15878" max="15878" width="36.5703125" style="231" customWidth="1"/>
    <col min="15879" max="16124" width="9.140625" style="231"/>
    <col min="16125" max="16125" width="4.7109375" style="231" customWidth="1"/>
    <col min="16126" max="16126" width="30.7109375" style="231" customWidth="1"/>
    <col min="16127" max="16127" width="4.7109375" style="231" customWidth="1"/>
    <col min="16128" max="16128" width="13.7109375" style="231" customWidth="1"/>
    <col min="16129" max="16131" width="12.7109375" style="231" customWidth="1"/>
    <col min="16132" max="16132" width="9.140625" style="231"/>
    <col min="16133" max="16133" width="21" style="231" customWidth="1"/>
    <col min="16134" max="16134" width="36.5703125" style="231" customWidth="1"/>
    <col min="16135" max="16384" width="9.140625" style="231"/>
  </cols>
  <sheetData>
    <row r="1" spans="1:8" ht="12.75" customHeight="1">
      <c r="B1" s="95" t="str">
        <f>+[1]Rmet!E1</f>
        <v xml:space="preserve">KANALIZACIJSKI SISTEM AGLOMERACIJE  </v>
      </c>
    </row>
    <row r="2" spans="1:8" ht="12.75" customHeight="1">
      <c r="B2" s="95" t="str">
        <f>+[1]Rmet!E2</f>
        <v>OBMOČJE KOLOMBAN</v>
      </c>
    </row>
    <row r="3" spans="1:8" ht="12.75" customHeight="1">
      <c r="B3" s="95"/>
    </row>
    <row r="4" spans="1:8" ht="12.75" customHeight="1">
      <c r="B4" s="95"/>
    </row>
    <row r="5" spans="1:8" ht="12.75" customHeight="1"/>
    <row r="6" spans="1:8" ht="15.75">
      <c r="A6" s="22" t="s">
        <v>67</v>
      </c>
      <c r="B6" s="111" t="s">
        <v>282</v>
      </c>
      <c r="C6" s="257"/>
      <c r="D6" s="41"/>
      <c r="E6" s="41"/>
      <c r="F6" s="195"/>
    </row>
    <row r="7" spans="1:8" ht="12.75" customHeight="1">
      <c r="A7" s="22"/>
      <c r="B7" s="111"/>
      <c r="C7" s="257"/>
      <c r="D7" s="41"/>
      <c r="E7" s="41"/>
      <c r="F7" s="195"/>
    </row>
    <row r="8" spans="1:8" ht="39.75" customHeight="1">
      <c r="A8" s="45">
        <v>1</v>
      </c>
      <c r="B8" s="73" t="s">
        <v>68</v>
      </c>
      <c r="C8" s="258" t="s">
        <v>28</v>
      </c>
      <c r="D8" s="41">
        <v>42</v>
      </c>
      <c r="E8" s="41"/>
      <c r="F8" s="195">
        <f>+D8*E8</f>
        <v>0</v>
      </c>
      <c r="G8" s="251"/>
      <c r="H8" s="208"/>
    </row>
    <row r="9" spans="1:8" ht="12.75" customHeight="1">
      <c r="A9" s="45"/>
      <c r="B9" s="73"/>
      <c r="C9" s="258"/>
      <c r="D9" s="41"/>
      <c r="E9" s="41"/>
      <c r="F9" s="195"/>
      <c r="G9" s="252"/>
      <c r="H9" s="253"/>
    </row>
    <row r="10" spans="1:8" ht="53.25" customHeight="1">
      <c r="A10" s="45">
        <f>+A8+1</f>
        <v>2</v>
      </c>
      <c r="B10" s="73" t="s">
        <v>17</v>
      </c>
      <c r="C10" s="258" t="s">
        <v>12</v>
      </c>
      <c r="D10" s="63">
        <v>4</v>
      </c>
      <c r="E10" s="41"/>
      <c r="F10" s="195">
        <f>D10*E10</f>
        <v>0</v>
      </c>
      <c r="G10" s="250"/>
    </row>
    <row r="11" spans="1:8" ht="12.75" customHeight="1">
      <c r="A11" s="45"/>
      <c r="B11" s="73"/>
      <c r="C11" s="258"/>
      <c r="D11" s="41"/>
      <c r="E11" s="41"/>
      <c r="F11" s="249"/>
    </row>
    <row r="12" spans="1:8" ht="192" customHeight="1">
      <c r="A12" s="45">
        <f>+A10+1</f>
        <v>3</v>
      </c>
      <c r="B12" s="60" t="s">
        <v>27</v>
      </c>
      <c r="C12" s="258" t="s">
        <v>14</v>
      </c>
      <c r="D12" s="61">
        <v>14</v>
      </c>
      <c r="E12" s="61"/>
      <c r="F12" s="69">
        <f>D12*E12</f>
        <v>0</v>
      </c>
    </row>
    <row r="13" spans="1:8" ht="12.75" customHeight="1">
      <c r="A13" s="45"/>
      <c r="B13" s="60"/>
      <c r="C13" s="258"/>
      <c r="D13" s="61"/>
      <c r="E13" s="61"/>
      <c r="F13" s="69"/>
    </row>
    <row r="14" spans="1:8" ht="229.5">
      <c r="A14" s="45">
        <f>+A12+1</f>
        <v>4</v>
      </c>
      <c r="B14" s="349" t="s">
        <v>291</v>
      </c>
      <c r="C14" s="65" t="s">
        <v>13</v>
      </c>
      <c r="D14" s="68">
        <v>23.6</v>
      </c>
      <c r="E14" s="201"/>
      <c r="F14" s="472">
        <f>D14*E14</f>
        <v>0</v>
      </c>
    </row>
    <row r="15" spans="1:8" ht="12.75" customHeight="1">
      <c r="A15" s="45"/>
      <c r="B15" s="73"/>
      <c r="C15" s="258"/>
      <c r="D15" s="41"/>
      <c r="E15" s="41"/>
      <c r="F15" s="249"/>
    </row>
    <row r="16" spans="1:8" ht="229.5">
      <c r="A16" s="45">
        <f>+A14+1</f>
        <v>5</v>
      </c>
      <c r="B16" s="73" t="s">
        <v>292</v>
      </c>
      <c r="C16" s="245" t="s">
        <v>28</v>
      </c>
      <c r="D16" s="242">
        <v>42</v>
      </c>
      <c r="E16" s="245"/>
      <c r="F16" s="475">
        <f>D16*E16</f>
        <v>0</v>
      </c>
    </row>
    <row r="17" spans="1:6" ht="12.75" customHeight="1">
      <c r="A17" s="45"/>
      <c r="B17" s="60"/>
      <c r="C17" s="259"/>
      <c r="D17" s="41"/>
      <c r="E17" s="41"/>
      <c r="F17" s="195"/>
    </row>
    <row r="18" spans="1:6" ht="257.25" customHeight="1">
      <c r="A18" s="45">
        <f>+A16+1</f>
        <v>6</v>
      </c>
      <c r="B18" s="191" t="s">
        <v>158</v>
      </c>
      <c r="C18" s="234" t="s">
        <v>12</v>
      </c>
      <c r="D18" s="218">
        <v>1</v>
      </c>
      <c r="E18" s="244"/>
      <c r="F18" s="475">
        <f>D18*E18</f>
        <v>0</v>
      </c>
    </row>
    <row r="19" spans="1:6" ht="12.75" customHeight="1">
      <c r="A19" s="45"/>
      <c r="B19" s="20"/>
      <c r="C19" s="258"/>
      <c r="D19" s="41"/>
      <c r="E19" s="41"/>
      <c r="F19" s="249"/>
    </row>
    <row r="20" spans="1:6" ht="269.25" customHeight="1">
      <c r="A20" s="45">
        <f>+A18+1</f>
        <v>7</v>
      </c>
      <c r="B20" s="191" t="s">
        <v>157</v>
      </c>
      <c r="C20" s="234" t="s">
        <v>12</v>
      </c>
      <c r="D20" s="218">
        <v>1</v>
      </c>
      <c r="E20" s="244"/>
      <c r="F20" s="475">
        <f>D20*E20</f>
        <v>0</v>
      </c>
    </row>
    <row r="21" spans="1:6" ht="12.75" customHeight="1">
      <c r="A21" s="45"/>
      <c r="B21" s="73"/>
      <c r="C21" s="258"/>
      <c r="D21" s="41"/>
      <c r="E21" s="41"/>
      <c r="F21" s="249"/>
    </row>
    <row r="22" spans="1:6" ht="102">
      <c r="A22" s="45">
        <f>+A20+1</f>
        <v>8</v>
      </c>
      <c r="B22" s="73" t="s">
        <v>102</v>
      </c>
      <c r="C22" s="260" t="s">
        <v>14</v>
      </c>
      <c r="D22" s="68">
        <f>D12</f>
        <v>14</v>
      </c>
      <c r="E22" s="68"/>
      <c r="F22" s="42">
        <f>D22*E22</f>
        <v>0</v>
      </c>
    </row>
    <row r="23" spans="1:6" ht="12.75" customHeight="1">
      <c r="A23" s="45"/>
      <c r="B23" s="73"/>
      <c r="C23" s="258"/>
      <c r="D23" s="41"/>
      <c r="E23" s="41"/>
      <c r="F23" s="249"/>
    </row>
    <row r="24" spans="1:6" ht="12.75" customHeight="1">
      <c r="A24" s="45"/>
      <c r="B24" s="73"/>
      <c r="C24" s="258"/>
      <c r="D24" s="41"/>
      <c r="E24" s="41"/>
      <c r="F24" s="195"/>
    </row>
    <row r="25" spans="1:6" s="243" customFormat="1" ht="15.75" thickBot="1">
      <c r="A25" s="255"/>
      <c r="B25" s="256"/>
      <c r="C25" s="262"/>
      <c r="D25" s="263"/>
      <c r="E25" s="107" t="s">
        <v>34</v>
      </c>
      <c r="F25" s="476">
        <f>ROUND(SUM(F8:F23),0)</f>
        <v>0</v>
      </c>
    </row>
    <row r="26" spans="1:6" ht="12.75" customHeight="1" thickTop="1">
      <c r="A26" s="45"/>
      <c r="B26" s="73"/>
      <c r="C26" s="258"/>
      <c r="D26" s="41"/>
      <c r="E26" s="41"/>
      <c r="F26" s="195"/>
    </row>
    <row r="27" spans="1:6" ht="12.75" customHeight="1">
      <c r="A27" s="45"/>
      <c r="B27" s="73"/>
      <c r="C27" s="258"/>
      <c r="D27" s="41"/>
      <c r="E27" s="41"/>
      <c r="F27" s="195"/>
    </row>
    <row r="28" spans="1:6" s="243" customFormat="1" ht="15">
      <c r="A28" s="255"/>
      <c r="B28" s="256"/>
      <c r="C28" s="262"/>
      <c r="D28" s="263"/>
      <c r="E28" s="263"/>
      <c r="F28" s="264"/>
    </row>
    <row r="29" spans="1:6" ht="12.75" customHeight="1">
      <c r="A29" s="45"/>
      <c r="B29" s="73"/>
      <c r="C29" s="258"/>
      <c r="D29" s="41"/>
      <c r="E29" s="41"/>
      <c r="F29" s="195"/>
    </row>
    <row r="30" spans="1:6" ht="40.5" customHeight="1">
      <c r="A30" s="45"/>
      <c r="B30" s="73"/>
      <c r="C30" s="258"/>
      <c r="D30" s="41"/>
      <c r="E30" s="41"/>
      <c r="F30" s="195"/>
    </row>
    <row r="31" spans="1:6" ht="12.75" customHeight="1">
      <c r="A31" s="45"/>
      <c r="B31" s="73"/>
      <c r="C31" s="258"/>
      <c r="D31" s="41"/>
      <c r="E31" s="41"/>
      <c r="F31" s="195"/>
    </row>
    <row r="32" spans="1:6" ht="54" customHeight="1">
      <c r="A32" s="45"/>
      <c r="B32" s="73"/>
      <c r="C32" s="258"/>
      <c r="D32" s="63"/>
      <c r="E32" s="41"/>
      <c r="F32" s="195"/>
    </row>
    <row r="33" spans="1:6" ht="12.75" customHeight="1">
      <c r="A33" s="45"/>
      <c r="B33" s="73"/>
      <c r="C33" s="258"/>
      <c r="D33" s="41"/>
      <c r="E33" s="41"/>
      <c r="F33" s="195"/>
    </row>
    <row r="34" spans="1:6">
      <c r="A34" s="45"/>
      <c r="B34" s="60"/>
      <c r="C34" s="40"/>
      <c r="D34" s="61"/>
      <c r="E34" s="62"/>
      <c r="F34" s="477"/>
    </row>
    <row r="35" spans="1:6" ht="12.75" customHeight="1">
      <c r="A35" s="45"/>
      <c r="B35" s="20"/>
      <c r="C35" s="258"/>
      <c r="D35" s="41"/>
      <c r="E35" s="41"/>
      <c r="F35" s="195"/>
    </row>
    <row r="36" spans="1:6" ht="12.75" customHeight="1">
      <c r="A36" s="45"/>
      <c r="B36" s="191"/>
      <c r="C36" s="234"/>
      <c r="E36" s="244"/>
      <c r="F36" s="249"/>
    </row>
    <row r="37" spans="1:6">
      <c r="A37" s="45"/>
      <c r="B37" s="254"/>
      <c r="C37" s="234"/>
      <c r="D37" s="242"/>
      <c r="E37" s="245"/>
      <c r="F37" s="475"/>
    </row>
    <row r="38" spans="1:6" ht="12.75" customHeight="1">
      <c r="A38" s="45"/>
      <c r="B38" s="254"/>
      <c r="C38" s="245"/>
      <c r="D38" s="242"/>
      <c r="E38" s="245"/>
      <c r="F38" s="475"/>
    </row>
    <row r="39" spans="1:6" ht="256.5" customHeight="1">
      <c r="A39" s="45"/>
      <c r="B39" s="191"/>
      <c r="C39" s="234"/>
      <c r="E39" s="244"/>
      <c r="F39" s="475"/>
    </row>
    <row r="40" spans="1:6" ht="12.75" customHeight="1">
      <c r="A40" s="45"/>
      <c r="B40" s="20"/>
      <c r="C40" s="258"/>
      <c r="D40" s="41"/>
      <c r="E40" s="41"/>
      <c r="F40" s="249"/>
    </row>
    <row r="41" spans="1:6">
      <c r="A41" s="45"/>
      <c r="B41" s="191"/>
      <c r="C41" s="234"/>
      <c r="E41" s="244"/>
      <c r="F41" s="475"/>
    </row>
    <row r="42" spans="1:6" ht="12.75" customHeight="1">
      <c r="A42" s="45"/>
      <c r="B42" s="20"/>
      <c r="C42" s="258"/>
      <c r="D42" s="244"/>
      <c r="E42" s="41"/>
      <c r="F42" s="195"/>
    </row>
    <row r="43" spans="1:6" ht="132" customHeight="1">
      <c r="A43" s="45"/>
      <c r="B43" s="73"/>
      <c r="C43" s="40"/>
      <c r="D43" s="394"/>
      <c r="E43" s="395"/>
      <c r="F43" s="478"/>
    </row>
    <row r="44" spans="1:6" ht="12.75" customHeight="1">
      <c r="A44" s="45"/>
      <c r="B44" s="20"/>
      <c r="C44" s="258"/>
      <c r="D44" s="396"/>
      <c r="E44" s="397"/>
      <c r="F44" s="398"/>
    </row>
    <row r="45" spans="1:6">
      <c r="A45" s="45"/>
      <c r="B45" s="20"/>
      <c r="C45" s="79"/>
      <c r="D45" s="397"/>
      <c r="E45" s="397"/>
      <c r="F45" s="398"/>
    </row>
    <row r="46" spans="1:6" ht="12.75" customHeight="1">
      <c r="A46" s="45"/>
      <c r="B46" s="20"/>
      <c r="C46" s="258"/>
      <c r="D46" s="396"/>
      <c r="E46" s="397"/>
      <c r="F46" s="398"/>
    </row>
    <row r="47" spans="1:6" s="243" customFormat="1" ht="15">
      <c r="A47" s="255"/>
      <c r="B47" s="256"/>
      <c r="C47" s="262"/>
      <c r="D47" s="399"/>
      <c r="E47" s="400"/>
      <c r="F47" s="400"/>
    </row>
    <row r="48" spans="1:6" ht="12.75" customHeight="1">
      <c r="A48" s="45"/>
      <c r="B48" s="20"/>
      <c r="C48" s="258"/>
      <c r="D48" s="396"/>
      <c r="E48" s="397"/>
      <c r="F48" s="398"/>
    </row>
    <row r="49" spans="1:6" ht="12.75" customHeight="1">
      <c r="A49" s="45"/>
      <c r="B49" s="20"/>
      <c r="C49" s="258"/>
      <c r="D49" s="396"/>
      <c r="E49" s="397"/>
      <c r="F49" s="398"/>
    </row>
    <row r="50" spans="1:6" ht="15">
      <c r="A50" s="45"/>
      <c r="B50" s="261"/>
      <c r="C50" s="258"/>
      <c r="D50" s="396"/>
      <c r="E50" s="397"/>
      <c r="F50" s="398"/>
    </row>
    <row r="51" spans="1:6" ht="12.75" customHeight="1">
      <c r="A51" s="45"/>
      <c r="B51" s="20"/>
      <c r="C51" s="258"/>
      <c r="D51" s="396"/>
      <c r="E51" s="397"/>
      <c r="F51" s="398"/>
    </row>
    <row r="52" spans="1:6" s="243" customFormat="1" ht="15">
      <c r="A52" s="255"/>
      <c r="B52" s="256"/>
      <c r="C52" s="262"/>
      <c r="D52" s="399"/>
      <c r="E52" s="401"/>
      <c r="F52" s="479"/>
    </row>
    <row r="53" spans="1:6" s="243" customFormat="1" ht="15">
      <c r="A53" s="255"/>
      <c r="B53" s="256"/>
      <c r="C53" s="262"/>
      <c r="D53" s="401"/>
      <c r="E53" s="401"/>
      <c r="F53" s="479"/>
    </row>
    <row r="54" spans="1:6" ht="12.75" customHeight="1">
      <c r="A54" s="45"/>
      <c r="B54" s="20"/>
      <c r="C54" s="258"/>
      <c r="D54" s="397"/>
      <c r="E54" s="397"/>
      <c r="F54" s="398"/>
    </row>
    <row r="55" spans="1:6" s="265" customFormat="1" ht="15.75">
      <c r="A55" s="22"/>
      <c r="B55" s="111"/>
      <c r="C55" s="257"/>
      <c r="D55" s="402"/>
      <c r="E55" s="403"/>
      <c r="F55" s="480"/>
    </row>
    <row r="56" spans="1:6" ht="12.75" customHeight="1">
      <c r="A56" s="45"/>
      <c r="B56" s="20"/>
      <c r="C56" s="258"/>
      <c r="D56" s="397"/>
      <c r="E56" s="397"/>
      <c r="F56" s="398"/>
    </row>
    <row r="57" spans="1:6" ht="12.75" customHeight="1">
      <c r="A57" s="45"/>
      <c r="B57" s="20"/>
      <c r="C57" s="258"/>
      <c r="D57" s="397"/>
      <c r="E57" s="397"/>
      <c r="F57" s="398"/>
    </row>
    <row r="58" spans="1:6" ht="12.75" customHeight="1">
      <c r="A58" s="45"/>
      <c r="B58" s="20"/>
      <c r="C58" s="258"/>
      <c r="D58" s="41"/>
      <c r="E58" s="41"/>
      <c r="F58" s="195"/>
    </row>
    <row r="59" spans="1:6" ht="12.75" customHeight="1">
      <c r="B59" s="246"/>
      <c r="C59" s="258"/>
      <c r="D59" s="247"/>
      <c r="E59" s="248"/>
      <c r="F59" s="249"/>
    </row>
    <row r="60" spans="1:6" ht="12.75" customHeight="1"/>
    <row r="61" spans="1:6" ht="12.75" customHeight="1">
      <c r="B61" s="20"/>
      <c r="C61" s="258"/>
      <c r="D61" s="63"/>
      <c r="E61" s="248"/>
      <c r="F61" s="249"/>
    </row>
    <row r="62" spans="1:6" ht="12.75" customHeight="1"/>
    <row r="63" spans="1:6" ht="12.75" customHeight="1"/>
    <row r="64" spans="1:6" ht="12.75" customHeight="1"/>
    <row r="65" ht="12.75" customHeight="1"/>
    <row r="159" ht="15" customHeight="1"/>
    <row r="182" ht="26.25" customHeight="1"/>
    <row r="257" ht="12.75" customHeight="1"/>
    <row r="259"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sheetData>
  <pageMargins left="0.78740157480314965" right="0.19685039370078741" top="0.59055118110236227" bottom="0.59055118110236227" header="0" footer="0.19685039370078741"/>
  <pageSetup paperSize="9" orientation="portrait" r:id="rId1"/>
  <headerFooter>
    <oddFooter>Stran &amp;P</oddFooter>
  </headerFooter>
  <rowBreaks count="1" manualBreakCount="1">
    <brk id="26"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9" tint="-0.499984740745262"/>
  </sheetPr>
  <dimension ref="A1:J33"/>
  <sheetViews>
    <sheetView showZeros="0" workbookViewId="0">
      <selection activeCell="F16" sqref="F16"/>
    </sheetView>
  </sheetViews>
  <sheetFormatPr defaultRowHeight="14.25"/>
  <cols>
    <col min="1" max="1" width="4.42578125" style="92" bestFit="1" customWidth="1"/>
    <col min="2" max="2" width="30.7109375" style="92" customWidth="1"/>
    <col min="3" max="3" width="4.7109375" style="92" customWidth="1"/>
    <col min="4" max="5" width="11.7109375" style="92" customWidth="1"/>
    <col min="6" max="6" width="12.7109375" style="92" customWidth="1"/>
    <col min="7" max="7" width="4.7109375" style="4" customWidth="1"/>
    <col min="8" max="9" width="12.7109375" style="4" customWidth="1"/>
    <col min="10" max="10" width="9.140625" style="4"/>
    <col min="11" max="16384" width="9.140625" style="92"/>
  </cols>
  <sheetData>
    <row r="1" spans="1:6">
      <c r="A1" s="95"/>
      <c r="B1" s="95" t="str">
        <f>[1]nsl!D16</f>
        <v xml:space="preserve">KANALIZACIJSKI SISTEM AGLOMERACIJE  </v>
      </c>
    </row>
    <row r="2" spans="1:6">
      <c r="A2" s="95"/>
      <c r="B2" s="95" t="str">
        <f>[1]nsl!D17</f>
        <v>OBMOČJE KOLOMBAN</v>
      </c>
    </row>
    <row r="3" spans="1:6">
      <c r="A3" s="95"/>
      <c r="B3" s="95"/>
    </row>
    <row r="4" spans="1:6" ht="15.75">
      <c r="A4" s="267">
        <v>5.0999999999999996</v>
      </c>
      <c r="B4" s="111" t="s">
        <v>163</v>
      </c>
      <c r="C4" s="40"/>
      <c r="D4" s="41"/>
      <c r="E4" s="41"/>
      <c r="F4" s="42"/>
    </row>
    <row r="5" spans="1:6">
      <c r="A5" s="45"/>
      <c r="B5" s="46"/>
      <c r="C5" s="40"/>
      <c r="D5" s="41"/>
      <c r="E5" s="41"/>
      <c r="F5" s="42"/>
    </row>
    <row r="6" spans="1:6" s="4" customFormat="1">
      <c r="A6" s="92"/>
      <c r="B6" s="92"/>
      <c r="C6" s="92"/>
      <c r="D6" s="92"/>
      <c r="E6" s="92"/>
      <c r="F6" s="92"/>
    </row>
    <row r="7" spans="1:6" s="4" customFormat="1">
      <c r="A7" s="36" t="s">
        <v>66</v>
      </c>
      <c r="B7" s="225" t="s">
        <v>162</v>
      </c>
      <c r="C7" s="92"/>
      <c r="D7" s="92"/>
      <c r="E7" s="92"/>
      <c r="F7" s="92"/>
    </row>
    <row r="8" spans="1:6" s="4" customFormat="1">
      <c r="A8" s="92"/>
      <c r="B8" s="92"/>
      <c r="C8" s="92"/>
      <c r="D8" s="92"/>
      <c r="E8" s="92"/>
      <c r="F8" s="92"/>
    </row>
    <row r="9" spans="1:6" s="4" customFormat="1" ht="52.5">
      <c r="A9" s="280">
        <v>1</v>
      </c>
      <c r="B9" s="352" t="s">
        <v>161</v>
      </c>
      <c r="C9" s="351" t="s">
        <v>16</v>
      </c>
      <c r="D9" s="442">
        <v>47</v>
      </c>
      <c r="E9" s="442"/>
      <c r="F9" s="443">
        <f>D9*E9</f>
        <v>0</v>
      </c>
    </row>
    <row r="10" spans="1:6" s="4" customFormat="1" ht="12.75">
      <c r="A10" s="280"/>
      <c r="B10" s="444"/>
      <c r="C10" s="445"/>
      <c r="D10" s="442"/>
      <c r="E10" s="442"/>
      <c r="F10" s="443"/>
    </row>
    <row r="11" spans="1:6" s="4" customFormat="1" ht="24">
      <c r="A11" s="334">
        <f>+A9+1</f>
        <v>2</v>
      </c>
      <c r="B11" s="350" t="s">
        <v>160</v>
      </c>
      <c r="C11" s="445"/>
      <c r="D11" s="442"/>
      <c r="E11" s="442"/>
      <c r="F11" s="443"/>
    </row>
    <row r="12" spans="1:6" s="4" customFormat="1" ht="36">
      <c r="A12" s="334"/>
      <c r="B12" s="350" t="s">
        <v>159</v>
      </c>
      <c r="C12" s="446" t="s">
        <v>12</v>
      </c>
      <c r="D12" s="447">
        <v>1</v>
      </c>
      <c r="E12" s="448"/>
      <c r="F12" s="449">
        <f>D12*E12</f>
        <v>0</v>
      </c>
    </row>
    <row r="13" spans="1:6" s="4" customFormat="1">
      <c r="A13" s="334"/>
      <c r="B13" s="450"/>
      <c r="C13" s="446"/>
      <c r="D13" s="447"/>
      <c r="E13" s="448"/>
      <c r="F13" s="449"/>
    </row>
    <row r="14" spans="1:6" s="4" customFormat="1" ht="12.75">
      <c r="A14" s="334"/>
      <c r="B14" s="341"/>
      <c r="C14" s="348"/>
      <c r="D14" s="340"/>
      <c r="E14" s="338"/>
      <c r="F14" s="330"/>
    </row>
    <row r="15" spans="1:6" s="4" customFormat="1" ht="15.75" thickBot="1">
      <c r="A15" s="36" t="s">
        <v>66</v>
      </c>
      <c r="B15" s="225" t="s">
        <v>63</v>
      </c>
      <c r="C15" s="223"/>
      <c r="D15" s="223"/>
      <c r="E15" s="278" t="s">
        <v>34</v>
      </c>
      <c r="F15" s="279">
        <f>SUM(F9:F12)</f>
        <v>0</v>
      </c>
    </row>
    <row r="16" spans="1:6" s="4" customFormat="1" ht="15" thickTop="1">
      <c r="A16" s="92"/>
      <c r="B16" s="92"/>
      <c r="C16" s="92"/>
      <c r="D16" s="92"/>
      <c r="E16" s="92"/>
      <c r="F16" s="92"/>
    </row>
    <row r="17" spans="1:6" s="4" customFormat="1">
      <c r="A17" s="92"/>
      <c r="B17" s="92"/>
      <c r="C17" s="92"/>
      <c r="D17" s="92"/>
      <c r="E17" s="92"/>
      <c r="F17" s="92"/>
    </row>
    <row r="18" spans="1:6" s="4" customFormat="1" ht="15">
      <c r="A18" s="92"/>
      <c r="B18" s="92"/>
      <c r="C18" s="347"/>
      <c r="D18" s="92"/>
      <c r="E18" s="266"/>
      <c r="F18" s="346"/>
    </row>
    <row r="19" spans="1:6" s="4" customFormat="1">
      <c r="A19" s="92"/>
      <c r="B19" s="92"/>
      <c r="C19" s="92"/>
      <c r="D19" s="92"/>
      <c r="E19" s="92"/>
      <c r="F19" s="92"/>
    </row>
    <row r="20" spans="1:6" s="4" customFormat="1" ht="15">
      <c r="D20" s="41"/>
      <c r="E20" s="92"/>
      <c r="F20" s="285"/>
    </row>
    <row r="21" spans="1:6" s="4" customFormat="1">
      <c r="A21" s="92"/>
      <c r="B21" s="92"/>
      <c r="C21" s="92"/>
      <c r="D21" s="92"/>
      <c r="E21" s="92"/>
      <c r="F21" s="92"/>
    </row>
    <row r="22" spans="1:6" s="4" customFormat="1">
      <c r="A22" s="92"/>
      <c r="B22" s="92"/>
      <c r="C22" s="92"/>
      <c r="D22" s="92"/>
      <c r="E22" s="92"/>
      <c r="F22" s="92"/>
    </row>
    <row r="23" spans="1:6" s="4" customFormat="1">
      <c r="A23" s="92"/>
      <c r="B23" s="92"/>
      <c r="C23" s="92"/>
      <c r="D23" s="92"/>
      <c r="E23" s="92"/>
      <c r="F23" s="92"/>
    </row>
    <row r="24" spans="1:6" s="4" customFormat="1">
      <c r="A24" s="92"/>
      <c r="B24" s="92"/>
      <c r="C24" s="92"/>
      <c r="D24" s="92"/>
      <c r="E24" s="92"/>
      <c r="F24" s="92"/>
    </row>
    <row r="25" spans="1:6" s="4" customFormat="1">
      <c r="A25" s="92"/>
      <c r="B25" s="92"/>
      <c r="C25" s="92"/>
      <c r="D25" s="92"/>
      <c r="E25" s="92"/>
      <c r="F25" s="92"/>
    </row>
    <row r="26" spans="1:6" s="4" customFormat="1">
      <c r="A26" s="92"/>
      <c r="B26" s="92"/>
      <c r="C26" s="92"/>
      <c r="D26" s="92"/>
      <c r="E26" s="92"/>
      <c r="F26" s="92"/>
    </row>
    <row r="27" spans="1:6" s="4" customFormat="1">
      <c r="A27" s="92"/>
      <c r="B27" s="92"/>
      <c r="C27" s="92"/>
      <c r="D27" s="92"/>
      <c r="E27" s="92"/>
      <c r="F27" s="92"/>
    </row>
    <row r="28" spans="1:6" s="4" customFormat="1">
      <c r="A28" s="92"/>
      <c r="B28" s="92"/>
      <c r="C28" s="92"/>
      <c r="D28" s="92"/>
      <c r="E28" s="92"/>
      <c r="F28" s="92"/>
    </row>
    <row r="29" spans="1:6" s="4" customFormat="1">
      <c r="A29" s="92"/>
      <c r="B29" s="92"/>
      <c r="C29" s="92"/>
      <c r="D29" s="92"/>
      <c r="E29" s="92"/>
      <c r="F29" s="92"/>
    </row>
    <row r="30" spans="1:6" s="4" customFormat="1">
      <c r="A30" s="92"/>
      <c r="B30" s="92"/>
      <c r="C30" s="92"/>
      <c r="D30" s="92"/>
      <c r="E30" s="92"/>
      <c r="F30" s="92"/>
    </row>
    <row r="31" spans="1:6" s="4" customFormat="1">
      <c r="A31" s="92"/>
      <c r="B31" s="92"/>
      <c r="C31" s="92"/>
      <c r="D31" s="92"/>
      <c r="E31" s="92"/>
      <c r="F31" s="92"/>
    </row>
    <row r="32" spans="1:6" s="4" customFormat="1">
      <c r="A32" s="92"/>
      <c r="B32" s="92"/>
      <c r="C32" s="92"/>
      <c r="D32" s="92"/>
      <c r="E32" s="92"/>
      <c r="F32" s="92"/>
    </row>
    <row r="33" spans="1:6" s="4" customFormat="1">
      <c r="A33" s="92"/>
      <c r="B33" s="92"/>
      <c r="C33" s="92"/>
      <c r="D33" s="92"/>
      <c r="E33" s="92"/>
      <c r="F33" s="92"/>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9" tint="-0.499984740745262"/>
  </sheetPr>
  <dimension ref="A1:RJ138"/>
  <sheetViews>
    <sheetView showZeros="0" topLeftCell="A124" zoomScaleNormal="100" zoomScaleSheetLayoutView="130" workbookViewId="0">
      <selection activeCell="G137" sqref="G137"/>
    </sheetView>
  </sheetViews>
  <sheetFormatPr defaultRowHeight="12"/>
  <cols>
    <col min="1" max="1" width="4.42578125" style="355" customWidth="1"/>
    <col min="2" max="2" width="2.7109375" style="358" customWidth="1"/>
    <col min="3" max="3" width="30.7109375" style="357" customWidth="1"/>
    <col min="4" max="4" width="4.7109375" style="356" customWidth="1"/>
    <col min="5" max="5" width="11.7109375" style="355" customWidth="1"/>
    <col min="6" max="6" width="11.7109375" style="354" customWidth="1"/>
    <col min="7" max="7" width="12.7109375" style="354" customWidth="1"/>
    <col min="8" max="8" width="54.42578125" style="422" customWidth="1"/>
    <col min="9" max="9" width="20.140625" style="422" customWidth="1"/>
    <col min="10" max="10" width="9.140625" style="422"/>
    <col min="11" max="11" width="12.28515625" style="422" customWidth="1"/>
    <col min="12" max="256" width="9.140625" style="422"/>
    <col min="257" max="257" width="6.42578125" style="422" customWidth="1"/>
    <col min="258" max="258" width="10.42578125" style="422" customWidth="1"/>
    <col min="259" max="259" width="52.85546875" style="422" customWidth="1"/>
    <col min="260" max="260" width="13" style="422" customWidth="1"/>
    <col min="261" max="261" width="10" style="422" customWidth="1"/>
    <col min="262" max="262" width="11.7109375" style="422" customWidth="1"/>
    <col min="263" max="263" width="9.85546875" style="422" customWidth="1"/>
    <col min="264" max="264" width="54.42578125" style="422" customWidth="1"/>
    <col min="265" max="265" width="20.140625" style="422" customWidth="1"/>
    <col min="266" max="266" width="9.140625" style="422"/>
    <col min="267" max="267" width="12.28515625" style="422" customWidth="1"/>
    <col min="268" max="478" width="9.140625" style="422"/>
    <col min="479" max="512" width="9.140625" style="353"/>
    <col min="513" max="513" width="6.42578125" style="353" customWidth="1"/>
    <col min="514" max="514" width="10.42578125" style="353" customWidth="1"/>
    <col min="515" max="515" width="52.85546875" style="353" customWidth="1"/>
    <col min="516" max="516" width="13" style="353" customWidth="1"/>
    <col min="517" max="517" width="10" style="353" customWidth="1"/>
    <col min="518" max="518" width="11.7109375" style="353" customWidth="1"/>
    <col min="519" max="519" width="9.85546875" style="353" customWidth="1"/>
    <col min="520" max="520" width="54.42578125" style="353" customWidth="1"/>
    <col min="521" max="521" width="20.140625" style="353" customWidth="1"/>
    <col min="522" max="522" width="9.140625" style="353"/>
    <col min="523" max="523" width="12.28515625" style="353" customWidth="1"/>
    <col min="524" max="768" width="9.140625" style="353"/>
    <col min="769" max="769" width="6.42578125" style="353" customWidth="1"/>
    <col min="770" max="770" width="10.42578125" style="353" customWidth="1"/>
    <col min="771" max="771" width="52.85546875" style="353" customWidth="1"/>
    <col min="772" max="772" width="13" style="353" customWidth="1"/>
    <col min="773" max="773" width="10" style="353" customWidth="1"/>
    <col min="774" max="774" width="11.7109375" style="353" customWidth="1"/>
    <col min="775" max="775" width="9.85546875" style="353" customWidth="1"/>
    <col min="776" max="776" width="54.42578125" style="353" customWidth="1"/>
    <col min="777" max="777" width="20.140625" style="353" customWidth="1"/>
    <col min="778" max="778" width="9.140625" style="353"/>
    <col min="779" max="779" width="12.28515625" style="353" customWidth="1"/>
    <col min="780" max="1024" width="9.140625" style="353"/>
    <col min="1025" max="1025" width="6.42578125" style="353" customWidth="1"/>
    <col min="1026" max="1026" width="10.42578125" style="353" customWidth="1"/>
    <col min="1027" max="1027" width="52.85546875" style="353" customWidth="1"/>
    <col min="1028" max="1028" width="13" style="353" customWidth="1"/>
    <col min="1029" max="1029" width="10" style="353" customWidth="1"/>
    <col min="1030" max="1030" width="11.7109375" style="353" customWidth="1"/>
    <col min="1031" max="1031" width="9.85546875" style="353" customWidth="1"/>
    <col min="1032" max="1032" width="54.42578125" style="353" customWidth="1"/>
    <col min="1033" max="1033" width="20.140625" style="353" customWidth="1"/>
    <col min="1034" max="1034" width="9.140625" style="353"/>
    <col min="1035" max="1035" width="12.28515625" style="353" customWidth="1"/>
    <col min="1036" max="1280" width="9.140625" style="353"/>
    <col min="1281" max="1281" width="6.42578125" style="353" customWidth="1"/>
    <col min="1282" max="1282" width="10.42578125" style="353" customWidth="1"/>
    <col min="1283" max="1283" width="52.85546875" style="353" customWidth="1"/>
    <col min="1284" max="1284" width="13" style="353" customWidth="1"/>
    <col min="1285" max="1285" width="10" style="353" customWidth="1"/>
    <col min="1286" max="1286" width="11.7109375" style="353" customWidth="1"/>
    <col min="1287" max="1287" width="9.85546875" style="353" customWidth="1"/>
    <col min="1288" max="1288" width="54.42578125" style="353" customWidth="1"/>
    <col min="1289" max="1289" width="20.140625" style="353" customWidth="1"/>
    <col min="1290" max="1290" width="9.140625" style="353"/>
    <col min="1291" max="1291" width="12.28515625" style="353" customWidth="1"/>
    <col min="1292" max="1536" width="9.140625" style="353"/>
    <col min="1537" max="1537" width="6.42578125" style="353" customWidth="1"/>
    <col min="1538" max="1538" width="10.42578125" style="353" customWidth="1"/>
    <col min="1539" max="1539" width="52.85546875" style="353" customWidth="1"/>
    <col min="1540" max="1540" width="13" style="353" customWidth="1"/>
    <col min="1541" max="1541" width="10" style="353" customWidth="1"/>
    <col min="1542" max="1542" width="11.7109375" style="353" customWidth="1"/>
    <col min="1543" max="1543" width="9.85546875" style="353" customWidth="1"/>
    <col min="1544" max="1544" width="54.42578125" style="353" customWidth="1"/>
    <col min="1545" max="1545" width="20.140625" style="353" customWidth="1"/>
    <col min="1546" max="1546" width="9.140625" style="353"/>
    <col min="1547" max="1547" width="12.28515625" style="353" customWidth="1"/>
    <col min="1548" max="1792" width="9.140625" style="353"/>
    <col min="1793" max="1793" width="6.42578125" style="353" customWidth="1"/>
    <col min="1794" max="1794" width="10.42578125" style="353" customWidth="1"/>
    <col min="1795" max="1795" width="52.85546875" style="353" customWidth="1"/>
    <col min="1796" max="1796" width="13" style="353" customWidth="1"/>
    <col min="1797" max="1797" width="10" style="353" customWidth="1"/>
    <col min="1798" max="1798" width="11.7109375" style="353" customWidth="1"/>
    <col min="1799" max="1799" width="9.85546875" style="353" customWidth="1"/>
    <col min="1800" max="1800" width="54.42578125" style="353" customWidth="1"/>
    <col min="1801" max="1801" width="20.140625" style="353" customWidth="1"/>
    <col min="1802" max="1802" width="9.140625" style="353"/>
    <col min="1803" max="1803" width="12.28515625" style="353" customWidth="1"/>
    <col min="1804" max="2048" width="9.140625" style="353"/>
    <col min="2049" max="2049" width="6.42578125" style="353" customWidth="1"/>
    <col min="2050" max="2050" width="10.42578125" style="353" customWidth="1"/>
    <col min="2051" max="2051" width="52.85546875" style="353" customWidth="1"/>
    <col min="2052" max="2052" width="13" style="353" customWidth="1"/>
    <col min="2053" max="2053" width="10" style="353" customWidth="1"/>
    <col min="2054" max="2054" width="11.7109375" style="353" customWidth="1"/>
    <col min="2055" max="2055" width="9.85546875" style="353" customWidth="1"/>
    <col min="2056" max="2056" width="54.42578125" style="353" customWidth="1"/>
    <col min="2057" max="2057" width="20.140625" style="353" customWidth="1"/>
    <col min="2058" max="2058" width="9.140625" style="353"/>
    <col min="2059" max="2059" width="12.28515625" style="353" customWidth="1"/>
    <col min="2060" max="2304" width="9.140625" style="353"/>
    <col min="2305" max="2305" width="6.42578125" style="353" customWidth="1"/>
    <col min="2306" max="2306" width="10.42578125" style="353" customWidth="1"/>
    <col min="2307" max="2307" width="52.85546875" style="353" customWidth="1"/>
    <col min="2308" max="2308" width="13" style="353" customWidth="1"/>
    <col min="2309" max="2309" width="10" style="353" customWidth="1"/>
    <col min="2310" max="2310" width="11.7109375" style="353" customWidth="1"/>
    <col min="2311" max="2311" width="9.85546875" style="353" customWidth="1"/>
    <col min="2312" max="2312" width="54.42578125" style="353" customWidth="1"/>
    <col min="2313" max="2313" width="20.140625" style="353" customWidth="1"/>
    <col min="2314" max="2314" width="9.140625" style="353"/>
    <col min="2315" max="2315" width="12.28515625" style="353" customWidth="1"/>
    <col min="2316" max="2560" width="9.140625" style="353"/>
    <col min="2561" max="2561" width="6.42578125" style="353" customWidth="1"/>
    <col min="2562" max="2562" width="10.42578125" style="353" customWidth="1"/>
    <col min="2563" max="2563" width="52.85546875" style="353" customWidth="1"/>
    <col min="2564" max="2564" width="13" style="353" customWidth="1"/>
    <col min="2565" max="2565" width="10" style="353" customWidth="1"/>
    <col min="2566" max="2566" width="11.7109375" style="353" customWidth="1"/>
    <col min="2567" max="2567" width="9.85546875" style="353" customWidth="1"/>
    <col min="2568" max="2568" width="54.42578125" style="353" customWidth="1"/>
    <col min="2569" max="2569" width="20.140625" style="353" customWidth="1"/>
    <col min="2570" max="2570" width="9.140625" style="353"/>
    <col min="2571" max="2571" width="12.28515625" style="353" customWidth="1"/>
    <col min="2572" max="2816" width="9.140625" style="353"/>
    <col min="2817" max="2817" width="6.42578125" style="353" customWidth="1"/>
    <col min="2818" max="2818" width="10.42578125" style="353" customWidth="1"/>
    <col min="2819" max="2819" width="52.85546875" style="353" customWidth="1"/>
    <col min="2820" max="2820" width="13" style="353" customWidth="1"/>
    <col min="2821" max="2821" width="10" style="353" customWidth="1"/>
    <col min="2822" max="2822" width="11.7109375" style="353" customWidth="1"/>
    <col min="2823" max="2823" width="9.85546875" style="353" customWidth="1"/>
    <col min="2824" max="2824" width="54.42578125" style="353" customWidth="1"/>
    <col min="2825" max="2825" width="20.140625" style="353" customWidth="1"/>
    <col min="2826" max="2826" width="9.140625" style="353"/>
    <col min="2827" max="2827" width="12.28515625" style="353" customWidth="1"/>
    <col min="2828" max="3072" width="9.140625" style="353"/>
    <col min="3073" max="3073" width="6.42578125" style="353" customWidth="1"/>
    <col min="3074" max="3074" width="10.42578125" style="353" customWidth="1"/>
    <col min="3075" max="3075" width="52.85546875" style="353" customWidth="1"/>
    <col min="3076" max="3076" width="13" style="353" customWidth="1"/>
    <col min="3077" max="3077" width="10" style="353" customWidth="1"/>
    <col min="3078" max="3078" width="11.7109375" style="353" customWidth="1"/>
    <col min="3079" max="3079" width="9.85546875" style="353" customWidth="1"/>
    <col min="3080" max="3080" width="54.42578125" style="353" customWidth="1"/>
    <col min="3081" max="3081" width="20.140625" style="353" customWidth="1"/>
    <col min="3082" max="3082" width="9.140625" style="353"/>
    <col min="3083" max="3083" width="12.28515625" style="353" customWidth="1"/>
    <col min="3084" max="3328" width="9.140625" style="353"/>
    <col min="3329" max="3329" width="6.42578125" style="353" customWidth="1"/>
    <col min="3330" max="3330" width="10.42578125" style="353" customWidth="1"/>
    <col min="3331" max="3331" width="52.85546875" style="353" customWidth="1"/>
    <col min="3332" max="3332" width="13" style="353" customWidth="1"/>
    <col min="3333" max="3333" width="10" style="353" customWidth="1"/>
    <col min="3334" max="3334" width="11.7109375" style="353" customWidth="1"/>
    <col min="3335" max="3335" width="9.85546875" style="353" customWidth="1"/>
    <col min="3336" max="3336" width="54.42578125" style="353" customWidth="1"/>
    <col min="3337" max="3337" width="20.140625" style="353" customWidth="1"/>
    <col min="3338" max="3338" width="9.140625" style="353"/>
    <col min="3339" max="3339" width="12.28515625" style="353" customWidth="1"/>
    <col min="3340" max="3584" width="9.140625" style="353"/>
    <col min="3585" max="3585" width="6.42578125" style="353" customWidth="1"/>
    <col min="3586" max="3586" width="10.42578125" style="353" customWidth="1"/>
    <col min="3587" max="3587" width="52.85546875" style="353" customWidth="1"/>
    <col min="3588" max="3588" width="13" style="353" customWidth="1"/>
    <col min="3589" max="3589" width="10" style="353" customWidth="1"/>
    <col min="3590" max="3590" width="11.7109375" style="353" customWidth="1"/>
    <col min="3591" max="3591" width="9.85546875" style="353" customWidth="1"/>
    <col min="3592" max="3592" width="54.42578125" style="353" customWidth="1"/>
    <col min="3593" max="3593" width="20.140625" style="353" customWidth="1"/>
    <col min="3594" max="3594" width="9.140625" style="353"/>
    <col min="3595" max="3595" width="12.28515625" style="353" customWidth="1"/>
    <col min="3596" max="3840" width="9.140625" style="353"/>
    <col min="3841" max="3841" width="6.42578125" style="353" customWidth="1"/>
    <col min="3842" max="3842" width="10.42578125" style="353" customWidth="1"/>
    <col min="3843" max="3843" width="52.85546875" style="353" customWidth="1"/>
    <col min="3844" max="3844" width="13" style="353" customWidth="1"/>
    <col min="3845" max="3845" width="10" style="353" customWidth="1"/>
    <col min="3846" max="3846" width="11.7109375" style="353" customWidth="1"/>
    <col min="3847" max="3847" width="9.85546875" style="353" customWidth="1"/>
    <col min="3848" max="3848" width="54.42578125" style="353" customWidth="1"/>
    <col min="3849" max="3849" width="20.140625" style="353" customWidth="1"/>
    <col min="3850" max="3850" width="9.140625" style="353"/>
    <col min="3851" max="3851" width="12.28515625" style="353" customWidth="1"/>
    <col min="3852" max="4096" width="9.140625" style="353"/>
    <col min="4097" max="4097" width="6.42578125" style="353" customWidth="1"/>
    <col min="4098" max="4098" width="10.42578125" style="353" customWidth="1"/>
    <col min="4099" max="4099" width="52.85546875" style="353" customWidth="1"/>
    <col min="4100" max="4100" width="13" style="353" customWidth="1"/>
    <col min="4101" max="4101" width="10" style="353" customWidth="1"/>
    <col min="4102" max="4102" width="11.7109375" style="353" customWidth="1"/>
    <col min="4103" max="4103" width="9.85546875" style="353" customWidth="1"/>
    <col min="4104" max="4104" width="54.42578125" style="353" customWidth="1"/>
    <col min="4105" max="4105" width="20.140625" style="353" customWidth="1"/>
    <col min="4106" max="4106" width="9.140625" style="353"/>
    <col min="4107" max="4107" width="12.28515625" style="353" customWidth="1"/>
    <col min="4108" max="4352" width="9.140625" style="353"/>
    <col min="4353" max="4353" width="6.42578125" style="353" customWidth="1"/>
    <col min="4354" max="4354" width="10.42578125" style="353" customWidth="1"/>
    <col min="4355" max="4355" width="52.85546875" style="353" customWidth="1"/>
    <col min="4356" max="4356" width="13" style="353" customWidth="1"/>
    <col min="4357" max="4357" width="10" style="353" customWidth="1"/>
    <col min="4358" max="4358" width="11.7109375" style="353" customWidth="1"/>
    <col min="4359" max="4359" width="9.85546875" style="353" customWidth="1"/>
    <col min="4360" max="4360" width="54.42578125" style="353" customWidth="1"/>
    <col min="4361" max="4361" width="20.140625" style="353" customWidth="1"/>
    <col min="4362" max="4362" width="9.140625" style="353"/>
    <col min="4363" max="4363" width="12.28515625" style="353" customWidth="1"/>
    <col min="4364" max="4608" width="9.140625" style="353"/>
    <col min="4609" max="4609" width="6.42578125" style="353" customWidth="1"/>
    <col min="4610" max="4610" width="10.42578125" style="353" customWidth="1"/>
    <col min="4611" max="4611" width="52.85546875" style="353" customWidth="1"/>
    <col min="4612" max="4612" width="13" style="353" customWidth="1"/>
    <col min="4613" max="4613" width="10" style="353" customWidth="1"/>
    <col min="4614" max="4614" width="11.7109375" style="353" customWidth="1"/>
    <col min="4615" max="4615" width="9.85546875" style="353" customWidth="1"/>
    <col min="4616" max="4616" width="54.42578125" style="353" customWidth="1"/>
    <col min="4617" max="4617" width="20.140625" style="353" customWidth="1"/>
    <col min="4618" max="4618" width="9.140625" style="353"/>
    <col min="4619" max="4619" width="12.28515625" style="353" customWidth="1"/>
    <col min="4620" max="4864" width="9.140625" style="353"/>
    <col min="4865" max="4865" width="6.42578125" style="353" customWidth="1"/>
    <col min="4866" max="4866" width="10.42578125" style="353" customWidth="1"/>
    <col min="4867" max="4867" width="52.85546875" style="353" customWidth="1"/>
    <col min="4868" max="4868" width="13" style="353" customWidth="1"/>
    <col min="4869" max="4869" width="10" style="353" customWidth="1"/>
    <col min="4870" max="4870" width="11.7109375" style="353" customWidth="1"/>
    <col min="4871" max="4871" width="9.85546875" style="353" customWidth="1"/>
    <col min="4872" max="4872" width="54.42578125" style="353" customWidth="1"/>
    <col min="4873" max="4873" width="20.140625" style="353" customWidth="1"/>
    <col min="4874" max="4874" width="9.140625" style="353"/>
    <col min="4875" max="4875" width="12.28515625" style="353" customWidth="1"/>
    <col min="4876" max="5120" width="9.140625" style="353"/>
    <col min="5121" max="5121" width="6.42578125" style="353" customWidth="1"/>
    <col min="5122" max="5122" width="10.42578125" style="353" customWidth="1"/>
    <col min="5123" max="5123" width="52.85546875" style="353" customWidth="1"/>
    <col min="5124" max="5124" width="13" style="353" customWidth="1"/>
    <col min="5125" max="5125" width="10" style="353" customWidth="1"/>
    <col min="5126" max="5126" width="11.7109375" style="353" customWidth="1"/>
    <col min="5127" max="5127" width="9.85546875" style="353" customWidth="1"/>
    <col min="5128" max="5128" width="54.42578125" style="353" customWidth="1"/>
    <col min="5129" max="5129" width="20.140625" style="353" customWidth="1"/>
    <col min="5130" max="5130" width="9.140625" style="353"/>
    <col min="5131" max="5131" width="12.28515625" style="353" customWidth="1"/>
    <col min="5132" max="5376" width="9.140625" style="353"/>
    <col min="5377" max="5377" width="6.42578125" style="353" customWidth="1"/>
    <col min="5378" max="5378" width="10.42578125" style="353" customWidth="1"/>
    <col min="5379" max="5379" width="52.85546875" style="353" customWidth="1"/>
    <col min="5380" max="5380" width="13" style="353" customWidth="1"/>
    <col min="5381" max="5381" width="10" style="353" customWidth="1"/>
    <col min="5382" max="5382" width="11.7109375" style="353" customWidth="1"/>
    <col min="5383" max="5383" width="9.85546875" style="353" customWidth="1"/>
    <col min="5384" max="5384" width="54.42578125" style="353" customWidth="1"/>
    <col min="5385" max="5385" width="20.140625" style="353" customWidth="1"/>
    <col min="5386" max="5386" width="9.140625" style="353"/>
    <col min="5387" max="5387" width="12.28515625" style="353" customWidth="1"/>
    <col min="5388" max="5632" width="9.140625" style="353"/>
    <col min="5633" max="5633" width="6.42578125" style="353" customWidth="1"/>
    <col min="5634" max="5634" width="10.42578125" style="353" customWidth="1"/>
    <col min="5635" max="5635" width="52.85546875" style="353" customWidth="1"/>
    <col min="5636" max="5636" width="13" style="353" customWidth="1"/>
    <col min="5637" max="5637" width="10" style="353" customWidth="1"/>
    <col min="5638" max="5638" width="11.7109375" style="353" customWidth="1"/>
    <col min="5639" max="5639" width="9.85546875" style="353" customWidth="1"/>
    <col min="5640" max="5640" width="54.42578125" style="353" customWidth="1"/>
    <col min="5641" max="5641" width="20.140625" style="353" customWidth="1"/>
    <col min="5642" max="5642" width="9.140625" style="353"/>
    <col min="5643" max="5643" width="12.28515625" style="353" customWidth="1"/>
    <col min="5644" max="5888" width="9.140625" style="353"/>
    <col min="5889" max="5889" width="6.42578125" style="353" customWidth="1"/>
    <col min="5890" max="5890" width="10.42578125" style="353" customWidth="1"/>
    <col min="5891" max="5891" width="52.85546875" style="353" customWidth="1"/>
    <col min="5892" max="5892" width="13" style="353" customWidth="1"/>
    <col min="5893" max="5893" width="10" style="353" customWidth="1"/>
    <col min="5894" max="5894" width="11.7109375" style="353" customWidth="1"/>
    <col min="5895" max="5895" width="9.85546875" style="353" customWidth="1"/>
    <col min="5896" max="5896" width="54.42578125" style="353" customWidth="1"/>
    <col min="5897" max="5897" width="20.140625" style="353" customWidth="1"/>
    <col min="5898" max="5898" width="9.140625" style="353"/>
    <col min="5899" max="5899" width="12.28515625" style="353" customWidth="1"/>
    <col min="5900" max="6144" width="9.140625" style="353"/>
    <col min="6145" max="6145" width="6.42578125" style="353" customWidth="1"/>
    <col min="6146" max="6146" width="10.42578125" style="353" customWidth="1"/>
    <col min="6147" max="6147" width="52.85546875" style="353" customWidth="1"/>
    <col min="6148" max="6148" width="13" style="353" customWidth="1"/>
    <col min="6149" max="6149" width="10" style="353" customWidth="1"/>
    <col min="6150" max="6150" width="11.7109375" style="353" customWidth="1"/>
    <col min="6151" max="6151" width="9.85546875" style="353" customWidth="1"/>
    <col min="6152" max="6152" width="54.42578125" style="353" customWidth="1"/>
    <col min="6153" max="6153" width="20.140625" style="353" customWidth="1"/>
    <col min="6154" max="6154" width="9.140625" style="353"/>
    <col min="6155" max="6155" width="12.28515625" style="353" customWidth="1"/>
    <col min="6156" max="6400" width="9.140625" style="353"/>
    <col min="6401" max="6401" width="6.42578125" style="353" customWidth="1"/>
    <col min="6402" max="6402" width="10.42578125" style="353" customWidth="1"/>
    <col min="6403" max="6403" width="52.85546875" style="353" customWidth="1"/>
    <col min="6404" max="6404" width="13" style="353" customWidth="1"/>
    <col min="6405" max="6405" width="10" style="353" customWidth="1"/>
    <col min="6406" max="6406" width="11.7109375" style="353" customWidth="1"/>
    <col min="6407" max="6407" width="9.85546875" style="353" customWidth="1"/>
    <col min="6408" max="6408" width="54.42578125" style="353" customWidth="1"/>
    <col min="6409" max="6409" width="20.140625" style="353" customWidth="1"/>
    <col min="6410" max="6410" width="9.140625" style="353"/>
    <col min="6411" max="6411" width="12.28515625" style="353" customWidth="1"/>
    <col min="6412" max="6656" width="9.140625" style="353"/>
    <col min="6657" max="6657" width="6.42578125" style="353" customWidth="1"/>
    <col min="6658" max="6658" width="10.42578125" style="353" customWidth="1"/>
    <col min="6659" max="6659" width="52.85546875" style="353" customWidth="1"/>
    <col min="6660" max="6660" width="13" style="353" customWidth="1"/>
    <col min="6661" max="6661" width="10" style="353" customWidth="1"/>
    <col min="6662" max="6662" width="11.7109375" style="353" customWidth="1"/>
    <col min="6663" max="6663" width="9.85546875" style="353" customWidth="1"/>
    <col min="6664" max="6664" width="54.42578125" style="353" customWidth="1"/>
    <col min="6665" max="6665" width="20.140625" style="353" customWidth="1"/>
    <col min="6666" max="6666" width="9.140625" style="353"/>
    <col min="6667" max="6667" width="12.28515625" style="353" customWidth="1"/>
    <col min="6668" max="6912" width="9.140625" style="353"/>
    <col min="6913" max="6913" width="6.42578125" style="353" customWidth="1"/>
    <col min="6914" max="6914" width="10.42578125" style="353" customWidth="1"/>
    <col min="6915" max="6915" width="52.85546875" style="353" customWidth="1"/>
    <col min="6916" max="6916" width="13" style="353" customWidth="1"/>
    <col min="6917" max="6917" width="10" style="353" customWidth="1"/>
    <col min="6918" max="6918" width="11.7109375" style="353" customWidth="1"/>
    <col min="6919" max="6919" width="9.85546875" style="353" customWidth="1"/>
    <col min="6920" max="6920" width="54.42578125" style="353" customWidth="1"/>
    <col min="6921" max="6921" width="20.140625" style="353" customWidth="1"/>
    <col min="6922" max="6922" width="9.140625" style="353"/>
    <col min="6923" max="6923" width="12.28515625" style="353" customWidth="1"/>
    <col min="6924" max="7168" width="9.140625" style="353"/>
    <col min="7169" max="7169" width="6.42578125" style="353" customWidth="1"/>
    <col min="7170" max="7170" width="10.42578125" style="353" customWidth="1"/>
    <col min="7171" max="7171" width="52.85546875" style="353" customWidth="1"/>
    <col min="7172" max="7172" width="13" style="353" customWidth="1"/>
    <col min="7173" max="7173" width="10" style="353" customWidth="1"/>
    <col min="7174" max="7174" width="11.7109375" style="353" customWidth="1"/>
    <col min="7175" max="7175" width="9.85546875" style="353" customWidth="1"/>
    <col min="7176" max="7176" width="54.42578125" style="353" customWidth="1"/>
    <col min="7177" max="7177" width="20.140625" style="353" customWidth="1"/>
    <col min="7178" max="7178" width="9.140625" style="353"/>
    <col min="7179" max="7179" width="12.28515625" style="353" customWidth="1"/>
    <col min="7180" max="7424" width="9.140625" style="353"/>
    <col min="7425" max="7425" width="6.42578125" style="353" customWidth="1"/>
    <col min="7426" max="7426" width="10.42578125" style="353" customWidth="1"/>
    <col min="7427" max="7427" width="52.85546875" style="353" customWidth="1"/>
    <col min="7428" max="7428" width="13" style="353" customWidth="1"/>
    <col min="7429" max="7429" width="10" style="353" customWidth="1"/>
    <col min="7430" max="7430" width="11.7109375" style="353" customWidth="1"/>
    <col min="7431" max="7431" width="9.85546875" style="353" customWidth="1"/>
    <col min="7432" max="7432" width="54.42578125" style="353" customWidth="1"/>
    <col min="7433" max="7433" width="20.140625" style="353" customWidth="1"/>
    <col min="7434" max="7434" width="9.140625" style="353"/>
    <col min="7435" max="7435" width="12.28515625" style="353" customWidth="1"/>
    <col min="7436" max="7680" width="9.140625" style="353"/>
    <col min="7681" max="7681" width="6.42578125" style="353" customWidth="1"/>
    <col min="7682" max="7682" width="10.42578125" style="353" customWidth="1"/>
    <col min="7683" max="7683" width="52.85546875" style="353" customWidth="1"/>
    <col min="7684" max="7684" width="13" style="353" customWidth="1"/>
    <col min="7685" max="7685" width="10" style="353" customWidth="1"/>
    <col min="7686" max="7686" width="11.7109375" style="353" customWidth="1"/>
    <col min="7687" max="7687" width="9.85546875" style="353" customWidth="1"/>
    <col min="7688" max="7688" width="54.42578125" style="353" customWidth="1"/>
    <col min="7689" max="7689" width="20.140625" style="353" customWidth="1"/>
    <col min="7690" max="7690" width="9.140625" style="353"/>
    <col min="7691" max="7691" width="12.28515625" style="353" customWidth="1"/>
    <col min="7692" max="7936" width="9.140625" style="353"/>
    <col min="7937" max="7937" width="6.42578125" style="353" customWidth="1"/>
    <col min="7938" max="7938" width="10.42578125" style="353" customWidth="1"/>
    <col min="7939" max="7939" width="52.85546875" style="353" customWidth="1"/>
    <col min="7940" max="7940" width="13" style="353" customWidth="1"/>
    <col min="7941" max="7941" width="10" style="353" customWidth="1"/>
    <col min="7942" max="7942" width="11.7109375" style="353" customWidth="1"/>
    <col min="7943" max="7943" width="9.85546875" style="353" customWidth="1"/>
    <col min="7944" max="7944" width="54.42578125" style="353" customWidth="1"/>
    <col min="7945" max="7945" width="20.140625" style="353" customWidth="1"/>
    <col min="7946" max="7946" width="9.140625" style="353"/>
    <col min="7947" max="7947" width="12.28515625" style="353" customWidth="1"/>
    <col min="7948" max="8192" width="9.140625" style="353"/>
    <col min="8193" max="8193" width="6.42578125" style="353" customWidth="1"/>
    <col min="8194" max="8194" width="10.42578125" style="353" customWidth="1"/>
    <col min="8195" max="8195" width="52.85546875" style="353" customWidth="1"/>
    <col min="8196" max="8196" width="13" style="353" customWidth="1"/>
    <col min="8197" max="8197" width="10" style="353" customWidth="1"/>
    <col min="8198" max="8198" width="11.7109375" style="353" customWidth="1"/>
    <col min="8199" max="8199" width="9.85546875" style="353" customWidth="1"/>
    <col min="8200" max="8200" width="54.42578125" style="353" customWidth="1"/>
    <col min="8201" max="8201" width="20.140625" style="353" customWidth="1"/>
    <col min="8202" max="8202" width="9.140625" style="353"/>
    <col min="8203" max="8203" width="12.28515625" style="353" customWidth="1"/>
    <col min="8204" max="8448" width="9.140625" style="353"/>
    <col min="8449" max="8449" width="6.42578125" style="353" customWidth="1"/>
    <col min="8450" max="8450" width="10.42578125" style="353" customWidth="1"/>
    <col min="8451" max="8451" width="52.85546875" style="353" customWidth="1"/>
    <col min="8452" max="8452" width="13" style="353" customWidth="1"/>
    <col min="8453" max="8453" width="10" style="353" customWidth="1"/>
    <col min="8454" max="8454" width="11.7109375" style="353" customWidth="1"/>
    <col min="8455" max="8455" width="9.85546875" style="353" customWidth="1"/>
    <col min="8456" max="8456" width="54.42578125" style="353" customWidth="1"/>
    <col min="8457" max="8457" width="20.140625" style="353" customWidth="1"/>
    <col min="8458" max="8458" width="9.140625" style="353"/>
    <col min="8459" max="8459" width="12.28515625" style="353" customWidth="1"/>
    <col min="8460" max="8704" width="9.140625" style="353"/>
    <col min="8705" max="8705" width="6.42578125" style="353" customWidth="1"/>
    <col min="8706" max="8706" width="10.42578125" style="353" customWidth="1"/>
    <col min="8707" max="8707" width="52.85546875" style="353" customWidth="1"/>
    <col min="8708" max="8708" width="13" style="353" customWidth="1"/>
    <col min="8709" max="8709" width="10" style="353" customWidth="1"/>
    <col min="8710" max="8710" width="11.7109375" style="353" customWidth="1"/>
    <col min="8711" max="8711" width="9.85546875" style="353" customWidth="1"/>
    <col min="8712" max="8712" width="54.42578125" style="353" customWidth="1"/>
    <col min="8713" max="8713" width="20.140625" style="353" customWidth="1"/>
    <col min="8714" max="8714" width="9.140625" style="353"/>
    <col min="8715" max="8715" width="12.28515625" style="353" customWidth="1"/>
    <col min="8716" max="8960" width="9.140625" style="353"/>
    <col min="8961" max="8961" width="6.42578125" style="353" customWidth="1"/>
    <col min="8962" max="8962" width="10.42578125" style="353" customWidth="1"/>
    <col min="8963" max="8963" width="52.85546875" style="353" customWidth="1"/>
    <col min="8964" max="8964" width="13" style="353" customWidth="1"/>
    <col min="8965" max="8965" width="10" style="353" customWidth="1"/>
    <col min="8966" max="8966" width="11.7109375" style="353" customWidth="1"/>
    <col min="8967" max="8967" width="9.85546875" style="353" customWidth="1"/>
    <col min="8968" max="8968" width="54.42578125" style="353" customWidth="1"/>
    <col min="8969" max="8969" width="20.140625" style="353" customWidth="1"/>
    <col min="8970" max="8970" width="9.140625" style="353"/>
    <col min="8971" max="8971" width="12.28515625" style="353" customWidth="1"/>
    <col min="8972" max="9216" width="9.140625" style="353"/>
    <col min="9217" max="9217" width="6.42578125" style="353" customWidth="1"/>
    <col min="9218" max="9218" width="10.42578125" style="353" customWidth="1"/>
    <col min="9219" max="9219" width="52.85546875" style="353" customWidth="1"/>
    <col min="9220" max="9220" width="13" style="353" customWidth="1"/>
    <col min="9221" max="9221" width="10" style="353" customWidth="1"/>
    <col min="9222" max="9222" width="11.7109375" style="353" customWidth="1"/>
    <col min="9223" max="9223" width="9.85546875" style="353" customWidth="1"/>
    <col min="9224" max="9224" width="54.42578125" style="353" customWidth="1"/>
    <col min="9225" max="9225" width="20.140625" style="353" customWidth="1"/>
    <col min="9226" max="9226" width="9.140625" style="353"/>
    <col min="9227" max="9227" width="12.28515625" style="353" customWidth="1"/>
    <col min="9228" max="9472" width="9.140625" style="353"/>
    <col min="9473" max="9473" width="6.42578125" style="353" customWidth="1"/>
    <col min="9474" max="9474" width="10.42578125" style="353" customWidth="1"/>
    <col min="9475" max="9475" width="52.85546875" style="353" customWidth="1"/>
    <col min="9476" max="9476" width="13" style="353" customWidth="1"/>
    <col min="9477" max="9477" width="10" style="353" customWidth="1"/>
    <col min="9478" max="9478" width="11.7109375" style="353" customWidth="1"/>
    <col min="9479" max="9479" width="9.85546875" style="353" customWidth="1"/>
    <col min="9480" max="9480" width="54.42578125" style="353" customWidth="1"/>
    <col min="9481" max="9481" width="20.140625" style="353" customWidth="1"/>
    <col min="9482" max="9482" width="9.140625" style="353"/>
    <col min="9483" max="9483" width="12.28515625" style="353" customWidth="1"/>
    <col min="9484" max="9728" width="9.140625" style="353"/>
    <col min="9729" max="9729" width="6.42578125" style="353" customWidth="1"/>
    <col min="9730" max="9730" width="10.42578125" style="353" customWidth="1"/>
    <col min="9731" max="9731" width="52.85546875" style="353" customWidth="1"/>
    <col min="9732" max="9732" width="13" style="353" customWidth="1"/>
    <col min="9733" max="9733" width="10" style="353" customWidth="1"/>
    <col min="9734" max="9734" width="11.7109375" style="353" customWidth="1"/>
    <col min="9735" max="9735" width="9.85546875" style="353" customWidth="1"/>
    <col min="9736" max="9736" width="54.42578125" style="353" customWidth="1"/>
    <col min="9737" max="9737" width="20.140625" style="353" customWidth="1"/>
    <col min="9738" max="9738" width="9.140625" style="353"/>
    <col min="9739" max="9739" width="12.28515625" style="353" customWidth="1"/>
    <col min="9740" max="9984" width="9.140625" style="353"/>
    <col min="9985" max="9985" width="6.42578125" style="353" customWidth="1"/>
    <col min="9986" max="9986" width="10.42578125" style="353" customWidth="1"/>
    <col min="9987" max="9987" width="52.85546875" style="353" customWidth="1"/>
    <col min="9988" max="9988" width="13" style="353" customWidth="1"/>
    <col min="9989" max="9989" width="10" style="353" customWidth="1"/>
    <col min="9990" max="9990" width="11.7109375" style="353" customWidth="1"/>
    <col min="9991" max="9991" width="9.85546875" style="353" customWidth="1"/>
    <col min="9992" max="9992" width="54.42578125" style="353" customWidth="1"/>
    <col min="9993" max="9993" width="20.140625" style="353" customWidth="1"/>
    <col min="9994" max="9994" width="9.140625" style="353"/>
    <col min="9995" max="9995" width="12.28515625" style="353" customWidth="1"/>
    <col min="9996" max="10240" width="9.140625" style="353"/>
    <col min="10241" max="10241" width="6.42578125" style="353" customWidth="1"/>
    <col min="10242" max="10242" width="10.42578125" style="353" customWidth="1"/>
    <col min="10243" max="10243" width="52.85546875" style="353" customWidth="1"/>
    <col min="10244" max="10244" width="13" style="353" customWidth="1"/>
    <col min="10245" max="10245" width="10" style="353" customWidth="1"/>
    <col min="10246" max="10246" width="11.7109375" style="353" customWidth="1"/>
    <col min="10247" max="10247" width="9.85546875" style="353" customWidth="1"/>
    <col min="10248" max="10248" width="54.42578125" style="353" customWidth="1"/>
    <col min="10249" max="10249" width="20.140625" style="353" customWidth="1"/>
    <col min="10250" max="10250" width="9.140625" style="353"/>
    <col min="10251" max="10251" width="12.28515625" style="353" customWidth="1"/>
    <col min="10252" max="10496" width="9.140625" style="353"/>
    <col min="10497" max="10497" width="6.42578125" style="353" customWidth="1"/>
    <col min="10498" max="10498" width="10.42578125" style="353" customWidth="1"/>
    <col min="10499" max="10499" width="52.85546875" style="353" customWidth="1"/>
    <col min="10500" max="10500" width="13" style="353" customWidth="1"/>
    <col min="10501" max="10501" width="10" style="353" customWidth="1"/>
    <col min="10502" max="10502" width="11.7109375" style="353" customWidth="1"/>
    <col min="10503" max="10503" width="9.85546875" style="353" customWidth="1"/>
    <col min="10504" max="10504" width="54.42578125" style="353" customWidth="1"/>
    <col min="10505" max="10505" width="20.140625" style="353" customWidth="1"/>
    <col min="10506" max="10506" width="9.140625" style="353"/>
    <col min="10507" max="10507" width="12.28515625" style="353" customWidth="1"/>
    <col min="10508" max="10752" width="9.140625" style="353"/>
    <col min="10753" max="10753" width="6.42578125" style="353" customWidth="1"/>
    <col min="10754" max="10754" width="10.42578125" style="353" customWidth="1"/>
    <col min="10755" max="10755" width="52.85546875" style="353" customWidth="1"/>
    <col min="10756" max="10756" width="13" style="353" customWidth="1"/>
    <col min="10757" max="10757" width="10" style="353" customWidth="1"/>
    <col min="10758" max="10758" width="11.7109375" style="353" customWidth="1"/>
    <col min="10759" max="10759" width="9.85546875" style="353" customWidth="1"/>
    <col min="10760" max="10760" width="54.42578125" style="353" customWidth="1"/>
    <col min="10761" max="10761" width="20.140625" style="353" customWidth="1"/>
    <col min="10762" max="10762" width="9.140625" style="353"/>
    <col min="10763" max="10763" width="12.28515625" style="353" customWidth="1"/>
    <col min="10764" max="11008" width="9.140625" style="353"/>
    <col min="11009" max="11009" width="6.42578125" style="353" customWidth="1"/>
    <col min="11010" max="11010" width="10.42578125" style="353" customWidth="1"/>
    <col min="11011" max="11011" width="52.85546875" style="353" customWidth="1"/>
    <col min="11012" max="11012" width="13" style="353" customWidth="1"/>
    <col min="11013" max="11013" width="10" style="353" customWidth="1"/>
    <col min="11014" max="11014" width="11.7109375" style="353" customWidth="1"/>
    <col min="11015" max="11015" width="9.85546875" style="353" customWidth="1"/>
    <col min="11016" max="11016" width="54.42578125" style="353" customWidth="1"/>
    <col min="11017" max="11017" width="20.140625" style="353" customWidth="1"/>
    <col min="11018" max="11018" width="9.140625" style="353"/>
    <col min="11019" max="11019" width="12.28515625" style="353" customWidth="1"/>
    <col min="11020" max="11264" width="9.140625" style="353"/>
    <col min="11265" max="11265" width="6.42578125" style="353" customWidth="1"/>
    <col min="11266" max="11266" width="10.42578125" style="353" customWidth="1"/>
    <col min="11267" max="11267" width="52.85546875" style="353" customWidth="1"/>
    <col min="11268" max="11268" width="13" style="353" customWidth="1"/>
    <col min="11269" max="11269" width="10" style="353" customWidth="1"/>
    <col min="11270" max="11270" width="11.7109375" style="353" customWidth="1"/>
    <col min="11271" max="11271" width="9.85546875" style="353" customWidth="1"/>
    <col min="11272" max="11272" width="54.42578125" style="353" customWidth="1"/>
    <col min="11273" max="11273" width="20.140625" style="353" customWidth="1"/>
    <col min="11274" max="11274" width="9.140625" style="353"/>
    <col min="11275" max="11275" width="12.28515625" style="353" customWidth="1"/>
    <col min="11276" max="11520" width="9.140625" style="353"/>
    <col min="11521" max="11521" width="6.42578125" style="353" customWidth="1"/>
    <col min="11522" max="11522" width="10.42578125" style="353" customWidth="1"/>
    <col min="11523" max="11523" width="52.85546875" style="353" customWidth="1"/>
    <col min="11524" max="11524" width="13" style="353" customWidth="1"/>
    <col min="11525" max="11525" width="10" style="353" customWidth="1"/>
    <col min="11526" max="11526" width="11.7109375" style="353" customWidth="1"/>
    <col min="11527" max="11527" width="9.85546875" style="353" customWidth="1"/>
    <col min="11528" max="11528" width="54.42578125" style="353" customWidth="1"/>
    <col min="11529" max="11529" width="20.140625" style="353" customWidth="1"/>
    <col min="11530" max="11530" width="9.140625" style="353"/>
    <col min="11531" max="11531" width="12.28515625" style="353" customWidth="1"/>
    <col min="11532" max="11776" width="9.140625" style="353"/>
    <col min="11777" max="11777" width="6.42578125" style="353" customWidth="1"/>
    <col min="11778" max="11778" width="10.42578125" style="353" customWidth="1"/>
    <col min="11779" max="11779" width="52.85546875" style="353" customWidth="1"/>
    <col min="11780" max="11780" width="13" style="353" customWidth="1"/>
    <col min="11781" max="11781" width="10" style="353" customWidth="1"/>
    <col min="11782" max="11782" width="11.7109375" style="353" customWidth="1"/>
    <col min="11783" max="11783" width="9.85546875" style="353" customWidth="1"/>
    <col min="11784" max="11784" width="54.42578125" style="353" customWidth="1"/>
    <col min="11785" max="11785" width="20.140625" style="353" customWidth="1"/>
    <col min="11786" max="11786" width="9.140625" style="353"/>
    <col min="11787" max="11787" width="12.28515625" style="353" customWidth="1"/>
    <col min="11788" max="12032" width="9.140625" style="353"/>
    <col min="12033" max="12033" width="6.42578125" style="353" customWidth="1"/>
    <col min="12034" max="12034" width="10.42578125" style="353" customWidth="1"/>
    <col min="12035" max="12035" width="52.85546875" style="353" customWidth="1"/>
    <col min="12036" max="12036" width="13" style="353" customWidth="1"/>
    <col min="12037" max="12037" width="10" style="353" customWidth="1"/>
    <col min="12038" max="12038" width="11.7109375" style="353" customWidth="1"/>
    <col min="12039" max="12039" width="9.85546875" style="353" customWidth="1"/>
    <col min="12040" max="12040" width="54.42578125" style="353" customWidth="1"/>
    <col min="12041" max="12041" width="20.140625" style="353" customWidth="1"/>
    <col min="12042" max="12042" width="9.140625" style="353"/>
    <col min="12043" max="12043" width="12.28515625" style="353" customWidth="1"/>
    <col min="12044" max="12288" width="9.140625" style="353"/>
    <col min="12289" max="12289" width="6.42578125" style="353" customWidth="1"/>
    <col min="12290" max="12290" width="10.42578125" style="353" customWidth="1"/>
    <col min="12291" max="12291" width="52.85546875" style="353" customWidth="1"/>
    <col min="12292" max="12292" width="13" style="353" customWidth="1"/>
    <col min="12293" max="12293" width="10" style="353" customWidth="1"/>
    <col min="12294" max="12294" width="11.7109375" style="353" customWidth="1"/>
    <col min="12295" max="12295" width="9.85546875" style="353" customWidth="1"/>
    <col min="12296" max="12296" width="54.42578125" style="353" customWidth="1"/>
    <col min="12297" max="12297" width="20.140625" style="353" customWidth="1"/>
    <col min="12298" max="12298" width="9.140625" style="353"/>
    <col min="12299" max="12299" width="12.28515625" style="353" customWidth="1"/>
    <col min="12300" max="12544" width="9.140625" style="353"/>
    <col min="12545" max="12545" width="6.42578125" style="353" customWidth="1"/>
    <col min="12546" max="12546" width="10.42578125" style="353" customWidth="1"/>
    <col min="12547" max="12547" width="52.85546875" style="353" customWidth="1"/>
    <col min="12548" max="12548" width="13" style="353" customWidth="1"/>
    <col min="12549" max="12549" width="10" style="353" customWidth="1"/>
    <col min="12550" max="12550" width="11.7109375" style="353" customWidth="1"/>
    <col min="12551" max="12551" width="9.85546875" style="353" customWidth="1"/>
    <col min="12552" max="12552" width="54.42578125" style="353" customWidth="1"/>
    <col min="12553" max="12553" width="20.140625" style="353" customWidth="1"/>
    <col min="12554" max="12554" width="9.140625" style="353"/>
    <col min="12555" max="12555" width="12.28515625" style="353" customWidth="1"/>
    <col min="12556" max="12800" width="9.140625" style="353"/>
    <col min="12801" max="12801" width="6.42578125" style="353" customWidth="1"/>
    <col min="12802" max="12802" width="10.42578125" style="353" customWidth="1"/>
    <col min="12803" max="12803" width="52.85546875" style="353" customWidth="1"/>
    <col min="12804" max="12804" width="13" style="353" customWidth="1"/>
    <col min="12805" max="12805" width="10" style="353" customWidth="1"/>
    <col min="12806" max="12806" width="11.7109375" style="353" customWidth="1"/>
    <col min="12807" max="12807" width="9.85546875" style="353" customWidth="1"/>
    <col min="12808" max="12808" width="54.42578125" style="353" customWidth="1"/>
    <col min="12809" max="12809" width="20.140625" style="353" customWidth="1"/>
    <col min="12810" max="12810" width="9.140625" style="353"/>
    <col min="12811" max="12811" width="12.28515625" style="353" customWidth="1"/>
    <col min="12812" max="13056" width="9.140625" style="353"/>
    <col min="13057" max="13057" width="6.42578125" style="353" customWidth="1"/>
    <col min="13058" max="13058" width="10.42578125" style="353" customWidth="1"/>
    <col min="13059" max="13059" width="52.85546875" style="353" customWidth="1"/>
    <col min="13060" max="13060" width="13" style="353" customWidth="1"/>
    <col min="13061" max="13061" width="10" style="353" customWidth="1"/>
    <col min="13062" max="13062" width="11.7109375" style="353" customWidth="1"/>
    <col min="13063" max="13063" width="9.85546875" style="353" customWidth="1"/>
    <col min="13064" max="13064" width="54.42578125" style="353" customWidth="1"/>
    <col min="13065" max="13065" width="20.140625" style="353" customWidth="1"/>
    <col min="13066" max="13066" width="9.140625" style="353"/>
    <col min="13067" max="13067" width="12.28515625" style="353" customWidth="1"/>
    <col min="13068" max="13312" width="9.140625" style="353"/>
    <col min="13313" max="13313" width="6.42578125" style="353" customWidth="1"/>
    <col min="13314" max="13314" width="10.42578125" style="353" customWidth="1"/>
    <col min="13315" max="13315" width="52.85546875" style="353" customWidth="1"/>
    <col min="13316" max="13316" width="13" style="353" customWidth="1"/>
    <col min="13317" max="13317" width="10" style="353" customWidth="1"/>
    <col min="13318" max="13318" width="11.7109375" style="353" customWidth="1"/>
    <col min="13319" max="13319" width="9.85546875" style="353" customWidth="1"/>
    <col min="13320" max="13320" width="54.42578125" style="353" customWidth="1"/>
    <col min="13321" max="13321" width="20.140625" style="353" customWidth="1"/>
    <col min="13322" max="13322" width="9.140625" style="353"/>
    <col min="13323" max="13323" width="12.28515625" style="353" customWidth="1"/>
    <col min="13324" max="13568" width="9.140625" style="353"/>
    <col min="13569" max="13569" width="6.42578125" style="353" customWidth="1"/>
    <col min="13570" max="13570" width="10.42578125" style="353" customWidth="1"/>
    <col min="13571" max="13571" width="52.85546875" style="353" customWidth="1"/>
    <col min="13572" max="13572" width="13" style="353" customWidth="1"/>
    <col min="13573" max="13573" width="10" style="353" customWidth="1"/>
    <col min="13574" max="13574" width="11.7109375" style="353" customWidth="1"/>
    <col min="13575" max="13575" width="9.85546875" style="353" customWidth="1"/>
    <col min="13576" max="13576" width="54.42578125" style="353" customWidth="1"/>
    <col min="13577" max="13577" width="20.140625" style="353" customWidth="1"/>
    <col min="13578" max="13578" width="9.140625" style="353"/>
    <col min="13579" max="13579" width="12.28515625" style="353" customWidth="1"/>
    <col min="13580" max="13824" width="9.140625" style="353"/>
    <col min="13825" max="13825" width="6.42578125" style="353" customWidth="1"/>
    <col min="13826" max="13826" width="10.42578125" style="353" customWidth="1"/>
    <col min="13827" max="13827" width="52.85546875" style="353" customWidth="1"/>
    <col min="13828" max="13828" width="13" style="353" customWidth="1"/>
    <col min="13829" max="13829" width="10" style="353" customWidth="1"/>
    <col min="13830" max="13830" width="11.7109375" style="353" customWidth="1"/>
    <col min="13831" max="13831" width="9.85546875" style="353" customWidth="1"/>
    <col min="13832" max="13832" width="54.42578125" style="353" customWidth="1"/>
    <col min="13833" max="13833" width="20.140625" style="353" customWidth="1"/>
    <col min="13834" max="13834" width="9.140625" style="353"/>
    <col min="13835" max="13835" width="12.28515625" style="353" customWidth="1"/>
    <col min="13836" max="14080" width="9.140625" style="353"/>
    <col min="14081" max="14081" width="6.42578125" style="353" customWidth="1"/>
    <col min="14082" max="14082" width="10.42578125" style="353" customWidth="1"/>
    <col min="14083" max="14083" width="52.85546875" style="353" customWidth="1"/>
    <col min="14084" max="14084" width="13" style="353" customWidth="1"/>
    <col min="14085" max="14085" width="10" style="353" customWidth="1"/>
    <col min="14086" max="14086" width="11.7109375" style="353" customWidth="1"/>
    <col min="14087" max="14087" width="9.85546875" style="353" customWidth="1"/>
    <col min="14088" max="14088" width="54.42578125" style="353" customWidth="1"/>
    <col min="14089" max="14089" width="20.140625" style="353" customWidth="1"/>
    <col min="14090" max="14090" width="9.140625" style="353"/>
    <col min="14091" max="14091" width="12.28515625" style="353" customWidth="1"/>
    <col min="14092" max="14336" width="9.140625" style="353"/>
    <col min="14337" max="14337" width="6.42578125" style="353" customWidth="1"/>
    <col min="14338" max="14338" width="10.42578125" style="353" customWidth="1"/>
    <col min="14339" max="14339" width="52.85546875" style="353" customWidth="1"/>
    <col min="14340" max="14340" width="13" style="353" customWidth="1"/>
    <col min="14341" max="14341" width="10" style="353" customWidth="1"/>
    <col min="14342" max="14342" width="11.7109375" style="353" customWidth="1"/>
    <col min="14343" max="14343" width="9.85546875" style="353" customWidth="1"/>
    <col min="14344" max="14344" width="54.42578125" style="353" customWidth="1"/>
    <col min="14345" max="14345" width="20.140625" style="353" customWidth="1"/>
    <col min="14346" max="14346" width="9.140625" style="353"/>
    <col min="14347" max="14347" width="12.28515625" style="353" customWidth="1"/>
    <col min="14348" max="14592" width="9.140625" style="353"/>
    <col min="14593" max="14593" width="6.42578125" style="353" customWidth="1"/>
    <col min="14594" max="14594" width="10.42578125" style="353" customWidth="1"/>
    <col min="14595" max="14595" width="52.85546875" style="353" customWidth="1"/>
    <col min="14596" max="14596" width="13" style="353" customWidth="1"/>
    <col min="14597" max="14597" width="10" style="353" customWidth="1"/>
    <col min="14598" max="14598" width="11.7109375" style="353" customWidth="1"/>
    <col min="14599" max="14599" width="9.85546875" style="353" customWidth="1"/>
    <col min="14600" max="14600" width="54.42578125" style="353" customWidth="1"/>
    <col min="14601" max="14601" width="20.140625" style="353" customWidth="1"/>
    <col min="14602" max="14602" width="9.140625" style="353"/>
    <col min="14603" max="14603" width="12.28515625" style="353" customWidth="1"/>
    <col min="14604" max="14848" width="9.140625" style="353"/>
    <col min="14849" max="14849" width="6.42578125" style="353" customWidth="1"/>
    <col min="14850" max="14850" width="10.42578125" style="353" customWidth="1"/>
    <col min="14851" max="14851" width="52.85546875" style="353" customWidth="1"/>
    <col min="14852" max="14852" width="13" style="353" customWidth="1"/>
    <col min="14853" max="14853" width="10" style="353" customWidth="1"/>
    <col min="14854" max="14854" width="11.7109375" style="353" customWidth="1"/>
    <col min="14855" max="14855" width="9.85546875" style="353" customWidth="1"/>
    <col min="14856" max="14856" width="54.42578125" style="353" customWidth="1"/>
    <col min="14857" max="14857" width="20.140625" style="353" customWidth="1"/>
    <col min="14858" max="14858" width="9.140625" style="353"/>
    <col min="14859" max="14859" width="12.28515625" style="353" customWidth="1"/>
    <col min="14860" max="15104" width="9.140625" style="353"/>
    <col min="15105" max="15105" width="6.42578125" style="353" customWidth="1"/>
    <col min="15106" max="15106" width="10.42578125" style="353" customWidth="1"/>
    <col min="15107" max="15107" width="52.85546875" style="353" customWidth="1"/>
    <col min="15108" max="15108" width="13" style="353" customWidth="1"/>
    <col min="15109" max="15109" width="10" style="353" customWidth="1"/>
    <col min="15110" max="15110" width="11.7109375" style="353" customWidth="1"/>
    <col min="15111" max="15111" width="9.85546875" style="353" customWidth="1"/>
    <col min="15112" max="15112" width="54.42578125" style="353" customWidth="1"/>
    <col min="15113" max="15113" width="20.140625" style="353" customWidth="1"/>
    <col min="15114" max="15114" width="9.140625" style="353"/>
    <col min="15115" max="15115" width="12.28515625" style="353" customWidth="1"/>
    <col min="15116" max="15360" width="9.140625" style="353"/>
    <col min="15361" max="15361" width="6.42578125" style="353" customWidth="1"/>
    <col min="15362" max="15362" width="10.42578125" style="353" customWidth="1"/>
    <col min="15363" max="15363" width="52.85546875" style="353" customWidth="1"/>
    <col min="15364" max="15364" width="13" style="353" customWidth="1"/>
    <col min="15365" max="15365" width="10" style="353" customWidth="1"/>
    <col min="15366" max="15366" width="11.7109375" style="353" customWidth="1"/>
    <col min="15367" max="15367" width="9.85546875" style="353" customWidth="1"/>
    <col min="15368" max="15368" width="54.42578125" style="353" customWidth="1"/>
    <col min="15369" max="15369" width="20.140625" style="353" customWidth="1"/>
    <col min="15370" max="15370" width="9.140625" style="353"/>
    <col min="15371" max="15371" width="12.28515625" style="353" customWidth="1"/>
    <col min="15372" max="15616" width="9.140625" style="353"/>
    <col min="15617" max="15617" width="6.42578125" style="353" customWidth="1"/>
    <col min="15618" max="15618" width="10.42578125" style="353" customWidth="1"/>
    <col min="15619" max="15619" width="52.85546875" style="353" customWidth="1"/>
    <col min="15620" max="15620" width="13" style="353" customWidth="1"/>
    <col min="15621" max="15621" width="10" style="353" customWidth="1"/>
    <col min="15622" max="15622" width="11.7109375" style="353" customWidth="1"/>
    <col min="15623" max="15623" width="9.85546875" style="353" customWidth="1"/>
    <col min="15624" max="15624" width="54.42578125" style="353" customWidth="1"/>
    <col min="15625" max="15625" width="20.140625" style="353" customWidth="1"/>
    <col min="15626" max="15626" width="9.140625" style="353"/>
    <col min="15627" max="15627" width="12.28515625" style="353" customWidth="1"/>
    <col min="15628" max="15872" width="9.140625" style="353"/>
    <col min="15873" max="15873" width="6.42578125" style="353" customWidth="1"/>
    <col min="15874" max="15874" width="10.42578125" style="353" customWidth="1"/>
    <col min="15875" max="15875" width="52.85546875" style="353" customWidth="1"/>
    <col min="15876" max="15876" width="13" style="353" customWidth="1"/>
    <col min="15877" max="15877" width="10" style="353" customWidth="1"/>
    <col min="15878" max="15878" width="11.7109375" style="353" customWidth="1"/>
    <col min="15879" max="15879" width="9.85546875" style="353" customWidth="1"/>
    <col min="15880" max="15880" width="54.42578125" style="353" customWidth="1"/>
    <col min="15881" max="15881" width="20.140625" style="353" customWidth="1"/>
    <col min="15882" max="15882" width="9.140625" style="353"/>
    <col min="15883" max="15883" width="12.28515625" style="353" customWidth="1"/>
    <col min="15884" max="16128" width="9.140625" style="353"/>
    <col min="16129" max="16129" width="6.42578125" style="353" customWidth="1"/>
    <col min="16130" max="16130" width="10.42578125" style="353" customWidth="1"/>
    <col min="16131" max="16131" width="52.85546875" style="353" customWidth="1"/>
    <col min="16132" max="16132" width="13" style="353" customWidth="1"/>
    <col min="16133" max="16133" width="10" style="353" customWidth="1"/>
    <col min="16134" max="16134" width="11.7109375" style="353" customWidth="1"/>
    <col min="16135" max="16135" width="9.85546875" style="353" customWidth="1"/>
    <col min="16136" max="16136" width="54.42578125" style="353" customWidth="1"/>
    <col min="16137" max="16137" width="20.140625" style="353" customWidth="1"/>
    <col min="16138" max="16138" width="9.140625" style="353"/>
    <col min="16139" max="16139" width="12.28515625" style="353" customWidth="1"/>
    <col min="16140" max="16384" width="9.140625" style="353"/>
  </cols>
  <sheetData>
    <row r="1" spans="1:478" ht="12.75">
      <c r="C1" s="95" t="str">
        <f>[1]nsl!D16</f>
        <v xml:space="preserve">KANALIZACIJSKI SISTEM AGLOMERACIJE  </v>
      </c>
    </row>
    <row r="2" spans="1:478" ht="12.75">
      <c r="C2" s="95" t="str">
        <f>[1]nsl!D17</f>
        <v>OBMOČJE KOLOMBAN</v>
      </c>
    </row>
    <row r="3" spans="1:478">
      <c r="G3" s="393">
        <f>E3*F3</f>
        <v>0</v>
      </c>
    </row>
    <row r="4" spans="1:478" s="413" customFormat="1" ht="15.75">
      <c r="A4" s="363"/>
      <c r="B4" s="392" t="s">
        <v>66</v>
      </c>
      <c r="C4" s="412" t="s">
        <v>243</v>
      </c>
      <c r="D4" s="391"/>
      <c r="E4" s="363"/>
      <c r="F4" s="390"/>
      <c r="G4" s="389"/>
    </row>
    <row r="5" spans="1:478" s="384" customFormat="1">
      <c r="A5" s="369"/>
      <c r="B5" s="388"/>
      <c r="C5" s="387"/>
      <c r="D5" s="356"/>
      <c r="E5" s="369"/>
      <c r="F5" s="386"/>
      <c r="G5" s="385"/>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c r="AW5" s="413"/>
      <c r="AX5" s="413"/>
      <c r="AY5" s="413"/>
      <c r="AZ5" s="413"/>
      <c r="BA5" s="413"/>
      <c r="BB5" s="413"/>
      <c r="BC5" s="413"/>
      <c r="BD5" s="413"/>
      <c r="BE5" s="413"/>
      <c r="BF5" s="413"/>
      <c r="BG5" s="413"/>
      <c r="BH5" s="413"/>
      <c r="BI5" s="413"/>
      <c r="BJ5" s="413"/>
      <c r="BK5" s="413"/>
      <c r="BL5" s="413"/>
      <c r="BM5" s="413"/>
      <c r="BN5" s="413"/>
      <c r="BO5" s="413"/>
      <c r="BP5" s="413"/>
      <c r="BQ5" s="413"/>
      <c r="BR5" s="413"/>
      <c r="BS5" s="413"/>
      <c r="BT5" s="413"/>
      <c r="BU5" s="413"/>
      <c r="BV5" s="413"/>
      <c r="BW5" s="413"/>
      <c r="BX5" s="413"/>
      <c r="BY5" s="413"/>
      <c r="BZ5" s="413"/>
      <c r="CA5" s="413"/>
      <c r="CB5" s="413"/>
      <c r="CC5" s="413"/>
      <c r="CD5" s="413"/>
      <c r="CE5" s="413"/>
      <c r="CF5" s="413"/>
      <c r="CG5" s="413"/>
      <c r="CH5" s="413"/>
      <c r="CI5" s="413"/>
      <c r="CJ5" s="413"/>
      <c r="CK5" s="413"/>
      <c r="CL5" s="413"/>
      <c r="CM5" s="413"/>
      <c r="CN5" s="413"/>
      <c r="CO5" s="413"/>
      <c r="CP5" s="413"/>
      <c r="CQ5" s="413"/>
      <c r="CR5" s="413"/>
      <c r="CS5" s="413"/>
      <c r="CT5" s="413"/>
      <c r="CU5" s="413"/>
      <c r="CV5" s="413"/>
      <c r="CW5" s="413"/>
      <c r="CX5" s="413"/>
      <c r="CY5" s="413"/>
      <c r="CZ5" s="413"/>
      <c r="DA5" s="413"/>
      <c r="DB5" s="413"/>
      <c r="DC5" s="413"/>
      <c r="DD5" s="413"/>
      <c r="DE5" s="413"/>
      <c r="DF5" s="413"/>
      <c r="DG5" s="413"/>
      <c r="DH5" s="413"/>
      <c r="DI5" s="413"/>
      <c r="DJ5" s="413"/>
      <c r="DK5" s="413"/>
      <c r="DL5" s="413"/>
      <c r="DM5" s="413"/>
      <c r="DN5" s="413"/>
      <c r="DO5" s="413"/>
      <c r="DP5" s="413"/>
      <c r="DQ5" s="413"/>
      <c r="DR5" s="413"/>
      <c r="DS5" s="413"/>
      <c r="DT5" s="413"/>
      <c r="DU5" s="413"/>
      <c r="DV5" s="413"/>
      <c r="DW5" s="413"/>
      <c r="DX5" s="413"/>
      <c r="DY5" s="413"/>
      <c r="DZ5" s="413"/>
      <c r="EA5" s="413"/>
      <c r="EB5" s="413"/>
      <c r="EC5" s="413"/>
      <c r="ED5" s="413"/>
      <c r="EE5" s="413"/>
      <c r="EF5" s="413"/>
      <c r="EG5" s="413"/>
      <c r="EH5" s="413"/>
      <c r="EI5" s="413"/>
      <c r="EJ5" s="413"/>
      <c r="EK5" s="413"/>
      <c r="EL5" s="413"/>
      <c r="EM5" s="413"/>
      <c r="EN5" s="413"/>
      <c r="EO5" s="413"/>
      <c r="EP5" s="413"/>
      <c r="EQ5" s="413"/>
      <c r="ER5" s="413"/>
      <c r="ES5" s="413"/>
      <c r="ET5" s="413"/>
      <c r="EU5" s="413"/>
      <c r="EV5" s="413"/>
      <c r="EW5" s="413"/>
      <c r="EX5" s="413"/>
      <c r="EY5" s="413"/>
      <c r="EZ5" s="413"/>
      <c r="FA5" s="413"/>
      <c r="FB5" s="413"/>
      <c r="FC5" s="413"/>
      <c r="FD5" s="413"/>
      <c r="FE5" s="413"/>
      <c r="FF5" s="413"/>
      <c r="FG5" s="413"/>
      <c r="FH5" s="413"/>
      <c r="FI5" s="413"/>
      <c r="FJ5" s="413"/>
      <c r="FK5" s="413"/>
      <c r="FL5" s="413"/>
      <c r="FM5" s="413"/>
      <c r="FN5" s="413"/>
      <c r="FO5" s="413"/>
      <c r="FP5" s="413"/>
      <c r="FQ5" s="413"/>
      <c r="FR5" s="413"/>
      <c r="FS5" s="413"/>
      <c r="FT5" s="413"/>
      <c r="FU5" s="413"/>
      <c r="FV5" s="413"/>
      <c r="FW5" s="413"/>
      <c r="FX5" s="413"/>
      <c r="FY5" s="413"/>
      <c r="FZ5" s="413"/>
      <c r="GA5" s="413"/>
      <c r="GB5" s="413"/>
      <c r="GC5" s="413"/>
      <c r="GD5" s="413"/>
      <c r="GE5" s="413"/>
      <c r="GF5" s="413"/>
      <c r="GG5" s="413"/>
      <c r="GH5" s="413"/>
      <c r="GI5" s="413"/>
      <c r="GJ5" s="413"/>
      <c r="GK5" s="413"/>
      <c r="GL5" s="413"/>
      <c r="GM5" s="413"/>
      <c r="GN5" s="413"/>
      <c r="GO5" s="413"/>
      <c r="GP5" s="413"/>
      <c r="GQ5" s="413"/>
      <c r="GR5" s="413"/>
      <c r="GS5" s="413"/>
      <c r="GT5" s="413"/>
      <c r="GU5" s="413"/>
      <c r="GV5" s="413"/>
      <c r="GW5" s="413"/>
      <c r="GX5" s="413"/>
      <c r="GY5" s="413"/>
      <c r="GZ5" s="413"/>
      <c r="HA5" s="413"/>
      <c r="HB5" s="413"/>
      <c r="HC5" s="413"/>
      <c r="HD5" s="413"/>
      <c r="HE5" s="413"/>
      <c r="HF5" s="413"/>
      <c r="HG5" s="413"/>
      <c r="HH5" s="413"/>
      <c r="HI5" s="413"/>
      <c r="HJ5" s="413"/>
      <c r="HK5" s="413"/>
      <c r="HL5" s="413"/>
      <c r="HM5" s="413"/>
      <c r="HN5" s="413"/>
      <c r="HO5" s="413"/>
      <c r="HP5" s="413"/>
      <c r="HQ5" s="413"/>
      <c r="HR5" s="413"/>
      <c r="HS5" s="413"/>
      <c r="HT5" s="413"/>
      <c r="HU5" s="413"/>
      <c r="HV5" s="413"/>
      <c r="HW5" s="413"/>
      <c r="HX5" s="413"/>
      <c r="HY5" s="413"/>
      <c r="HZ5" s="413"/>
      <c r="IA5" s="413"/>
      <c r="IB5" s="413"/>
      <c r="IC5" s="413"/>
      <c r="ID5" s="413"/>
      <c r="IE5" s="413"/>
      <c r="IF5" s="413"/>
      <c r="IG5" s="413"/>
      <c r="IH5" s="413"/>
      <c r="II5" s="413"/>
      <c r="IJ5" s="413"/>
      <c r="IK5" s="413"/>
      <c r="IL5" s="413"/>
      <c r="IM5" s="413"/>
      <c r="IN5" s="413"/>
      <c r="IO5" s="413"/>
      <c r="IP5" s="413"/>
      <c r="IQ5" s="413"/>
      <c r="IR5" s="413"/>
      <c r="IS5" s="413"/>
      <c r="IT5" s="413"/>
      <c r="IU5" s="413"/>
      <c r="IV5" s="413"/>
      <c r="IW5" s="413"/>
      <c r="IX5" s="413"/>
      <c r="IY5" s="413"/>
      <c r="IZ5" s="413"/>
      <c r="JA5" s="413"/>
      <c r="JB5" s="413"/>
      <c r="JC5" s="413"/>
      <c r="JD5" s="413"/>
      <c r="JE5" s="413"/>
      <c r="JF5" s="413"/>
      <c r="JG5" s="413"/>
      <c r="JH5" s="413"/>
      <c r="JI5" s="413"/>
      <c r="JJ5" s="413"/>
      <c r="JK5" s="413"/>
      <c r="JL5" s="413"/>
      <c r="JM5" s="413"/>
      <c r="JN5" s="413"/>
      <c r="JO5" s="413"/>
      <c r="JP5" s="413"/>
      <c r="JQ5" s="413"/>
      <c r="JR5" s="413"/>
      <c r="JS5" s="413"/>
      <c r="JT5" s="413"/>
      <c r="JU5" s="413"/>
      <c r="JV5" s="413"/>
      <c r="JW5" s="413"/>
      <c r="JX5" s="413"/>
      <c r="JY5" s="413"/>
      <c r="JZ5" s="413"/>
      <c r="KA5" s="413"/>
      <c r="KB5" s="413"/>
      <c r="KC5" s="413"/>
      <c r="KD5" s="413"/>
      <c r="KE5" s="413"/>
      <c r="KF5" s="413"/>
      <c r="KG5" s="413"/>
      <c r="KH5" s="413"/>
      <c r="KI5" s="413"/>
      <c r="KJ5" s="413"/>
      <c r="KK5" s="413"/>
      <c r="KL5" s="413"/>
      <c r="KM5" s="413"/>
      <c r="KN5" s="413"/>
      <c r="KO5" s="413"/>
      <c r="KP5" s="413"/>
      <c r="KQ5" s="413"/>
      <c r="KR5" s="413"/>
      <c r="KS5" s="413"/>
      <c r="KT5" s="413"/>
      <c r="KU5" s="413"/>
      <c r="KV5" s="413"/>
      <c r="KW5" s="413"/>
      <c r="KX5" s="413"/>
      <c r="KY5" s="413"/>
      <c r="KZ5" s="413"/>
      <c r="LA5" s="413"/>
      <c r="LB5" s="413"/>
      <c r="LC5" s="413"/>
      <c r="LD5" s="413"/>
      <c r="LE5" s="413"/>
      <c r="LF5" s="413"/>
      <c r="LG5" s="413"/>
      <c r="LH5" s="413"/>
      <c r="LI5" s="413"/>
      <c r="LJ5" s="413"/>
      <c r="LK5" s="413"/>
      <c r="LL5" s="413"/>
      <c r="LM5" s="413"/>
      <c r="LN5" s="413"/>
      <c r="LO5" s="413"/>
      <c r="LP5" s="413"/>
      <c r="LQ5" s="413"/>
      <c r="LR5" s="413"/>
      <c r="LS5" s="413"/>
      <c r="LT5" s="413"/>
      <c r="LU5" s="413"/>
      <c r="LV5" s="413"/>
      <c r="LW5" s="413"/>
      <c r="LX5" s="413"/>
      <c r="LY5" s="413"/>
      <c r="LZ5" s="413"/>
      <c r="MA5" s="413"/>
      <c r="MB5" s="413"/>
      <c r="MC5" s="413"/>
      <c r="MD5" s="413"/>
      <c r="ME5" s="413"/>
      <c r="MF5" s="413"/>
      <c r="MG5" s="413"/>
      <c r="MH5" s="413"/>
      <c r="MI5" s="413"/>
      <c r="MJ5" s="413"/>
      <c r="MK5" s="413"/>
      <c r="ML5" s="413"/>
      <c r="MM5" s="413"/>
      <c r="MN5" s="413"/>
      <c r="MO5" s="413"/>
      <c r="MP5" s="413"/>
      <c r="MQ5" s="413"/>
      <c r="MR5" s="413"/>
      <c r="MS5" s="413"/>
      <c r="MT5" s="413"/>
      <c r="MU5" s="413"/>
      <c r="MV5" s="413"/>
      <c r="MW5" s="413"/>
      <c r="MX5" s="413"/>
      <c r="MY5" s="413"/>
      <c r="MZ5" s="413"/>
      <c r="NA5" s="413"/>
      <c r="NB5" s="413"/>
      <c r="NC5" s="413"/>
      <c r="ND5" s="413"/>
      <c r="NE5" s="413"/>
      <c r="NF5" s="413"/>
      <c r="NG5" s="413"/>
      <c r="NH5" s="413"/>
      <c r="NI5" s="413"/>
      <c r="NJ5" s="413"/>
      <c r="NK5" s="413"/>
      <c r="NL5" s="413"/>
      <c r="NM5" s="413"/>
      <c r="NN5" s="413"/>
      <c r="NO5" s="413"/>
      <c r="NP5" s="413"/>
      <c r="NQ5" s="413"/>
      <c r="NR5" s="413"/>
      <c r="NS5" s="413"/>
      <c r="NT5" s="413"/>
      <c r="NU5" s="413"/>
      <c r="NV5" s="413"/>
      <c r="NW5" s="413"/>
      <c r="NX5" s="413"/>
      <c r="NY5" s="413"/>
      <c r="NZ5" s="413"/>
      <c r="OA5" s="413"/>
      <c r="OB5" s="413"/>
      <c r="OC5" s="413"/>
      <c r="OD5" s="413"/>
      <c r="OE5" s="413"/>
      <c r="OF5" s="413"/>
      <c r="OG5" s="413"/>
      <c r="OH5" s="413"/>
      <c r="OI5" s="413"/>
      <c r="OJ5" s="413"/>
      <c r="OK5" s="413"/>
      <c r="OL5" s="413"/>
      <c r="OM5" s="413"/>
      <c r="ON5" s="413"/>
      <c r="OO5" s="413"/>
      <c r="OP5" s="413"/>
      <c r="OQ5" s="413"/>
      <c r="OR5" s="413"/>
      <c r="OS5" s="413"/>
      <c r="OT5" s="413"/>
      <c r="OU5" s="413"/>
      <c r="OV5" s="413"/>
      <c r="OW5" s="413"/>
      <c r="OX5" s="413"/>
      <c r="OY5" s="413"/>
      <c r="OZ5" s="413"/>
      <c r="PA5" s="413"/>
      <c r="PB5" s="413"/>
      <c r="PC5" s="413"/>
      <c r="PD5" s="413"/>
      <c r="PE5" s="413"/>
      <c r="PF5" s="413"/>
      <c r="PG5" s="413"/>
      <c r="PH5" s="413"/>
      <c r="PI5" s="413"/>
      <c r="PJ5" s="413"/>
      <c r="PK5" s="413"/>
      <c r="PL5" s="413"/>
      <c r="PM5" s="413"/>
      <c r="PN5" s="413"/>
      <c r="PO5" s="413"/>
      <c r="PP5" s="413"/>
      <c r="PQ5" s="413"/>
      <c r="PR5" s="413"/>
      <c r="PS5" s="413"/>
      <c r="PT5" s="413"/>
      <c r="PU5" s="413"/>
      <c r="PV5" s="413"/>
      <c r="PW5" s="413"/>
      <c r="PX5" s="413"/>
      <c r="PY5" s="413"/>
      <c r="PZ5" s="413"/>
      <c r="QA5" s="413"/>
      <c r="QB5" s="413"/>
      <c r="QC5" s="413"/>
      <c r="QD5" s="413"/>
      <c r="QE5" s="413"/>
      <c r="QF5" s="413"/>
      <c r="QG5" s="413"/>
      <c r="QH5" s="413"/>
      <c r="QI5" s="413"/>
      <c r="QJ5" s="413"/>
      <c r="QK5" s="413"/>
      <c r="QL5" s="413"/>
      <c r="QM5" s="413"/>
      <c r="QN5" s="413"/>
      <c r="QO5" s="413"/>
      <c r="QP5" s="413"/>
      <c r="QQ5" s="413"/>
      <c r="QR5" s="413"/>
      <c r="QS5" s="413"/>
      <c r="QT5" s="413"/>
      <c r="QU5" s="413"/>
      <c r="QV5" s="413"/>
      <c r="QW5" s="413"/>
      <c r="QX5" s="413"/>
      <c r="QY5" s="413"/>
      <c r="QZ5" s="413"/>
      <c r="RA5" s="413"/>
      <c r="RB5" s="413"/>
      <c r="RC5" s="413"/>
      <c r="RD5" s="413"/>
      <c r="RE5" s="413"/>
      <c r="RF5" s="413"/>
      <c r="RG5" s="413"/>
      <c r="RH5" s="413"/>
      <c r="RI5" s="413"/>
      <c r="RJ5" s="413"/>
    </row>
    <row r="6" spans="1:478" ht="14.25" customHeight="1">
      <c r="A6" s="369">
        <v>1</v>
      </c>
      <c r="B6" s="358" t="s">
        <v>165</v>
      </c>
      <c r="C6" s="357" t="s">
        <v>242</v>
      </c>
      <c r="D6" s="367"/>
      <c r="E6" s="366"/>
      <c r="F6" s="365"/>
      <c r="G6" s="365"/>
      <c r="H6" s="421"/>
    </row>
    <row r="7" spans="1:478" ht="14.25" customHeight="1">
      <c r="B7" s="372" t="s">
        <v>173</v>
      </c>
      <c r="C7" s="357" t="s">
        <v>241</v>
      </c>
      <c r="D7" s="367" t="s">
        <v>16</v>
      </c>
      <c r="E7" s="366">
        <v>25</v>
      </c>
      <c r="F7" s="364"/>
      <c r="G7" s="368">
        <f>E7*F7</f>
        <v>0</v>
      </c>
    </row>
    <row r="8" spans="1:478" ht="14.25" customHeight="1">
      <c r="B8" s="372" t="s">
        <v>173</v>
      </c>
      <c r="C8" s="357" t="s">
        <v>240</v>
      </c>
      <c r="D8" s="367" t="s">
        <v>16</v>
      </c>
      <c r="E8" s="366">
        <v>30</v>
      </c>
      <c r="F8" s="364"/>
      <c r="G8" s="368">
        <f t="shared" ref="G8:G11" si="0">E8*F8</f>
        <v>0</v>
      </c>
    </row>
    <row r="9" spans="1:478" ht="14.25" customHeight="1">
      <c r="B9" s="372" t="s">
        <v>173</v>
      </c>
      <c r="C9" s="357" t="s">
        <v>239</v>
      </c>
      <c r="D9" s="367" t="s">
        <v>16</v>
      </c>
      <c r="E9" s="366">
        <v>30</v>
      </c>
      <c r="F9" s="364"/>
      <c r="G9" s="368">
        <f t="shared" si="0"/>
        <v>0</v>
      </c>
    </row>
    <row r="10" spans="1:478" ht="14.25" customHeight="1">
      <c r="B10" s="372" t="s">
        <v>173</v>
      </c>
      <c r="C10" s="357" t="s">
        <v>238</v>
      </c>
      <c r="D10" s="367" t="s">
        <v>16</v>
      </c>
      <c r="E10" s="366">
        <v>20</v>
      </c>
      <c r="F10" s="364"/>
      <c r="G10" s="368">
        <f t="shared" si="0"/>
        <v>0</v>
      </c>
    </row>
    <row r="11" spans="1:478" ht="14.25" customHeight="1">
      <c r="B11" s="372" t="s">
        <v>173</v>
      </c>
      <c r="C11" s="357" t="s">
        <v>237</v>
      </c>
      <c r="D11" s="367" t="s">
        <v>16</v>
      </c>
      <c r="E11" s="366">
        <v>15</v>
      </c>
      <c r="F11" s="364"/>
      <c r="G11" s="368">
        <f t="shared" si="0"/>
        <v>0</v>
      </c>
    </row>
    <row r="12" spans="1:478" ht="14.25" customHeight="1">
      <c r="D12" s="367"/>
      <c r="E12" s="366"/>
      <c r="F12" s="365"/>
      <c r="G12" s="364"/>
    </row>
    <row r="13" spans="1:478" s="379" customFormat="1" ht="14.25" customHeight="1">
      <c r="A13" s="383">
        <v>2</v>
      </c>
      <c r="B13" s="370" t="s">
        <v>165</v>
      </c>
      <c r="C13" s="382" t="s">
        <v>236</v>
      </c>
      <c r="D13" s="381"/>
      <c r="E13" s="380"/>
      <c r="F13" s="364"/>
      <c r="G13" s="364"/>
      <c r="H13" s="431"/>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c r="AP13" s="432"/>
      <c r="AQ13" s="432"/>
      <c r="AR13" s="432"/>
      <c r="AS13" s="432"/>
      <c r="AT13" s="432"/>
      <c r="AU13" s="432"/>
      <c r="AV13" s="432"/>
      <c r="AW13" s="432"/>
      <c r="AX13" s="432"/>
      <c r="AY13" s="432"/>
      <c r="AZ13" s="432"/>
      <c r="BA13" s="432"/>
      <c r="BB13" s="432"/>
      <c r="BC13" s="432"/>
      <c r="BD13" s="432"/>
      <c r="BE13" s="432"/>
      <c r="BF13" s="432"/>
      <c r="BG13" s="432"/>
      <c r="BH13" s="432"/>
      <c r="BI13" s="432"/>
      <c r="BJ13" s="432"/>
      <c r="BK13" s="432"/>
      <c r="BL13" s="432"/>
      <c r="BM13" s="432"/>
      <c r="BN13" s="432"/>
      <c r="BO13" s="432"/>
      <c r="BP13" s="432"/>
      <c r="BQ13" s="432"/>
      <c r="BR13" s="432"/>
      <c r="BS13" s="432"/>
      <c r="BT13" s="432"/>
      <c r="BU13" s="432"/>
      <c r="BV13" s="432"/>
      <c r="BW13" s="432"/>
      <c r="BX13" s="432"/>
      <c r="BY13" s="432"/>
      <c r="BZ13" s="432"/>
      <c r="CA13" s="432"/>
      <c r="CB13" s="432"/>
      <c r="CC13" s="432"/>
      <c r="CD13" s="432"/>
      <c r="CE13" s="432"/>
      <c r="CF13" s="432"/>
      <c r="CG13" s="432"/>
      <c r="CH13" s="432"/>
      <c r="CI13" s="432"/>
      <c r="CJ13" s="432"/>
      <c r="CK13" s="432"/>
      <c r="CL13" s="432"/>
      <c r="CM13" s="432"/>
      <c r="CN13" s="432"/>
      <c r="CO13" s="432"/>
      <c r="CP13" s="432"/>
      <c r="CQ13" s="432"/>
      <c r="CR13" s="432"/>
      <c r="CS13" s="432"/>
      <c r="CT13" s="432"/>
      <c r="CU13" s="432"/>
      <c r="CV13" s="432"/>
      <c r="CW13" s="432"/>
      <c r="CX13" s="432"/>
      <c r="CY13" s="432"/>
      <c r="CZ13" s="432"/>
      <c r="DA13" s="432"/>
      <c r="DB13" s="432"/>
      <c r="DC13" s="432"/>
      <c r="DD13" s="432"/>
      <c r="DE13" s="432"/>
      <c r="DF13" s="432"/>
      <c r="DG13" s="432"/>
      <c r="DH13" s="432"/>
      <c r="DI13" s="432"/>
      <c r="DJ13" s="432"/>
      <c r="DK13" s="432"/>
      <c r="DL13" s="432"/>
      <c r="DM13" s="432"/>
      <c r="DN13" s="432"/>
      <c r="DO13" s="432"/>
      <c r="DP13" s="432"/>
      <c r="DQ13" s="432"/>
      <c r="DR13" s="432"/>
      <c r="DS13" s="432"/>
      <c r="DT13" s="432"/>
      <c r="DU13" s="432"/>
      <c r="DV13" s="432"/>
      <c r="DW13" s="432"/>
      <c r="DX13" s="432"/>
      <c r="DY13" s="432"/>
      <c r="DZ13" s="432"/>
      <c r="EA13" s="432"/>
      <c r="EB13" s="432"/>
      <c r="EC13" s="432"/>
      <c r="ED13" s="432"/>
      <c r="EE13" s="432"/>
      <c r="EF13" s="432"/>
      <c r="EG13" s="432"/>
      <c r="EH13" s="432"/>
      <c r="EI13" s="432"/>
      <c r="EJ13" s="432"/>
      <c r="EK13" s="432"/>
      <c r="EL13" s="432"/>
      <c r="EM13" s="432"/>
      <c r="EN13" s="432"/>
      <c r="EO13" s="432"/>
      <c r="EP13" s="432"/>
      <c r="EQ13" s="432"/>
      <c r="ER13" s="432"/>
      <c r="ES13" s="432"/>
      <c r="ET13" s="432"/>
      <c r="EU13" s="432"/>
      <c r="EV13" s="432"/>
      <c r="EW13" s="432"/>
      <c r="EX13" s="432"/>
      <c r="EY13" s="432"/>
      <c r="EZ13" s="432"/>
      <c r="FA13" s="432"/>
      <c r="FB13" s="432"/>
      <c r="FC13" s="432"/>
      <c r="FD13" s="432"/>
      <c r="FE13" s="432"/>
      <c r="FF13" s="432"/>
      <c r="FG13" s="432"/>
      <c r="FH13" s="432"/>
      <c r="FI13" s="432"/>
      <c r="FJ13" s="432"/>
      <c r="FK13" s="432"/>
      <c r="FL13" s="432"/>
      <c r="FM13" s="432"/>
      <c r="FN13" s="432"/>
      <c r="FO13" s="432"/>
      <c r="FP13" s="432"/>
      <c r="FQ13" s="432"/>
      <c r="FR13" s="432"/>
      <c r="FS13" s="432"/>
      <c r="FT13" s="432"/>
      <c r="FU13" s="432"/>
      <c r="FV13" s="432"/>
      <c r="FW13" s="432"/>
      <c r="FX13" s="432"/>
      <c r="FY13" s="432"/>
      <c r="FZ13" s="432"/>
      <c r="GA13" s="432"/>
      <c r="GB13" s="432"/>
      <c r="GC13" s="432"/>
      <c r="GD13" s="432"/>
      <c r="GE13" s="432"/>
      <c r="GF13" s="432"/>
      <c r="GG13" s="432"/>
      <c r="GH13" s="432"/>
      <c r="GI13" s="432"/>
      <c r="GJ13" s="432"/>
      <c r="GK13" s="432"/>
      <c r="GL13" s="432"/>
      <c r="GM13" s="432"/>
      <c r="GN13" s="432"/>
      <c r="GO13" s="432"/>
      <c r="GP13" s="432"/>
      <c r="GQ13" s="432"/>
      <c r="GR13" s="432"/>
      <c r="GS13" s="432"/>
      <c r="GT13" s="432"/>
      <c r="GU13" s="432"/>
      <c r="GV13" s="432"/>
      <c r="GW13" s="432"/>
      <c r="GX13" s="432"/>
      <c r="GY13" s="432"/>
      <c r="GZ13" s="432"/>
      <c r="HA13" s="432"/>
      <c r="HB13" s="432"/>
      <c r="HC13" s="432"/>
      <c r="HD13" s="432"/>
      <c r="HE13" s="432"/>
      <c r="HF13" s="432"/>
      <c r="HG13" s="432"/>
      <c r="HH13" s="432"/>
      <c r="HI13" s="432"/>
      <c r="HJ13" s="432"/>
      <c r="HK13" s="432"/>
      <c r="HL13" s="432"/>
      <c r="HM13" s="432"/>
      <c r="HN13" s="432"/>
      <c r="HO13" s="432"/>
      <c r="HP13" s="432"/>
      <c r="HQ13" s="432"/>
      <c r="HR13" s="432"/>
      <c r="HS13" s="432"/>
      <c r="HT13" s="432"/>
      <c r="HU13" s="432"/>
      <c r="HV13" s="432"/>
      <c r="HW13" s="432"/>
      <c r="HX13" s="432"/>
      <c r="HY13" s="432"/>
      <c r="HZ13" s="432"/>
      <c r="IA13" s="432"/>
      <c r="IB13" s="432"/>
      <c r="IC13" s="432"/>
      <c r="ID13" s="432"/>
      <c r="IE13" s="432"/>
      <c r="IF13" s="432"/>
      <c r="IG13" s="432"/>
      <c r="IH13" s="432"/>
      <c r="II13" s="432"/>
      <c r="IJ13" s="432"/>
      <c r="IK13" s="432"/>
      <c r="IL13" s="432"/>
      <c r="IM13" s="432"/>
      <c r="IN13" s="432"/>
      <c r="IO13" s="432"/>
      <c r="IP13" s="432"/>
      <c r="IQ13" s="432"/>
      <c r="IR13" s="432"/>
      <c r="IS13" s="432"/>
      <c r="IT13" s="432"/>
      <c r="IU13" s="432"/>
      <c r="IV13" s="432"/>
      <c r="IW13" s="432"/>
      <c r="IX13" s="432"/>
      <c r="IY13" s="432"/>
      <c r="IZ13" s="432"/>
      <c r="JA13" s="432"/>
      <c r="JB13" s="432"/>
      <c r="JC13" s="432"/>
      <c r="JD13" s="432"/>
      <c r="JE13" s="432"/>
      <c r="JF13" s="432"/>
      <c r="JG13" s="432"/>
      <c r="JH13" s="432"/>
      <c r="JI13" s="432"/>
      <c r="JJ13" s="432"/>
      <c r="JK13" s="432"/>
      <c r="JL13" s="432"/>
      <c r="JM13" s="432"/>
      <c r="JN13" s="432"/>
      <c r="JO13" s="432"/>
      <c r="JP13" s="432"/>
      <c r="JQ13" s="432"/>
      <c r="JR13" s="432"/>
      <c r="JS13" s="432"/>
      <c r="JT13" s="432"/>
      <c r="JU13" s="432"/>
      <c r="JV13" s="432"/>
      <c r="JW13" s="432"/>
      <c r="JX13" s="432"/>
      <c r="JY13" s="432"/>
      <c r="JZ13" s="432"/>
      <c r="KA13" s="432"/>
      <c r="KB13" s="432"/>
      <c r="KC13" s="432"/>
      <c r="KD13" s="432"/>
      <c r="KE13" s="432"/>
      <c r="KF13" s="432"/>
      <c r="KG13" s="432"/>
      <c r="KH13" s="432"/>
      <c r="KI13" s="432"/>
      <c r="KJ13" s="432"/>
      <c r="KK13" s="432"/>
      <c r="KL13" s="432"/>
      <c r="KM13" s="432"/>
      <c r="KN13" s="432"/>
      <c r="KO13" s="432"/>
      <c r="KP13" s="432"/>
      <c r="KQ13" s="432"/>
      <c r="KR13" s="432"/>
      <c r="KS13" s="432"/>
      <c r="KT13" s="432"/>
      <c r="KU13" s="432"/>
      <c r="KV13" s="432"/>
      <c r="KW13" s="432"/>
      <c r="KX13" s="432"/>
      <c r="KY13" s="432"/>
      <c r="KZ13" s="432"/>
      <c r="LA13" s="432"/>
      <c r="LB13" s="432"/>
      <c r="LC13" s="432"/>
      <c r="LD13" s="432"/>
      <c r="LE13" s="432"/>
      <c r="LF13" s="432"/>
      <c r="LG13" s="432"/>
      <c r="LH13" s="432"/>
      <c r="LI13" s="432"/>
      <c r="LJ13" s="432"/>
      <c r="LK13" s="432"/>
      <c r="LL13" s="432"/>
      <c r="LM13" s="432"/>
      <c r="LN13" s="432"/>
      <c r="LO13" s="432"/>
      <c r="LP13" s="432"/>
      <c r="LQ13" s="432"/>
      <c r="LR13" s="432"/>
      <c r="LS13" s="432"/>
      <c r="LT13" s="432"/>
      <c r="LU13" s="432"/>
      <c r="LV13" s="432"/>
      <c r="LW13" s="432"/>
      <c r="LX13" s="432"/>
      <c r="LY13" s="432"/>
      <c r="LZ13" s="432"/>
      <c r="MA13" s="432"/>
      <c r="MB13" s="432"/>
      <c r="MC13" s="432"/>
      <c r="MD13" s="432"/>
      <c r="ME13" s="432"/>
      <c r="MF13" s="432"/>
      <c r="MG13" s="432"/>
      <c r="MH13" s="432"/>
      <c r="MI13" s="432"/>
      <c r="MJ13" s="432"/>
      <c r="MK13" s="432"/>
      <c r="ML13" s="432"/>
      <c r="MM13" s="432"/>
      <c r="MN13" s="432"/>
      <c r="MO13" s="432"/>
      <c r="MP13" s="432"/>
      <c r="MQ13" s="432"/>
      <c r="MR13" s="432"/>
      <c r="MS13" s="432"/>
      <c r="MT13" s="432"/>
      <c r="MU13" s="432"/>
      <c r="MV13" s="432"/>
      <c r="MW13" s="432"/>
      <c r="MX13" s="432"/>
      <c r="MY13" s="432"/>
      <c r="MZ13" s="432"/>
      <c r="NA13" s="432"/>
      <c r="NB13" s="432"/>
      <c r="NC13" s="432"/>
      <c r="ND13" s="432"/>
      <c r="NE13" s="432"/>
      <c r="NF13" s="432"/>
      <c r="NG13" s="432"/>
      <c r="NH13" s="432"/>
      <c r="NI13" s="432"/>
      <c r="NJ13" s="432"/>
      <c r="NK13" s="432"/>
      <c r="NL13" s="432"/>
      <c r="NM13" s="432"/>
      <c r="NN13" s="432"/>
      <c r="NO13" s="432"/>
      <c r="NP13" s="432"/>
      <c r="NQ13" s="432"/>
      <c r="NR13" s="432"/>
      <c r="NS13" s="432"/>
      <c r="NT13" s="432"/>
      <c r="NU13" s="432"/>
      <c r="NV13" s="432"/>
      <c r="NW13" s="432"/>
      <c r="NX13" s="432"/>
      <c r="NY13" s="432"/>
      <c r="NZ13" s="432"/>
      <c r="OA13" s="432"/>
      <c r="OB13" s="432"/>
      <c r="OC13" s="432"/>
      <c r="OD13" s="432"/>
      <c r="OE13" s="432"/>
      <c r="OF13" s="432"/>
      <c r="OG13" s="432"/>
      <c r="OH13" s="432"/>
      <c r="OI13" s="432"/>
      <c r="OJ13" s="432"/>
      <c r="OK13" s="432"/>
      <c r="OL13" s="432"/>
      <c r="OM13" s="432"/>
      <c r="ON13" s="432"/>
      <c r="OO13" s="432"/>
      <c r="OP13" s="432"/>
      <c r="OQ13" s="432"/>
      <c r="OR13" s="432"/>
      <c r="OS13" s="432"/>
      <c r="OT13" s="432"/>
      <c r="OU13" s="432"/>
      <c r="OV13" s="432"/>
      <c r="OW13" s="432"/>
      <c r="OX13" s="432"/>
      <c r="OY13" s="432"/>
      <c r="OZ13" s="432"/>
      <c r="PA13" s="432"/>
      <c r="PB13" s="432"/>
      <c r="PC13" s="432"/>
      <c r="PD13" s="432"/>
      <c r="PE13" s="432"/>
      <c r="PF13" s="432"/>
      <c r="PG13" s="432"/>
      <c r="PH13" s="432"/>
      <c r="PI13" s="432"/>
      <c r="PJ13" s="432"/>
      <c r="PK13" s="432"/>
      <c r="PL13" s="432"/>
      <c r="PM13" s="432"/>
      <c r="PN13" s="432"/>
      <c r="PO13" s="432"/>
      <c r="PP13" s="432"/>
      <c r="PQ13" s="432"/>
      <c r="PR13" s="432"/>
      <c r="PS13" s="432"/>
      <c r="PT13" s="432"/>
      <c r="PU13" s="432"/>
      <c r="PV13" s="432"/>
      <c r="PW13" s="432"/>
      <c r="PX13" s="432"/>
      <c r="PY13" s="432"/>
      <c r="PZ13" s="432"/>
      <c r="QA13" s="432"/>
      <c r="QB13" s="432"/>
      <c r="QC13" s="432"/>
      <c r="QD13" s="432"/>
      <c r="QE13" s="432"/>
      <c r="QF13" s="432"/>
      <c r="QG13" s="432"/>
      <c r="QH13" s="432"/>
      <c r="QI13" s="432"/>
      <c r="QJ13" s="432"/>
      <c r="QK13" s="432"/>
      <c r="QL13" s="432"/>
      <c r="QM13" s="432"/>
      <c r="QN13" s="432"/>
      <c r="QO13" s="432"/>
      <c r="QP13" s="432"/>
      <c r="QQ13" s="432"/>
      <c r="QR13" s="432"/>
      <c r="QS13" s="432"/>
      <c r="QT13" s="432"/>
      <c r="QU13" s="432"/>
      <c r="QV13" s="432"/>
      <c r="QW13" s="432"/>
      <c r="QX13" s="432"/>
      <c r="QY13" s="432"/>
      <c r="QZ13" s="432"/>
      <c r="RA13" s="432"/>
      <c r="RB13" s="432"/>
      <c r="RC13" s="432"/>
      <c r="RD13" s="432"/>
      <c r="RE13" s="432"/>
      <c r="RF13" s="432"/>
      <c r="RG13" s="432"/>
      <c r="RH13" s="432"/>
      <c r="RI13" s="432"/>
      <c r="RJ13" s="432"/>
    </row>
    <row r="14" spans="1:478" ht="14.25" customHeight="1">
      <c r="B14" s="372" t="s">
        <v>173</v>
      </c>
      <c r="C14" s="357" t="s">
        <v>235</v>
      </c>
      <c r="D14" s="367" t="s">
        <v>16</v>
      </c>
      <c r="E14" s="366">
        <v>10</v>
      </c>
      <c r="F14" s="364"/>
      <c r="G14" s="368">
        <f t="shared" ref="G14:G16" si="1">E14*F14</f>
        <v>0</v>
      </c>
    </row>
    <row r="15" spans="1:478" ht="14.25" customHeight="1">
      <c r="B15" s="372" t="s">
        <v>173</v>
      </c>
      <c r="C15" s="357" t="s">
        <v>234</v>
      </c>
      <c r="D15" s="367" t="s">
        <v>16</v>
      </c>
      <c r="E15" s="366">
        <v>15</v>
      </c>
      <c r="F15" s="364"/>
      <c r="G15" s="368">
        <f t="shared" si="1"/>
        <v>0</v>
      </c>
    </row>
    <row r="16" spans="1:478" ht="14.25" customHeight="1">
      <c r="B16" s="372" t="s">
        <v>173</v>
      </c>
      <c r="C16" s="357" t="s">
        <v>233</v>
      </c>
      <c r="D16" s="367" t="s">
        <v>16</v>
      </c>
      <c r="E16" s="366">
        <v>30</v>
      </c>
      <c r="F16" s="364"/>
      <c r="G16" s="368">
        <f t="shared" si="1"/>
        <v>0</v>
      </c>
    </row>
    <row r="17" spans="1:478" ht="14.25" customHeight="1">
      <c r="D17" s="367"/>
      <c r="E17" s="366"/>
      <c r="F17" s="365"/>
      <c r="G17" s="364"/>
    </row>
    <row r="18" spans="1:478" ht="14.25" customHeight="1">
      <c r="A18" s="369">
        <v>3</v>
      </c>
      <c r="B18" s="370" t="s">
        <v>165</v>
      </c>
      <c r="C18" s="371" t="s">
        <v>232</v>
      </c>
      <c r="D18" s="367"/>
      <c r="E18" s="366"/>
      <c r="F18" s="365"/>
      <c r="G18" s="364"/>
    </row>
    <row r="19" spans="1:478" ht="14.25" customHeight="1">
      <c r="D19" s="367"/>
      <c r="E19" s="366"/>
      <c r="F19" s="365"/>
      <c r="G19" s="364"/>
    </row>
    <row r="20" spans="1:478" ht="324">
      <c r="A20" s="357"/>
      <c r="B20" s="357"/>
      <c r="C20" s="357" t="s">
        <v>231</v>
      </c>
      <c r="D20" s="367" t="s">
        <v>56</v>
      </c>
      <c r="E20" s="366">
        <v>1</v>
      </c>
      <c r="F20" s="364"/>
      <c r="G20" s="368">
        <f>E20*F20</f>
        <v>0</v>
      </c>
    </row>
    <row r="21" spans="1:478">
      <c r="B21" s="370"/>
      <c r="D21" s="367"/>
      <c r="E21" s="366"/>
      <c r="F21" s="365"/>
      <c r="G21" s="364"/>
    </row>
    <row r="22" spans="1:478" s="357" customFormat="1" ht="14.25" customHeight="1">
      <c r="C22" s="378" t="s">
        <v>230</v>
      </c>
      <c r="D22" s="374"/>
      <c r="E22" s="373"/>
      <c r="F22" s="377"/>
      <c r="G22" s="377"/>
      <c r="H22" s="433"/>
      <c r="I22" s="434"/>
      <c r="J22" s="435"/>
      <c r="K22" s="422"/>
      <c r="L22" s="422"/>
      <c r="M22" s="422"/>
      <c r="N22" s="422"/>
      <c r="O22" s="422"/>
      <c r="P22" s="422"/>
      <c r="Q22" s="422"/>
      <c r="R22" s="422"/>
      <c r="S22" s="422"/>
      <c r="T22" s="422"/>
      <c r="U22" s="422"/>
      <c r="V22" s="422"/>
      <c r="W22" s="422"/>
      <c r="X22" s="422"/>
      <c r="Y22" s="422"/>
      <c r="Z22" s="422"/>
      <c r="AA22" s="422"/>
      <c r="AB22" s="422"/>
      <c r="AC22" s="422"/>
      <c r="AD22" s="422"/>
      <c r="AE22" s="422"/>
      <c r="AF22" s="422"/>
      <c r="AG22" s="422"/>
      <c r="AH22" s="422"/>
      <c r="AI22" s="422"/>
      <c r="AJ22" s="422"/>
      <c r="AK22" s="422"/>
      <c r="AL22" s="422"/>
      <c r="AM22" s="422"/>
      <c r="AN22" s="422"/>
      <c r="AO22" s="422"/>
      <c r="AP22" s="422"/>
      <c r="AQ22" s="422"/>
      <c r="AR22" s="422"/>
      <c r="AS22" s="422"/>
      <c r="AT22" s="422"/>
      <c r="AU22" s="422"/>
      <c r="AV22" s="422"/>
      <c r="AW22" s="422"/>
      <c r="AX22" s="422"/>
      <c r="AY22" s="422"/>
      <c r="AZ22" s="422"/>
      <c r="BA22" s="422"/>
      <c r="BB22" s="422"/>
      <c r="BC22" s="422"/>
      <c r="BD22" s="422"/>
      <c r="BE22" s="422"/>
      <c r="BF22" s="422"/>
      <c r="BG22" s="422"/>
      <c r="BH22" s="422"/>
      <c r="BI22" s="422"/>
      <c r="BJ22" s="422"/>
      <c r="BK22" s="422"/>
      <c r="BL22" s="422"/>
      <c r="BM22" s="422"/>
      <c r="BN22" s="422"/>
      <c r="BO22" s="422"/>
      <c r="BP22" s="422"/>
      <c r="BQ22" s="422"/>
      <c r="BR22" s="422"/>
      <c r="BS22" s="422"/>
      <c r="BT22" s="422"/>
      <c r="BU22" s="422"/>
      <c r="BV22" s="422"/>
      <c r="BW22" s="422"/>
      <c r="BX22" s="422"/>
      <c r="BY22" s="422"/>
      <c r="BZ22" s="422"/>
      <c r="CA22" s="422"/>
      <c r="CB22" s="422"/>
      <c r="CC22" s="422"/>
      <c r="CD22" s="422"/>
      <c r="CE22" s="422"/>
      <c r="CF22" s="422"/>
      <c r="CG22" s="422"/>
      <c r="CH22" s="422"/>
      <c r="CI22" s="422"/>
      <c r="CJ22" s="422"/>
      <c r="CK22" s="422"/>
      <c r="CL22" s="422"/>
      <c r="CM22" s="422"/>
      <c r="CN22" s="422"/>
      <c r="CO22" s="422"/>
      <c r="CP22" s="422"/>
      <c r="CQ22" s="422"/>
      <c r="CR22" s="422"/>
      <c r="CS22" s="422"/>
      <c r="CT22" s="422"/>
      <c r="CU22" s="422"/>
      <c r="CV22" s="422"/>
      <c r="CW22" s="422"/>
      <c r="CX22" s="422"/>
      <c r="CY22" s="422"/>
      <c r="CZ22" s="422"/>
      <c r="DA22" s="422"/>
      <c r="DB22" s="422"/>
      <c r="DC22" s="422"/>
      <c r="DD22" s="422"/>
      <c r="DE22" s="422"/>
      <c r="DF22" s="422"/>
      <c r="DG22" s="422"/>
      <c r="DH22" s="422"/>
      <c r="DI22" s="422"/>
      <c r="DJ22" s="422"/>
      <c r="DK22" s="422"/>
      <c r="DL22" s="422"/>
      <c r="DM22" s="422"/>
      <c r="DN22" s="422"/>
      <c r="DO22" s="422"/>
      <c r="DP22" s="422"/>
      <c r="DQ22" s="422"/>
      <c r="DR22" s="422"/>
      <c r="DS22" s="422"/>
      <c r="DT22" s="422"/>
      <c r="DU22" s="422"/>
      <c r="DV22" s="422"/>
      <c r="DW22" s="422"/>
      <c r="DX22" s="422"/>
      <c r="DY22" s="422"/>
      <c r="DZ22" s="422"/>
      <c r="EA22" s="422"/>
      <c r="EB22" s="422"/>
      <c r="EC22" s="422"/>
      <c r="ED22" s="422"/>
      <c r="EE22" s="422"/>
      <c r="EF22" s="422"/>
      <c r="EG22" s="422"/>
      <c r="EH22" s="422"/>
      <c r="EI22" s="422"/>
      <c r="EJ22" s="422"/>
      <c r="EK22" s="422"/>
      <c r="EL22" s="422"/>
      <c r="EM22" s="422"/>
      <c r="EN22" s="422"/>
      <c r="EO22" s="422"/>
      <c r="EP22" s="422"/>
      <c r="EQ22" s="422"/>
      <c r="ER22" s="422"/>
      <c r="ES22" s="422"/>
      <c r="ET22" s="422"/>
      <c r="EU22" s="422"/>
      <c r="EV22" s="422"/>
      <c r="EW22" s="422"/>
      <c r="EX22" s="422"/>
      <c r="EY22" s="422"/>
      <c r="EZ22" s="422"/>
      <c r="FA22" s="422"/>
      <c r="FB22" s="422"/>
      <c r="FC22" s="422"/>
      <c r="FD22" s="422"/>
      <c r="FE22" s="422"/>
      <c r="FF22" s="422"/>
      <c r="FG22" s="422"/>
      <c r="FH22" s="422"/>
      <c r="FI22" s="422"/>
      <c r="FJ22" s="422"/>
      <c r="FK22" s="422"/>
      <c r="FL22" s="422"/>
      <c r="FM22" s="422"/>
      <c r="FN22" s="422"/>
      <c r="FO22" s="422"/>
      <c r="FP22" s="422"/>
      <c r="FQ22" s="422"/>
      <c r="FR22" s="422"/>
      <c r="FS22" s="422"/>
      <c r="FT22" s="422"/>
      <c r="FU22" s="422"/>
      <c r="FV22" s="422"/>
      <c r="FW22" s="422"/>
      <c r="FX22" s="422"/>
      <c r="FY22" s="422"/>
      <c r="FZ22" s="422"/>
      <c r="GA22" s="422"/>
      <c r="GB22" s="422"/>
      <c r="GC22" s="422"/>
      <c r="GD22" s="422"/>
      <c r="GE22" s="422"/>
      <c r="GF22" s="422"/>
      <c r="GG22" s="422"/>
      <c r="GH22" s="422"/>
      <c r="GI22" s="422"/>
      <c r="GJ22" s="422"/>
      <c r="GK22" s="422"/>
      <c r="GL22" s="422"/>
      <c r="GM22" s="422"/>
      <c r="GN22" s="422"/>
      <c r="GO22" s="422"/>
      <c r="GP22" s="422"/>
      <c r="GQ22" s="422"/>
      <c r="GR22" s="422"/>
      <c r="GS22" s="422"/>
      <c r="GT22" s="422"/>
      <c r="GU22" s="422"/>
      <c r="GV22" s="422"/>
      <c r="GW22" s="422"/>
      <c r="GX22" s="422"/>
      <c r="GY22" s="422"/>
      <c r="GZ22" s="422"/>
      <c r="HA22" s="422"/>
      <c r="HB22" s="422"/>
      <c r="HC22" s="422"/>
      <c r="HD22" s="422"/>
      <c r="HE22" s="422"/>
      <c r="HF22" s="422"/>
      <c r="HG22" s="422"/>
      <c r="HH22" s="422"/>
      <c r="HI22" s="422"/>
      <c r="HJ22" s="422"/>
      <c r="HK22" s="422"/>
      <c r="HL22" s="422"/>
      <c r="HM22" s="422"/>
      <c r="HN22" s="422"/>
      <c r="HO22" s="422"/>
      <c r="HP22" s="422"/>
      <c r="HQ22" s="422"/>
      <c r="HR22" s="422"/>
      <c r="HS22" s="422"/>
      <c r="HT22" s="422"/>
      <c r="HU22" s="422"/>
      <c r="HV22" s="422"/>
      <c r="HW22" s="422"/>
      <c r="HX22" s="422"/>
      <c r="HY22" s="422"/>
      <c r="HZ22" s="422"/>
      <c r="IA22" s="422"/>
      <c r="IB22" s="422"/>
      <c r="IC22" s="418"/>
      <c r="ID22" s="418"/>
      <c r="IE22" s="418"/>
      <c r="IF22" s="418"/>
      <c r="IG22" s="418"/>
      <c r="IH22" s="418"/>
      <c r="II22" s="418"/>
      <c r="IJ22" s="418"/>
      <c r="IK22" s="418"/>
      <c r="IL22" s="418"/>
      <c r="IM22" s="418"/>
      <c r="IN22" s="418"/>
      <c r="IO22" s="418"/>
      <c r="IP22" s="418"/>
      <c r="IQ22" s="418"/>
      <c r="IR22" s="418"/>
      <c r="IS22" s="418"/>
      <c r="IT22" s="418"/>
      <c r="IU22" s="418"/>
      <c r="IV22" s="418"/>
      <c r="IW22" s="418"/>
      <c r="IX22" s="418"/>
      <c r="IY22" s="418"/>
      <c r="IZ22" s="418"/>
      <c r="JA22" s="418"/>
      <c r="JB22" s="418"/>
      <c r="JC22" s="418"/>
      <c r="JD22" s="418"/>
      <c r="JE22" s="418"/>
      <c r="JF22" s="418"/>
      <c r="JG22" s="418"/>
      <c r="JH22" s="418"/>
      <c r="JI22" s="418"/>
      <c r="JJ22" s="418"/>
      <c r="JK22" s="418"/>
      <c r="JL22" s="418"/>
      <c r="JM22" s="418"/>
      <c r="JN22" s="418"/>
      <c r="JO22" s="418"/>
      <c r="JP22" s="418"/>
      <c r="JQ22" s="418"/>
      <c r="JR22" s="418"/>
      <c r="JS22" s="418"/>
      <c r="JT22" s="418"/>
      <c r="JU22" s="418"/>
      <c r="JV22" s="418"/>
      <c r="JW22" s="418"/>
      <c r="JX22" s="418"/>
      <c r="JY22" s="418"/>
      <c r="JZ22" s="418"/>
      <c r="KA22" s="418"/>
      <c r="KB22" s="418"/>
      <c r="KC22" s="418"/>
      <c r="KD22" s="418"/>
      <c r="KE22" s="418"/>
      <c r="KF22" s="418"/>
      <c r="KG22" s="418"/>
      <c r="KH22" s="418"/>
      <c r="KI22" s="418"/>
      <c r="KJ22" s="418"/>
      <c r="KK22" s="418"/>
      <c r="KL22" s="418"/>
      <c r="KM22" s="418"/>
      <c r="KN22" s="418"/>
      <c r="KO22" s="418"/>
      <c r="KP22" s="418"/>
      <c r="KQ22" s="418"/>
      <c r="KR22" s="418"/>
      <c r="KS22" s="418"/>
      <c r="KT22" s="418"/>
      <c r="KU22" s="418"/>
      <c r="KV22" s="418"/>
      <c r="KW22" s="418"/>
      <c r="KX22" s="418"/>
      <c r="KY22" s="418"/>
      <c r="KZ22" s="418"/>
      <c r="LA22" s="418"/>
      <c r="LB22" s="418"/>
      <c r="LC22" s="418"/>
      <c r="LD22" s="418"/>
      <c r="LE22" s="418"/>
      <c r="LF22" s="418"/>
      <c r="LG22" s="418"/>
      <c r="LH22" s="418"/>
      <c r="LI22" s="418"/>
      <c r="LJ22" s="418"/>
      <c r="LK22" s="418"/>
      <c r="LL22" s="418"/>
      <c r="LM22" s="418"/>
      <c r="LN22" s="418"/>
      <c r="LO22" s="418"/>
      <c r="LP22" s="418"/>
      <c r="LQ22" s="418"/>
      <c r="LR22" s="418"/>
      <c r="LS22" s="418"/>
      <c r="LT22" s="418"/>
      <c r="LU22" s="418"/>
      <c r="LV22" s="418"/>
      <c r="LW22" s="418"/>
      <c r="LX22" s="418"/>
      <c r="LY22" s="418"/>
      <c r="LZ22" s="418"/>
      <c r="MA22" s="418"/>
      <c r="MB22" s="418"/>
      <c r="MC22" s="418"/>
      <c r="MD22" s="418"/>
      <c r="ME22" s="418"/>
      <c r="MF22" s="418"/>
      <c r="MG22" s="418"/>
      <c r="MH22" s="418"/>
      <c r="MI22" s="418"/>
      <c r="MJ22" s="418"/>
      <c r="MK22" s="418"/>
      <c r="ML22" s="418"/>
      <c r="MM22" s="418"/>
      <c r="MN22" s="418"/>
      <c r="MO22" s="418"/>
      <c r="MP22" s="418"/>
      <c r="MQ22" s="418"/>
      <c r="MR22" s="418"/>
      <c r="MS22" s="418"/>
      <c r="MT22" s="418"/>
      <c r="MU22" s="418"/>
      <c r="MV22" s="418"/>
      <c r="MW22" s="418"/>
      <c r="MX22" s="418"/>
      <c r="MY22" s="418"/>
      <c r="MZ22" s="418"/>
      <c r="NA22" s="418"/>
      <c r="NB22" s="418"/>
      <c r="NC22" s="418"/>
      <c r="ND22" s="418"/>
      <c r="NE22" s="418"/>
      <c r="NF22" s="418"/>
      <c r="NG22" s="418"/>
      <c r="NH22" s="418"/>
      <c r="NI22" s="418"/>
      <c r="NJ22" s="418"/>
      <c r="NK22" s="418"/>
      <c r="NL22" s="418"/>
      <c r="NM22" s="418"/>
      <c r="NN22" s="418"/>
      <c r="NO22" s="418"/>
      <c r="NP22" s="418"/>
      <c r="NQ22" s="418"/>
      <c r="NR22" s="418"/>
      <c r="NS22" s="418"/>
      <c r="NT22" s="418"/>
      <c r="NU22" s="418"/>
      <c r="NV22" s="418"/>
      <c r="NW22" s="418"/>
      <c r="NX22" s="418"/>
      <c r="NY22" s="418"/>
      <c r="NZ22" s="418"/>
      <c r="OA22" s="418"/>
      <c r="OB22" s="418"/>
      <c r="OC22" s="418"/>
      <c r="OD22" s="418"/>
      <c r="OE22" s="418"/>
      <c r="OF22" s="418"/>
      <c r="OG22" s="418"/>
      <c r="OH22" s="418"/>
      <c r="OI22" s="418"/>
      <c r="OJ22" s="418"/>
      <c r="OK22" s="418"/>
      <c r="OL22" s="418"/>
      <c r="OM22" s="418"/>
      <c r="ON22" s="418"/>
      <c r="OO22" s="418"/>
      <c r="OP22" s="418"/>
      <c r="OQ22" s="418"/>
      <c r="OR22" s="418"/>
      <c r="OS22" s="418"/>
      <c r="OT22" s="418"/>
      <c r="OU22" s="418"/>
      <c r="OV22" s="418"/>
      <c r="OW22" s="418"/>
      <c r="OX22" s="418"/>
      <c r="OY22" s="418"/>
      <c r="OZ22" s="418"/>
      <c r="PA22" s="418"/>
      <c r="PB22" s="418"/>
      <c r="PC22" s="418"/>
      <c r="PD22" s="418"/>
      <c r="PE22" s="418"/>
      <c r="PF22" s="418"/>
      <c r="PG22" s="418"/>
      <c r="PH22" s="418"/>
      <c r="PI22" s="418"/>
      <c r="PJ22" s="418"/>
      <c r="PK22" s="418"/>
      <c r="PL22" s="418"/>
      <c r="PM22" s="418"/>
      <c r="PN22" s="418"/>
      <c r="PO22" s="418"/>
      <c r="PP22" s="418"/>
      <c r="PQ22" s="418"/>
      <c r="PR22" s="418"/>
      <c r="PS22" s="418"/>
      <c r="PT22" s="418"/>
      <c r="PU22" s="418"/>
      <c r="PV22" s="418"/>
      <c r="PW22" s="418"/>
      <c r="PX22" s="418"/>
      <c r="PY22" s="418"/>
      <c r="PZ22" s="418"/>
      <c r="QA22" s="418"/>
      <c r="QB22" s="418"/>
      <c r="QC22" s="418"/>
      <c r="QD22" s="418"/>
      <c r="QE22" s="418"/>
      <c r="QF22" s="418"/>
      <c r="QG22" s="418"/>
      <c r="QH22" s="418"/>
      <c r="QI22" s="418"/>
      <c r="QJ22" s="418"/>
      <c r="QK22" s="418"/>
      <c r="QL22" s="418"/>
      <c r="QM22" s="418"/>
      <c r="QN22" s="418"/>
      <c r="QO22" s="418"/>
      <c r="QP22" s="418"/>
      <c r="QQ22" s="418"/>
      <c r="QR22" s="418"/>
      <c r="QS22" s="418"/>
      <c r="QT22" s="418"/>
      <c r="QU22" s="418"/>
      <c r="QV22" s="418"/>
      <c r="QW22" s="418"/>
      <c r="QX22" s="418"/>
      <c r="QY22" s="418"/>
      <c r="QZ22" s="418"/>
      <c r="RA22" s="418"/>
      <c r="RB22" s="418"/>
      <c r="RC22" s="418"/>
      <c r="RD22" s="418"/>
      <c r="RE22" s="418"/>
      <c r="RF22" s="418"/>
      <c r="RG22" s="418"/>
      <c r="RH22" s="418"/>
      <c r="RI22" s="418"/>
      <c r="RJ22" s="418"/>
    </row>
    <row r="23" spans="1:478" s="357" customFormat="1" ht="14.25" customHeight="1">
      <c r="B23" s="376" t="s">
        <v>173</v>
      </c>
      <c r="C23" s="375" t="s">
        <v>229</v>
      </c>
      <c r="D23" s="374" t="s">
        <v>56</v>
      </c>
      <c r="E23" s="373">
        <v>1</v>
      </c>
      <c r="F23" s="364"/>
      <c r="G23" s="368">
        <f>E23*F23</f>
        <v>0</v>
      </c>
      <c r="H23" s="433"/>
      <c r="I23" s="434"/>
      <c r="J23" s="435"/>
      <c r="K23" s="422"/>
      <c r="L23" s="422"/>
      <c r="M23" s="422"/>
      <c r="N23" s="422"/>
      <c r="O23" s="422"/>
      <c r="P23" s="422"/>
      <c r="Q23" s="422"/>
      <c r="R23" s="422"/>
      <c r="S23" s="422"/>
      <c r="T23" s="422"/>
      <c r="U23" s="422"/>
      <c r="V23" s="422"/>
      <c r="W23" s="422"/>
      <c r="X23" s="422"/>
      <c r="Y23" s="422"/>
      <c r="Z23" s="422"/>
      <c r="AA23" s="422"/>
      <c r="AB23" s="422"/>
      <c r="AC23" s="422"/>
      <c r="AD23" s="422"/>
      <c r="AE23" s="422"/>
      <c r="AF23" s="422"/>
      <c r="AG23" s="422"/>
      <c r="AH23" s="422"/>
      <c r="AI23" s="422"/>
      <c r="AJ23" s="422"/>
      <c r="AK23" s="422"/>
      <c r="AL23" s="422"/>
      <c r="AM23" s="422"/>
      <c r="AN23" s="422"/>
      <c r="AO23" s="422"/>
      <c r="AP23" s="422"/>
      <c r="AQ23" s="422"/>
      <c r="AR23" s="418"/>
      <c r="AS23" s="418"/>
      <c r="AT23" s="418"/>
      <c r="AU23" s="418"/>
      <c r="AV23" s="418"/>
      <c r="AW23" s="418"/>
      <c r="AX23" s="418"/>
      <c r="AY23" s="418"/>
      <c r="AZ23" s="418"/>
      <c r="BA23" s="418"/>
      <c r="BB23" s="418"/>
      <c r="BC23" s="418"/>
      <c r="BD23" s="418"/>
      <c r="BE23" s="418"/>
      <c r="BF23" s="418"/>
      <c r="BG23" s="418"/>
      <c r="BH23" s="418"/>
      <c r="BI23" s="418"/>
      <c r="BJ23" s="418"/>
      <c r="BK23" s="418"/>
      <c r="BL23" s="418"/>
      <c r="BM23" s="418"/>
      <c r="BN23" s="418"/>
      <c r="BO23" s="418"/>
      <c r="BP23" s="418"/>
      <c r="BQ23" s="418"/>
      <c r="BR23" s="418"/>
      <c r="BS23" s="418"/>
      <c r="BT23" s="418"/>
      <c r="BU23" s="418"/>
      <c r="BV23" s="418"/>
      <c r="BW23" s="418"/>
      <c r="BX23" s="418"/>
      <c r="BY23" s="418"/>
      <c r="BZ23" s="418"/>
      <c r="CA23" s="418"/>
      <c r="CB23" s="418"/>
      <c r="CC23" s="418"/>
      <c r="CD23" s="418"/>
      <c r="CE23" s="418"/>
      <c r="CF23" s="418"/>
      <c r="CG23" s="418"/>
      <c r="CH23" s="418"/>
      <c r="CI23" s="418"/>
      <c r="CJ23" s="418"/>
      <c r="CK23" s="418"/>
      <c r="CL23" s="418"/>
      <c r="CM23" s="418"/>
      <c r="CN23" s="418"/>
      <c r="CO23" s="418"/>
      <c r="CP23" s="418"/>
      <c r="CQ23" s="418"/>
      <c r="CR23" s="418"/>
      <c r="CS23" s="418"/>
      <c r="CT23" s="418"/>
      <c r="CU23" s="418"/>
      <c r="CV23" s="418"/>
      <c r="CW23" s="418"/>
      <c r="CX23" s="418"/>
      <c r="CY23" s="418"/>
      <c r="CZ23" s="418"/>
      <c r="DA23" s="418"/>
      <c r="DB23" s="418"/>
      <c r="DC23" s="418"/>
      <c r="DD23" s="418"/>
      <c r="DE23" s="418"/>
      <c r="DF23" s="418"/>
      <c r="DG23" s="418"/>
      <c r="DH23" s="418"/>
      <c r="DI23" s="418"/>
      <c r="DJ23" s="418"/>
      <c r="DK23" s="418"/>
      <c r="DL23" s="418"/>
      <c r="DM23" s="418"/>
      <c r="DN23" s="418"/>
      <c r="DO23" s="418"/>
      <c r="DP23" s="418"/>
      <c r="DQ23" s="418"/>
      <c r="DR23" s="418"/>
      <c r="DS23" s="418"/>
      <c r="DT23" s="418"/>
      <c r="DU23" s="418"/>
      <c r="DV23" s="418"/>
      <c r="DW23" s="418"/>
      <c r="DX23" s="418"/>
      <c r="DY23" s="418"/>
      <c r="DZ23" s="418"/>
      <c r="EA23" s="418"/>
      <c r="EB23" s="418"/>
      <c r="EC23" s="418"/>
      <c r="ED23" s="418"/>
      <c r="EE23" s="418"/>
      <c r="EF23" s="418"/>
      <c r="EG23" s="418"/>
      <c r="EH23" s="418"/>
      <c r="EI23" s="418"/>
      <c r="EJ23" s="418"/>
      <c r="EK23" s="418"/>
      <c r="EL23" s="418"/>
      <c r="EM23" s="418"/>
      <c r="EN23" s="418"/>
      <c r="EO23" s="418"/>
      <c r="EP23" s="418"/>
      <c r="EQ23" s="418"/>
      <c r="ER23" s="418"/>
      <c r="ES23" s="418"/>
      <c r="ET23" s="418"/>
      <c r="EU23" s="418"/>
      <c r="EV23" s="418"/>
      <c r="EW23" s="418"/>
      <c r="EX23" s="418"/>
      <c r="EY23" s="418"/>
      <c r="EZ23" s="418"/>
      <c r="FA23" s="418"/>
      <c r="FB23" s="418"/>
      <c r="FC23" s="418"/>
      <c r="FD23" s="418"/>
      <c r="FE23" s="418"/>
      <c r="FF23" s="418"/>
      <c r="FG23" s="418"/>
      <c r="FH23" s="418"/>
      <c r="FI23" s="418"/>
      <c r="FJ23" s="418"/>
      <c r="FK23" s="418"/>
      <c r="FL23" s="418"/>
      <c r="FM23" s="418"/>
      <c r="FN23" s="418"/>
      <c r="FO23" s="418"/>
      <c r="FP23" s="418"/>
      <c r="FQ23" s="418"/>
      <c r="FR23" s="418"/>
      <c r="FS23" s="418"/>
      <c r="FT23" s="418"/>
      <c r="FU23" s="418"/>
      <c r="FV23" s="418"/>
      <c r="FW23" s="418"/>
      <c r="FX23" s="418"/>
      <c r="FY23" s="418"/>
      <c r="FZ23" s="418"/>
      <c r="GA23" s="418"/>
      <c r="GB23" s="418"/>
      <c r="GC23" s="418"/>
      <c r="GD23" s="418"/>
      <c r="GE23" s="418"/>
      <c r="GF23" s="418"/>
      <c r="GG23" s="418"/>
      <c r="GH23" s="418"/>
      <c r="GI23" s="418"/>
      <c r="GJ23" s="418"/>
      <c r="GK23" s="418"/>
      <c r="GL23" s="418"/>
      <c r="GM23" s="418"/>
      <c r="GN23" s="418"/>
      <c r="GO23" s="418"/>
      <c r="GP23" s="418"/>
      <c r="GQ23" s="418"/>
      <c r="GR23" s="418"/>
      <c r="GS23" s="418"/>
      <c r="GT23" s="418"/>
      <c r="GU23" s="418"/>
      <c r="GV23" s="418"/>
      <c r="GW23" s="418"/>
      <c r="GX23" s="418"/>
      <c r="GY23" s="418"/>
      <c r="GZ23" s="418"/>
      <c r="HA23" s="418"/>
      <c r="HB23" s="418"/>
      <c r="HC23" s="418"/>
      <c r="HD23" s="418"/>
      <c r="HE23" s="418"/>
      <c r="HF23" s="418"/>
      <c r="HG23" s="418"/>
      <c r="HH23" s="418"/>
      <c r="HI23" s="418"/>
      <c r="HJ23" s="418"/>
      <c r="HK23" s="418"/>
      <c r="HL23" s="418"/>
      <c r="HM23" s="418"/>
      <c r="HN23" s="418"/>
      <c r="HO23" s="418"/>
      <c r="HP23" s="418"/>
      <c r="HQ23" s="418"/>
      <c r="HR23" s="418"/>
      <c r="HS23" s="418"/>
      <c r="HT23" s="418"/>
      <c r="HU23" s="418"/>
      <c r="HV23" s="418"/>
      <c r="HW23" s="418"/>
      <c r="HX23" s="418"/>
      <c r="HY23" s="418"/>
      <c r="HZ23" s="418"/>
      <c r="IA23" s="418"/>
      <c r="IB23" s="418"/>
      <c r="IC23" s="418"/>
      <c r="ID23" s="418"/>
      <c r="IE23" s="418"/>
      <c r="IF23" s="418"/>
      <c r="IG23" s="418"/>
      <c r="IH23" s="418"/>
      <c r="II23" s="418"/>
      <c r="IJ23" s="418"/>
      <c r="IK23" s="418"/>
      <c r="IL23" s="418"/>
      <c r="IM23" s="418"/>
      <c r="IN23" s="418"/>
      <c r="IO23" s="418"/>
      <c r="IP23" s="418"/>
      <c r="IQ23" s="418"/>
      <c r="IR23" s="418"/>
      <c r="IS23" s="418"/>
      <c r="IT23" s="418"/>
      <c r="IU23" s="418"/>
      <c r="IV23" s="418"/>
      <c r="IW23" s="418"/>
      <c r="IX23" s="418"/>
      <c r="IY23" s="418"/>
      <c r="IZ23" s="418"/>
      <c r="JA23" s="418"/>
      <c r="JB23" s="418"/>
      <c r="JC23" s="418"/>
      <c r="JD23" s="418"/>
      <c r="JE23" s="418"/>
      <c r="JF23" s="418"/>
      <c r="JG23" s="418"/>
      <c r="JH23" s="418"/>
      <c r="JI23" s="418"/>
      <c r="JJ23" s="418"/>
      <c r="JK23" s="418"/>
      <c r="JL23" s="418"/>
      <c r="JM23" s="418"/>
      <c r="JN23" s="418"/>
      <c r="JO23" s="418"/>
      <c r="JP23" s="418"/>
      <c r="JQ23" s="418"/>
      <c r="JR23" s="418"/>
      <c r="JS23" s="418"/>
      <c r="JT23" s="418"/>
      <c r="JU23" s="418"/>
      <c r="JV23" s="418"/>
      <c r="JW23" s="418"/>
      <c r="JX23" s="418"/>
      <c r="JY23" s="418"/>
      <c r="JZ23" s="418"/>
      <c r="KA23" s="418"/>
      <c r="KB23" s="418"/>
      <c r="KC23" s="418"/>
      <c r="KD23" s="418"/>
      <c r="KE23" s="418"/>
      <c r="KF23" s="418"/>
      <c r="KG23" s="418"/>
      <c r="KH23" s="418"/>
      <c r="KI23" s="418"/>
      <c r="KJ23" s="418"/>
      <c r="KK23" s="418"/>
      <c r="KL23" s="418"/>
      <c r="KM23" s="418"/>
      <c r="KN23" s="418"/>
      <c r="KO23" s="418"/>
      <c r="KP23" s="418"/>
      <c r="KQ23" s="418"/>
      <c r="KR23" s="418"/>
      <c r="KS23" s="418"/>
      <c r="KT23" s="418"/>
      <c r="KU23" s="418"/>
      <c r="KV23" s="418"/>
      <c r="KW23" s="418"/>
      <c r="KX23" s="418"/>
      <c r="KY23" s="418"/>
      <c r="KZ23" s="418"/>
      <c r="LA23" s="418"/>
      <c r="LB23" s="418"/>
      <c r="LC23" s="418"/>
      <c r="LD23" s="418"/>
      <c r="LE23" s="418"/>
      <c r="LF23" s="418"/>
      <c r="LG23" s="418"/>
      <c r="LH23" s="418"/>
      <c r="LI23" s="418"/>
      <c r="LJ23" s="418"/>
      <c r="LK23" s="418"/>
      <c r="LL23" s="418"/>
      <c r="LM23" s="418"/>
      <c r="LN23" s="418"/>
      <c r="LO23" s="418"/>
      <c r="LP23" s="418"/>
      <c r="LQ23" s="418"/>
      <c r="LR23" s="418"/>
      <c r="LS23" s="418"/>
      <c r="LT23" s="418"/>
      <c r="LU23" s="418"/>
      <c r="LV23" s="418"/>
      <c r="LW23" s="418"/>
      <c r="LX23" s="418"/>
      <c r="LY23" s="418"/>
      <c r="LZ23" s="418"/>
      <c r="MA23" s="418"/>
      <c r="MB23" s="418"/>
      <c r="MC23" s="418"/>
      <c r="MD23" s="418"/>
      <c r="ME23" s="418"/>
      <c r="MF23" s="418"/>
      <c r="MG23" s="418"/>
      <c r="MH23" s="418"/>
      <c r="MI23" s="418"/>
      <c r="MJ23" s="418"/>
      <c r="MK23" s="418"/>
      <c r="ML23" s="418"/>
      <c r="MM23" s="418"/>
      <c r="MN23" s="418"/>
      <c r="MO23" s="418"/>
      <c r="MP23" s="418"/>
      <c r="MQ23" s="418"/>
      <c r="MR23" s="418"/>
      <c r="MS23" s="418"/>
      <c r="MT23" s="418"/>
      <c r="MU23" s="418"/>
      <c r="MV23" s="418"/>
      <c r="MW23" s="418"/>
      <c r="MX23" s="418"/>
      <c r="MY23" s="418"/>
      <c r="MZ23" s="418"/>
      <c r="NA23" s="418"/>
      <c r="NB23" s="418"/>
      <c r="NC23" s="418"/>
      <c r="ND23" s="418"/>
      <c r="NE23" s="418"/>
      <c r="NF23" s="418"/>
      <c r="NG23" s="418"/>
      <c r="NH23" s="418"/>
      <c r="NI23" s="418"/>
      <c r="NJ23" s="418"/>
      <c r="NK23" s="418"/>
      <c r="NL23" s="418"/>
      <c r="NM23" s="418"/>
      <c r="NN23" s="418"/>
      <c r="NO23" s="418"/>
      <c r="NP23" s="418"/>
      <c r="NQ23" s="418"/>
      <c r="NR23" s="418"/>
      <c r="NS23" s="418"/>
      <c r="NT23" s="418"/>
      <c r="NU23" s="418"/>
      <c r="NV23" s="418"/>
      <c r="NW23" s="418"/>
      <c r="NX23" s="418"/>
      <c r="NY23" s="418"/>
      <c r="NZ23" s="418"/>
      <c r="OA23" s="418"/>
      <c r="OB23" s="418"/>
      <c r="OC23" s="418"/>
      <c r="OD23" s="418"/>
      <c r="OE23" s="418"/>
      <c r="OF23" s="418"/>
      <c r="OG23" s="418"/>
      <c r="OH23" s="418"/>
      <c r="OI23" s="418"/>
      <c r="OJ23" s="418"/>
      <c r="OK23" s="418"/>
      <c r="OL23" s="418"/>
      <c r="OM23" s="418"/>
      <c r="ON23" s="418"/>
      <c r="OO23" s="418"/>
      <c r="OP23" s="418"/>
      <c r="OQ23" s="418"/>
      <c r="OR23" s="418"/>
      <c r="OS23" s="418"/>
      <c r="OT23" s="418"/>
      <c r="OU23" s="418"/>
      <c r="OV23" s="418"/>
      <c r="OW23" s="418"/>
      <c r="OX23" s="418"/>
      <c r="OY23" s="418"/>
      <c r="OZ23" s="418"/>
      <c r="PA23" s="418"/>
      <c r="PB23" s="418"/>
      <c r="PC23" s="418"/>
      <c r="PD23" s="418"/>
      <c r="PE23" s="418"/>
      <c r="PF23" s="418"/>
      <c r="PG23" s="418"/>
      <c r="PH23" s="418"/>
      <c r="PI23" s="418"/>
      <c r="PJ23" s="418"/>
      <c r="PK23" s="418"/>
      <c r="PL23" s="418"/>
      <c r="PM23" s="418"/>
      <c r="PN23" s="418"/>
      <c r="PO23" s="418"/>
      <c r="PP23" s="418"/>
      <c r="PQ23" s="418"/>
      <c r="PR23" s="418"/>
      <c r="PS23" s="418"/>
      <c r="PT23" s="418"/>
      <c r="PU23" s="418"/>
      <c r="PV23" s="418"/>
      <c r="PW23" s="418"/>
      <c r="PX23" s="418"/>
      <c r="PY23" s="418"/>
      <c r="PZ23" s="418"/>
      <c r="QA23" s="418"/>
      <c r="QB23" s="418"/>
      <c r="QC23" s="418"/>
      <c r="QD23" s="418"/>
      <c r="QE23" s="418"/>
      <c r="QF23" s="418"/>
      <c r="QG23" s="418"/>
      <c r="QH23" s="418"/>
      <c r="QI23" s="418"/>
      <c r="QJ23" s="418"/>
      <c r="QK23" s="418"/>
      <c r="QL23" s="418"/>
      <c r="QM23" s="418"/>
      <c r="QN23" s="418"/>
      <c r="QO23" s="418"/>
      <c r="QP23" s="418"/>
      <c r="QQ23" s="418"/>
      <c r="QR23" s="418"/>
      <c r="QS23" s="418"/>
      <c r="QT23" s="418"/>
      <c r="QU23" s="418"/>
      <c r="QV23" s="418"/>
      <c r="QW23" s="418"/>
      <c r="QX23" s="418"/>
      <c r="QY23" s="418"/>
      <c r="QZ23" s="418"/>
      <c r="RA23" s="418"/>
      <c r="RB23" s="418"/>
      <c r="RC23" s="418"/>
      <c r="RD23" s="418"/>
      <c r="RE23" s="418"/>
      <c r="RF23" s="418"/>
      <c r="RG23" s="418"/>
      <c r="RH23" s="418"/>
      <c r="RI23" s="418"/>
      <c r="RJ23" s="418"/>
    </row>
    <row r="24" spans="1:478" s="357" customFormat="1" ht="48">
      <c r="B24" s="376" t="s">
        <v>173</v>
      </c>
      <c r="C24" s="375" t="s">
        <v>228</v>
      </c>
      <c r="D24" s="374" t="s">
        <v>168</v>
      </c>
      <c r="E24" s="373">
        <v>1</v>
      </c>
      <c r="F24" s="364"/>
      <c r="G24" s="368">
        <f t="shared" ref="G24:G26" si="2">E24*F24</f>
        <v>0</v>
      </c>
      <c r="H24" s="433"/>
      <c r="I24" s="434"/>
      <c r="J24" s="435"/>
      <c r="K24" s="422"/>
      <c r="L24" s="422"/>
      <c r="M24" s="422"/>
      <c r="N24" s="422"/>
      <c r="O24" s="422"/>
      <c r="P24" s="422"/>
      <c r="Q24" s="422"/>
      <c r="R24" s="422"/>
      <c r="S24" s="422"/>
      <c r="T24" s="422"/>
      <c r="U24" s="422"/>
      <c r="V24" s="422"/>
      <c r="W24" s="422"/>
      <c r="X24" s="422"/>
      <c r="Y24" s="422"/>
      <c r="Z24" s="422"/>
      <c r="AA24" s="422"/>
      <c r="AB24" s="422"/>
      <c r="AC24" s="422"/>
      <c r="AD24" s="422"/>
      <c r="AE24" s="422"/>
      <c r="AF24" s="422"/>
      <c r="AG24" s="422"/>
      <c r="AH24" s="422"/>
      <c r="AI24" s="422"/>
      <c r="AJ24" s="422"/>
      <c r="AK24" s="422"/>
      <c r="AL24" s="422"/>
      <c r="AM24" s="422"/>
      <c r="AN24" s="422"/>
      <c r="AO24" s="422"/>
      <c r="AP24" s="422"/>
      <c r="AQ24" s="422"/>
      <c r="AR24" s="418"/>
      <c r="AS24" s="418"/>
      <c r="AT24" s="418"/>
      <c r="AU24" s="418"/>
      <c r="AV24" s="418"/>
      <c r="AW24" s="418"/>
      <c r="AX24" s="418"/>
      <c r="AY24" s="418"/>
      <c r="AZ24" s="418"/>
      <c r="BA24" s="418"/>
      <c r="BB24" s="418"/>
      <c r="BC24" s="418"/>
      <c r="BD24" s="418"/>
      <c r="BE24" s="418"/>
      <c r="BF24" s="418"/>
      <c r="BG24" s="418"/>
      <c r="BH24" s="418"/>
      <c r="BI24" s="418"/>
      <c r="BJ24" s="418"/>
      <c r="BK24" s="418"/>
      <c r="BL24" s="418"/>
      <c r="BM24" s="418"/>
      <c r="BN24" s="418"/>
      <c r="BO24" s="418"/>
      <c r="BP24" s="418"/>
      <c r="BQ24" s="418"/>
      <c r="BR24" s="418"/>
      <c r="BS24" s="418"/>
      <c r="BT24" s="418"/>
      <c r="BU24" s="418"/>
      <c r="BV24" s="418"/>
      <c r="BW24" s="418"/>
      <c r="BX24" s="418"/>
      <c r="BY24" s="418"/>
      <c r="BZ24" s="418"/>
      <c r="CA24" s="418"/>
      <c r="CB24" s="418"/>
      <c r="CC24" s="418"/>
      <c r="CD24" s="418"/>
      <c r="CE24" s="418"/>
      <c r="CF24" s="418"/>
      <c r="CG24" s="418"/>
      <c r="CH24" s="418"/>
      <c r="CI24" s="418"/>
      <c r="CJ24" s="418"/>
      <c r="CK24" s="418"/>
      <c r="CL24" s="418"/>
      <c r="CM24" s="418"/>
      <c r="CN24" s="418"/>
      <c r="CO24" s="418"/>
      <c r="CP24" s="418"/>
      <c r="CQ24" s="418"/>
      <c r="CR24" s="418"/>
      <c r="CS24" s="418"/>
      <c r="CT24" s="418"/>
      <c r="CU24" s="418"/>
      <c r="CV24" s="418"/>
      <c r="CW24" s="418"/>
      <c r="CX24" s="418"/>
      <c r="CY24" s="418"/>
      <c r="CZ24" s="418"/>
      <c r="DA24" s="418"/>
      <c r="DB24" s="418"/>
      <c r="DC24" s="418"/>
      <c r="DD24" s="418"/>
      <c r="DE24" s="418"/>
      <c r="DF24" s="418"/>
      <c r="DG24" s="418"/>
      <c r="DH24" s="418"/>
      <c r="DI24" s="418"/>
      <c r="DJ24" s="418"/>
      <c r="DK24" s="418"/>
      <c r="DL24" s="418"/>
      <c r="DM24" s="418"/>
      <c r="DN24" s="418"/>
      <c r="DO24" s="418"/>
      <c r="DP24" s="418"/>
      <c r="DQ24" s="418"/>
      <c r="DR24" s="418"/>
      <c r="DS24" s="418"/>
      <c r="DT24" s="418"/>
      <c r="DU24" s="418"/>
      <c r="DV24" s="418"/>
      <c r="DW24" s="418"/>
      <c r="DX24" s="418"/>
      <c r="DY24" s="418"/>
      <c r="DZ24" s="418"/>
      <c r="EA24" s="418"/>
      <c r="EB24" s="418"/>
      <c r="EC24" s="418"/>
      <c r="ED24" s="418"/>
      <c r="EE24" s="418"/>
      <c r="EF24" s="418"/>
      <c r="EG24" s="418"/>
      <c r="EH24" s="418"/>
      <c r="EI24" s="418"/>
      <c r="EJ24" s="418"/>
      <c r="EK24" s="418"/>
      <c r="EL24" s="418"/>
      <c r="EM24" s="418"/>
      <c r="EN24" s="418"/>
      <c r="EO24" s="418"/>
      <c r="EP24" s="418"/>
      <c r="EQ24" s="418"/>
      <c r="ER24" s="418"/>
      <c r="ES24" s="418"/>
      <c r="ET24" s="418"/>
      <c r="EU24" s="418"/>
      <c r="EV24" s="418"/>
      <c r="EW24" s="418"/>
      <c r="EX24" s="418"/>
      <c r="EY24" s="418"/>
      <c r="EZ24" s="418"/>
      <c r="FA24" s="418"/>
      <c r="FB24" s="418"/>
      <c r="FC24" s="418"/>
      <c r="FD24" s="418"/>
      <c r="FE24" s="418"/>
      <c r="FF24" s="418"/>
      <c r="FG24" s="418"/>
      <c r="FH24" s="418"/>
      <c r="FI24" s="418"/>
      <c r="FJ24" s="418"/>
      <c r="FK24" s="418"/>
      <c r="FL24" s="418"/>
      <c r="FM24" s="418"/>
      <c r="FN24" s="418"/>
      <c r="FO24" s="418"/>
      <c r="FP24" s="418"/>
      <c r="FQ24" s="418"/>
      <c r="FR24" s="418"/>
      <c r="FS24" s="418"/>
      <c r="FT24" s="418"/>
      <c r="FU24" s="418"/>
      <c r="FV24" s="418"/>
      <c r="FW24" s="418"/>
      <c r="FX24" s="418"/>
      <c r="FY24" s="418"/>
      <c r="FZ24" s="418"/>
      <c r="GA24" s="418"/>
      <c r="GB24" s="418"/>
      <c r="GC24" s="418"/>
      <c r="GD24" s="418"/>
      <c r="GE24" s="418"/>
      <c r="GF24" s="418"/>
      <c r="GG24" s="418"/>
      <c r="GH24" s="418"/>
      <c r="GI24" s="418"/>
      <c r="GJ24" s="418"/>
      <c r="GK24" s="418"/>
      <c r="GL24" s="418"/>
      <c r="GM24" s="418"/>
      <c r="GN24" s="418"/>
      <c r="GO24" s="418"/>
      <c r="GP24" s="418"/>
      <c r="GQ24" s="418"/>
      <c r="GR24" s="418"/>
      <c r="GS24" s="418"/>
      <c r="GT24" s="418"/>
      <c r="GU24" s="418"/>
      <c r="GV24" s="418"/>
      <c r="GW24" s="418"/>
      <c r="GX24" s="418"/>
      <c r="GY24" s="418"/>
      <c r="GZ24" s="418"/>
      <c r="HA24" s="418"/>
      <c r="HB24" s="418"/>
      <c r="HC24" s="418"/>
      <c r="HD24" s="418"/>
      <c r="HE24" s="418"/>
      <c r="HF24" s="418"/>
      <c r="HG24" s="418"/>
      <c r="HH24" s="418"/>
      <c r="HI24" s="418"/>
      <c r="HJ24" s="418"/>
      <c r="HK24" s="418"/>
      <c r="HL24" s="418"/>
      <c r="HM24" s="418"/>
      <c r="HN24" s="418"/>
      <c r="HO24" s="418"/>
      <c r="HP24" s="418"/>
      <c r="HQ24" s="418"/>
      <c r="HR24" s="418"/>
      <c r="HS24" s="418"/>
      <c r="HT24" s="418"/>
      <c r="HU24" s="418"/>
      <c r="HV24" s="418"/>
      <c r="HW24" s="418"/>
      <c r="HX24" s="418"/>
      <c r="HY24" s="418"/>
      <c r="HZ24" s="418"/>
      <c r="IA24" s="418"/>
      <c r="IB24" s="418"/>
      <c r="IC24" s="418"/>
      <c r="ID24" s="418"/>
      <c r="IE24" s="418"/>
      <c r="IF24" s="418"/>
      <c r="IG24" s="418"/>
      <c r="IH24" s="418"/>
      <c r="II24" s="418"/>
      <c r="IJ24" s="418"/>
      <c r="IK24" s="418"/>
      <c r="IL24" s="418"/>
      <c r="IM24" s="418"/>
      <c r="IN24" s="418"/>
      <c r="IO24" s="418"/>
      <c r="IP24" s="418"/>
      <c r="IQ24" s="418"/>
      <c r="IR24" s="418"/>
      <c r="IS24" s="418"/>
      <c r="IT24" s="418"/>
      <c r="IU24" s="418"/>
      <c r="IV24" s="418"/>
      <c r="IW24" s="418"/>
      <c r="IX24" s="418"/>
      <c r="IY24" s="418"/>
      <c r="IZ24" s="418"/>
      <c r="JA24" s="418"/>
      <c r="JB24" s="418"/>
      <c r="JC24" s="418"/>
      <c r="JD24" s="418"/>
      <c r="JE24" s="418"/>
      <c r="JF24" s="418"/>
      <c r="JG24" s="418"/>
      <c r="JH24" s="418"/>
      <c r="JI24" s="418"/>
      <c r="JJ24" s="418"/>
      <c r="JK24" s="418"/>
      <c r="JL24" s="418"/>
      <c r="JM24" s="418"/>
      <c r="JN24" s="418"/>
      <c r="JO24" s="418"/>
      <c r="JP24" s="418"/>
      <c r="JQ24" s="418"/>
      <c r="JR24" s="418"/>
      <c r="JS24" s="418"/>
      <c r="JT24" s="418"/>
      <c r="JU24" s="418"/>
      <c r="JV24" s="418"/>
      <c r="JW24" s="418"/>
      <c r="JX24" s="418"/>
      <c r="JY24" s="418"/>
      <c r="JZ24" s="418"/>
      <c r="KA24" s="418"/>
      <c r="KB24" s="418"/>
      <c r="KC24" s="418"/>
      <c r="KD24" s="418"/>
      <c r="KE24" s="418"/>
      <c r="KF24" s="418"/>
      <c r="KG24" s="418"/>
      <c r="KH24" s="418"/>
      <c r="KI24" s="418"/>
      <c r="KJ24" s="418"/>
      <c r="KK24" s="418"/>
      <c r="KL24" s="418"/>
      <c r="KM24" s="418"/>
      <c r="KN24" s="418"/>
      <c r="KO24" s="418"/>
      <c r="KP24" s="418"/>
      <c r="KQ24" s="418"/>
      <c r="KR24" s="418"/>
      <c r="KS24" s="418"/>
      <c r="KT24" s="418"/>
      <c r="KU24" s="418"/>
      <c r="KV24" s="418"/>
      <c r="KW24" s="418"/>
      <c r="KX24" s="418"/>
      <c r="KY24" s="418"/>
      <c r="KZ24" s="418"/>
      <c r="LA24" s="418"/>
      <c r="LB24" s="418"/>
      <c r="LC24" s="418"/>
      <c r="LD24" s="418"/>
      <c r="LE24" s="418"/>
      <c r="LF24" s="418"/>
      <c r="LG24" s="418"/>
      <c r="LH24" s="418"/>
      <c r="LI24" s="418"/>
      <c r="LJ24" s="418"/>
      <c r="LK24" s="418"/>
      <c r="LL24" s="418"/>
      <c r="LM24" s="418"/>
      <c r="LN24" s="418"/>
      <c r="LO24" s="418"/>
      <c r="LP24" s="418"/>
      <c r="LQ24" s="418"/>
      <c r="LR24" s="418"/>
      <c r="LS24" s="418"/>
      <c r="LT24" s="418"/>
      <c r="LU24" s="418"/>
      <c r="LV24" s="418"/>
      <c r="LW24" s="418"/>
      <c r="LX24" s="418"/>
      <c r="LY24" s="418"/>
      <c r="LZ24" s="418"/>
      <c r="MA24" s="418"/>
      <c r="MB24" s="418"/>
      <c r="MC24" s="418"/>
      <c r="MD24" s="418"/>
      <c r="ME24" s="418"/>
      <c r="MF24" s="418"/>
      <c r="MG24" s="418"/>
      <c r="MH24" s="418"/>
      <c r="MI24" s="418"/>
      <c r="MJ24" s="418"/>
      <c r="MK24" s="418"/>
      <c r="ML24" s="418"/>
      <c r="MM24" s="418"/>
      <c r="MN24" s="418"/>
      <c r="MO24" s="418"/>
      <c r="MP24" s="418"/>
      <c r="MQ24" s="418"/>
      <c r="MR24" s="418"/>
      <c r="MS24" s="418"/>
      <c r="MT24" s="418"/>
      <c r="MU24" s="418"/>
      <c r="MV24" s="418"/>
      <c r="MW24" s="418"/>
      <c r="MX24" s="418"/>
      <c r="MY24" s="418"/>
      <c r="MZ24" s="418"/>
      <c r="NA24" s="418"/>
      <c r="NB24" s="418"/>
      <c r="NC24" s="418"/>
      <c r="ND24" s="418"/>
      <c r="NE24" s="418"/>
      <c r="NF24" s="418"/>
      <c r="NG24" s="418"/>
      <c r="NH24" s="418"/>
      <c r="NI24" s="418"/>
      <c r="NJ24" s="418"/>
      <c r="NK24" s="418"/>
      <c r="NL24" s="418"/>
      <c r="NM24" s="418"/>
      <c r="NN24" s="418"/>
      <c r="NO24" s="418"/>
      <c r="NP24" s="418"/>
      <c r="NQ24" s="418"/>
      <c r="NR24" s="418"/>
      <c r="NS24" s="418"/>
      <c r="NT24" s="418"/>
      <c r="NU24" s="418"/>
      <c r="NV24" s="418"/>
      <c r="NW24" s="418"/>
      <c r="NX24" s="418"/>
      <c r="NY24" s="418"/>
      <c r="NZ24" s="418"/>
      <c r="OA24" s="418"/>
      <c r="OB24" s="418"/>
      <c r="OC24" s="418"/>
      <c r="OD24" s="418"/>
      <c r="OE24" s="418"/>
      <c r="OF24" s="418"/>
      <c r="OG24" s="418"/>
      <c r="OH24" s="418"/>
      <c r="OI24" s="418"/>
      <c r="OJ24" s="418"/>
      <c r="OK24" s="418"/>
      <c r="OL24" s="418"/>
      <c r="OM24" s="418"/>
      <c r="ON24" s="418"/>
      <c r="OO24" s="418"/>
      <c r="OP24" s="418"/>
      <c r="OQ24" s="418"/>
      <c r="OR24" s="418"/>
      <c r="OS24" s="418"/>
      <c r="OT24" s="418"/>
      <c r="OU24" s="418"/>
      <c r="OV24" s="418"/>
      <c r="OW24" s="418"/>
      <c r="OX24" s="418"/>
      <c r="OY24" s="418"/>
      <c r="OZ24" s="418"/>
      <c r="PA24" s="418"/>
      <c r="PB24" s="418"/>
      <c r="PC24" s="418"/>
      <c r="PD24" s="418"/>
      <c r="PE24" s="418"/>
      <c r="PF24" s="418"/>
      <c r="PG24" s="418"/>
      <c r="PH24" s="418"/>
      <c r="PI24" s="418"/>
      <c r="PJ24" s="418"/>
      <c r="PK24" s="418"/>
      <c r="PL24" s="418"/>
      <c r="PM24" s="418"/>
      <c r="PN24" s="418"/>
      <c r="PO24" s="418"/>
      <c r="PP24" s="418"/>
      <c r="PQ24" s="418"/>
      <c r="PR24" s="418"/>
      <c r="PS24" s="418"/>
      <c r="PT24" s="418"/>
      <c r="PU24" s="418"/>
      <c r="PV24" s="418"/>
      <c r="PW24" s="418"/>
      <c r="PX24" s="418"/>
      <c r="PY24" s="418"/>
      <c r="PZ24" s="418"/>
      <c r="QA24" s="418"/>
      <c r="QB24" s="418"/>
      <c r="QC24" s="418"/>
      <c r="QD24" s="418"/>
      <c r="QE24" s="418"/>
      <c r="QF24" s="418"/>
      <c r="QG24" s="418"/>
      <c r="QH24" s="418"/>
      <c r="QI24" s="418"/>
      <c r="QJ24" s="418"/>
      <c r="QK24" s="418"/>
      <c r="QL24" s="418"/>
      <c r="QM24" s="418"/>
      <c r="QN24" s="418"/>
      <c r="QO24" s="418"/>
      <c r="QP24" s="418"/>
      <c r="QQ24" s="418"/>
      <c r="QR24" s="418"/>
      <c r="QS24" s="418"/>
      <c r="QT24" s="418"/>
      <c r="QU24" s="418"/>
      <c r="QV24" s="418"/>
      <c r="QW24" s="418"/>
      <c r="QX24" s="418"/>
      <c r="QY24" s="418"/>
      <c r="QZ24" s="418"/>
      <c r="RA24" s="418"/>
      <c r="RB24" s="418"/>
      <c r="RC24" s="418"/>
      <c r="RD24" s="418"/>
      <c r="RE24" s="418"/>
      <c r="RF24" s="418"/>
      <c r="RG24" s="418"/>
      <c r="RH24" s="418"/>
      <c r="RI24" s="418"/>
      <c r="RJ24" s="418"/>
    </row>
    <row r="25" spans="1:478" ht="36">
      <c r="B25" s="376" t="s">
        <v>173</v>
      </c>
      <c r="C25" s="357" t="s">
        <v>227</v>
      </c>
      <c r="D25" s="374" t="s">
        <v>168</v>
      </c>
      <c r="E25" s="373">
        <v>3</v>
      </c>
      <c r="F25" s="364"/>
      <c r="G25" s="368">
        <f t="shared" si="2"/>
        <v>0</v>
      </c>
    </row>
    <row r="26" spans="1:478" s="357" customFormat="1" ht="14.25" customHeight="1">
      <c r="B26" s="376" t="s">
        <v>173</v>
      </c>
      <c r="C26" s="375" t="s">
        <v>226</v>
      </c>
      <c r="D26" s="374" t="s">
        <v>168</v>
      </c>
      <c r="E26" s="373">
        <v>1</v>
      </c>
      <c r="F26" s="364"/>
      <c r="G26" s="368">
        <f t="shared" si="2"/>
        <v>0</v>
      </c>
      <c r="H26" s="433"/>
      <c r="I26" s="434"/>
      <c r="J26" s="435"/>
      <c r="K26" s="422"/>
      <c r="L26" s="422"/>
      <c r="M26" s="422"/>
      <c r="N26" s="422"/>
      <c r="O26" s="422"/>
      <c r="P26" s="422"/>
      <c r="Q26" s="422"/>
      <c r="R26" s="422"/>
      <c r="S26" s="422"/>
      <c r="T26" s="422"/>
      <c r="U26" s="422"/>
      <c r="V26" s="422"/>
      <c r="W26" s="422"/>
      <c r="X26" s="422"/>
      <c r="Y26" s="422"/>
      <c r="Z26" s="422"/>
      <c r="AA26" s="422"/>
      <c r="AB26" s="422"/>
      <c r="AC26" s="422"/>
      <c r="AD26" s="422"/>
      <c r="AE26" s="422"/>
      <c r="AF26" s="422"/>
      <c r="AG26" s="422"/>
      <c r="AH26" s="422"/>
      <c r="AI26" s="422"/>
      <c r="AJ26" s="422"/>
      <c r="AK26" s="422"/>
      <c r="AL26" s="422"/>
      <c r="AM26" s="422"/>
      <c r="AN26" s="422"/>
      <c r="AO26" s="422"/>
      <c r="AP26" s="422"/>
      <c r="AQ26" s="422"/>
      <c r="AR26" s="418"/>
      <c r="AS26" s="418"/>
      <c r="AT26" s="418"/>
      <c r="AU26" s="418"/>
      <c r="AV26" s="418"/>
      <c r="AW26" s="418"/>
      <c r="AX26" s="418"/>
      <c r="AY26" s="418"/>
      <c r="AZ26" s="418"/>
      <c r="BA26" s="418"/>
      <c r="BB26" s="418"/>
      <c r="BC26" s="418"/>
      <c r="BD26" s="418"/>
      <c r="BE26" s="418"/>
      <c r="BF26" s="418"/>
      <c r="BG26" s="418"/>
      <c r="BH26" s="418"/>
      <c r="BI26" s="418"/>
      <c r="BJ26" s="418"/>
      <c r="BK26" s="418"/>
      <c r="BL26" s="418"/>
      <c r="BM26" s="418"/>
      <c r="BN26" s="418"/>
      <c r="BO26" s="418"/>
      <c r="BP26" s="418"/>
      <c r="BQ26" s="418"/>
      <c r="BR26" s="418"/>
      <c r="BS26" s="418"/>
      <c r="BT26" s="418"/>
      <c r="BU26" s="418"/>
      <c r="BV26" s="418"/>
      <c r="BW26" s="418"/>
      <c r="BX26" s="418"/>
      <c r="BY26" s="418"/>
      <c r="BZ26" s="418"/>
      <c r="CA26" s="418"/>
      <c r="CB26" s="418"/>
      <c r="CC26" s="418"/>
      <c r="CD26" s="418"/>
      <c r="CE26" s="418"/>
      <c r="CF26" s="418"/>
      <c r="CG26" s="418"/>
      <c r="CH26" s="418"/>
      <c r="CI26" s="418"/>
      <c r="CJ26" s="418"/>
      <c r="CK26" s="418"/>
      <c r="CL26" s="418"/>
      <c r="CM26" s="418"/>
      <c r="CN26" s="418"/>
      <c r="CO26" s="418"/>
      <c r="CP26" s="418"/>
      <c r="CQ26" s="418"/>
      <c r="CR26" s="418"/>
      <c r="CS26" s="418"/>
      <c r="CT26" s="418"/>
      <c r="CU26" s="418"/>
      <c r="CV26" s="418"/>
      <c r="CW26" s="418"/>
      <c r="CX26" s="418"/>
      <c r="CY26" s="418"/>
      <c r="CZ26" s="418"/>
      <c r="DA26" s="418"/>
      <c r="DB26" s="418"/>
      <c r="DC26" s="418"/>
      <c r="DD26" s="418"/>
      <c r="DE26" s="418"/>
      <c r="DF26" s="418"/>
      <c r="DG26" s="418"/>
      <c r="DH26" s="418"/>
      <c r="DI26" s="418"/>
      <c r="DJ26" s="418"/>
      <c r="DK26" s="418"/>
      <c r="DL26" s="418"/>
      <c r="DM26" s="418"/>
      <c r="DN26" s="418"/>
      <c r="DO26" s="418"/>
      <c r="DP26" s="418"/>
      <c r="DQ26" s="418"/>
      <c r="DR26" s="418"/>
      <c r="DS26" s="418"/>
      <c r="DT26" s="418"/>
      <c r="DU26" s="418"/>
      <c r="DV26" s="418"/>
      <c r="DW26" s="418"/>
      <c r="DX26" s="418"/>
      <c r="DY26" s="418"/>
      <c r="DZ26" s="418"/>
      <c r="EA26" s="418"/>
      <c r="EB26" s="418"/>
      <c r="EC26" s="418"/>
      <c r="ED26" s="418"/>
      <c r="EE26" s="418"/>
      <c r="EF26" s="418"/>
      <c r="EG26" s="418"/>
      <c r="EH26" s="418"/>
      <c r="EI26" s="418"/>
      <c r="EJ26" s="418"/>
      <c r="EK26" s="418"/>
      <c r="EL26" s="418"/>
      <c r="EM26" s="418"/>
      <c r="EN26" s="418"/>
      <c r="EO26" s="418"/>
      <c r="EP26" s="418"/>
      <c r="EQ26" s="418"/>
      <c r="ER26" s="418"/>
      <c r="ES26" s="418"/>
      <c r="ET26" s="418"/>
      <c r="EU26" s="418"/>
      <c r="EV26" s="418"/>
      <c r="EW26" s="418"/>
      <c r="EX26" s="418"/>
      <c r="EY26" s="418"/>
      <c r="EZ26" s="418"/>
      <c r="FA26" s="418"/>
      <c r="FB26" s="418"/>
      <c r="FC26" s="418"/>
      <c r="FD26" s="418"/>
      <c r="FE26" s="418"/>
      <c r="FF26" s="418"/>
      <c r="FG26" s="418"/>
      <c r="FH26" s="418"/>
      <c r="FI26" s="418"/>
      <c r="FJ26" s="418"/>
      <c r="FK26" s="418"/>
      <c r="FL26" s="418"/>
      <c r="FM26" s="418"/>
      <c r="FN26" s="418"/>
      <c r="FO26" s="418"/>
      <c r="FP26" s="418"/>
      <c r="FQ26" s="418"/>
      <c r="FR26" s="418"/>
      <c r="FS26" s="418"/>
      <c r="FT26" s="418"/>
      <c r="FU26" s="418"/>
      <c r="FV26" s="418"/>
      <c r="FW26" s="418"/>
      <c r="FX26" s="418"/>
      <c r="FY26" s="418"/>
      <c r="FZ26" s="418"/>
      <c r="GA26" s="418"/>
      <c r="GB26" s="418"/>
      <c r="GC26" s="418"/>
      <c r="GD26" s="418"/>
      <c r="GE26" s="418"/>
      <c r="GF26" s="418"/>
      <c r="GG26" s="418"/>
      <c r="GH26" s="418"/>
      <c r="GI26" s="418"/>
      <c r="GJ26" s="418"/>
      <c r="GK26" s="418"/>
      <c r="GL26" s="418"/>
      <c r="GM26" s="418"/>
      <c r="GN26" s="418"/>
      <c r="GO26" s="418"/>
      <c r="GP26" s="418"/>
      <c r="GQ26" s="418"/>
      <c r="GR26" s="418"/>
      <c r="GS26" s="418"/>
      <c r="GT26" s="418"/>
      <c r="GU26" s="418"/>
      <c r="GV26" s="418"/>
      <c r="GW26" s="418"/>
      <c r="GX26" s="418"/>
      <c r="GY26" s="418"/>
      <c r="GZ26" s="418"/>
      <c r="HA26" s="418"/>
      <c r="HB26" s="418"/>
      <c r="HC26" s="418"/>
      <c r="HD26" s="418"/>
      <c r="HE26" s="418"/>
      <c r="HF26" s="418"/>
      <c r="HG26" s="418"/>
      <c r="HH26" s="418"/>
      <c r="HI26" s="418"/>
      <c r="HJ26" s="418"/>
      <c r="HK26" s="418"/>
      <c r="HL26" s="418"/>
      <c r="HM26" s="418"/>
      <c r="HN26" s="418"/>
      <c r="HO26" s="418"/>
      <c r="HP26" s="418"/>
      <c r="HQ26" s="418"/>
      <c r="HR26" s="418"/>
      <c r="HS26" s="418"/>
      <c r="HT26" s="418"/>
      <c r="HU26" s="418"/>
      <c r="HV26" s="418"/>
      <c r="HW26" s="418"/>
      <c r="HX26" s="418"/>
      <c r="HY26" s="418"/>
      <c r="HZ26" s="418"/>
      <c r="IA26" s="418"/>
      <c r="IB26" s="418"/>
      <c r="IC26" s="418"/>
      <c r="ID26" s="418"/>
      <c r="IE26" s="418"/>
      <c r="IF26" s="418"/>
      <c r="IG26" s="418"/>
      <c r="IH26" s="418"/>
      <c r="II26" s="418"/>
      <c r="IJ26" s="418"/>
      <c r="IK26" s="418"/>
      <c r="IL26" s="418"/>
      <c r="IM26" s="418"/>
      <c r="IN26" s="418"/>
      <c r="IO26" s="418"/>
      <c r="IP26" s="418"/>
      <c r="IQ26" s="418"/>
      <c r="IR26" s="418"/>
      <c r="IS26" s="418"/>
      <c r="IT26" s="418"/>
      <c r="IU26" s="418"/>
      <c r="IV26" s="418"/>
      <c r="IW26" s="418"/>
      <c r="IX26" s="418"/>
      <c r="IY26" s="418"/>
      <c r="IZ26" s="418"/>
      <c r="JA26" s="418"/>
      <c r="JB26" s="418"/>
      <c r="JC26" s="418"/>
      <c r="JD26" s="418"/>
      <c r="JE26" s="418"/>
      <c r="JF26" s="418"/>
      <c r="JG26" s="418"/>
      <c r="JH26" s="418"/>
      <c r="JI26" s="418"/>
      <c r="JJ26" s="418"/>
      <c r="JK26" s="418"/>
      <c r="JL26" s="418"/>
      <c r="JM26" s="418"/>
      <c r="JN26" s="418"/>
      <c r="JO26" s="418"/>
      <c r="JP26" s="418"/>
      <c r="JQ26" s="418"/>
      <c r="JR26" s="418"/>
      <c r="JS26" s="418"/>
      <c r="JT26" s="418"/>
      <c r="JU26" s="418"/>
      <c r="JV26" s="418"/>
      <c r="JW26" s="418"/>
      <c r="JX26" s="418"/>
      <c r="JY26" s="418"/>
      <c r="JZ26" s="418"/>
      <c r="KA26" s="418"/>
      <c r="KB26" s="418"/>
      <c r="KC26" s="418"/>
      <c r="KD26" s="418"/>
      <c r="KE26" s="418"/>
      <c r="KF26" s="418"/>
      <c r="KG26" s="418"/>
      <c r="KH26" s="418"/>
      <c r="KI26" s="418"/>
      <c r="KJ26" s="418"/>
      <c r="KK26" s="418"/>
      <c r="KL26" s="418"/>
      <c r="KM26" s="418"/>
      <c r="KN26" s="418"/>
      <c r="KO26" s="418"/>
      <c r="KP26" s="418"/>
      <c r="KQ26" s="418"/>
      <c r="KR26" s="418"/>
      <c r="KS26" s="418"/>
      <c r="KT26" s="418"/>
      <c r="KU26" s="418"/>
      <c r="KV26" s="418"/>
      <c r="KW26" s="418"/>
      <c r="KX26" s="418"/>
      <c r="KY26" s="418"/>
      <c r="KZ26" s="418"/>
      <c r="LA26" s="418"/>
      <c r="LB26" s="418"/>
      <c r="LC26" s="418"/>
      <c r="LD26" s="418"/>
      <c r="LE26" s="418"/>
      <c r="LF26" s="418"/>
      <c r="LG26" s="418"/>
      <c r="LH26" s="418"/>
      <c r="LI26" s="418"/>
      <c r="LJ26" s="418"/>
      <c r="LK26" s="418"/>
      <c r="LL26" s="418"/>
      <c r="LM26" s="418"/>
      <c r="LN26" s="418"/>
      <c r="LO26" s="418"/>
      <c r="LP26" s="418"/>
      <c r="LQ26" s="418"/>
      <c r="LR26" s="418"/>
      <c r="LS26" s="418"/>
      <c r="LT26" s="418"/>
      <c r="LU26" s="418"/>
      <c r="LV26" s="418"/>
      <c r="LW26" s="418"/>
      <c r="LX26" s="418"/>
      <c r="LY26" s="418"/>
      <c r="LZ26" s="418"/>
      <c r="MA26" s="418"/>
      <c r="MB26" s="418"/>
      <c r="MC26" s="418"/>
      <c r="MD26" s="418"/>
      <c r="ME26" s="418"/>
      <c r="MF26" s="418"/>
      <c r="MG26" s="418"/>
      <c r="MH26" s="418"/>
      <c r="MI26" s="418"/>
      <c r="MJ26" s="418"/>
      <c r="MK26" s="418"/>
      <c r="ML26" s="418"/>
      <c r="MM26" s="418"/>
      <c r="MN26" s="418"/>
      <c r="MO26" s="418"/>
      <c r="MP26" s="418"/>
      <c r="MQ26" s="418"/>
      <c r="MR26" s="418"/>
      <c r="MS26" s="418"/>
      <c r="MT26" s="418"/>
      <c r="MU26" s="418"/>
      <c r="MV26" s="418"/>
      <c r="MW26" s="418"/>
      <c r="MX26" s="418"/>
      <c r="MY26" s="418"/>
      <c r="MZ26" s="418"/>
      <c r="NA26" s="418"/>
      <c r="NB26" s="418"/>
      <c r="NC26" s="418"/>
      <c r="ND26" s="418"/>
      <c r="NE26" s="418"/>
      <c r="NF26" s="418"/>
      <c r="NG26" s="418"/>
      <c r="NH26" s="418"/>
      <c r="NI26" s="418"/>
      <c r="NJ26" s="418"/>
      <c r="NK26" s="418"/>
      <c r="NL26" s="418"/>
      <c r="NM26" s="418"/>
      <c r="NN26" s="418"/>
      <c r="NO26" s="418"/>
      <c r="NP26" s="418"/>
      <c r="NQ26" s="418"/>
      <c r="NR26" s="418"/>
      <c r="NS26" s="418"/>
      <c r="NT26" s="418"/>
      <c r="NU26" s="418"/>
      <c r="NV26" s="418"/>
      <c r="NW26" s="418"/>
      <c r="NX26" s="418"/>
      <c r="NY26" s="418"/>
      <c r="NZ26" s="418"/>
      <c r="OA26" s="418"/>
      <c r="OB26" s="418"/>
      <c r="OC26" s="418"/>
      <c r="OD26" s="418"/>
      <c r="OE26" s="418"/>
      <c r="OF26" s="418"/>
      <c r="OG26" s="418"/>
      <c r="OH26" s="418"/>
      <c r="OI26" s="418"/>
      <c r="OJ26" s="418"/>
      <c r="OK26" s="418"/>
      <c r="OL26" s="418"/>
      <c r="OM26" s="418"/>
      <c r="ON26" s="418"/>
      <c r="OO26" s="418"/>
      <c r="OP26" s="418"/>
      <c r="OQ26" s="418"/>
      <c r="OR26" s="418"/>
      <c r="OS26" s="418"/>
      <c r="OT26" s="418"/>
      <c r="OU26" s="418"/>
      <c r="OV26" s="418"/>
      <c r="OW26" s="418"/>
      <c r="OX26" s="418"/>
      <c r="OY26" s="418"/>
      <c r="OZ26" s="418"/>
      <c r="PA26" s="418"/>
      <c r="PB26" s="418"/>
      <c r="PC26" s="418"/>
      <c r="PD26" s="418"/>
      <c r="PE26" s="418"/>
      <c r="PF26" s="418"/>
      <c r="PG26" s="418"/>
      <c r="PH26" s="418"/>
      <c r="PI26" s="418"/>
      <c r="PJ26" s="418"/>
      <c r="PK26" s="418"/>
      <c r="PL26" s="418"/>
      <c r="PM26" s="418"/>
      <c r="PN26" s="418"/>
      <c r="PO26" s="418"/>
      <c r="PP26" s="418"/>
      <c r="PQ26" s="418"/>
      <c r="PR26" s="418"/>
      <c r="PS26" s="418"/>
      <c r="PT26" s="418"/>
      <c r="PU26" s="418"/>
      <c r="PV26" s="418"/>
      <c r="PW26" s="418"/>
      <c r="PX26" s="418"/>
      <c r="PY26" s="418"/>
      <c r="PZ26" s="418"/>
      <c r="QA26" s="418"/>
      <c r="QB26" s="418"/>
      <c r="QC26" s="418"/>
      <c r="QD26" s="418"/>
      <c r="QE26" s="418"/>
      <c r="QF26" s="418"/>
      <c r="QG26" s="418"/>
      <c r="QH26" s="418"/>
      <c r="QI26" s="418"/>
      <c r="QJ26" s="418"/>
      <c r="QK26" s="418"/>
      <c r="QL26" s="418"/>
      <c r="QM26" s="418"/>
      <c r="QN26" s="418"/>
      <c r="QO26" s="418"/>
      <c r="QP26" s="418"/>
      <c r="QQ26" s="418"/>
      <c r="QR26" s="418"/>
      <c r="QS26" s="418"/>
      <c r="QT26" s="418"/>
      <c r="QU26" s="418"/>
      <c r="QV26" s="418"/>
      <c r="QW26" s="418"/>
      <c r="QX26" s="418"/>
      <c r="QY26" s="418"/>
      <c r="QZ26" s="418"/>
      <c r="RA26" s="418"/>
      <c r="RB26" s="418"/>
      <c r="RC26" s="418"/>
      <c r="RD26" s="418"/>
      <c r="RE26" s="418"/>
      <c r="RF26" s="418"/>
      <c r="RG26" s="418"/>
      <c r="RH26" s="418"/>
      <c r="RI26" s="418"/>
      <c r="RJ26" s="418"/>
    </row>
    <row r="27" spans="1:478" s="357" customFormat="1" ht="36">
      <c r="B27" s="376" t="s">
        <v>173</v>
      </c>
      <c r="C27" s="375" t="s">
        <v>225</v>
      </c>
      <c r="D27" s="374" t="s">
        <v>56</v>
      </c>
      <c r="E27" s="373">
        <v>1</v>
      </c>
      <c r="F27" s="364"/>
      <c r="G27" s="368">
        <f>E27*F27</f>
        <v>0</v>
      </c>
      <c r="H27" s="433"/>
      <c r="I27" s="434"/>
      <c r="J27" s="422"/>
      <c r="K27" s="422"/>
      <c r="L27" s="422"/>
      <c r="M27" s="422"/>
      <c r="N27" s="422"/>
      <c r="O27" s="422"/>
      <c r="P27" s="422"/>
      <c r="Q27" s="422"/>
      <c r="R27" s="422"/>
      <c r="S27" s="422"/>
      <c r="T27" s="422"/>
      <c r="U27" s="422"/>
      <c r="V27" s="422"/>
      <c r="W27" s="422"/>
      <c r="X27" s="422"/>
      <c r="Y27" s="422"/>
      <c r="Z27" s="422"/>
      <c r="AA27" s="422"/>
      <c r="AB27" s="422"/>
      <c r="AC27" s="422"/>
      <c r="AD27" s="422"/>
      <c r="AE27" s="422"/>
      <c r="AF27" s="422"/>
      <c r="AG27" s="422"/>
      <c r="AH27" s="422"/>
      <c r="AI27" s="422"/>
      <c r="AJ27" s="422"/>
      <c r="AK27" s="422"/>
      <c r="AL27" s="422"/>
      <c r="AM27" s="422"/>
      <c r="AN27" s="422"/>
      <c r="AO27" s="422"/>
      <c r="AP27" s="422"/>
      <c r="AQ27" s="422"/>
      <c r="AR27" s="418"/>
      <c r="AS27" s="418"/>
      <c r="AT27" s="418"/>
      <c r="AU27" s="418"/>
      <c r="AV27" s="418"/>
      <c r="AW27" s="418"/>
      <c r="AX27" s="418"/>
      <c r="AY27" s="418"/>
      <c r="AZ27" s="418"/>
      <c r="BA27" s="418"/>
      <c r="BB27" s="418"/>
      <c r="BC27" s="418"/>
      <c r="BD27" s="418"/>
      <c r="BE27" s="418"/>
      <c r="BF27" s="418"/>
      <c r="BG27" s="418"/>
      <c r="BH27" s="418"/>
      <c r="BI27" s="418"/>
      <c r="BJ27" s="418"/>
      <c r="BK27" s="418"/>
      <c r="BL27" s="418"/>
      <c r="BM27" s="418"/>
      <c r="BN27" s="418"/>
      <c r="BO27" s="418"/>
      <c r="BP27" s="418"/>
      <c r="BQ27" s="418"/>
      <c r="BR27" s="418"/>
      <c r="BS27" s="418"/>
      <c r="BT27" s="418"/>
      <c r="BU27" s="418"/>
      <c r="BV27" s="418"/>
      <c r="BW27" s="418"/>
      <c r="BX27" s="418"/>
      <c r="BY27" s="418"/>
      <c r="BZ27" s="418"/>
      <c r="CA27" s="418"/>
      <c r="CB27" s="418"/>
      <c r="CC27" s="418"/>
      <c r="CD27" s="418"/>
      <c r="CE27" s="418"/>
      <c r="CF27" s="418"/>
      <c r="CG27" s="418"/>
      <c r="CH27" s="418"/>
      <c r="CI27" s="418"/>
      <c r="CJ27" s="418"/>
      <c r="CK27" s="418"/>
      <c r="CL27" s="418"/>
      <c r="CM27" s="418"/>
      <c r="CN27" s="418"/>
      <c r="CO27" s="418"/>
      <c r="CP27" s="418"/>
      <c r="CQ27" s="418"/>
      <c r="CR27" s="418"/>
      <c r="CS27" s="418"/>
      <c r="CT27" s="418"/>
      <c r="CU27" s="418"/>
      <c r="CV27" s="418"/>
      <c r="CW27" s="418"/>
      <c r="CX27" s="418"/>
      <c r="CY27" s="418"/>
      <c r="CZ27" s="418"/>
      <c r="DA27" s="418"/>
      <c r="DB27" s="418"/>
      <c r="DC27" s="418"/>
      <c r="DD27" s="418"/>
      <c r="DE27" s="418"/>
      <c r="DF27" s="418"/>
      <c r="DG27" s="418"/>
      <c r="DH27" s="418"/>
      <c r="DI27" s="418"/>
      <c r="DJ27" s="418"/>
      <c r="DK27" s="418"/>
      <c r="DL27" s="418"/>
      <c r="DM27" s="418"/>
      <c r="DN27" s="418"/>
      <c r="DO27" s="418"/>
      <c r="DP27" s="418"/>
      <c r="DQ27" s="418"/>
      <c r="DR27" s="418"/>
      <c r="DS27" s="418"/>
      <c r="DT27" s="418"/>
      <c r="DU27" s="418"/>
      <c r="DV27" s="418"/>
      <c r="DW27" s="418"/>
      <c r="DX27" s="418"/>
      <c r="DY27" s="418"/>
      <c r="DZ27" s="418"/>
      <c r="EA27" s="418"/>
      <c r="EB27" s="418"/>
      <c r="EC27" s="418"/>
      <c r="ED27" s="418"/>
      <c r="EE27" s="418"/>
      <c r="EF27" s="418"/>
      <c r="EG27" s="418"/>
      <c r="EH27" s="418"/>
      <c r="EI27" s="418"/>
      <c r="EJ27" s="418"/>
      <c r="EK27" s="418"/>
      <c r="EL27" s="418"/>
      <c r="EM27" s="418"/>
      <c r="EN27" s="418"/>
      <c r="EO27" s="418"/>
      <c r="EP27" s="418"/>
      <c r="EQ27" s="418"/>
      <c r="ER27" s="418"/>
      <c r="ES27" s="418"/>
      <c r="ET27" s="418"/>
      <c r="EU27" s="418"/>
      <c r="EV27" s="418"/>
      <c r="EW27" s="418"/>
      <c r="EX27" s="418"/>
      <c r="EY27" s="418"/>
      <c r="EZ27" s="418"/>
      <c r="FA27" s="418"/>
      <c r="FB27" s="418"/>
      <c r="FC27" s="418"/>
      <c r="FD27" s="418"/>
      <c r="FE27" s="418"/>
      <c r="FF27" s="418"/>
      <c r="FG27" s="418"/>
      <c r="FH27" s="418"/>
      <c r="FI27" s="418"/>
      <c r="FJ27" s="418"/>
      <c r="FK27" s="418"/>
      <c r="FL27" s="418"/>
      <c r="FM27" s="418"/>
      <c r="FN27" s="418"/>
      <c r="FO27" s="418"/>
      <c r="FP27" s="418"/>
      <c r="FQ27" s="418"/>
      <c r="FR27" s="418"/>
      <c r="FS27" s="418"/>
      <c r="FT27" s="418"/>
      <c r="FU27" s="418"/>
      <c r="FV27" s="418"/>
      <c r="FW27" s="418"/>
      <c r="FX27" s="418"/>
      <c r="FY27" s="418"/>
      <c r="FZ27" s="418"/>
      <c r="GA27" s="418"/>
      <c r="GB27" s="418"/>
      <c r="GC27" s="418"/>
      <c r="GD27" s="418"/>
      <c r="GE27" s="418"/>
      <c r="GF27" s="418"/>
      <c r="GG27" s="418"/>
      <c r="GH27" s="418"/>
      <c r="GI27" s="418"/>
      <c r="GJ27" s="418"/>
      <c r="GK27" s="418"/>
      <c r="GL27" s="418"/>
      <c r="GM27" s="418"/>
      <c r="GN27" s="418"/>
      <c r="GO27" s="418"/>
      <c r="GP27" s="418"/>
      <c r="GQ27" s="418"/>
      <c r="GR27" s="418"/>
      <c r="GS27" s="418"/>
      <c r="GT27" s="418"/>
      <c r="GU27" s="418"/>
      <c r="GV27" s="418"/>
      <c r="GW27" s="418"/>
      <c r="GX27" s="418"/>
      <c r="GY27" s="418"/>
      <c r="GZ27" s="418"/>
      <c r="HA27" s="418"/>
      <c r="HB27" s="418"/>
      <c r="HC27" s="418"/>
      <c r="HD27" s="418"/>
      <c r="HE27" s="418"/>
      <c r="HF27" s="418"/>
      <c r="HG27" s="418"/>
      <c r="HH27" s="418"/>
      <c r="HI27" s="418"/>
      <c r="HJ27" s="418"/>
      <c r="HK27" s="418"/>
      <c r="HL27" s="418"/>
      <c r="HM27" s="418"/>
      <c r="HN27" s="418"/>
      <c r="HO27" s="418"/>
      <c r="HP27" s="418"/>
      <c r="HQ27" s="418"/>
      <c r="HR27" s="418"/>
      <c r="HS27" s="418"/>
      <c r="HT27" s="418"/>
      <c r="HU27" s="418"/>
      <c r="HV27" s="418"/>
      <c r="HW27" s="418"/>
      <c r="HX27" s="418"/>
      <c r="HY27" s="418"/>
      <c r="HZ27" s="418"/>
      <c r="IA27" s="418"/>
      <c r="IB27" s="418"/>
      <c r="IC27" s="418"/>
      <c r="ID27" s="418"/>
      <c r="IE27" s="418"/>
      <c r="IF27" s="418"/>
      <c r="IG27" s="418"/>
      <c r="IH27" s="418"/>
      <c r="II27" s="418"/>
      <c r="IJ27" s="418"/>
      <c r="IK27" s="418"/>
      <c r="IL27" s="418"/>
      <c r="IM27" s="418"/>
      <c r="IN27" s="418"/>
      <c r="IO27" s="418"/>
      <c r="IP27" s="418"/>
      <c r="IQ27" s="418"/>
      <c r="IR27" s="418"/>
      <c r="IS27" s="418"/>
      <c r="IT27" s="418"/>
      <c r="IU27" s="418"/>
      <c r="IV27" s="418"/>
      <c r="IW27" s="418"/>
      <c r="IX27" s="418"/>
      <c r="IY27" s="418"/>
      <c r="IZ27" s="418"/>
      <c r="JA27" s="418"/>
      <c r="JB27" s="418"/>
      <c r="JC27" s="418"/>
      <c r="JD27" s="418"/>
      <c r="JE27" s="418"/>
      <c r="JF27" s="418"/>
      <c r="JG27" s="418"/>
      <c r="JH27" s="418"/>
      <c r="JI27" s="418"/>
      <c r="JJ27" s="418"/>
      <c r="JK27" s="418"/>
      <c r="JL27" s="418"/>
      <c r="JM27" s="418"/>
      <c r="JN27" s="418"/>
      <c r="JO27" s="418"/>
      <c r="JP27" s="418"/>
      <c r="JQ27" s="418"/>
      <c r="JR27" s="418"/>
      <c r="JS27" s="418"/>
      <c r="JT27" s="418"/>
      <c r="JU27" s="418"/>
      <c r="JV27" s="418"/>
      <c r="JW27" s="418"/>
      <c r="JX27" s="418"/>
      <c r="JY27" s="418"/>
      <c r="JZ27" s="418"/>
      <c r="KA27" s="418"/>
      <c r="KB27" s="418"/>
      <c r="KC27" s="418"/>
      <c r="KD27" s="418"/>
      <c r="KE27" s="418"/>
      <c r="KF27" s="418"/>
      <c r="KG27" s="418"/>
      <c r="KH27" s="418"/>
      <c r="KI27" s="418"/>
      <c r="KJ27" s="418"/>
      <c r="KK27" s="418"/>
      <c r="KL27" s="418"/>
      <c r="KM27" s="418"/>
      <c r="KN27" s="418"/>
      <c r="KO27" s="418"/>
      <c r="KP27" s="418"/>
      <c r="KQ27" s="418"/>
      <c r="KR27" s="418"/>
      <c r="KS27" s="418"/>
      <c r="KT27" s="418"/>
      <c r="KU27" s="418"/>
      <c r="KV27" s="418"/>
      <c r="KW27" s="418"/>
      <c r="KX27" s="418"/>
      <c r="KY27" s="418"/>
      <c r="KZ27" s="418"/>
      <c r="LA27" s="418"/>
      <c r="LB27" s="418"/>
      <c r="LC27" s="418"/>
      <c r="LD27" s="418"/>
      <c r="LE27" s="418"/>
      <c r="LF27" s="418"/>
      <c r="LG27" s="418"/>
      <c r="LH27" s="418"/>
      <c r="LI27" s="418"/>
      <c r="LJ27" s="418"/>
      <c r="LK27" s="418"/>
      <c r="LL27" s="418"/>
      <c r="LM27" s="418"/>
      <c r="LN27" s="418"/>
      <c r="LO27" s="418"/>
      <c r="LP27" s="418"/>
      <c r="LQ27" s="418"/>
      <c r="LR27" s="418"/>
      <c r="LS27" s="418"/>
      <c r="LT27" s="418"/>
      <c r="LU27" s="418"/>
      <c r="LV27" s="418"/>
      <c r="LW27" s="418"/>
      <c r="LX27" s="418"/>
      <c r="LY27" s="418"/>
      <c r="LZ27" s="418"/>
      <c r="MA27" s="418"/>
      <c r="MB27" s="418"/>
      <c r="MC27" s="418"/>
      <c r="MD27" s="418"/>
      <c r="ME27" s="418"/>
      <c r="MF27" s="418"/>
      <c r="MG27" s="418"/>
      <c r="MH27" s="418"/>
      <c r="MI27" s="418"/>
      <c r="MJ27" s="418"/>
      <c r="MK27" s="418"/>
      <c r="ML27" s="418"/>
      <c r="MM27" s="418"/>
      <c r="MN27" s="418"/>
      <c r="MO27" s="418"/>
      <c r="MP27" s="418"/>
      <c r="MQ27" s="418"/>
      <c r="MR27" s="418"/>
      <c r="MS27" s="418"/>
      <c r="MT27" s="418"/>
      <c r="MU27" s="418"/>
      <c r="MV27" s="418"/>
      <c r="MW27" s="418"/>
      <c r="MX27" s="418"/>
      <c r="MY27" s="418"/>
      <c r="MZ27" s="418"/>
      <c r="NA27" s="418"/>
      <c r="NB27" s="418"/>
      <c r="NC27" s="418"/>
      <c r="ND27" s="418"/>
      <c r="NE27" s="418"/>
      <c r="NF27" s="418"/>
      <c r="NG27" s="418"/>
      <c r="NH27" s="418"/>
      <c r="NI27" s="418"/>
      <c r="NJ27" s="418"/>
      <c r="NK27" s="418"/>
      <c r="NL27" s="418"/>
      <c r="NM27" s="418"/>
      <c r="NN27" s="418"/>
      <c r="NO27" s="418"/>
      <c r="NP27" s="418"/>
      <c r="NQ27" s="418"/>
      <c r="NR27" s="418"/>
      <c r="NS27" s="418"/>
      <c r="NT27" s="418"/>
      <c r="NU27" s="418"/>
      <c r="NV27" s="418"/>
      <c r="NW27" s="418"/>
      <c r="NX27" s="418"/>
      <c r="NY27" s="418"/>
      <c r="NZ27" s="418"/>
      <c r="OA27" s="418"/>
      <c r="OB27" s="418"/>
      <c r="OC27" s="418"/>
      <c r="OD27" s="418"/>
      <c r="OE27" s="418"/>
      <c r="OF27" s="418"/>
      <c r="OG27" s="418"/>
      <c r="OH27" s="418"/>
      <c r="OI27" s="418"/>
      <c r="OJ27" s="418"/>
      <c r="OK27" s="418"/>
      <c r="OL27" s="418"/>
      <c r="OM27" s="418"/>
      <c r="ON27" s="418"/>
      <c r="OO27" s="418"/>
      <c r="OP27" s="418"/>
      <c r="OQ27" s="418"/>
      <c r="OR27" s="418"/>
      <c r="OS27" s="418"/>
      <c r="OT27" s="418"/>
      <c r="OU27" s="418"/>
      <c r="OV27" s="418"/>
      <c r="OW27" s="418"/>
      <c r="OX27" s="418"/>
      <c r="OY27" s="418"/>
      <c r="OZ27" s="418"/>
      <c r="PA27" s="418"/>
      <c r="PB27" s="418"/>
      <c r="PC27" s="418"/>
      <c r="PD27" s="418"/>
      <c r="PE27" s="418"/>
      <c r="PF27" s="418"/>
      <c r="PG27" s="418"/>
      <c r="PH27" s="418"/>
      <c r="PI27" s="418"/>
      <c r="PJ27" s="418"/>
      <c r="PK27" s="418"/>
      <c r="PL27" s="418"/>
      <c r="PM27" s="418"/>
      <c r="PN27" s="418"/>
      <c r="PO27" s="418"/>
      <c r="PP27" s="418"/>
      <c r="PQ27" s="418"/>
      <c r="PR27" s="418"/>
      <c r="PS27" s="418"/>
      <c r="PT27" s="418"/>
      <c r="PU27" s="418"/>
      <c r="PV27" s="418"/>
      <c r="PW27" s="418"/>
      <c r="PX27" s="418"/>
      <c r="PY27" s="418"/>
      <c r="PZ27" s="418"/>
      <c r="QA27" s="418"/>
      <c r="QB27" s="418"/>
      <c r="QC27" s="418"/>
      <c r="QD27" s="418"/>
      <c r="QE27" s="418"/>
      <c r="QF27" s="418"/>
      <c r="QG27" s="418"/>
      <c r="QH27" s="418"/>
      <c r="QI27" s="418"/>
      <c r="QJ27" s="418"/>
      <c r="QK27" s="418"/>
      <c r="QL27" s="418"/>
      <c r="QM27" s="418"/>
      <c r="QN27" s="418"/>
      <c r="QO27" s="418"/>
      <c r="QP27" s="418"/>
      <c r="QQ27" s="418"/>
      <c r="QR27" s="418"/>
      <c r="QS27" s="418"/>
      <c r="QT27" s="418"/>
      <c r="QU27" s="418"/>
      <c r="QV27" s="418"/>
      <c r="QW27" s="418"/>
      <c r="QX27" s="418"/>
      <c r="QY27" s="418"/>
      <c r="QZ27" s="418"/>
      <c r="RA27" s="418"/>
      <c r="RB27" s="418"/>
      <c r="RC27" s="418"/>
      <c r="RD27" s="418"/>
      <c r="RE27" s="418"/>
      <c r="RF27" s="418"/>
      <c r="RG27" s="418"/>
      <c r="RH27" s="418"/>
      <c r="RI27" s="418"/>
      <c r="RJ27" s="418"/>
    </row>
    <row r="28" spans="1:478" s="357" customFormat="1" ht="12.75">
      <c r="B28" s="376"/>
      <c r="C28" s="375"/>
      <c r="D28" s="374"/>
      <c r="E28" s="373"/>
      <c r="F28" s="368"/>
      <c r="G28" s="368"/>
      <c r="H28" s="433"/>
      <c r="I28" s="434"/>
      <c r="J28" s="422"/>
      <c r="K28" s="422"/>
      <c r="L28" s="422"/>
      <c r="M28" s="422"/>
      <c r="N28" s="422"/>
      <c r="O28" s="422"/>
      <c r="P28" s="422"/>
      <c r="Q28" s="422"/>
      <c r="R28" s="422"/>
      <c r="S28" s="422"/>
      <c r="T28" s="422"/>
      <c r="U28" s="422"/>
      <c r="V28" s="422"/>
      <c r="W28" s="422"/>
      <c r="X28" s="422"/>
      <c r="Y28" s="422"/>
      <c r="Z28" s="422"/>
      <c r="AA28" s="422"/>
      <c r="AB28" s="422"/>
      <c r="AC28" s="422"/>
      <c r="AD28" s="422"/>
      <c r="AE28" s="422"/>
      <c r="AF28" s="422"/>
      <c r="AG28" s="422"/>
      <c r="AH28" s="422"/>
      <c r="AI28" s="422"/>
      <c r="AJ28" s="422"/>
      <c r="AK28" s="422"/>
      <c r="AL28" s="422"/>
      <c r="AM28" s="422"/>
      <c r="AN28" s="422"/>
      <c r="AO28" s="422"/>
      <c r="AP28" s="422"/>
      <c r="AQ28" s="422"/>
      <c r="AR28" s="418"/>
      <c r="AS28" s="418"/>
      <c r="AT28" s="418"/>
      <c r="AU28" s="418"/>
      <c r="AV28" s="418"/>
      <c r="AW28" s="418"/>
      <c r="AX28" s="418"/>
      <c r="AY28" s="418"/>
      <c r="AZ28" s="418"/>
      <c r="BA28" s="418"/>
      <c r="BB28" s="418"/>
      <c r="BC28" s="418"/>
      <c r="BD28" s="418"/>
      <c r="BE28" s="418"/>
      <c r="BF28" s="418"/>
      <c r="BG28" s="418"/>
      <c r="BH28" s="418"/>
      <c r="BI28" s="418"/>
      <c r="BJ28" s="418"/>
      <c r="BK28" s="418"/>
      <c r="BL28" s="418"/>
      <c r="BM28" s="418"/>
      <c r="BN28" s="418"/>
      <c r="BO28" s="418"/>
      <c r="BP28" s="418"/>
      <c r="BQ28" s="418"/>
      <c r="BR28" s="418"/>
      <c r="BS28" s="418"/>
      <c r="BT28" s="418"/>
      <c r="BU28" s="418"/>
      <c r="BV28" s="418"/>
      <c r="BW28" s="418"/>
      <c r="BX28" s="418"/>
      <c r="BY28" s="418"/>
      <c r="BZ28" s="418"/>
      <c r="CA28" s="418"/>
      <c r="CB28" s="418"/>
      <c r="CC28" s="418"/>
      <c r="CD28" s="418"/>
      <c r="CE28" s="418"/>
      <c r="CF28" s="418"/>
      <c r="CG28" s="418"/>
      <c r="CH28" s="418"/>
      <c r="CI28" s="418"/>
      <c r="CJ28" s="418"/>
      <c r="CK28" s="418"/>
      <c r="CL28" s="418"/>
      <c r="CM28" s="418"/>
      <c r="CN28" s="418"/>
      <c r="CO28" s="418"/>
      <c r="CP28" s="418"/>
      <c r="CQ28" s="418"/>
      <c r="CR28" s="418"/>
      <c r="CS28" s="418"/>
      <c r="CT28" s="418"/>
      <c r="CU28" s="418"/>
      <c r="CV28" s="418"/>
      <c r="CW28" s="418"/>
      <c r="CX28" s="418"/>
      <c r="CY28" s="418"/>
      <c r="CZ28" s="418"/>
      <c r="DA28" s="418"/>
      <c r="DB28" s="418"/>
      <c r="DC28" s="418"/>
      <c r="DD28" s="418"/>
      <c r="DE28" s="418"/>
      <c r="DF28" s="418"/>
      <c r="DG28" s="418"/>
      <c r="DH28" s="418"/>
      <c r="DI28" s="418"/>
      <c r="DJ28" s="418"/>
      <c r="DK28" s="418"/>
      <c r="DL28" s="418"/>
      <c r="DM28" s="418"/>
      <c r="DN28" s="418"/>
      <c r="DO28" s="418"/>
      <c r="DP28" s="418"/>
      <c r="DQ28" s="418"/>
      <c r="DR28" s="418"/>
      <c r="DS28" s="418"/>
      <c r="DT28" s="418"/>
      <c r="DU28" s="418"/>
      <c r="DV28" s="418"/>
      <c r="DW28" s="418"/>
      <c r="DX28" s="418"/>
      <c r="DY28" s="418"/>
      <c r="DZ28" s="418"/>
      <c r="EA28" s="418"/>
      <c r="EB28" s="418"/>
      <c r="EC28" s="418"/>
      <c r="ED28" s="418"/>
      <c r="EE28" s="418"/>
      <c r="EF28" s="418"/>
      <c r="EG28" s="418"/>
      <c r="EH28" s="418"/>
      <c r="EI28" s="418"/>
      <c r="EJ28" s="418"/>
      <c r="EK28" s="418"/>
      <c r="EL28" s="418"/>
      <c r="EM28" s="418"/>
      <c r="EN28" s="418"/>
      <c r="EO28" s="418"/>
      <c r="EP28" s="418"/>
      <c r="EQ28" s="418"/>
      <c r="ER28" s="418"/>
      <c r="ES28" s="418"/>
      <c r="ET28" s="418"/>
      <c r="EU28" s="418"/>
      <c r="EV28" s="418"/>
      <c r="EW28" s="418"/>
      <c r="EX28" s="418"/>
      <c r="EY28" s="418"/>
      <c r="EZ28" s="418"/>
      <c r="FA28" s="418"/>
      <c r="FB28" s="418"/>
      <c r="FC28" s="418"/>
      <c r="FD28" s="418"/>
      <c r="FE28" s="418"/>
      <c r="FF28" s="418"/>
      <c r="FG28" s="418"/>
      <c r="FH28" s="418"/>
      <c r="FI28" s="418"/>
      <c r="FJ28" s="418"/>
      <c r="FK28" s="418"/>
      <c r="FL28" s="418"/>
      <c r="FM28" s="418"/>
      <c r="FN28" s="418"/>
      <c r="FO28" s="418"/>
      <c r="FP28" s="418"/>
      <c r="FQ28" s="418"/>
      <c r="FR28" s="418"/>
      <c r="FS28" s="418"/>
      <c r="FT28" s="418"/>
      <c r="FU28" s="418"/>
      <c r="FV28" s="418"/>
      <c r="FW28" s="418"/>
      <c r="FX28" s="418"/>
      <c r="FY28" s="418"/>
      <c r="FZ28" s="418"/>
      <c r="GA28" s="418"/>
      <c r="GB28" s="418"/>
      <c r="GC28" s="418"/>
      <c r="GD28" s="418"/>
      <c r="GE28" s="418"/>
      <c r="GF28" s="418"/>
      <c r="GG28" s="418"/>
      <c r="GH28" s="418"/>
      <c r="GI28" s="418"/>
      <c r="GJ28" s="418"/>
      <c r="GK28" s="418"/>
      <c r="GL28" s="418"/>
      <c r="GM28" s="418"/>
      <c r="GN28" s="418"/>
      <c r="GO28" s="418"/>
      <c r="GP28" s="418"/>
      <c r="GQ28" s="418"/>
      <c r="GR28" s="418"/>
      <c r="GS28" s="418"/>
      <c r="GT28" s="418"/>
      <c r="GU28" s="418"/>
      <c r="GV28" s="418"/>
      <c r="GW28" s="418"/>
      <c r="GX28" s="418"/>
      <c r="GY28" s="418"/>
      <c r="GZ28" s="418"/>
      <c r="HA28" s="418"/>
      <c r="HB28" s="418"/>
      <c r="HC28" s="418"/>
      <c r="HD28" s="418"/>
      <c r="HE28" s="418"/>
      <c r="HF28" s="418"/>
      <c r="HG28" s="418"/>
      <c r="HH28" s="418"/>
      <c r="HI28" s="418"/>
      <c r="HJ28" s="418"/>
      <c r="HK28" s="418"/>
      <c r="HL28" s="418"/>
      <c r="HM28" s="418"/>
      <c r="HN28" s="418"/>
      <c r="HO28" s="418"/>
      <c r="HP28" s="418"/>
      <c r="HQ28" s="418"/>
      <c r="HR28" s="418"/>
      <c r="HS28" s="418"/>
      <c r="HT28" s="418"/>
      <c r="HU28" s="418"/>
      <c r="HV28" s="418"/>
      <c r="HW28" s="418"/>
      <c r="HX28" s="418"/>
      <c r="HY28" s="418"/>
      <c r="HZ28" s="418"/>
      <c r="IA28" s="418"/>
      <c r="IB28" s="418"/>
      <c r="IC28" s="418"/>
      <c r="ID28" s="418"/>
      <c r="IE28" s="418"/>
      <c r="IF28" s="418"/>
      <c r="IG28" s="418"/>
      <c r="IH28" s="418"/>
      <c r="II28" s="418"/>
      <c r="IJ28" s="418"/>
      <c r="IK28" s="418"/>
      <c r="IL28" s="418"/>
      <c r="IM28" s="418"/>
      <c r="IN28" s="418"/>
      <c r="IO28" s="418"/>
      <c r="IP28" s="418"/>
      <c r="IQ28" s="418"/>
      <c r="IR28" s="418"/>
      <c r="IS28" s="418"/>
      <c r="IT28" s="418"/>
      <c r="IU28" s="418"/>
      <c r="IV28" s="418"/>
      <c r="IW28" s="418"/>
      <c r="IX28" s="418"/>
      <c r="IY28" s="418"/>
      <c r="IZ28" s="418"/>
      <c r="JA28" s="418"/>
      <c r="JB28" s="418"/>
      <c r="JC28" s="418"/>
      <c r="JD28" s="418"/>
      <c r="JE28" s="418"/>
      <c r="JF28" s="418"/>
      <c r="JG28" s="418"/>
      <c r="JH28" s="418"/>
      <c r="JI28" s="418"/>
      <c r="JJ28" s="418"/>
      <c r="JK28" s="418"/>
      <c r="JL28" s="418"/>
      <c r="JM28" s="418"/>
      <c r="JN28" s="418"/>
      <c r="JO28" s="418"/>
      <c r="JP28" s="418"/>
      <c r="JQ28" s="418"/>
      <c r="JR28" s="418"/>
      <c r="JS28" s="418"/>
      <c r="JT28" s="418"/>
      <c r="JU28" s="418"/>
      <c r="JV28" s="418"/>
      <c r="JW28" s="418"/>
      <c r="JX28" s="418"/>
      <c r="JY28" s="418"/>
      <c r="JZ28" s="418"/>
      <c r="KA28" s="418"/>
      <c r="KB28" s="418"/>
      <c r="KC28" s="418"/>
      <c r="KD28" s="418"/>
      <c r="KE28" s="418"/>
      <c r="KF28" s="418"/>
      <c r="KG28" s="418"/>
      <c r="KH28" s="418"/>
      <c r="KI28" s="418"/>
      <c r="KJ28" s="418"/>
      <c r="KK28" s="418"/>
      <c r="KL28" s="418"/>
      <c r="KM28" s="418"/>
      <c r="KN28" s="418"/>
      <c r="KO28" s="418"/>
      <c r="KP28" s="418"/>
      <c r="KQ28" s="418"/>
      <c r="KR28" s="418"/>
      <c r="KS28" s="418"/>
      <c r="KT28" s="418"/>
      <c r="KU28" s="418"/>
      <c r="KV28" s="418"/>
      <c r="KW28" s="418"/>
      <c r="KX28" s="418"/>
      <c r="KY28" s="418"/>
      <c r="KZ28" s="418"/>
      <c r="LA28" s="418"/>
      <c r="LB28" s="418"/>
      <c r="LC28" s="418"/>
      <c r="LD28" s="418"/>
      <c r="LE28" s="418"/>
      <c r="LF28" s="418"/>
      <c r="LG28" s="418"/>
      <c r="LH28" s="418"/>
      <c r="LI28" s="418"/>
      <c r="LJ28" s="418"/>
      <c r="LK28" s="418"/>
      <c r="LL28" s="418"/>
      <c r="LM28" s="418"/>
      <c r="LN28" s="418"/>
      <c r="LO28" s="418"/>
      <c r="LP28" s="418"/>
      <c r="LQ28" s="418"/>
      <c r="LR28" s="418"/>
      <c r="LS28" s="418"/>
      <c r="LT28" s="418"/>
      <c r="LU28" s="418"/>
      <c r="LV28" s="418"/>
      <c r="LW28" s="418"/>
      <c r="LX28" s="418"/>
      <c r="LY28" s="418"/>
      <c r="LZ28" s="418"/>
      <c r="MA28" s="418"/>
      <c r="MB28" s="418"/>
      <c r="MC28" s="418"/>
      <c r="MD28" s="418"/>
      <c r="ME28" s="418"/>
      <c r="MF28" s="418"/>
      <c r="MG28" s="418"/>
      <c r="MH28" s="418"/>
      <c r="MI28" s="418"/>
      <c r="MJ28" s="418"/>
      <c r="MK28" s="418"/>
      <c r="ML28" s="418"/>
      <c r="MM28" s="418"/>
      <c r="MN28" s="418"/>
      <c r="MO28" s="418"/>
      <c r="MP28" s="418"/>
      <c r="MQ28" s="418"/>
      <c r="MR28" s="418"/>
      <c r="MS28" s="418"/>
      <c r="MT28" s="418"/>
      <c r="MU28" s="418"/>
      <c r="MV28" s="418"/>
      <c r="MW28" s="418"/>
      <c r="MX28" s="418"/>
      <c r="MY28" s="418"/>
      <c r="MZ28" s="418"/>
      <c r="NA28" s="418"/>
      <c r="NB28" s="418"/>
      <c r="NC28" s="418"/>
      <c r="ND28" s="418"/>
      <c r="NE28" s="418"/>
      <c r="NF28" s="418"/>
      <c r="NG28" s="418"/>
      <c r="NH28" s="418"/>
      <c r="NI28" s="418"/>
      <c r="NJ28" s="418"/>
      <c r="NK28" s="418"/>
      <c r="NL28" s="418"/>
      <c r="NM28" s="418"/>
      <c r="NN28" s="418"/>
      <c r="NO28" s="418"/>
      <c r="NP28" s="418"/>
      <c r="NQ28" s="418"/>
      <c r="NR28" s="418"/>
      <c r="NS28" s="418"/>
      <c r="NT28" s="418"/>
      <c r="NU28" s="418"/>
      <c r="NV28" s="418"/>
      <c r="NW28" s="418"/>
      <c r="NX28" s="418"/>
      <c r="NY28" s="418"/>
      <c r="NZ28" s="418"/>
      <c r="OA28" s="418"/>
      <c r="OB28" s="418"/>
      <c r="OC28" s="418"/>
      <c r="OD28" s="418"/>
      <c r="OE28" s="418"/>
      <c r="OF28" s="418"/>
      <c r="OG28" s="418"/>
      <c r="OH28" s="418"/>
      <c r="OI28" s="418"/>
      <c r="OJ28" s="418"/>
      <c r="OK28" s="418"/>
      <c r="OL28" s="418"/>
      <c r="OM28" s="418"/>
      <c r="ON28" s="418"/>
      <c r="OO28" s="418"/>
      <c r="OP28" s="418"/>
      <c r="OQ28" s="418"/>
      <c r="OR28" s="418"/>
      <c r="OS28" s="418"/>
      <c r="OT28" s="418"/>
      <c r="OU28" s="418"/>
      <c r="OV28" s="418"/>
      <c r="OW28" s="418"/>
      <c r="OX28" s="418"/>
      <c r="OY28" s="418"/>
      <c r="OZ28" s="418"/>
      <c r="PA28" s="418"/>
      <c r="PB28" s="418"/>
      <c r="PC28" s="418"/>
      <c r="PD28" s="418"/>
      <c r="PE28" s="418"/>
      <c r="PF28" s="418"/>
      <c r="PG28" s="418"/>
      <c r="PH28" s="418"/>
      <c r="PI28" s="418"/>
      <c r="PJ28" s="418"/>
      <c r="PK28" s="418"/>
      <c r="PL28" s="418"/>
      <c r="PM28" s="418"/>
      <c r="PN28" s="418"/>
      <c r="PO28" s="418"/>
      <c r="PP28" s="418"/>
      <c r="PQ28" s="418"/>
      <c r="PR28" s="418"/>
      <c r="PS28" s="418"/>
      <c r="PT28" s="418"/>
      <c r="PU28" s="418"/>
      <c r="PV28" s="418"/>
      <c r="PW28" s="418"/>
      <c r="PX28" s="418"/>
      <c r="PY28" s="418"/>
      <c r="PZ28" s="418"/>
      <c r="QA28" s="418"/>
      <c r="QB28" s="418"/>
      <c r="QC28" s="418"/>
      <c r="QD28" s="418"/>
      <c r="QE28" s="418"/>
      <c r="QF28" s="418"/>
      <c r="QG28" s="418"/>
      <c r="QH28" s="418"/>
      <c r="QI28" s="418"/>
      <c r="QJ28" s="418"/>
      <c r="QK28" s="418"/>
      <c r="QL28" s="418"/>
      <c r="QM28" s="418"/>
      <c r="QN28" s="418"/>
      <c r="QO28" s="418"/>
      <c r="QP28" s="418"/>
      <c r="QQ28" s="418"/>
      <c r="QR28" s="418"/>
      <c r="QS28" s="418"/>
      <c r="QT28" s="418"/>
      <c r="QU28" s="418"/>
      <c r="QV28" s="418"/>
      <c r="QW28" s="418"/>
      <c r="QX28" s="418"/>
      <c r="QY28" s="418"/>
      <c r="QZ28" s="418"/>
      <c r="RA28" s="418"/>
      <c r="RB28" s="418"/>
      <c r="RC28" s="418"/>
      <c r="RD28" s="418"/>
      <c r="RE28" s="418"/>
      <c r="RF28" s="418"/>
      <c r="RG28" s="418"/>
      <c r="RH28" s="418"/>
      <c r="RI28" s="418"/>
      <c r="RJ28" s="418"/>
    </row>
    <row r="29" spans="1:478" ht="14.25" customHeight="1">
      <c r="C29" s="371" t="s">
        <v>224</v>
      </c>
      <c r="D29" s="367"/>
      <c r="E29" s="366"/>
      <c r="F29" s="365"/>
      <c r="G29" s="364"/>
    </row>
    <row r="30" spans="1:478">
      <c r="D30" s="367"/>
      <c r="E30" s="366"/>
      <c r="F30" s="365"/>
      <c r="G30" s="364"/>
    </row>
    <row r="31" spans="1:478" ht="36">
      <c r="B31" s="372" t="s">
        <v>173</v>
      </c>
      <c r="C31" s="357" t="s">
        <v>223</v>
      </c>
      <c r="D31" s="367" t="s">
        <v>168</v>
      </c>
      <c r="E31" s="366">
        <v>1</v>
      </c>
      <c r="F31" s="364"/>
      <c r="G31" s="368">
        <f>E31*F31</f>
        <v>0</v>
      </c>
    </row>
    <row r="32" spans="1:478">
      <c r="D32" s="367"/>
      <c r="E32" s="366"/>
      <c r="F32" s="365"/>
      <c r="G32" s="364"/>
    </row>
    <row r="33" spans="2:7" ht="60">
      <c r="B33" s="372" t="s">
        <v>173</v>
      </c>
      <c r="C33" s="357" t="s">
        <v>222</v>
      </c>
      <c r="D33" s="367" t="s">
        <v>56</v>
      </c>
      <c r="E33" s="366">
        <v>1</v>
      </c>
      <c r="F33" s="364"/>
      <c r="G33" s="368">
        <f>E33*F33</f>
        <v>0</v>
      </c>
    </row>
    <row r="34" spans="2:7" ht="14.25" customHeight="1">
      <c r="B34" s="370"/>
      <c r="D34" s="367"/>
      <c r="E34" s="366"/>
      <c r="F34" s="365"/>
      <c r="G34" s="364"/>
    </row>
    <row r="35" spans="2:7" ht="14.25" customHeight="1">
      <c r="B35" s="372" t="s">
        <v>173</v>
      </c>
      <c r="C35" s="357" t="s">
        <v>221</v>
      </c>
      <c r="D35" s="367" t="s">
        <v>168</v>
      </c>
      <c r="E35" s="366">
        <v>1</v>
      </c>
      <c r="F35" s="364"/>
      <c r="G35" s="368">
        <f>E35*F35</f>
        <v>0</v>
      </c>
    </row>
    <row r="36" spans="2:7" ht="14.25" customHeight="1">
      <c r="D36" s="367"/>
      <c r="E36" s="366"/>
      <c r="F36" s="365"/>
      <c r="G36" s="364"/>
    </row>
    <row r="37" spans="2:7" ht="48">
      <c r="B37" s="372" t="s">
        <v>173</v>
      </c>
      <c r="C37" s="357" t="s">
        <v>220</v>
      </c>
      <c r="D37" s="367" t="s">
        <v>168</v>
      </c>
      <c r="E37" s="366">
        <v>3</v>
      </c>
      <c r="F37" s="364"/>
      <c r="G37" s="368">
        <f>E37*F37</f>
        <v>0</v>
      </c>
    </row>
    <row r="38" spans="2:7">
      <c r="D38" s="367"/>
      <c r="E38" s="366"/>
      <c r="F38" s="365"/>
      <c r="G38" s="364"/>
    </row>
    <row r="39" spans="2:7" ht="60">
      <c r="B39" s="372" t="s">
        <v>173</v>
      </c>
      <c r="C39" s="357" t="s">
        <v>219</v>
      </c>
      <c r="D39" s="367" t="s">
        <v>168</v>
      </c>
      <c r="E39" s="366">
        <v>1</v>
      </c>
      <c r="F39" s="364"/>
      <c r="G39" s="368">
        <f>E39*F39</f>
        <v>0</v>
      </c>
    </row>
    <row r="40" spans="2:7">
      <c r="D40" s="367"/>
      <c r="E40" s="366"/>
      <c r="F40" s="365"/>
      <c r="G40" s="364"/>
    </row>
    <row r="41" spans="2:7" ht="24">
      <c r="B41" s="372" t="s">
        <v>173</v>
      </c>
      <c r="C41" s="357" t="s">
        <v>218</v>
      </c>
      <c r="D41" s="367" t="s">
        <v>168</v>
      </c>
      <c r="E41" s="366">
        <v>5</v>
      </c>
      <c r="F41" s="364"/>
      <c r="G41" s="368">
        <f>E41*F41</f>
        <v>0</v>
      </c>
    </row>
    <row r="42" spans="2:7">
      <c r="D42" s="367"/>
      <c r="E42" s="366"/>
      <c r="F42" s="365"/>
      <c r="G42" s="364"/>
    </row>
    <row r="43" spans="2:7" ht="24">
      <c r="B43" s="372" t="s">
        <v>173</v>
      </c>
      <c r="C43" s="357" t="s">
        <v>217</v>
      </c>
      <c r="D43" s="367" t="s">
        <v>168</v>
      </c>
      <c r="E43" s="366">
        <v>5</v>
      </c>
      <c r="F43" s="364"/>
      <c r="G43" s="368">
        <f>E43*F43</f>
        <v>0</v>
      </c>
    </row>
    <row r="44" spans="2:7">
      <c r="D44" s="367"/>
      <c r="E44" s="366"/>
      <c r="F44" s="365"/>
      <c r="G44" s="364"/>
    </row>
    <row r="45" spans="2:7" ht="14.25" customHeight="1">
      <c r="B45" s="372" t="s">
        <v>173</v>
      </c>
      <c r="C45" s="357" t="s">
        <v>216</v>
      </c>
      <c r="D45" s="367" t="s">
        <v>168</v>
      </c>
      <c r="E45" s="366">
        <v>10</v>
      </c>
      <c r="F45" s="364"/>
      <c r="G45" s="368">
        <f>E45*F45</f>
        <v>0</v>
      </c>
    </row>
    <row r="46" spans="2:7">
      <c r="D46" s="367"/>
      <c r="E46" s="366"/>
      <c r="F46" s="365"/>
      <c r="G46" s="364"/>
    </row>
    <row r="47" spans="2:7" ht="48">
      <c r="B47" s="372" t="s">
        <v>173</v>
      </c>
      <c r="C47" s="357" t="s">
        <v>215</v>
      </c>
      <c r="D47" s="367" t="s">
        <v>168</v>
      </c>
      <c r="E47" s="366">
        <v>6</v>
      </c>
      <c r="F47" s="364"/>
      <c r="G47" s="368">
        <f>E47*F47</f>
        <v>0</v>
      </c>
    </row>
    <row r="48" spans="2:7">
      <c r="D48" s="367"/>
      <c r="E48" s="366"/>
      <c r="F48" s="365"/>
      <c r="G48" s="364"/>
    </row>
    <row r="49" spans="2:7" ht="24">
      <c r="B49" s="372" t="s">
        <v>173</v>
      </c>
      <c r="C49" s="357" t="s">
        <v>214</v>
      </c>
      <c r="D49" s="367" t="s">
        <v>168</v>
      </c>
      <c r="E49" s="366">
        <v>4</v>
      </c>
      <c r="F49" s="364"/>
      <c r="G49" s="368">
        <f>E49*F49</f>
        <v>0</v>
      </c>
    </row>
    <row r="50" spans="2:7">
      <c r="D50" s="367"/>
      <c r="E50" s="366"/>
      <c r="F50" s="365"/>
      <c r="G50" s="364"/>
    </row>
    <row r="51" spans="2:7" ht="24">
      <c r="B51" s="372" t="s">
        <v>173</v>
      </c>
      <c r="C51" s="357" t="s">
        <v>213</v>
      </c>
      <c r="D51" s="367" t="s">
        <v>168</v>
      </c>
      <c r="E51" s="366">
        <v>4</v>
      </c>
      <c r="F51" s="364"/>
      <c r="G51" s="368">
        <f>E51*F51</f>
        <v>0</v>
      </c>
    </row>
    <row r="52" spans="2:7">
      <c r="D52" s="367"/>
      <c r="E52" s="366"/>
      <c r="F52" s="365"/>
      <c r="G52" s="364"/>
    </row>
    <row r="53" spans="2:7" ht="14.25" customHeight="1">
      <c r="C53" s="357" t="s">
        <v>212</v>
      </c>
      <c r="D53" s="367"/>
      <c r="E53" s="366"/>
      <c r="F53" s="365"/>
      <c r="G53" s="364"/>
    </row>
    <row r="54" spans="2:7" ht="168">
      <c r="B54" s="372" t="s">
        <v>173</v>
      </c>
      <c r="C54" s="357" t="s">
        <v>211</v>
      </c>
      <c r="D54" s="367"/>
      <c r="E54" s="366">
        <v>1</v>
      </c>
      <c r="F54" s="364"/>
      <c r="G54" s="368">
        <f t="shared" ref="G54:G58" si="3">E54*F54</f>
        <v>0</v>
      </c>
    </row>
    <row r="55" spans="2:7" ht="60">
      <c r="B55" s="372" t="s">
        <v>173</v>
      </c>
      <c r="C55" s="357" t="s">
        <v>210</v>
      </c>
      <c r="D55" s="367"/>
      <c r="E55" s="366">
        <v>1</v>
      </c>
      <c r="F55" s="364"/>
      <c r="G55" s="368">
        <f t="shared" si="3"/>
        <v>0</v>
      </c>
    </row>
    <row r="56" spans="2:7" ht="60">
      <c r="B56" s="372" t="s">
        <v>173</v>
      </c>
      <c r="C56" s="357" t="s">
        <v>209</v>
      </c>
      <c r="D56" s="367"/>
      <c r="E56" s="366">
        <v>1</v>
      </c>
      <c r="F56" s="364"/>
      <c r="G56" s="368">
        <f t="shared" si="3"/>
        <v>0</v>
      </c>
    </row>
    <row r="57" spans="2:7" ht="60">
      <c r="B57" s="372" t="s">
        <v>173</v>
      </c>
      <c r="C57" s="357" t="s">
        <v>208</v>
      </c>
      <c r="D57" s="367"/>
      <c r="E57" s="366">
        <v>1</v>
      </c>
      <c r="F57" s="364"/>
      <c r="G57" s="368">
        <f t="shared" si="3"/>
        <v>0</v>
      </c>
    </row>
    <row r="58" spans="2:7" ht="108">
      <c r="B58" s="372" t="s">
        <v>173</v>
      </c>
      <c r="C58" s="357" t="s">
        <v>207</v>
      </c>
      <c r="D58" s="367"/>
      <c r="E58" s="366">
        <v>1</v>
      </c>
      <c r="F58" s="364"/>
      <c r="G58" s="368">
        <f t="shared" si="3"/>
        <v>0</v>
      </c>
    </row>
    <row r="59" spans="2:7" ht="84">
      <c r="B59" s="372"/>
      <c r="C59" s="357" t="s">
        <v>206</v>
      </c>
      <c r="D59" s="367" t="s">
        <v>56</v>
      </c>
      <c r="E59" s="366">
        <v>1</v>
      </c>
      <c r="F59" s="364"/>
      <c r="G59" s="368">
        <f>E59*F59</f>
        <v>0</v>
      </c>
    </row>
    <row r="60" spans="2:7">
      <c r="D60" s="367"/>
      <c r="E60" s="366"/>
      <c r="F60" s="365"/>
      <c r="G60" s="364"/>
    </row>
    <row r="61" spans="2:7" ht="14.25" customHeight="1">
      <c r="B61" s="370"/>
      <c r="C61" s="357" t="s">
        <v>205</v>
      </c>
      <c r="D61" s="367"/>
      <c r="E61" s="366"/>
      <c r="F61" s="365"/>
      <c r="G61" s="365"/>
    </row>
    <row r="62" spans="2:7" ht="120">
      <c r="B62" s="372" t="s">
        <v>173</v>
      </c>
      <c r="C62" s="357" t="s">
        <v>204</v>
      </c>
      <c r="D62" s="367" t="s">
        <v>56</v>
      </c>
      <c r="E62" s="366">
        <v>1</v>
      </c>
      <c r="F62" s="364"/>
      <c r="G62" s="368">
        <f>E62*F62</f>
        <v>0</v>
      </c>
    </row>
    <row r="63" spans="2:7">
      <c r="B63" s="372"/>
      <c r="D63" s="367"/>
      <c r="E63" s="366"/>
      <c r="F63" s="365"/>
      <c r="G63" s="365"/>
    </row>
    <row r="64" spans="2:7" ht="14.25" customHeight="1">
      <c r="B64" s="370"/>
      <c r="C64" s="357" t="s">
        <v>203</v>
      </c>
      <c r="D64" s="367"/>
      <c r="E64" s="366"/>
      <c r="F64" s="365"/>
      <c r="G64" s="365"/>
    </row>
    <row r="65" spans="2:7" ht="72">
      <c r="B65" s="372" t="s">
        <v>173</v>
      </c>
      <c r="C65" s="357" t="s">
        <v>202</v>
      </c>
      <c r="D65" s="367" t="s">
        <v>56</v>
      </c>
      <c r="E65" s="366">
        <v>1</v>
      </c>
      <c r="F65" s="364"/>
      <c r="G65" s="368">
        <f>E65*F65</f>
        <v>0</v>
      </c>
    </row>
    <row r="66" spans="2:7">
      <c r="B66" s="372"/>
      <c r="D66" s="367"/>
      <c r="E66" s="366"/>
      <c r="F66" s="365"/>
      <c r="G66" s="365"/>
    </row>
    <row r="67" spans="2:7" ht="60">
      <c r="B67" s="372" t="s">
        <v>173</v>
      </c>
      <c r="C67" s="357" t="s">
        <v>201</v>
      </c>
      <c r="D67" s="367" t="s">
        <v>56</v>
      </c>
      <c r="E67" s="366">
        <v>2</v>
      </c>
      <c r="F67" s="364"/>
      <c r="G67" s="368">
        <f>E67*F67</f>
        <v>0</v>
      </c>
    </row>
    <row r="68" spans="2:7" ht="14.25" customHeight="1">
      <c r="D68" s="367"/>
      <c r="E68" s="366"/>
      <c r="F68" s="365"/>
      <c r="G68" s="364"/>
    </row>
    <row r="69" spans="2:7" ht="14.25" customHeight="1">
      <c r="B69" s="372" t="s">
        <v>173</v>
      </c>
      <c r="C69" s="357" t="s">
        <v>200</v>
      </c>
      <c r="D69" s="367" t="s">
        <v>168</v>
      </c>
      <c r="E69" s="366">
        <v>1</v>
      </c>
      <c r="F69" s="364"/>
      <c r="G69" s="368">
        <f>E69*F69</f>
        <v>0</v>
      </c>
    </row>
    <row r="70" spans="2:7" ht="14.25" customHeight="1">
      <c r="D70" s="367"/>
      <c r="E70" s="366"/>
      <c r="F70" s="365"/>
      <c r="G70" s="365"/>
    </row>
    <row r="71" spans="2:7" ht="14.25" customHeight="1">
      <c r="B71" s="372" t="s">
        <v>173</v>
      </c>
      <c r="C71" s="357" t="s">
        <v>199</v>
      </c>
      <c r="D71" s="367" t="s">
        <v>168</v>
      </c>
      <c r="E71" s="366">
        <v>1</v>
      </c>
      <c r="F71" s="364"/>
      <c r="G71" s="368">
        <f>E71*F71</f>
        <v>0</v>
      </c>
    </row>
    <row r="72" spans="2:7" ht="14.25" customHeight="1">
      <c r="D72" s="367"/>
      <c r="E72" s="366"/>
      <c r="F72" s="365"/>
      <c r="G72" s="365"/>
    </row>
    <row r="73" spans="2:7" ht="14.25" customHeight="1">
      <c r="B73" s="372" t="s">
        <v>173</v>
      </c>
      <c r="C73" s="357" t="s">
        <v>198</v>
      </c>
      <c r="D73" s="367" t="s">
        <v>168</v>
      </c>
      <c r="E73" s="366">
        <v>2</v>
      </c>
      <c r="F73" s="364"/>
      <c r="G73" s="368">
        <f>E73*F73</f>
        <v>0</v>
      </c>
    </row>
    <row r="74" spans="2:7" ht="14.25" customHeight="1">
      <c r="D74" s="367"/>
      <c r="E74" s="366"/>
      <c r="F74" s="365"/>
      <c r="G74" s="365"/>
    </row>
    <row r="75" spans="2:7" ht="36">
      <c r="B75" s="372" t="s">
        <v>173</v>
      </c>
      <c r="C75" s="357" t="s">
        <v>197</v>
      </c>
      <c r="D75" s="367" t="s">
        <v>168</v>
      </c>
      <c r="E75" s="366">
        <v>1</v>
      </c>
      <c r="F75" s="364"/>
      <c r="G75" s="368">
        <f>E75*F75</f>
        <v>0</v>
      </c>
    </row>
    <row r="76" spans="2:7">
      <c r="D76" s="367"/>
      <c r="E76" s="366"/>
      <c r="F76" s="365"/>
      <c r="G76" s="365"/>
    </row>
    <row r="77" spans="2:7" ht="72">
      <c r="B77" s="372" t="s">
        <v>173</v>
      </c>
      <c r="C77" s="357" t="s">
        <v>196</v>
      </c>
      <c r="D77" s="367" t="s">
        <v>168</v>
      </c>
      <c r="E77" s="366">
        <v>2</v>
      </c>
      <c r="F77" s="364"/>
      <c r="G77" s="368">
        <f>E77*F77</f>
        <v>0</v>
      </c>
    </row>
    <row r="78" spans="2:7">
      <c r="D78" s="367"/>
      <c r="E78" s="366"/>
      <c r="F78" s="365"/>
      <c r="G78" s="365"/>
    </row>
    <row r="79" spans="2:7" ht="24">
      <c r="B79" s="372" t="s">
        <v>173</v>
      </c>
      <c r="C79" s="357" t="s">
        <v>195</v>
      </c>
      <c r="D79" s="367" t="s">
        <v>168</v>
      </c>
      <c r="E79" s="366">
        <v>2</v>
      </c>
      <c r="F79" s="364"/>
      <c r="G79" s="368">
        <f>E79*F79</f>
        <v>0</v>
      </c>
    </row>
    <row r="80" spans="2:7" ht="14.25" customHeight="1">
      <c r="D80" s="367"/>
      <c r="E80" s="366"/>
      <c r="F80" s="365"/>
      <c r="G80" s="365"/>
    </row>
    <row r="81" spans="2:7" ht="14.25" customHeight="1">
      <c r="B81" s="372" t="s">
        <v>173</v>
      </c>
      <c r="C81" s="357" t="s">
        <v>194</v>
      </c>
      <c r="D81" s="367" t="s">
        <v>168</v>
      </c>
      <c r="E81" s="366">
        <v>3</v>
      </c>
      <c r="F81" s="364"/>
      <c r="G81" s="368">
        <f>E81*F81</f>
        <v>0</v>
      </c>
    </row>
    <row r="82" spans="2:7" ht="14.25" customHeight="1">
      <c r="D82" s="367"/>
      <c r="E82" s="366"/>
      <c r="F82" s="365"/>
      <c r="G82" s="365"/>
    </row>
    <row r="83" spans="2:7" ht="14.25" customHeight="1">
      <c r="B83" s="372" t="s">
        <v>173</v>
      </c>
      <c r="C83" s="357" t="s">
        <v>193</v>
      </c>
      <c r="D83" s="367" t="s">
        <v>168</v>
      </c>
      <c r="E83" s="366">
        <v>2</v>
      </c>
      <c r="F83" s="364"/>
      <c r="G83" s="368">
        <f>E83*F83</f>
        <v>0</v>
      </c>
    </row>
    <row r="84" spans="2:7" ht="14.25" customHeight="1">
      <c r="D84" s="367"/>
      <c r="E84" s="366"/>
      <c r="F84" s="365"/>
      <c r="G84" s="365"/>
    </row>
    <row r="85" spans="2:7" ht="36">
      <c r="B85" s="372" t="s">
        <v>173</v>
      </c>
      <c r="C85" s="357" t="s">
        <v>192</v>
      </c>
      <c r="D85" s="367" t="s">
        <v>168</v>
      </c>
      <c r="E85" s="366">
        <v>2</v>
      </c>
      <c r="F85" s="364"/>
      <c r="G85" s="368">
        <f>E85*F85</f>
        <v>0</v>
      </c>
    </row>
    <row r="86" spans="2:7">
      <c r="D86" s="367"/>
      <c r="E86" s="366"/>
      <c r="F86" s="365"/>
      <c r="G86" s="365"/>
    </row>
    <row r="87" spans="2:7" ht="36">
      <c r="B87" s="372" t="s">
        <v>173</v>
      </c>
      <c r="C87" s="357" t="s">
        <v>191</v>
      </c>
      <c r="D87" s="367" t="s">
        <v>168</v>
      </c>
      <c r="E87" s="366">
        <v>2</v>
      </c>
      <c r="F87" s="364"/>
      <c r="G87" s="368">
        <f>E87*F87</f>
        <v>0</v>
      </c>
    </row>
    <row r="88" spans="2:7">
      <c r="D88" s="367"/>
      <c r="E88" s="366"/>
      <c r="F88" s="365"/>
      <c r="G88" s="365"/>
    </row>
    <row r="89" spans="2:7" ht="48">
      <c r="B89" s="372" t="s">
        <v>173</v>
      </c>
      <c r="C89" s="357" t="s">
        <v>190</v>
      </c>
      <c r="D89" s="367" t="s">
        <v>56</v>
      </c>
      <c r="E89" s="366">
        <v>4</v>
      </c>
      <c r="F89" s="364"/>
      <c r="G89" s="368">
        <f>E89*F89</f>
        <v>0</v>
      </c>
    </row>
    <row r="90" spans="2:7">
      <c r="D90" s="367"/>
      <c r="E90" s="366"/>
      <c r="F90" s="365"/>
      <c r="G90" s="365"/>
    </row>
    <row r="91" spans="2:7" ht="48">
      <c r="B91" s="372" t="s">
        <v>173</v>
      </c>
      <c r="C91" s="357" t="s">
        <v>189</v>
      </c>
      <c r="D91" s="367" t="s">
        <v>56</v>
      </c>
      <c r="E91" s="366">
        <v>5</v>
      </c>
      <c r="F91" s="364"/>
      <c r="G91" s="368">
        <f>E91*F91</f>
        <v>0</v>
      </c>
    </row>
    <row r="92" spans="2:7">
      <c r="D92" s="367"/>
      <c r="E92" s="366"/>
      <c r="F92" s="365"/>
      <c r="G92" s="365"/>
    </row>
    <row r="93" spans="2:7" ht="96">
      <c r="B93" s="372" t="s">
        <v>173</v>
      </c>
      <c r="C93" s="357" t="s">
        <v>188</v>
      </c>
      <c r="D93" s="367" t="s">
        <v>168</v>
      </c>
      <c r="E93" s="366">
        <v>2</v>
      </c>
      <c r="F93" s="364"/>
      <c r="G93" s="368">
        <f>E93*F93</f>
        <v>0</v>
      </c>
    </row>
    <row r="94" spans="2:7">
      <c r="D94" s="367"/>
      <c r="E94" s="366"/>
      <c r="F94" s="365"/>
      <c r="G94" s="365"/>
    </row>
    <row r="95" spans="2:7" ht="72">
      <c r="B95" s="372" t="s">
        <v>173</v>
      </c>
      <c r="C95" s="357" t="s">
        <v>187</v>
      </c>
      <c r="D95" s="367" t="s">
        <v>168</v>
      </c>
      <c r="E95" s="366">
        <v>1</v>
      </c>
      <c r="F95" s="364"/>
      <c r="G95" s="368">
        <f>E95*F95</f>
        <v>0</v>
      </c>
    </row>
    <row r="96" spans="2:7">
      <c r="D96" s="367"/>
      <c r="E96" s="366"/>
      <c r="F96" s="365"/>
      <c r="G96" s="365"/>
    </row>
    <row r="97" spans="2:7" ht="60">
      <c r="B97" s="372" t="s">
        <v>173</v>
      </c>
      <c r="C97" s="357" t="s">
        <v>186</v>
      </c>
      <c r="D97" s="367" t="s">
        <v>56</v>
      </c>
      <c r="E97" s="366">
        <v>2</v>
      </c>
      <c r="F97" s="364"/>
      <c r="G97" s="368">
        <f>E97*F97</f>
        <v>0</v>
      </c>
    </row>
    <row r="98" spans="2:7">
      <c r="D98" s="367"/>
      <c r="E98" s="366"/>
      <c r="F98" s="365"/>
      <c r="G98" s="365"/>
    </row>
    <row r="99" spans="2:7" ht="108">
      <c r="B99" s="372" t="s">
        <v>173</v>
      </c>
      <c r="C99" s="357" t="s">
        <v>185</v>
      </c>
      <c r="D99" s="367" t="s">
        <v>56</v>
      </c>
      <c r="E99" s="366">
        <v>1</v>
      </c>
      <c r="F99" s="364"/>
      <c r="G99" s="368">
        <f>E99*F99</f>
        <v>0</v>
      </c>
    </row>
    <row r="100" spans="2:7">
      <c r="D100" s="367"/>
      <c r="E100" s="366"/>
      <c r="F100" s="365"/>
      <c r="G100" s="365"/>
    </row>
    <row r="101" spans="2:7" ht="120">
      <c r="B101" s="372" t="s">
        <v>173</v>
      </c>
      <c r="C101" s="357" t="s">
        <v>184</v>
      </c>
      <c r="D101" s="367" t="s">
        <v>56</v>
      </c>
      <c r="E101" s="366">
        <v>1</v>
      </c>
      <c r="F101" s="364"/>
      <c r="G101" s="368">
        <f>E101*F101</f>
        <v>0</v>
      </c>
    </row>
    <row r="102" spans="2:7" ht="14.25" customHeight="1">
      <c r="D102" s="367"/>
      <c r="E102" s="366"/>
      <c r="F102" s="365"/>
      <c r="G102" s="365"/>
    </row>
    <row r="103" spans="2:7" ht="14.25" customHeight="1">
      <c r="B103" s="372" t="s">
        <v>173</v>
      </c>
      <c r="C103" s="357" t="s">
        <v>183</v>
      </c>
      <c r="D103" s="367" t="s">
        <v>168</v>
      </c>
      <c r="E103" s="366">
        <v>1</v>
      </c>
      <c r="F103" s="364"/>
      <c r="G103" s="368">
        <f>E103*F103</f>
        <v>0</v>
      </c>
    </row>
    <row r="104" spans="2:7" ht="14.25" customHeight="1">
      <c r="D104" s="367"/>
      <c r="E104" s="366"/>
      <c r="F104" s="365"/>
      <c r="G104" s="365"/>
    </row>
    <row r="105" spans="2:7" ht="14.25" customHeight="1">
      <c r="B105" s="372" t="s">
        <v>173</v>
      </c>
      <c r="C105" s="357" t="s">
        <v>182</v>
      </c>
      <c r="D105" s="367" t="s">
        <v>168</v>
      </c>
      <c r="E105" s="366">
        <v>1</v>
      </c>
      <c r="F105" s="364"/>
      <c r="G105" s="368">
        <f>E105*F105</f>
        <v>0</v>
      </c>
    </row>
    <row r="106" spans="2:7" ht="14.25" customHeight="1">
      <c r="D106" s="367"/>
      <c r="E106" s="366"/>
      <c r="F106" s="365"/>
      <c r="G106" s="365"/>
    </row>
    <row r="107" spans="2:7" ht="36">
      <c r="B107" s="372" t="s">
        <v>173</v>
      </c>
      <c r="C107" s="357" t="s">
        <v>181</v>
      </c>
      <c r="D107" s="367" t="s">
        <v>168</v>
      </c>
      <c r="E107" s="366">
        <v>2</v>
      </c>
      <c r="F107" s="364"/>
      <c r="G107" s="368">
        <f>E107*F107</f>
        <v>0</v>
      </c>
    </row>
    <row r="108" spans="2:7">
      <c r="D108" s="367"/>
      <c r="E108" s="366"/>
      <c r="F108" s="365"/>
      <c r="G108" s="365"/>
    </row>
    <row r="109" spans="2:7" ht="36">
      <c r="B109" s="372" t="s">
        <v>173</v>
      </c>
      <c r="C109" s="357" t="s">
        <v>180</v>
      </c>
      <c r="D109" s="367" t="s">
        <v>56</v>
      </c>
      <c r="E109" s="366">
        <v>1</v>
      </c>
      <c r="F109" s="364"/>
      <c r="G109" s="368">
        <f>E109*F109</f>
        <v>0</v>
      </c>
    </row>
    <row r="110" spans="2:7">
      <c r="D110" s="367"/>
      <c r="E110" s="366"/>
      <c r="F110" s="365"/>
      <c r="G110" s="365"/>
    </row>
    <row r="111" spans="2:7" ht="36">
      <c r="B111" s="372" t="s">
        <v>173</v>
      </c>
      <c r="C111" s="357" t="s">
        <v>179</v>
      </c>
      <c r="D111" s="367" t="s">
        <v>56</v>
      </c>
      <c r="E111" s="366">
        <v>1</v>
      </c>
      <c r="F111" s="364"/>
      <c r="G111" s="368">
        <f>E111*F111</f>
        <v>0</v>
      </c>
    </row>
    <row r="112" spans="2:7">
      <c r="D112" s="367"/>
      <c r="E112" s="366"/>
      <c r="F112" s="365"/>
      <c r="G112" s="365"/>
    </row>
    <row r="113" spans="1:7" ht="36">
      <c r="B113" s="372" t="s">
        <v>173</v>
      </c>
      <c r="C113" s="357" t="s">
        <v>178</v>
      </c>
      <c r="D113" s="367" t="s">
        <v>56</v>
      </c>
      <c r="E113" s="366">
        <v>1</v>
      </c>
      <c r="F113" s="364"/>
      <c r="G113" s="368">
        <f>E113*F113</f>
        <v>0</v>
      </c>
    </row>
    <row r="114" spans="1:7">
      <c r="D114" s="367"/>
      <c r="E114" s="366"/>
      <c r="F114" s="365"/>
      <c r="G114" s="365"/>
    </row>
    <row r="115" spans="1:7" ht="36">
      <c r="B115" s="372" t="s">
        <v>173</v>
      </c>
      <c r="C115" s="357" t="s">
        <v>177</v>
      </c>
      <c r="D115" s="367" t="s">
        <v>56</v>
      </c>
      <c r="E115" s="366">
        <v>1</v>
      </c>
      <c r="F115" s="364"/>
      <c r="G115" s="368">
        <f>E115*F115</f>
        <v>0</v>
      </c>
    </row>
    <row r="116" spans="1:7" ht="14.25" customHeight="1">
      <c r="D116" s="367"/>
      <c r="E116" s="366"/>
      <c r="F116" s="365"/>
      <c r="G116" s="365"/>
    </row>
    <row r="117" spans="1:7" ht="14.25" customHeight="1">
      <c r="B117" s="372" t="s">
        <v>173</v>
      </c>
      <c r="C117" s="357" t="s">
        <v>176</v>
      </c>
      <c r="D117" s="367" t="s">
        <v>56</v>
      </c>
      <c r="E117" s="366">
        <v>1</v>
      </c>
      <c r="F117" s="364"/>
      <c r="G117" s="368">
        <f>E117*F117</f>
        <v>0</v>
      </c>
    </row>
    <row r="118" spans="1:7" ht="14.25" customHeight="1">
      <c r="D118" s="367"/>
      <c r="E118" s="366"/>
      <c r="F118" s="365"/>
      <c r="G118" s="365"/>
    </row>
    <row r="119" spans="1:7" ht="14.25" customHeight="1">
      <c r="B119" s="372" t="s">
        <v>173</v>
      </c>
      <c r="C119" s="357" t="s">
        <v>175</v>
      </c>
      <c r="D119" s="367" t="s">
        <v>56</v>
      </c>
      <c r="E119" s="366">
        <v>1</v>
      </c>
      <c r="F119" s="364"/>
      <c r="G119" s="368">
        <f>E119*F119</f>
        <v>0</v>
      </c>
    </row>
    <row r="120" spans="1:7" ht="14.25" customHeight="1">
      <c r="D120" s="367"/>
      <c r="E120" s="366"/>
      <c r="F120" s="365"/>
      <c r="G120" s="365"/>
    </row>
    <row r="121" spans="1:7" ht="14.25" customHeight="1">
      <c r="B121" s="372" t="s">
        <v>173</v>
      </c>
      <c r="C121" s="357" t="s">
        <v>174</v>
      </c>
      <c r="D121" s="367" t="s">
        <v>56</v>
      </c>
      <c r="E121" s="366">
        <v>1</v>
      </c>
      <c r="F121" s="364"/>
      <c r="G121" s="368">
        <f>E121*F121</f>
        <v>0</v>
      </c>
    </row>
    <row r="122" spans="1:7" ht="14.25" customHeight="1">
      <c r="D122" s="367"/>
      <c r="E122" s="366"/>
      <c r="F122" s="365"/>
      <c r="G122" s="365"/>
    </row>
    <row r="123" spans="1:7" ht="36">
      <c r="B123" s="372" t="s">
        <v>173</v>
      </c>
      <c r="C123" s="357" t="s">
        <v>172</v>
      </c>
      <c r="D123" s="367" t="s">
        <v>56</v>
      </c>
      <c r="E123" s="366">
        <v>1</v>
      </c>
      <c r="F123" s="364"/>
      <c r="G123" s="368">
        <f>E123*F123</f>
        <v>0</v>
      </c>
    </row>
    <row r="124" spans="1:7" ht="14.25" customHeight="1">
      <c r="B124" s="372"/>
      <c r="D124" s="367"/>
      <c r="E124" s="366"/>
      <c r="F124" s="365"/>
      <c r="G124" s="368"/>
    </row>
    <row r="125" spans="1:7" ht="14.25" customHeight="1">
      <c r="C125" s="371" t="s">
        <v>171</v>
      </c>
      <c r="D125" s="367" t="s">
        <v>56</v>
      </c>
      <c r="E125" s="366">
        <v>1</v>
      </c>
      <c r="F125" s="364"/>
      <c r="G125" s="368">
        <f>E125*F125</f>
        <v>0</v>
      </c>
    </row>
    <row r="126" spans="1:7" ht="14.25" customHeight="1">
      <c r="D126" s="367"/>
      <c r="E126" s="366"/>
      <c r="F126" s="365"/>
      <c r="G126" s="365"/>
    </row>
    <row r="127" spans="1:7" ht="14.25" customHeight="1">
      <c r="A127" s="369">
        <v>4</v>
      </c>
      <c r="B127" s="370" t="s">
        <v>165</v>
      </c>
      <c r="C127" s="357" t="s">
        <v>170</v>
      </c>
      <c r="D127" s="367" t="s">
        <v>168</v>
      </c>
      <c r="E127" s="366">
        <v>10</v>
      </c>
      <c r="F127" s="364"/>
      <c r="G127" s="368">
        <f>E127*F127</f>
        <v>0</v>
      </c>
    </row>
    <row r="128" spans="1:7" ht="14.25" customHeight="1">
      <c r="D128" s="367"/>
      <c r="E128" s="366"/>
      <c r="F128" s="365"/>
      <c r="G128" s="365"/>
    </row>
    <row r="129" spans="1:478" ht="24">
      <c r="A129" s="369">
        <v>5</v>
      </c>
      <c r="B129" s="370" t="s">
        <v>165</v>
      </c>
      <c r="C129" s="357" t="s">
        <v>169</v>
      </c>
      <c r="D129" s="367" t="s">
        <v>168</v>
      </c>
      <c r="E129" s="366">
        <v>15</v>
      </c>
      <c r="F129" s="364"/>
      <c r="G129" s="368">
        <f>E129*F129</f>
        <v>0</v>
      </c>
    </row>
    <row r="130" spans="1:478">
      <c r="D130" s="367"/>
      <c r="E130" s="366"/>
      <c r="F130" s="365"/>
      <c r="G130" s="365"/>
    </row>
    <row r="131" spans="1:478" ht="36">
      <c r="A131" s="369">
        <v>6</v>
      </c>
      <c r="B131" s="370" t="s">
        <v>165</v>
      </c>
      <c r="C131" s="357" t="s">
        <v>167</v>
      </c>
      <c r="D131" s="367" t="s">
        <v>56</v>
      </c>
      <c r="E131" s="366">
        <v>1</v>
      </c>
      <c r="F131" s="364"/>
      <c r="G131" s="368">
        <f>E131*F131</f>
        <v>0</v>
      </c>
    </row>
    <row r="132" spans="1:478" ht="14.25" customHeight="1">
      <c r="D132" s="367"/>
      <c r="E132" s="366"/>
      <c r="F132" s="365"/>
      <c r="G132" s="365"/>
    </row>
    <row r="133" spans="1:478" ht="14.25" customHeight="1">
      <c r="A133" s="369">
        <v>7</v>
      </c>
      <c r="B133" s="358" t="s">
        <v>165</v>
      </c>
      <c r="C133" s="357" t="s">
        <v>166</v>
      </c>
      <c r="D133" s="367" t="s">
        <v>56</v>
      </c>
      <c r="E133" s="366">
        <v>1</v>
      </c>
      <c r="F133" s="364"/>
      <c r="G133" s="368">
        <f>E133*F133</f>
        <v>0</v>
      </c>
      <c r="H133" s="421"/>
    </row>
    <row r="134" spans="1:478" ht="14.25" customHeight="1">
      <c r="D134" s="367"/>
      <c r="E134" s="366"/>
      <c r="F134" s="365"/>
      <c r="G134" s="364"/>
      <c r="H134" s="421"/>
    </row>
    <row r="135" spans="1:478" s="422" customFormat="1" ht="14.25" customHeight="1">
      <c r="A135" s="416">
        <v>8</v>
      </c>
      <c r="B135" s="417" t="s">
        <v>165</v>
      </c>
      <c r="C135" s="418" t="s">
        <v>164</v>
      </c>
      <c r="D135" s="419" t="s">
        <v>56</v>
      </c>
      <c r="E135" s="420">
        <v>1</v>
      </c>
      <c r="F135" s="364"/>
      <c r="G135" s="368">
        <f>E135*F135</f>
        <v>0</v>
      </c>
      <c r="H135" s="421"/>
    </row>
    <row r="136" spans="1:478" s="422" customFormat="1">
      <c r="A136" s="423"/>
      <c r="B136" s="417"/>
      <c r="C136" s="418"/>
      <c r="D136" s="424"/>
      <c r="E136" s="423"/>
      <c r="F136" s="425"/>
      <c r="G136" s="425"/>
    </row>
    <row r="137" spans="1:478" s="426" customFormat="1" ht="12.75">
      <c r="A137" s="427"/>
      <c r="B137" s="427"/>
      <c r="C137" s="427" t="s">
        <v>97</v>
      </c>
      <c r="D137" s="428"/>
      <c r="E137" s="429"/>
      <c r="F137" s="430"/>
      <c r="G137" s="430">
        <f>SUM(G7:G135)</f>
        <v>0</v>
      </c>
    </row>
    <row r="138" spans="1:478" s="359" customFormat="1" ht="12.75">
      <c r="D138" s="362"/>
      <c r="E138" s="361"/>
      <c r="F138" s="360"/>
      <c r="G138" s="360"/>
      <c r="H138" s="436"/>
      <c r="I138" s="436"/>
      <c r="J138" s="436"/>
      <c r="K138" s="436"/>
      <c r="L138" s="436"/>
      <c r="M138" s="436"/>
      <c r="N138" s="436"/>
      <c r="O138" s="436"/>
      <c r="P138" s="436"/>
      <c r="Q138" s="436"/>
      <c r="R138" s="436"/>
      <c r="S138" s="436"/>
      <c r="T138" s="436"/>
      <c r="U138" s="436"/>
      <c r="V138" s="436"/>
      <c r="W138" s="436"/>
      <c r="X138" s="436"/>
      <c r="Y138" s="436"/>
      <c r="Z138" s="436"/>
      <c r="AA138" s="436"/>
      <c r="AB138" s="436"/>
      <c r="AC138" s="436"/>
      <c r="AD138" s="436"/>
      <c r="AE138" s="436"/>
      <c r="AF138" s="436"/>
      <c r="AG138" s="436"/>
      <c r="AH138" s="436"/>
      <c r="AI138" s="436"/>
      <c r="AJ138" s="436"/>
      <c r="AK138" s="436"/>
      <c r="AL138" s="436"/>
      <c r="AM138" s="436"/>
      <c r="AN138" s="436"/>
      <c r="AO138" s="436"/>
      <c r="AP138" s="436"/>
      <c r="AQ138" s="436"/>
      <c r="AR138" s="436"/>
      <c r="AS138" s="436"/>
      <c r="AT138" s="436"/>
      <c r="AU138" s="436"/>
      <c r="AV138" s="436"/>
      <c r="AW138" s="436"/>
      <c r="AX138" s="436"/>
      <c r="AY138" s="436"/>
      <c r="AZ138" s="436"/>
      <c r="BA138" s="436"/>
      <c r="BB138" s="436"/>
      <c r="BC138" s="436"/>
      <c r="BD138" s="436"/>
      <c r="BE138" s="436"/>
      <c r="BF138" s="436"/>
      <c r="BG138" s="436"/>
      <c r="BH138" s="436"/>
      <c r="BI138" s="436"/>
      <c r="BJ138" s="436"/>
      <c r="BK138" s="436"/>
      <c r="BL138" s="436"/>
      <c r="BM138" s="436"/>
      <c r="BN138" s="436"/>
      <c r="BO138" s="436"/>
      <c r="BP138" s="436"/>
      <c r="BQ138" s="436"/>
      <c r="BR138" s="436"/>
      <c r="BS138" s="436"/>
      <c r="BT138" s="436"/>
      <c r="BU138" s="436"/>
      <c r="BV138" s="436"/>
      <c r="BW138" s="436"/>
      <c r="BX138" s="436"/>
      <c r="BY138" s="436"/>
      <c r="BZ138" s="436"/>
      <c r="CA138" s="436"/>
      <c r="CB138" s="436"/>
      <c r="CC138" s="436"/>
      <c r="CD138" s="436"/>
      <c r="CE138" s="436"/>
      <c r="CF138" s="436"/>
      <c r="CG138" s="436"/>
      <c r="CH138" s="436"/>
      <c r="CI138" s="436"/>
      <c r="CJ138" s="436"/>
      <c r="CK138" s="436"/>
      <c r="CL138" s="436"/>
      <c r="CM138" s="436"/>
      <c r="CN138" s="436"/>
      <c r="CO138" s="436"/>
      <c r="CP138" s="436"/>
      <c r="CQ138" s="436"/>
      <c r="CR138" s="436"/>
      <c r="CS138" s="436"/>
      <c r="CT138" s="436"/>
      <c r="CU138" s="436"/>
      <c r="CV138" s="436"/>
      <c r="CW138" s="436"/>
      <c r="CX138" s="436"/>
      <c r="CY138" s="436"/>
      <c r="CZ138" s="436"/>
      <c r="DA138" s="436"/>
      <c r="DB138" s="436"/>
      <c r="DC138" s="436"/>
      <c r="DD138" s="436"/>
      <c r="DE138" s="436"/>
      <c r="DF138" s="436"/>
      <c r="DG138" s="436"/>
      <c r="DH138" s="436"/>
      <c r="DI138" s="436"/>
      <c r="DJ138" s="436"/>
      <c r="DK138" s="436"/>
      <c r="DL138" s="436"/>
      <c r="DM138" s="436"/>
      <c r="DN138" s="436"/>
      <c r="DO138" s="436"/>
      <c r="DP138" s="436"/>
      <c r="DQ138" s="436"/>
      <c r="DR138" s="436"/>
      <c r="DS138" s="436"/>
      <c r="DT138" s="436"/>
      <c r="DU138" s="436"/>
      <c r="DV138" s="436"/>
      <c r="DW138" s="436"/>
      <c r="DX138" s="436"/>
      <c r="DY138" s="436"/>
      <c r="DZ138" s="436"/>
      <c r="EA138" s="436"/>
      <c r="EB138" s="436"/>
      <c r="EC138" s="436"/>
      <c r="ED138" s="436"/>
      <c r="EE138" s="436"/>
      <c r="EF138" s="436"/>
      <c r="EG138" s="436"/>
      <c r="EH138" s="436"/>
      <c r="EI138" s="436"/>
      <c r="EJ138" s="436"/>
      <c r="EK138" s="436"/>
      <c r="EL138" s="436"/>
      <c r="EM138" s="436"/>
      <c r="EN138" s="436"/>
      <c r="EO138" s="436"/>
      <c r="EP138" s="436"/>
      <c r="EQ138" s="436"/>
      <c r="ER138" s="436"/>
      <c r="ES138" s="436"/>
      <c r="ET138" s="436"/>
      <c r="EU138" s="436"/>
      <c r="EV138" s="436"/>
      <c r="EW138" s="436"/>
      <c r="EX138" s="436"/>
      <c r="EY138" s="436"/>
      <c r="EZ138" s="436"/>
      <c r="FA138" s="436"/>
      <c r="FB138" s="436"/>
      <c r="FC138" s="436"/>
      <c r="FD138" s="436"/>
      <c r="FE138" s="436"/>
      <c r="FF138" s="436"/>
      <c r="FG138" s="436"/>
      <c r="FH138" s="436"/>
      <c r="FI138" s="436"/>
      <c r="FJ138" s="436"/>
      <c r="FK138" s="436"/>
      <c r="FL138" s="436"/>
      <c r="FM138" s="436"/>
      <c r="FN138" s="436"/>
      <c r="FO138" s="436"/>
      <c r="FP138" s="436"/>
      <c r="FQ138" s="436"/>
      <c r="FR138" s="436"/>
      <c r="FS138" s="436"/>
      <c r="FT138" s="436"/>
      <c r="FU138" s="436"/>
      <c r="FV138" s="436"/>
      <c r="FW138" s="436"/>
      <c r="FX138" s="436"/>
      <c r="FY138" s="436"/>
      <c r="FZ138" s="436"/>
      <c r="GA138" s="436"/>
      <c r="GB138" s="436"/>
      <c r="GC138" s="436"/>
      <c r="GD138" s="436"/>
      <c r="GE138" s="436"/>
      <c r="GF138" s="436"/>
      <c r="GG138" s="436"/>
      <c r="GH138" s="436"/>
      <c r="GI138" s="436"/>
      <c r="GJ138" s="436"/>
      <c r="GK138" s="436"/>
      <c r="GL138" s="436"/>
      <c r="GM138" s="436"/>
      <c r="GN138" s="436"/>
      <c r="GO138" s="436"/>
      <c r="GP138" s="436"/>
      <c r="GQ138" s="436"/>
      <c r="GR138" s="436"/>
      <c r="GS138" s="436"/>
      <c r="GT138" s="436"/>
      <c r="GU138" s="436"/>
      <c r="GV138" s="436"/>
      <c r="GW138" s="436"/>
      <c r="GX138" s="436"/>
      <c r="GY138" s="436"/>
      <c r="GZ138" s="436"/>
      <c r="HA138" s="436"/>
      <c r="HB138" s="436"/>
      <c r="HC138" s="436"/>
      <c r="HD138" s="436"/>
      <c r="HE138" s="436"/>
      <c r="HF138" s="436"/>
      <c r="HG138" s="436"/>
      <c r="HH138" s="436"/>
      <c r="HI138" s="436"/>
      <c r="HJ138" s="436"/>
      <c r="HK138" s="436"/>
      <c r="HL138" s="436"/>
      <c r="HM138" s="436"/>
      <c r="HN138" s="436"/>
      <c r="HO138" s="436"/>
      <c r="HP138" s="436"/>
      <c r="HQ138" s="436"/>
      <c r="HR138" s="436"/>
      <c r="HS138" s="436"/>
      <c r="HT138" s="436"/>
      <c r="HU138" s="436"/>
      <c r="HV138" s="436"/>
      <c r="HW138" s="436"/>
      <c r="HX138" s="436"/>
      <c r="HY138" s="436"/>
      <c r="HZ138" s="436"/>
      <c r="IA138" s="436"/>
      <c r="IB138" s="436"/>
      <c r="IC138" s="436"/>
      <c r="ID138" s="436"/>
      <c r="IE138" s="436"/>
      <c r="IF138" s="436"/>
      <c r="IG138" s="436"/>
      <c r="IH138" s="436"/>
      <c r="II138" s="436"/>
      <c r="IJ138" s="436"/>
      <c r="IK138" s="436"/>
      <c r="IL138" s="436"/>
      <c r="IM138" s="436"/>
      <c r="IN138" s="436"/>
      <c r="IO138" s="436"/>
      <c r="IP138" s="436"/>
      <c r="IQ138" s="436"/>
      <c r="IR138" s="436"/>
      <c r="IS138" s="436"/>
      <c r="IT138" s="436"/>
      <c r="IU138" s="436"/>
      <c r="IV138" s="436"/>
      <c r="IW138" s="436"/>
      <c r="IX138" s="436"/>
      <c r="IY138" s="436"/>
      <c r="IZ138" s="436"/>
      <c r="JA138" s="436"/>
      <c r="JB138" s="436"/>
      <c r="JC138" s="436"/>
      <c r="JD138" s="436"/>
      <c r="JE138" s="436"/>
      <c r="JF138" s="436"/>
      <c r="JG138" s="436"/>
      <c r="JH138" s="436"/>
      <c r="JI138" s="436"/>
      <c r="JJ138" s="436"/>
      <c r="JK138" s="436"/>
      <c r="JL138" s="436"/>
      <c r="JM138" s="436"/>
      <c r="JN138" s="436"/>
      <c r="JO138" s="436"/>
      <c r="JP138" s="436"/>
      <c r="JQ138" s="436"/>
      <c r="JR138" s="436"/>
      <c r="JS138" s="436"/>
      <c r="JT138" s="436"/>
      <c r="JU138" s="436"/>
      <c r="JV138" s="436"/>
      <c r="JW138" s="436"/>
      <c r="JX138" s="436"/>
      <c r="JY138" s="436"/>
      <c r="JZ138" s="436"/>
      <c r="KA138" s="436"/>
      <c r="KB138" s="436"/>
      <c r="KC138" s="436"/>
      <c r="KD138" s="436"/>
      <c r="KE138" s="436"/>
      <c r="KF138" s="436"/>
      <c r="KG138" s="436"/>
      <c r="KH138" s="436"/>
      <c r="KI138" s="436"/>
      <c r="KJ138" s="436"/>
      <c r="KK138" s="436"/>
      <c r="KL138" s="436"/>
      <c r="KM138" s="436"/>
      <c r="KN138" s="436"/>
      <c r="KO138" s="436"/>
      <c r="KP138" s="436"/>
      <c r="KQ138" s="436"/>
      <c r="KR138" s="436"/>
      <c r="KS138" s="436"/>
      <c r="KT138" s="436"/>
      <c r="KU138" s="436"/>
      <c r="KV138" s="436"/>
      <c r="KW138" s="436"/>
      <c r="KX138" s="436"/>
      <c r="KY138" s="436"/>
      <c r="KZ138" s="436"/>
      <c r="LA138" s="436"/>
      <c r="LB138" s="436"/>
      <c r="LC138" s="436"/>
      <c r="LD138" s="436"/>
      <c r="LE138" s="436"/>
      <c r="LF138" s="436"/>
      <c r="LG138" s="436"/>
      <c r="LH138" s="436"/>
      <c r="LI138" s="436"/>
      <c r="LJ138" s="436"/>
      <c r="LK138" s="436"/>
      <c r="LL138" s="436"/>
      <c r="LM138" s="436"/>
      <c r="LN138" s="436"/>
      <c r="LO138" s="436"/>
      <c r="LP138" s="436"/>
      <c r="LQ138" s="436"/>
      <c r="LR138" s="436"/>
      <c r="LS138" s="436"/>
      <c r="LT138" s="436"/>
      <c r="LU138" s="436"/>
      <c r="LV138" s="436"/>
      <c r="LW138" s="436"/>
      <c r="LX138" s="436"/>
      <c r="LY138" s="436"/>
      <c r="LZ138" s="436"/>
      <c r="MA138" s="436"/>
      <c r="MB138" s="436"/>
      <c r="MC138" s="436"/>
      <c r="MD138" s="436"/>
      <c r="ME138" s="436"/>
      <c r="MF138" s="436"/>
      <c r="MG138" s="436"/>
      <c r="MH138" s="436"/>
      <c r="MI138" s="436"/>
      <c r="MJ138" s="436"/>
      <c r="MK138" s="436"/>
      <c r="ML138" s="436"/>
      <c r="MM138" s="436"/>
      <c r="MN138" s="436"/>
      <c r="MO138" s="436"/>
      <c r="MP138" s="436"/>
      <c r="MQ138" s="436"/>
      <c r="MR138" s="436"/>
      <c r="MS138" s="436"/>
      <c r="MT138" s="436"/>
      <c r="MU138" s="436"/>
      <c r="MV138" s="436"/>
      <c r="MW138" s="436"/>
      <c r="MX138" s="436"/>
      <c r="MY138" s="436"/>
      <c r="MZ138" s="436"/>
      <c r="NA138" s="436"/>
      <c r="NB138" s="436"/>
      <c r="NC138" s="436"/>
      <c r="ND138" s="436"/>
      <c r="NE138" s="436"/>
      <c r="NF138" s="436"/>
      <c r="NG138" s="436"/>
      <c r="NH138" s="436"/>
      <c r="NI138" s="436"/>
      <c r="NJ138" s="436"/>
      <c r="NK138" s="436"/>
      <c r="NL138" s="436"/>
      <c r="NM138" s="436"/>
      <c r="NN138" s="436"/>
      <c r="NO138" s="436"/>
      <c r="NP138" s="436"/>
      <c r="NQ138" s="436"/>
      <c r="NR138" s="436"/>
      <c r="NS138" s="436"/>
      <c r="NT138" s="436"/>
      <c r="NU138" s="436"/>
      <c r="NV138" s="436"/>
      <c r="NW138" s="436"/>
      <c r="NX138" s="436"/>
      <c r="NY138" s="436"/>
      <c r="NZ138" s="436"/>
      <c r="OA138" s="436"/>
      <c r="OB138" s="436"/>
      <c r="OC138" s="436"/>
      <c r="OD138" s="436"/>
      <c r="OE138" s="436"/>
      <c r="OF138" s="436"/>
      <c r="OG138" s="436"/>
      <c r="OH138" s="436"/>
      <c r="OI138" s="436"/>
      <c r="OJ138" s="436"/>
      <c r="OK138" s="436"/>
      <c r="OL138" s="436"/>
      <c r="OM138" s="436"/>
      <c r="ON138" s="436"/>
      <c r="OO138" s="436"/>
      <c r="OP138" s="436"/>
      <c r="OQ138" s="436"/>
      <c r="OR138" s="436"/>
      <c r="OS138" s="436"/>
      <c r="OT138" s="436"/>
      <c r="OU138" s="436"/>
      <c r="OV138" s="436"/>
      <c r="OW138" s="436"/>
      <c r="OX138" s="436"/>
      <c r="OY138" s="436"/>
      <c r="OZ138" s="436"/>
      <c r="PA138" s="436"/>
      <c r="PB138" s="436"/>
      <c r="PC138" s="436"/>
      <c r="PD138" s="436"/>
      <c r="PE138" s="436"/>
      <c r="PF138" s="436"/>
      <c r="PG138" s="436"/>
      <c r="PH138" s="436"/>
      <c r="PI138" s="436"/>
      <c r="PJ138" s="436"/>
      <c r="PK138" s="436"/>
      <c r="PL138" s="436"/>
      <c r="PM138" s="436"/>
      <c r="PN138" s="436"/>
      <c r="PO138" s="436"/>
      <c r="PP138" s="436"/>
      <c r="PQ138" s="436"/>
      <c r="PR138" s="436"/>
      <c r="PS138" s="436"/>
      <c r="PT138" s="436"/>
      <c r="PU138" s="436"/>
      <c r="PV138" s="436"/>
      <c r="PW138" s="436"/>
      <c r="PX138" s="436"/>
      <c r="PY138" s="436"/>
      <c r="PZ138" s="436"/>
      <c r="QA138" s="436"/>
      <c r="QB138" s="436"/>
      <c r="QC138" s="436"/>
      <c r="QD138" s="436"/>
      <c r="QE138" s="436"/>
      <c r="QF138" s="436"/>
      <c r="QG138" s="436"/>
      <c r="QH138" s="436"/>
      <c r="QI138" s="436"/>
      <c r="QJ138" s="436"/>
      <c r="QK138" s="436"/>
      <c r="QL138" s="436"/>
      <c r="QM138" s="436"/>
      <c r="QN138" s="436"/>
      <c r="QO138" s="436"/>
      <c r="QP138" s="436"/>
      <c r="QQ138" s="436"/>
      <c r="QR138" s="436"/>
      <c r="QS138" s="436"/>
      <c r="QT138" s="436"/>
      <c r="QU138" s="436"/>
      <c r="QV138" s="436"/>
      <c r="QW138" s="436"/>
      <c r="QX138" s="436"/>
      <c r="QY138" s="436"/>
      <c r="QZ138" s="436"/>
      <c r="RA138" s="436"/>
      <c r="RB138" s="436"/>
      <c r="RC138" s="436"/>
      <c r="RD138" s="436"/>
      <c r="RE138" s="436"/>
      <c r="RF138" s="436"/>
      <c r="RG138" s="436"/>
      <c r="RH138" s="436"/>
      <c r="RI138" s="436"/>
      <c r="RJ138" s="436"/>
    </row>
  </sheetData>
  <pageMargins left="0.75" right="0.75" top="1" bottom="1" header="0.5" footer="0.5"/>
  <pageSetup paperSize="9" orientation="portrait" r:id="rId1"/>
  <headerFooter alignWithMargins="0">
    <oddFooter xml:space="preserve">&amp;C&amp;P/&amp;N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46"/>
  <sheetViews>
    <sheetView showZeros="0" workbookViewId="0">
      <selection activeCell="C18" sqref="C18"/>
    </sheetView>
  </sheetViews>
  <sheetFormatPr defaultRowHeight="12.75"/>
  <cols>
    <col min="1" max="1" width="4.7109375" style="36" customWidth="1"/>
    <col min="2" max="2" width="58.7109375" style="20" customWidth="1"/>
    <col min="3" max="3" width="20.7109375" style="18" customWidth="1"/>
    <col min="4" max="5" width="9.140625" style="4"/>
    <col min="6" max="6" width="27.28515625" style="4" customWidth="1"/>
    <col min="7" max="255" width="9.140625" style="4"/>
    <col min="256" max="256" width="17.5703125" style="4" customWidth="1"/>
    <col min="257" max="257" width="42.42578125" style="4" customWidth="1"/>
    <col min="258" max="258" width="9.140625" style="4"/>
    <col min="259" max="259" width="20.7109375" style="4" customWidth="1"/>
    <col min="260" max="511" width="9.140625" style="4"/>
    <col min="512" max="512" width="17.5703125" style="4" customWidth="1"/>
    <col min="513" max="513" width="42.42578125" style="4" customWidth="1"/>
    <col min="514" max="514" width="9.140625" style="4"/>
    <col min="515" max="515" width="20.7109375" style="4" customWidth="1"/>
    <col min="516" max="767" width="9.140625" style="4"/>
    <col min="768" max="768" width="17.5703125" style="4" customWidth="1"/>
    <col min="769" max="769" width="42.42578125" style="4" customWidth="1"/>
    <col min="770" max="770" width="9.140625" style="4"/>
    <col min="771" max="771" width="20.7109375" style="4" customWidth="1"/>
    <col min="772" max="1023" width="9.140625" style="4"/>
    <col min="1024" max="1024" width="17.5703125" style="4" customWidth="1"/>
    <col min="1025" max="1025" width="42.42578125" style="4" customWidth="1"/>
    <col min="1026" max="1026" width="9.140625" style="4"/>
    <col min="1027" max="1027" width="20.7109375" style="4" customWidth="1"/>
    <col min="1028" max="1279" width="9.140625" style="4"/>
    <col min="1280" max="1280" width="17.5703125" style="4" customWidth="1"/>
    <col min="1281" max="1281" width="42.42578125" style="4" customWidth="1"/>
    <col min="1282" max="1282" width="9.140625" style="4"/>
    <col min="1283" max="1283" width="20.7109375" style="4" customWidth="1"/>
    <col min="1284" max="1535" width="9.140625" style="4"/>
    <col min="1536" max="1536" width="17.5703125" style="4" customWidth="1"/>
    <col min="1537" max="1537" width="42.42578125" style="4" customWidth="1"/>
    <col min="1538" max="1538" width="9.140625" style="4"/>
    <col min="1539" max="1539" width="20.7109375" style="4" customWidth="1"/>
    <col min="1540" max="1791" width="9.140625" style="4"/>
    <col min="1792" max="1792" width="17.5703125" style="4" customWidth="1"/>
    <col min="1793" max="1793" width="42.42578125" style="4" customWidth="1"/>
    <col min="1794" max="1794" width="9.140625" style="4"/>
    <col min="1795" max="1795" width="20.7109375" style="4" customWidth="1"/>
    <col min="1796" max="2047" width="9.140625" style="4"/>
    <col min="2048" max="2048" width="17.5703125" style="4" customWidth="1"/>
    <col min="2049" max="2049" width="42.42578125" style="4" customWidth="1"/>
    <col min="2050" max="2050" width="9.140625" style="4"/>
    <col min="2051" max="2051" width="20.7109375" style="4" customWidth="1"/>
    <col min="2052" max="2303" width="9.140625" style="4"/>
    <col min="2304" max="2304" width="17.5703125" style="4" customWidth="1"/>
    <col min="2305" max="2305" width="42.42578125" style="4" customWidth="1"/>
    <col min="2306" max="2306" width="9.140625" style="4"/>
    <col min="2307" max="2307" width="20.7109375" style="4" customWidth="1"/>
    <col min="2308" max="2559" width="9.140625" style="4"/>
    <col min="2560" max="2560" width="17.5703125" style="4" customWidth="1"/>
    <col min="2561" max="2561" width="42.42578125" style="4" customWidth="1"/>
    <col min="2562" max="2562" width="9.140625" style="4"/>
    <col min="2563" max="2563" width="20.7109375" style="4" customWidth="1"/>
    <col min="2564" max="2815" width="9.140625" style="4"/>
    <col min="2816" max="2816" width="17.5703125" style="4" customWidth="1"/>
    <col min="2817" max="2817" width="42.42578125" style="4" customWidth="1"/>
    <col min="2818" max="2818" width="9.140625" style="4"/>
    <col min="2819" max="2819" width="20.7109375" style="4" customWidth="1"/>
    <col min="2820" max="3071" width="9.140625" style="4"/>
    <col min="3072" max="3072" width="17.5703125" style="4" customWidth="1"/>
    <col min="3073" max="3073" width="42.42578125" style="4" customWidth="1"/>
    <col min="3074" max="3074" width="9.140625" style="4"/>
    <col min="3075" max="3075" width="20.7109375" style="4" customWidth="1"/>
    <col min="3076" max="3327" width="9.140625" style="4"/>
    <col min="3328" max="3328" width="17.5703125" style="4" customWidth="1"/>
    <col min="3329" max="3329" width="42.42578125" style="4" customWidth="1"/>
    <col min="3330" max="3330" width="9.140625" style="4"/>
    <col min="3331" max="3331" width="20.7109375" style="4" customWidth="1"/>
    <col min="3332" max="3583" width="9.140625" style="4"/>
    <col min="3584" max="3584" width="17.5703125" style="4" customWidth="1"/>
    <col min="3585" max="3585" width="42.42578125" style="4" customWidth="1"/>
    <col min="3586" max="3586" width="9.140625" style="4"/>
    <col min="3587" max="3587" width="20.7109375" style="4" customWidth="1"/>
    <col min="3588" max="3839" width="9.140625" style="4"/>
    <col min="3840" max="3840" width="17.5703125" style="4" customWidth="1"/>
    <col min="3841" max="3841" width="42.42578125" style="4" customWidth="1"/>
    <col min="3842" max="3842" width="9.140625" style="4"/>
    <col min="3843" max="3843" width="20.7109375" style="4" customWidth="1"/>
    <col min="3844" max="4095" width="9.140625" style="4"/>
    <col min="4096" max="4096" width="17.5703125" style="4" customWidth="1"/>
    <col min="4097" max="4097" width="42.42578125" style="4" customWidth="1"/>
    <col min="4098" max="4098" width="9.140625" style="4"/>
    <col min="4099" max="4099" width="20.7109375" style="4" customWidth="1"/>
    <col min="4100" max="4351" width="9.140625" style="4"/>
    <col min="4352" max="4352" width="17.5703125" style="4" customWidth="1"/>
    <col min="4353" max="4353" width="42.42578125" style="4" customWidth="1"/>
    <col min="4354" max="4354" width="9.140625" style="4"/>
    <col min="4355" max="4355" width="20.7109375" style="4" customWidth="1"/>
    <col min="4356" max="4607" width="9.140625" style="4"/>
    <col min="4608" max="4608" width="17.5703125" style="4" customWidth="1"/>
    <col min="4609" max="4609" width="42.42578125" style="4" customWidth="1"/>
    <col min="4610" max="4610" width="9.140625" style="4"/>
    <col min="4611" max="4611" width="20.7109375" style="4" customWidth="1"/>
    <col min="4612" max="4863" width="9.140625" style="4"/>
    <col min="4864" max="4864" width="17.5703125" style="4" customWidth="1"/>
    <col min="4865" max="4865" width="42.42578125" style="4" customWidth="1"/>
    <col min="4866" max="4866" width="9.140625" style="4"/>
    <col min="4867" max="4867" width="20.7109375" style="4" customWidth="1"/>
    <col min="4868" max="5119" width="9.140625" style="4"/>
    <col min="5120" max="5120" width="17.5703125" style="4" customWidth="1"/>
    <col min="5121" max="5121" width="42.42578125" style="4" customWidth="1"/>
    <col min="5122" max="5122" width="9.140625" style="4"/>
    <col min="5123" max="5123" width="20.7109375" style="4" customWidth="1"/>
    <col min="5124" max="5375" width="9.140625" style="4"/>
    <col min="5376" max="5376" width="17.5703125" style="4" customWidth="1"/>
    <col min="5377" max="5377" width="42.42578125" style="4" customWidth="1"/>
    <col min="5378" max="5378" width="9.140625" style="4"/>
    <col min="5379" max="5379" width="20.7109375" style="4" customWidth="1"/>
    <col min="5380" max="5631" width="9.140625" style="4"/>
    <col min="5632" max="5632" width="17.5703125" style="4" customWidth="1"/>
    <col min="5633" max="5633" width="42.42578125" style="4" customWidth="1"/>
    <col min="5634" max="5634" width="9.140625" style="4"/>
    <col min="5635" max="5635" width="20.7109375" style="4" customWidth="1"/>
    <col min="5636" max="5887" width="9.140625" style="4"/>
    <col min="5888" max="5888" width="17.5703125" style="4" customWidth="1"/>
    <col min="5889" max="5889" width="42.42578125" style="4" customWidth="1"/>
    <col min="5890" max="5890" width="9.140625" style="4"/>
    <col min="5891" max="5891" width="20.7109375" style="4" customWidth="1"/>
    <col min="5892" max="6143" width="9.140625" style="4"/>
    <col min="6144" max="6144" width="17.5703125" style="4" customWidth="1"/>
    <col min="6145" max="6145" width="42.42578125" style="4" customWidth="1"/>
    <col min="6146" max="6146" width="9.140625" style="4"/>
    <col min="6147" max="6147" width="20.7109375" style="4" customWidth="1"/>
    <col min="6148" max="6399" width="9.140625" style="4"/>
    <col min="6400" max="6400" width="17.5703125" style="4" customWidth="1"/>
    <col min="6401" max="6401" width="42.42578125" style="4" customWidth="1"/>
    <col min="6402" max="6402" width="9.140625" style="4"/>
    <col min="6403" max="6403" width="20.7109375" style="4" customWidth="1"/>
    <col min="6404" max="6655" width="9.140625" style="4"/>
    <col min="6656" max="6656" width="17.5703125" style="4" customWidth="1"/>
    <col min="6657" max="6657" width="42.42578125" style="4" customWidth="1"/>
    <col min="6658" max="6658" width="9.140625" style="4"/>
    <col min="6659" max="6659" width="20.7109375" style="4" customWidth="1"/>
    <col min="6660" max="6911" width="9.140625" style="4"/>
    <col min="6912" max="6912" width="17.5703125" style="4" customWidth="1"/>
    <col min="6913" max="6913" width="42.42578125" style="4" customWidth="1"/>
    <col min="6914" max="6914" width="9.140625" style="4"/>
    <col min="6915" max="6915" width="20.7109375" style="4" customWidth="1"/>
    <col min="6916" max="7167" width="9.140625" style="4"/>
    <col min="7168" max="7168" width="17.5703125" style="4" customWidth="1"/>
    <col min="7169" max="7169" width="42.42578125" style="4" customWidth="1"/>
    <col min="7170" max="7170" width="9.140625" style="4"/>
    <col min="7171" max="7171" width="20.7109375" style="4" customWidth="1"/>
    <col min="7172" max="7423" width="9.140625" style="4"/>
    <col min="7424" max="7424" width="17.5703125" style="4" customWidth="1"/>
    <col min="7425" max="7425" width="42.42578125" style="4" customWidth="1"/>
    <col min="7426" max="7426" width="9.140625" style="4"/>
    <col min="7427" max="7427" width="20.7109375" style="4" customWidth="1"/>
    <col min="7428" max="7679" width="9.140625" style="4"/>
    <col min="7680" max="7680" width="17.5703125" style="4" customWidth="1"/>
    <col min="7681" max="7681" width="42.42578125" style="4" customWidth="1"/>
    <col min="7682" max="7682" width="9.140625" style="4"/>
    <col min="7683" max="7683" width="20.7109375" style="4" customWidth="1"/>
    <col min="7684" max="7935" width="9.140625" style="4"/>
    <col min="7936" max="7936" width="17.5703125" style="4" customWidth="1"/>
    <col min="7937" max="7937" width="42.42578125" style="4" customWidth="1"/>
    <col min="7938" max="7938" width="9.140625" style="4"/>
    <col min="7939" max="7939" width="20.7109375" style="4" customWidth="1"/>
    <col min="7940" max="8191" width="9.140625" style="4"/>
    <col min="8192" max="8192" width="17.5703125" style="4" customWidth="1"/>
    <col min="8193" max="8193" width="42.42578125" style="4" customWidth="1"/>
    <col min="8194" max="8194" width="9.140625" style="4"/>
    <col min="8195" max="8195" width="20.7109375" style="4" customWidth="1"/>
    <col min="8196" max="8447" width="9.140625" style="4"/>
    <col min="8448" max="8448" width="17.5703125" style="4" customWidth="1"/>
    <col min="8449" max="8449" width="42.42578125" style="4" customWidth="1"/>
    <col min="8450" max="8450" width="9.140625" style="4"/>
    <col min="8451" max="8451" width="20.7109375" style="4" customWidth="1"/>
    <col min="8452" max="8703" width="9.140625" style="4"/>
    <col min="8704" max="8704" width="17.5703125" style="4" customWidth="1"/>
    <col min="8705" max="8705" width="42.42578125" style="4" customWidth="1"/>
    <col min="8706" max="8706" width="9.140625" style="4"/>
    <col min="8707" max="8707" width="20.7109375" style="4" customWidth="1"/>
    <col min="8708" max="8959" width="9.140625" style="4"/>
    <col min="8960" max="8960" width="17.5703125" style="4" customWidth="1"/>
    <col min="8961" max="8961" width="42.42578125" style="4" customWidth="1"/>
    <col min="8962" max="8962" width="9.140625" style="4"/>
    <col min="8963" max="8963" width="20.7109375" style="4" customWidth="1"/>
    <col min="8964" max="9215" width="9.140625" style="4"/>
    <col min="9216" max="9216" width="17.5703125" style="4" customWidth="1"/>
    <col min="9217" max="9217" width="42.42578125" style="4" customWidth="1"/>
    <col min="9218" max="9218" width="9.140625" style="4"/>
    <col min="9219" max="9219" width="20.7109375" style="4" customWidth="1"/>
    <col min="9220" max="9471" width="9.140625" style="4"/>
    <col min="9472" max="9472" width="17.5703125" style="4" customWidth="1"/>
    <col min="9473" max="9473" width="42.42578125" style="4" customWidth="1"/>
    <col min="9474" max="9474" width="9.140625" style="4"/>
    <col min="9475" max="9475" width="20.7109375" style="4" customWidth="1"/>
    <col min="9476" max="9727" width="9.140625" style="4"/>
    <col min="9728" max="9728" width="17.5703125" style="4" customWidth="1"/>
    <col min="9729" max="9729" width="42.42578125" style="4" customWidth="1"/>
    <col min="9730" max="9730" width="9.140625" style="4"/>
    <col min="9731" max="9731" width="20.7109375" style="4" customWidth="1"/>
    <col min="9732" max="9983" width="9.140625" style="4"/>
    <col min="9984" max="9984" width="17.5703125" style="4" customWidth="1"/>
    <col min="9985" max="9985" width="42.42578125" style="4" customWidth="1"/>
    <col min="9986" max="9986" width="9.140625" style="4"/>
    <col min="9987" max="9987" width="20.7109375" style="4" customWidth="1"/>
    <col min="9988" max="10239" width="9.140625" style="4"/>
    <col min="10240" max="10240" width="17.5703125" style="4" customWidth="1"/>
    <col min="10241" max="10241" width="42.42578125" style="4" customWidth="1"/>
    <col min="10242" max="10242" width="9.140625" style="4"/>
    <col min="10243" max="10243" width="20.7109375" style="4" customWidth="1"/>
    <col min="10244" max="10495" width="9.140625" style="4"/>
    <col min="10496" max="10496" width="17.5703125" style="4" customWidth="1"/>
    <col min="10497" max="10497" width="42.42578125" style="4" customWidth="1"/>
    <col min="10498" max="10498" width="9.140625" style="4"/>
    <col min="10499" max="10499" width="20.7109375" style="4" customWidth="1"/>
    <col min="10500" max="10751" width="9.140625" style="4"/>
    <col min="10752" max="10752" width="17.5703125" style="4" customWidth="1"/>
    <col min="10753" max="10753" width="42.42578125" style="4" customWidth="1"/>
    <col min="10754" max="10754" width="9.140625" style="4"/>
    <col min="10755" max="10755" width="20.7109375" style="4" customWidth="1"/>
    <col min="10756" max="11007" width="9.140625" style="4"/>
    <col min="11008" max="11008" width="17.5703125" style="4" customWidth="1"/>
    <col min="11009" max="11009" width="42.42578125" style="4" customWidth="1"/>
    <col min="11010" max="11010" width="9.140625" style="4"/>
    <col min="11011" max="11011" width="20.7109375" style="4" customWidth="1"/>
    <col min="11012" max="11263" width="9.140625" style="4"/>
    <col min="11264" max="11264" width="17.5703125" style="4" customWidth="1"/>
    <col min="11265" max="11265" width="42.42578125" style="4" customWidth="1"/>
    <col min="11266" max="11266" width="9.140625" style="4"/>
    <col min="11267" max="11267" width="20.7109375" style="4" customWidth="1"/>
    <col min="11268" max="11519" width="9.140625" style="4"/>
    <col min="11520" max="11520" width="17.5703125" style="4" customWidth="1"/>
    <col min="11521" max="11521" width="42.42578125" style="4" customWidth="1"/>
    <col min="11522" max="11522" width="9.140625" style="4"/>
    <col min="11523" max="11523" width="20.7109375" style="4" customWidth="1"/>
    <col min="11524" max="11775" width="9.140625" style="4"/>
    <col min="11776" max="11776" width="17.5703125" style="4" customWidth="1"/>
    <col min="11777" max="11777" width="42.42578125" style="4" customWidth="1"/>
    <col min="11778" max="11778" width="9.140625" style="4"/>
    <col min="11779" max="11779" width="20.7109375" style="4" customWidth="1"/>
    <col min="11780" max="12031" width="9.140625" style="4"/>
    <col min="12032" max="12032" width="17.5703125" style="4" customWidth="1"/>
    <col min="12033" max="12033" width="42.42578125" style="4" customWidth="1"/>
    <col min="12034" max="12034" width="9.140625" style="4"/>
    <col min="12035" max="12035" width="20.7109375" style="4" customWidth="1"/>
    <col min="12036" max="12287" width="9.140625" style="4"/>
    <col min="12288" max="12288" width="17.5703125" style="4" customWidth="1"/>
    <col min="12289" max="12289" width="42.42578125" style="4" customWidth="1"/>
    <col min="12290" max="12290" width="9.140625" style="4"/>
    <col min="12291" max="12291" width="20.7109375" style="4" customWidth="1"/>
    <col min="12292" max="12543" width="9.140625" style="4"/>
    <col min="12544" max="12544" width="17.5703125" style="4" customWidth="1"/>
    <col min="12545" max="12545" width="42.42578125" style="4" customWidth="1"/>
    <col min="12546" max="12546" width="9.140625" style="4"/>
    <col min="12547" max="12547" width="20.7109375" style="4" customWidth="1"/>
    <col min="12548" max="12799" width="9.140625" style="4"/>
    <col min="12800" max="12800" width="17.5703125" style="4" customWidth="1"/>
    <col min="12801" max="12801" width="42.42578125" style="4" customWidth="1"/>
    <col min="12802" max="12802" width="9.140625" style="4"/>
    <col min="12803" max="12803" width="20.7109375" style="4" customWidth="1"/>
    <col min="12804" max="13055" width="9.140625" style="4"/>
    <col min="13056" max="13056" width="17.5703125" style="4" customWidth="1"/>
    <col min="13057" max="13057" width="42.42578125" style="4" customWidth="1"/>
    <col min="13058" max="13058" width="9.140625" style="4"/>
    <col min="13059" max="13059" width="20.7109375" style="4" customWidth="1"/>
    <col min="13060" max="13311" width="9.140625" style="4"/>
    <col min="13312" max="13312" width="17.5703125" style="4" customWidth="1"/>
    <col min="13313" max="13313" width="42.42578125" style="4" customWidth="1"/>
    <col min="13314" max="13314" width="9.140625" style="4"/>
    <col min="13315" max="13315" width="20.7109375" style="4" customWidth="1"/>
    <col min="13316" max="13567" width="9.140625" style="4"/>
    <col min="13568" max="13568" width="17.5703125" style="4" customWidth="1"/>
    <col min="13569" max="13569" width="42.42578125" style="4" customWidth="1"/>
    <col min="13570" max="13570" width="9.140625" style="4"/>
    <col min="13571" max="13571" width="20.7109375" style="4" customWidth="1"/>
    <col min="13572" max="13823" width="9.140625" style="4"/>
    <col min="13824" max="13824" width="17.5703125" style="4" customWidth="1"/>
    <col min="13825" max="13825" width="42.42578125" style="4" customWidth="1"/>
    <col min="13826" max="13826" width="9.140625" style="4"/>
    <col min="13827" max="13827" width="20.7109375" style="4" customWidth="1"/>
    <col min="13828" max="14079" width="9.140625" style="4"/>
    <col min="14080" max="14080" width="17.5703125" style="4" customWidth="1"/>
    <col min="14081" max="14081" width="42.42578125" style="4" customWidth="1"/>
    <col min="14082" max="14082" width="9.140625" style="4"/>
    <col min="14083" max="14083" width="20.7109375" style="4" customWidth="1"/>
    <col min="14084" max="14335" width="9.140625" style="4"/>
    <col min="14336" max="14336" width="17.5703125" style="4" customWidth="1"/>
    <col min="14337" max="14337" width="42.42578125" style="4" customWidth="1"/>
    <col min="14338" max="14338" width="9.140625" style="4"/>
    <col min="14339" max="14339" width="20.7109375" style="4" customWidth="1"/>
    <col min="14340" max="14591" width="9.140625" style="4"/>
    <col min="14592" max="14592" width="17.5703125" style="4" customWidth="1"/>
    <col min="14593" max="14593" width="42.42578125" style="4" customWidth="1"/>
    <col min="14594" max="14594" width="9.140625" style="4"/>
    <col min="14595" max="14595" width="20.7109375" style="4" customWidth="1"/>
    <col min="14596" max="14847" width="9.140625" style="4"/>
    <col min="14848" max="14848" width="17.5703125" style="4" customWidth="1"/>
    <col min="14849" max="14849" width="42.42578125" style="4" customWidth="1"/>
    <col min="14850" max="14850" width="9.140625" style="4"/>
    <col min="14851" max="14851" width="20.7109375" style="4" customWidth="1"/>
    <col min="14852" max="15103" width="9.140625" style="4"/>
    <col min="15104" max="15104" width="17.5703125" style="4" customWidth="1"/>
    <col min="15105" max="15105" width="42.42578125" style="4" customWidth="1"/>
    <col min="15106" max="15106" width="9.140625" style="4"/>
    <col min="15107" max="15107" width="20.7109375" style="4" customWidth="1"/>
    <col min="15108" max="15359" width="9.140625" style="4"/>
    <col min="15360" max="15360" width="17.5703125" style="4" customWidth="1"/>
    <col min="15361" max="15361" width="42.42578125" style="4" customWidth="1"/>
    <col min="15362" max="15362" width="9.140625" style="4"/>
    <col min="15363" max="15363" width="20.7109375" style="4" customWidth="1"/>
    <col min="15364" max="15615" width="9.140625" style="4"/>
    <col min="15616" max="15616" width="17.5703125" style="4" customWidth="1"/>
    <col min="15617" max="15617" width="42.42578125" style="4" customWidth="1"/>
    <col min="15618" max="15618" width="9.140625" style="4"/>
    <col min="15619" max="15619" width="20.7109375" style="4" customWidth="1"/>
    <col min="15620" max="15871" width="9.140625" style="4"/>
    <col min="15872" max="15872" width="17.5703125" style="4" customWidth="1"/>
    <col min="15873" max="15873" width="42.42578125" style="4" customWidth="1"/>
    <col min="15874" max="15874" width="9.140625" style="4"/>
    <col min="15875" max="15875" width="20.7109375" style="4" customWidth="1"/>
    <col min="15876" max="16127" width="9.140625" style="4"/>
    <col min="16128" max="16128" width="17.5703125" style="4" customWidth="1"/>
    <col min="16129" max="16129" width="42.42578125" style="4" customWidth="1"/>
    <col min="16130" max="16130" width="9.140625" style="4"/>
    <col min="16131" max="16131" width="20.7109375" style="4" customWidth="1"/>
    <col min="16132" max="16384" width="9.140625" style="4"/>
  </cols>
  <sheetData>
    <row r="1" spans="1:7" ht="15.75">
      <c r="B1" s="93" t="str">
        <f>+nsl!D18</f>
        <v>IZGRADNJA KANALIZACIJSKEGA SISTEMA NA OBMOČJU</v>
      </c>
      <c r="C1" s="37"/>
      <c r="D1" s="37"/>
      <c r="E1" s="37"/>
      <c r="F1" s="37"/>
      <c r="G1" s="38"/>
    </row>
    <row r="2" spans="1:7" ht="15.75">
      <c r="B2" s="93" t="str">
        <f>+nsl!D19</f>
        <v>AGLOMERACIJE HRVATINI - KANALIZACIJA KOLOMBAN</v>
      </c>
      <c r="C2" s="17"/>
      <c r="D2" s="82"/>
      <c r="E2" s="37"/>
      <c r="F2" s="37"/>
      <c r="G2" s="38"/>
    </row>
    <row r="3" spans="1:7" ht="15.75">
      <c r="B3" s="93"/>
      <c r="C3" s="19"/>
      <c r="D3" s="37"/>
      <c r="E3" s="37"/>
      <c r="F3" s="37"/>
      <c r="G3" s="38"/>
    </row>
    <row r="4" spans="1:7">
      <c r="B4" s="93"/>
    </row>
    <row r="5" spans="1:7">
      <c r="B5" s="93" t="s">
        <v>94</v>
      </c>
    </row>
    <row r="6" spans="1:7" ht="26.25" customHeight="1">
      <c r="B6" s="93"/>
    </row>
    <row r="7" spans="1:7" ht="26.25">
      <c r="B7" s="21" t="s">
        <v>9</v>
      </c>
    </row>
    <row r="8" spans="1:7" ht="26.25">
      <c r="B8" s="21"/>
    </row>
    <row r="9" spans="1:7" ht="15.75">
      <c r="B9" s="23"/>
    </row>
    <row r="10" spans="1:7" s="24" customFormat="1" ht="15.75">
      <c r="A10" s="22">
        <v>1</v>
      </c>
      <c r="B10" s="23" t="s">
        <v>98</v>
      </c>
      <c r="C10" s="219">
        <f>Rfk!M33</f>
        <v>0</v>
      </c>
    </row>
    <row r="11" spans="1:7" s="24" customFormat="1" ht="15.75">
      <c r="A11" s="22"/>
      <c r="B11" s="23"/>
      <c r="C11" s="219"/>
    </row>
    <row r="12" spans="1:7" s="24" customFormat="1" ht="15.75">
      <c r="A12" s="22">
        <v>2</v>
      </c>
      <c r="B12" s="23" t="s">
        <v>138</v>
      </c>
      <c r="C12" s="219">
        <f>Rmet!M14</f>
        <v>0</v>
      </c>
    </row>
    <row r="13" spans="1:7" s="24" customFormat="1" ht="15.75">
      <c r="A13" s="22"/>
      <c r="B13" s="23"/>
      <c r="C13" s="219"/>
    </row>
    <row r="14" spans="1:7" s="24" customFormat="1" ht="15.75">
      <c r="A14" s="22">
        <v>3</v>
      </c>
      <c r="B14" s="23" t="s">
        <v>245</v>
      </c>
      <c r="C14" s="232"/>
    </row>
    <row r="15" spans="1:7" s="24" customFormat="1" ht="15.75">
      <c r="A15" s="22"/>
      <c r="B15" s="438" t="s">
        <v>62</v>
      </c>
      <c r="C15" s="219">
        <f>'ČRP-grd'!F67</f>
        <v>0</v>
      </c>
    </row>
    <row r="16" spans="1:7" s="24" customFormat="1" ht="15.75">
      <c r="A16" s="22"/>
      <c r="B16" s="438" t="s">
        <v>96</v>
      </c>
      <c r="C16" s="219">
        <f>'ČRP str'!F34</f>
        <v>0</v>
      </c>
    </row>
    <row r="17" spans="1:3" s="24" customFormat="1" ht="15.75">
      <c r="A17" s="22"/>
      <c r="B17" s="438" t="s">
        <v>244</v>
      </c>
      <c r="C17" s="219">
        <f>'crp ELprikljucek gd'!F25</f>
        <v>0</v>
      </c>
    </row>
    <row r="18" spans="1:3" s="24" customFormat="1" ht="18.75" customHeight="1">
      <c r="A18" s="22"/>
      <c r="B18" s="438" t="s">
        <v>283</v>
      </c>
      <c r="C18" s="439">
        <f>'ĆRP NN priklj ELmont dela'!F15</f>
        <v>0</v>
      </c>
    </row>
    <row r="19" spans="1:3" s="24" customFormat="1" ht="15.75">
      <c r="A19" s="22"/>
      <c r="B19" s="438" t="s">
        <v>284</v>
      </c>
      <c r="C19" s="219">
        <f>'ČRP ELmont dela'!G137</f>
        <v>0</v>
      </c>
    </row>
    <row r="20" spans="1:3" s="24" customFormat="1" ht="15.75">
      <c r="A20" s="22"/>
      <c r="B20" s="23" t="s">
        <v>320</v>
      </c>
      <c r="C20" s="219">
        <f>SUM(C15:C19)</f>
        <v>0</v>
      </c>
    </row>
    <row r="21" spans="1:3" s="24" customFormat="1" ht="15.75">
      <c r="A21" s="22"/>
      <c r="B21" s="23"/>
      <c r="C21" s="219"/>
    </row>
    <row r="22" spans="1:3" s="24" customFormat="1" ht="15.75">
      <c r="A22" s="22">
        <v>4</v>
      </c>
      <c r="B22" s="23" t="s">
        <v>285</v>
      </c>
      <c r="C22" s="219"/>
    </row>
    <row r="23" spans="1:3" s="24" customFormat="1" ht="15.75">
      <c r="A23" s="22"/>
      <c r="B23" s="23"/>
      <c r="C23" s="219"/>
    </row>
    <row r="24" spans="1:3" s="24" customFormat="1" ht="15.75">
      <c r="A24" s="22">
        <v>5</v>
      </c>
      <c r="B24" s="23" t="s">
        <v>111</v>
      </c>
      <c r="C24" s="219">
        <f>(+C20+C12+C10+C22)*0.1</f>
        <v>0</v>
      </c>
    </row>
    <row r="25" spans="1:3" s="24" customFormat="1" ht="15.75">
      <c r="A25" s="326"/>
      <c r="B25" s="327"/>
      <c r="C25" s="220"/>
    </row>
    <row r="26" spans="1:3" s="24" customFormat="1" ht="15.75">
      <c r="A26" s="22"/>
      <c r="B26" s="27" t="s">
        <v>34</v>
      </c>
      <c r="C26" s="219">
        <f>C24+C20+C12+C10+C22</f>
        <v>0</v>
      </c>
    </row>
    <row r="27" spans="1:3" s="24" customFormat="1" ht="15.75">
      <c r="A27" s="22"/>
      <c r="B27" s="23"/>
      <c r="C27" s="219"/>
    </row>
    <row r="28" spans="1:3" s="24" customFormat="1" ht="15.75">
      <c r="A28" s="22"/>
      <c r="B28" s="293"/>
      <c r="C28" s="219"/>
    </row>
    <row r="29" spans="1:3" s="24" customFormat="1" ht="15.75">
      <c r="A29" s="22"/>
      <c r="B29" s="23"/>
      <c r="C29" s="219"/>
    </row>
    <row r="30" spans="1:3" s="24" customFormat="1" ht="15.75">
      <c r="A30" s="22"/>
      <c r="B30" s="26"/>
      <c r="C30" s="219"/>
    </row>
    <row r="31" spans="1:3" s="24" customFormat="1" ht="16.5" thickBot="1">
      <c r="A31" s="22"/>
      <c r="B31" s="27" t="s">
        <v>6</v>
      </c>
      <c r="C31" s="404">
        <f>C26</f>
        <v>0</v>
      </c>
    </row>
    <row r="32" spans="1:3" s="24" customFormat="1" ht="16.5" thickTop="1">
      <c r="A32" s="22"/>
      <c r="B32" s="29" t="s">
        <v>7</v>
      </c>
      <c r="C32" s="405">
        <f>C31*0.22</f>
        <v>0</v>
      </c>
    </row>
    <row r="33" spans="1:3" s="24" customFormat="1" ht="15.75">
      <c r="A33" s="22"/>
      <c r="B33" s="30"/>
      <c r="C33" s="219"/>
    </row>
    <row r="34" spans="1:3" s="32" customFormat="1" ht="19.5" thickBot="1">
      <c r="A34" s="328"/>
      <c r="B34" s="329" t="s">
        <v>8</v>
      </c>
      <c r="C34" s="406">
        <f>+C32+C31</f>
        <v>0</v>
      </c>
    </row>
    <row r="35" spans="1:3" s="24" customFormat="1" ht="16.5" thickTop="1">
      <c r="A35" s="22"/>
      <c r="B35" s="30"/>
      <c r="C35" s="33"/>
    </row>
    <row r="36" spans="1:3">
      <c r="B36" s="34"/>
    </row>
    <row r="37" spans="1:3">
      <c r="B37" s="34"/>
    </row>
    <row r="38" spans="1:3">
      <c r="B38" s="34"/>
    </row>
    <row r="46" spans="1:3" ht="15.75">
      <c r="B46" s="35"/>
    </row>
  </sheetData>
  <pageMargins left="1.1811023622047245" right="0.39370078740157483" top="0.59055118110236227" bottom="0.59055118110236227" header="0" footer="0.3937007874015748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336600"/>
  </sheetPr>
  <dimension ref="A1:M43"/>
  <sheetViews>
    <sheetView workbookViewId="0">
      <selection activeCell="E30" sqref="E30"/>
    </sheetView>
  </sheetViews>
  <sheetFormatPr defaultRowHeight="12.75"/>
  <cols>
    <col min="1" max="1" width="4.7109375" style="36" customWidth="1"/>
    <col min="2" max="2" width="1.7109375" style="36" customWidth="1"/>
    <col min="3" max="3" width="19.7109375" style="16" customWidth="1"/>
    <col min="4" max="4" width="1.7109375" style="16" customWidth="1"/>
    <col min="5" max="5" width="19.7109375" style="60" customWidth="1"/>
    <col min="6" max="6" width="2.140625" style="60" customWidth="1"/>
    <col min="7" max="7" width="19.7109375" style="84" customWidth="1"/>
    <col min="8" max="8" width="2.7109375" style="84" customWidth="1"/>
    <col min="9" max="9" width="19.7109375" style="85" customWidth="1"/>
    <col min="10" max="10" width="1.7109375" style="85" customWidth="1"/>
    <col min="11" max="11" width="19.7109375" style="85" customWidth="1"/>
    <col min="12" max="12" width="1.7109375" style="85" customWidth="1"/>
    <col min="13" max="13" width="20.7109375" style="85" customWidth="1"/>
    <col min="14" max="258" width="9.140625" style="4"/>
    <col min="259" max="259" width="17.5703125" style="4" customWidth="1"/>
    <col min="260" max="260" width="42.42578125" style="4" customWidth="1"/>
    <col min="261" max="261" width="9.140625" style="4"/>
    <col min="262" max="262" width="20.7109375" style="4" customWidth="1"/>
    <col min="263" max="514" width="9.140625" style="4"/>
    <col min="515" max="515" width="17.5703125" style="4" customWidth="1"/>
    <col min="516" max="516" width="42.42578125" style="4" customWidth="1"/>
    <col min="517" max="517" width="9.140625" style="4"/>
    <col min="518" max="518" width="20.7109375" style="4" customWidth="1"/>
    <col min="519" max="770" width="9.140625" style="4"/>
    <col min="771" max="771" width="17.5703125" style="4" customWidth="1"/>
    <col min="772" max="772" width="42.42578125" style="4" customWidth="1"/>
    <col min="773" max="773" width="9.140625" style="4"/>
    <col min="774" max="774" width="20.7109375" style="4" customWidth="1"/>
    <col min="775" max="1026" width="9.140625" style="4"/>
    <col min="1027" max="1027" width="17.5703125" style="4" customWidth="1"/>
    <col min="1028" max="1028" width="42.42578125" style="4" customWidth="1"/>
    <col min="1029" max="1029" width="9.140625" style="4"/>
    <col min="1030" max="1030" width="20.7109375" style="4" customWidth="1"/>
    <col min="1031" max="1282" width="9.140625" style="4"/>
    <col min="1283" max="1283" width="17.5703125" style="4" customWidth="1"/>
    <col min="1284" max="1284" width="42.42578125" style="4" customWidth="1"/>
    <col min="1285" max="1285" width="9.140625" style="4"/>
    <col min="1286" max="1286" width="20.7109375" style="4" customWidth="1"/>
    <col min="1287" max="1538" width="9.140625" style="4"/>
    <col min="1539" max="1539" width="17.5703125" style="4" customWidth="1"/>
    <col min="1540" max="1540" width="42.42578125" style="4" customWidth="1"/>
    <col min="1541" max="1541" width="9.140625" style="4"/>
    <col min="1542" max="1542" width="20.7109375" style="4" customWidth="1"/>
    <col min="1543" max="1794" width="9.140625" style="4"/>
    <col min="1795" max="1795" width="17.5703125" style="4" customWidth="1"/>
    <col min="1796" max="1796" width="42.42578125" style="4" customWidth="1"/>
    <col min="1797" max="1797" width="9.140625" style="4"/>
    <col min="1798" max="1798" width="20.7109375" style="4" customWidth="1"/>
    <col min="1799" max="2050" width="9.140625" style="4"/>
    <col min="2051" max="2051" width="17.5703125" style="4" customWidth="1"/>
    <col min="2052" max="2052" width="42.42578125" style="4" customWidth="1"/>
    <col min="2053" max="2053" width="9.140625" style="4"/>
    <col min="2054" max="2054" width="20.7109375" style="4" customWidth="1"/>
    <col min="2055" max="2306" width="9.140625" style="4"/>
    <col min="2307" max="2307" width="17.5703125" style="4" customWidth="1"/>
    <col min="2308" max="2308" width="42.42578125" style="4" customWidth="1"/>
    <col min="2309" max="2309" width="9.140625" style="4"/>
    <col min="2310" max="2310" width="20.7109375" style="4" customWidth="1"/>
    <col min="2311" max="2562" width="9.140625" style="4"/>
    <col min="2563" max="2563" width="17.5703125" style="4" customWidth="1"/>
    <col min="2564" max="2564" width="42.42578125" style="4" customWidth="1"/>
    <col min="2565" max="2565" width="9.140625" style="4"/>
    <col min="2566" max="2566" width="20.7109375" style="4" customWidth="1"/>
    <col min="2567" max="2818" width="9.140625" style="4"/>
    <col min="2819" max="2819" width="17.5703125" style="4" customWidth="1"/>
    <col min="2820" max="2820" width="42.42578125" style="4" customWidth="1"/>
    <col min="2821" max="2821" width="9.140625" style="4"/>
    <col min="2822" max="2822" width="20.7109375" style="4" customWidth="1"/>
    <col min="2823" max="3074" width="9.140625" style="4"/>
    <col min="3075" max="3075" width="17.5703125" style="4" customWidth="1"/>
    <col min="3076" max="3076" width="42.42578125" style="4" customWidth="1"/>
    <col min="3077" max="3077" width="9.140625" style="4"/>
    <col min="3078" max="3078" width="20.7109375" style="4" customWidth="1"/>
    <col min="3079" max="3330" width="9.140625" style="4"/>
    <col min="3331" max="3331" width="17.5703125" style="4" customWidth="1"/>
    <col min="3332" max="3332" width="42.42578125" style="4" customWidth="1"/>
    <col min="3333" max="3333" width="9.140625" style="4"/>
    <col min="3334" max="3334" width="20.7109375" style="4" customWidth="1"/>
    <col min="3335" max="3586" width="9.140625" style="4"/>
    <col min="3587" max="3587" width="17.5703125" style="4" customWidth="1"/>
    <col min="3588" max="3588" width="42.42578125" style="4" customWidth="1"/>
    <col min="3589" max="3589" width="9.140625" style="4"/>
    <col min="3590" max="3590" width="20.7109375" style="4" customWidth="1"/>
    <col min="3591" max="3842" width="9.140625" style="4"/>
    <col min="3843" max="3843" width="17.5703125" style="4" customWidth="1"/>
    <col min="3844" max="3844" width="42.42578125" style="4" customWidth="1"/>
    <col min="3845" max="3845" width="9.140625" style="4"/>
    <col min="3846" max="3846" width="20.7109375" style="4" customWidth="1"/>
    <col min="3847" max="4098" width="9.140625" style="4"/>
    <col min="4099" max="4099" width="17.5703125" style="4" customWidth="1"/>
    <col min="4100" max="4100" width="42.42578125" style="4" customWidth="1"/>
    <col min="4101" max="4101" width="9.140625" style="4"/>
    <col min="4102" max="4102" width="20.7109375" style="4" customWidth="1"/>
    <col min="4103" max="4354" width="9.140625" style="4"/>
    <col min="4355" max="4355" width="17.5703125" style="4" customWidth="1"/>
    <col min="4356" max="4356" width="42.42578125" style="4" customWidth="1"/>
    <col min="4357" max="4357" width="9.140625" style="4"/>
    <col min="4358" max="4358" width="20.7109375" style="4" customWidth="1"/>
    <col min="4359" max="4610" width="9.140625" style="4"/>
    <col min="4611" max="4611" width="17.5703125" style="4" customWidth="1"/>
    <col min="4612" max="4612" width="42.42578125" style="4" customWidth="1"/>
    <col min="4613" max="4613" width="9.140625" style="4"/>
    <col min="4614" max="4614" width="20.7109375" style="4" customWidth="1"/>
    <col min="4615" max="4866" width="9.140625" style="4"/>
    <col min="4867" max="4867" width="17.5703125" style="4" customWidth="1"/>
    <col min="4868" max="4868" width="42.42578125" style="4" customWidth="1"/>
    <col min="4869" max="4869" width="9.140625" style="4"/>
    <col min="4870" max="4870" width="20.7109375" style="4" customWidth="1"/>
    <col min="4871" max="5122" width="9.140625" style="4"/>
    <col min="5123" max="5123" width="17.5703125" style="4" customWidth="1"/>
    <col min="5124" max="5124" width="42.42578125" style="4" customWidth="1"/>
    <col min="5125" max="5125" width="9.140625" style="4"/>
    <col min="5126" max="5126" width="20.7109375" style="4" customWidth="1"/>
    <col min="5127" max="5378" width="9.140625" style="4"/>
    <col min="5379" max="5379" width="17.5703125" style="4" customWidth="1"/>
    <col min="5380" max="5380" width="42.42578125" style="4" customWidth="1"/>
    <col min="5381" max="5381" width="9.140625" style="4"/>
    <col min="5382" max="5382" width="20.7109375" style="4" customWidth="1"/>
    <col min="5383" max="5634" width="9.140625" style="4"/>
    <col min="5635" max="5635" width="17.5703125" style="4" customWidth="1"/>
    <col min="5636" max="5636" width="42.42578125" style="4" customWidth="1"/>
    <col min="5637" max="5637" width="9.140625" style="4"/>
    <col min="5638" max="5638" width="20.7109375" style="4" customWidth="1"/>
    <col min="5639" max="5890" width="9.140625" style="4"/>
    <col min="5891" max="5891" width="17.5703125" style="4" customWidth="1"/>
    <col min="5892" max="5892" width="42.42578125" style="4" customWidth="1"/>
    <col min="5893" max="5893" width="9.140625" style="4"/>
    <col min="5894" max="5894" width="20.7109375" style="4" customWidth="1"/>
    <col min="5895" max="6146" width="9.140625" style="4"/>
    <col min="6147" max="6147" width="17.5703125" style="4" customWidth="1"/>
    <col min="6148" max="6148" width="42.42578125" style="4" customWidth="1"/>
    <col min="6149" max="6149" width="9.140625" style="4"/>
    <col min="6150" max="6150" width="20.7109375" style="4" customWidth="1"/>
    <col min="6151" max="6402" width="9.140625" style="4"/>
    <col min="6403" max="6403" width="17.5703125" style="4" customWidth="1"/>
    <col min="6404" max="6404" width="42.42578125" style="4" customWidth="1"/>
    <col min="6405" max="6405" width="9.140625" style="4"/>
    <col min="6406" max="6406" width="20.7109375" style="4" customWidth="1"/>
    <col min="6407" max="6658" width="9.140625" style="4"/>
    <col min="6659" max="6659" width="17.5703125" style="4" customWidth="1"/>
    <col min="6660" max="6660" width="42.42578125" style="4" customWidth="1"/>
    <col min="6661" max="6661" width="9.140625" style="4"/>
    <col min="6662" max="6662" width="20.7109375" style="4" customWidth="1"/>
    <col min="6663" max="6914" width="9.140625" style="4"/>
    <col min="6915" max="6915" width="17.5703125" style="4" customWidth="1"/>
    <col min="6916" max="6916" width="42.42578125" style="4" customWidth="1"/>
    <col min="6917" max="6917" width="9.140625" style="4"/>
    <col min="6918" max="6918" width="20.7109375" style="4" customWidth="1"/>
    <col min="6919" max="7170" width="9.140625" style="4"/>
    <col min="7171" max="7171" width="17.5703125" style="4" customWidth="1"/>
    <col min="7172" max="7172" width="42.42578125" style="4" customWidth="1"/>
    <col min="7173" max="7173" width="9.140625" style="4"/>
    <col min="7174" max="7174" width="20.7109375" style="4" customWidth="1"/>
    <col min="7175" max="7426" width="9.140625" style="4"/>
    <col min="7427" max="7427" width="17.5703125" style="4" customWidth="1"/>
    <col min="7428" max="7428" width="42.42578125" style="4" customWidth="1"/>
    <col min="7429" max="7429" width="9.140625" style="4"/>
    <col min="7430" max="7430" width="20.7109375" style="4" customWidth="1"/>
    <col min="7431" max="7682" width="9.140625" style="4"/>
    <col min="7683" max="7683" width="17.5703125" style="4" customWidth="1"/>
    <col min="7684" max="7684" width="42.42578125" style="4" customWidth="1"/>
    <col min="7685" max="7685" width="9.140625" style="4"/>
    <col min="7686" max="7686" width="20.7109375" style="4" customWidth="1"/>
    <col min="7687" max="7938" width="9.140625" style="4"/>
    <col min="7939" max="7939" width="17.5703125" style="4" customWidth="1"/>
    <col min="7940" max="7940" width="42.42578125" style="4" customWidth="1"/>
    <col min="7941" max="7941" width="9.140625" style="4"/>
    <col min="7942" max="7942" width="20.7109375" style="4" customWidth="1"/>
    <col min="7943" max="8194" width="9.140625" style="4"/>
    <col min="8195" max="8195" width="17.5703125" style="4" customWidth="1"/>
    <col min="8196" max="8196" width="42.42578125" style="4" customWidth="1"/>
    <col min="8197" max="8197" width="9.140625" style="4"/>
    <col min="8198" max="8198" width="20.7109375" style="4" customWidth="1"/>
    <col min="8199" max="8450" width="9.140625" style="4"/>
    <col min="8451" max="8451" width="17.5703125" style="4" customWidth="1"/>
    <col min="8452" max="8452" width="42.42578125" style="4" customWidth="1"/>
    <col min="8453" max="8453" width="9.140625" style="4"/>
    <col min="8454" max="8454" width="20.7109375" style="4" customWidth="1"/>
    <col min="8455" max="8706" width="9.140625" style="4"/>
    <col min="8707" max="8707" width="17.5703125" style="4" customWidth="1"/>
    <col min="8708" max="8708" width="42.42578125" style="4" customWidth="1"/>
    <col min="8709" max="8709" width="9.140625" style="4"/>
    <col min="8710" max="8710" width="20.7109375" style="4" customWidth="1"/>
    <col min="8711" max="8962" width="9.140625" style="4"/>
    <col min="8963" max="8963" width="17.5703125" style="4" customWidth="1"/>
    <col min="8964" max="8964" width="42.42578125" style="4" customWidth="1"/>
    <col min="8965" max="8965" width="9.140625" style="4"/>
    <col min="8966" max="8966" width="20.7109375" style="4" customWidth="1"/>
    <col min="8967" max="9218" width="9.140625" style="4"/>
    <col min="9219" max="9219" width="17.5703125" style="4" customWidth="1"/>
    <col min="9220" max="9220" width="42.42578125" style="4" customWidth="1"/>
    <col min="9221" max="9221" width="9.140625" style="4"/>
    <col min="9222" max="9222" width="20.7109375" style="4" customWidth="1"/>
    <col min="9223" max="9474" width="9.140625" style="4"/>
    <col min="9475" max="9475" width="17.5703125" style="4" customWidth="1"/>
    <col min="9476" max="9476" width="42.42578125" style="4" customWidth="1"/>
    <col min="9477" max="9477" width="9.140625" style="4"/>
    <col min="9478" max="9478" width="20.7109375" style="4" customWidth="1"/>
    <col min="9479" max="9730" width="9.140625" style="4"/>
    <col min="9731" max="9731" width="17.5703125" style="4" customWidth="1"/>
    <col min="9732" max="9732" width="42.42578125" style="4" customWidth="1"/>
    <col min="9733" max="9733" width="9.140625" style="4"/>
    <col min="9734" max="9734" width="20.7109375" style="4" customWidth="1"/>
    <col min="9735" max="9986" width="9.140625" style="4"/>
    <col min="9987" max="9987" width="17.5703125" style="4" customWidth="1"/>
    <col min="9988" max="9988" width="42.42578125" style="4" customWidth="1"/>
    <col min="9989" max="9989" width="9.140625" style="4"/>
    <col min="9990" max="9990" width="20.7109375" style="4" customWidth="1"/>
    <col min="9991" max="10242" width="9.140625" style="4"/>
    <col min="10243" max="10243" width="17.5703125" style="4" customWidth="1"/>
    <col min="10244" max="10244" width="42.42578125" style="4" customWidth="1"/>
    <col min="10245" max="10245" width="9.140625" style="4"/>
    <col min="10246" max="10246" width="20.7109375" style="4" customWidth="1"/>
    <col min="10247" max="10498" width="9.140625" style="4"/>
    <col min="10499" max="10499" width="17.5703125" style="4" customWidth="1"/>
    <col min="10500" max="10500" width="42.42578125" style="4" customWidth="1"/>
    <col min="10501" max="10501" width="9.140625" style="4"/>
    <col min="10502" max="10502" width="20.7109375" style="4" customWidth="1"/>
    <col min="10503" max="10754" width="9.140625" style="4"/>
    <col min="10755" max="10755" width="17.5703125" style="4" customWidth="1"/>
    <col min="10756" max="10756" width="42.42578125" style="4" customWidth="1"/>
    <col min="10757" max="10757" width="9.140625" style="4"/>
    <col min="10758" max="10758" width="20.7109375" style="4" customWidth="1"/>
    <col min="10759" max="11010" width="9.140625" style="4"/>
    <col min="11011" max="11011" width="17.5703125" style="4" customWidth="1"/>
    <col min="11012" max="11012" width="42.42578125" style="4" customWidth="1"/>
    <col min="11013" max="11013" width="9.140625" style="4"/>
    <col min="11014" max="11014" width="20.7109375" style="4" customWidth="1"/>
    <col min="11015" max="11266" width="9.140625" style="4"/>
    <col min="11267" max="11267" width="17.5703125" style="4" customWidth="1"/>
    <col min="11268" max="11268" width="42.42578125" style="4" customWidth="1"/>
    <col min="11269" max="11269" width="9.140625" style="4"/>
    <col min="11270" max="11270" width="20.7109375" style="4" customWidth="1"/>
    <col min="11271" max="11522" width="9.140625" style="4"/>
    <col min="11523" max="11523" width="17.5703125" style="4" customWidth="1"/>
    <col min="11524" max="11524" width="42.42578125" style="4" customWidth="1"/>
    <col min="11525" max="11525" width="9.140625" style="4"/>
    <col min="11526" max="11526" width="20.7109375" style="4" customWidth="1"/>
    <col min="11527" max="11778" width="9.140625" style="4"/>
    <col min="11779" max="11779" width="17.5703125" style="4" customWidth="1"/>
    <col min="11780" max="11780" width="42.42578125" style="4" customWidth="1"/>
    <col min="11781" max="11781" width="9.140625" style="4"/>
    <col min="11782" max="11782" width="20.7109375" style="4" customWidth="1"/>
    <col min="11783" max="12034" width="9.140625" style="4"/>
    <col min="12035" max="12035" width="17.5703125" style="4" customWidth="1"/>
    <col min="12036" max="12036" width="42.42578125" style="4" customWidth="1"/>
    <col min="12037" max="12037" width="9.140625" style="4"/>
    <col min="12038" max="12038" width="20.7109375" style="4" customWidth="1"/>
    <col min="12039" max="12290" width="9.140625" style="4"/>
    <col min="12291" max="12291" width="17.5703125" style="4" customWidth="1"/>
    <col min="12292" max="12292" width="42.42578125" style="4" customWidth="1"/>
    <col min="12293" max="12293" width="9.140625" style="4"/>
    <col min="12294" max="12294" width="20.7109375" style="4" customWidth="1"/>
    <col min="12295" max="12546" width="9.140625" style="4"/>
    <col min="12547" max="12547" width="17.5703125" style="4" customWidth="1"/>
    <col min="12548" max="12548" width="42.42578125" style="4" customWidth="1"/>
    <col min="12549" max="12549" width="9.140625" style="4"/>
    <col min="12550" max="12550" width="20.7109375" style="4" customWidth="1"/>
    <col min="12551" max="12802" width="9.140625" style="4"/>
    <col min="12803" max="12803" width="17.5703125" style="4" customWidth="1"/>
    <col min="12804" max="12804" width="42.42578125" style="4" customWidth="1"/>
    <col min="12805" max="12805" width="9.140625" style="4"/>
    <col min="12806" max="12806" width="20.7109375" style="4" customWidth="1"/>
    <col min="12807" max="13058" width="9.140625" style="4"/>
    <col min="13059" max="13059" width="17.5703125" style="4" customWidth="1"/>
    <col min="13060" max="13060" width="42.42578125" style="4" customWidth="1"/>
    <col min="13061" max="13061" width="9.140625" style="4"/>
    <col min="13062" max="13062" width="20.7109375" style="4" customWidth="1"/>
    <col min="13063" max="13314" width="9.140625" style="4"/>
    <col min="13315" max="13315" width="17.5703125" style="4" customWidth="1"/>
    <col min="13316" max="13316" width="42.42578125" style="4" customWidth="1"/>
    <col min="13317" max="13317" width="9.140625" style="4"/>
    <col min="13318" max="13318" width="20.7109375" style="4" customWidth="1"/>
    <col min="13319" max="13570" width="9.140625" style="4"/>
    <col min="13571" max="13571" width="17.5703125" style="4" customWidth="1"/>
    <col min="13572" max="13572" width="42.42578125" style="4" customWidth="1"/>
    <col min="13573" max="13573" width="9.140625" style="4"/>
    <col min="13574" max="13574" width="20.7109375" style="4" customWidth="1"/>
    <col min="13575" max="13826" width="9.140625" style="4"/>
    <col min="13827" max="13827" width="17.5703125" style="4" customWidth="1"/>
    <col min="13828" max="13828" width="42.42578125" style="4" customWidth="1"/>
    <col min="13829" max="13829" width="9.140625" style="4"/>
    <col min="13830" max="13830" width="20.7109375" style="4" customWidth="1"/>
    <col min="13831" max="14082" width="9.140625" style="4"/>
    <col min="14083" max="14083" width="17.5703125" style="4" customWidth="1"/>
    <col min="14084" max="14084" width="42.42578125" style="4" customWidth="1"/>
    <col min="14085" max="14085" width="9.140625" style="4"/>
    <col min="14086" max="14086" width="20.7109375" style="4" customWidth="1"/>
    <col min="14087" max="14338" width="9.140625" style="4"/>
    <col min="14339" max="14339" width="17.5703125" style="4" customWidth="1"/>
    <col min="14340" max="14340" width="42.42578125" style="4" customWidth="1"/>
    <col min="14341" max="14341" width="9.140625" style="4"/>
    <col min="14342" max="14342" width="20.7109375" style="4" customWidth="1"/>
    <col min="14343" max="14594" width="9.140625" style="4"/>
    <col min="14595" max="14595" width="17.5703125" style="4" customWidth="1"/>
    <col min="14596" max="14596" width="42.42578125" style="4" customWidth="1"/>
    <col min="14597" max="14597" width="9.140625" style="4"/>
    <col min="14598" max="14598" width="20.7109375" style="4" customWidth="1"/>
    <col min="14599" max="14850" width="9.140625" style="4"/>
    <col min="14851" max="14851" width="17.5703125" style="4" customWidth="1"/>
    <col min="14852" max="14852" width="42.42578125" style="4" customWidth="1"/>
    <col min="14853" max="14853" width="9.140625" style="4"/>
    <col min="14854" max="14854" width="20.7109375" style="4" customWidth="1"/>
    <col min="14855" max="15106" width="9.140625" style="4"/>
    <col min="15107" max="15107" width="17.5703125" style="4" customWidth="1"/>
    <col min="15108" max="15108" width="42.42578125" style="4" customWidth="1"/>
    <col min="15109" max="15109" width="9.140625" style="4"/>
    <col min="15110" max="15110" width="20.7109375" style="4" customWidth="1"/>
    <col min="15111" max="15362" width="9.140625" style="4"/>
    <col min="15363" max="15363" width="17.5703125" style="4" customWidth="1"/>
    <col min="15364" max="15364" width="42.42578125" style="4" customWidth="1"/>
    <col min="15365" max="15365" width="9.140625" style="4"/>
    <col min="15366" max="15366" width="20.7109375" style="4" customWidth="1"/>
    <col min="15367" max="15618" width="9.140625" style="4"/>
    <col min="15619" max="15619" width="17.5703125" style="4" customWidth="1"/>
    <col min="15620" max="15620" width="42.42578125" style="4" customWidth="1"/>
    <col min="15621" max="15621" width="9.140625" style="4"/>
    <col min="15622" max="15622" width="20.7109375" style="4" customWidth="1"/>
    <col min="15623" max="15874" width="9.140625" style="4"/>
    <col min="15875" max="15875" width="17.5703125" style="4" customWidth="1"/>
    <col min="15876" max="15876" width="42.42578125" style="4" customWidth="1"/>
    <col min="15877" max="15877" width="9.140625" style="4"/>
    <col min="15878" max="15878" width="20.7109375" style="4" customWidth="1"/>
    <col min="15879" max="16130" width="9.140625" style="4"/>
    <col min="16131" max="16131" width="17.5703125" style="4" customWidth="1"/>
    <col min="16132" max="16132" width="42.42578125" style="4" customWidth="1"/>
    <col min="16133" max="16133" width="9.140625" style="4"/>
    <col min="16134" max="16134" width="20.7109375" style="4" customWidth="1"/>
    <col min="16135" max="16384" width="9.140625" style="4"/>
  </cols>
  <sheetData>
    <row r="1" spans="1:13">
      <c r="E1" s="95" t="str">
        <f>+'fekalna osnovni podatki'!B1</f>
        <v>IZGRADNJA KANALIZACIJSKEGA SISTEMA NA OBMOČJU</v>
      </c>
      <c r="F1" s="95"/>
    </row>
    <row r="2" spans="1:13">
      <c r="E2" s="95" t="str">
        <f>+'fekalna osnovni podatki'!B2</f>
        <v>AGLOMERACIJE HRVATINI - KANALIZACIJA KOLOMBAN</v>
      </c>
      <c r="F2" s="95"/>
    </row>
    <row r="3" spans="1:13">
      <c r="E3" s="95"/>
      <c r="F3" s="96"/>
    </row>
    <row r="4" spans="1:13" ht="15" customHeight="1">
      <c r="E4" s="95"/>
    </row>
    <row r="5" spans="1:13" ht="15" customHeight="1">
      <c r="E5" s="95"/>
    </row>
    <row r="6" spans="1:13" ht="26.25">
      <c r="E6" s="97" t="s">
        <v>32</v>
      </c>
      <c r="F6" s="97"/>
      <c r="G6" s="98"/>
      <c r="H6" s="98"/>
      <c r="M6" s="99"/>
    </row>
    <row r="7" spans="1:13" ht="15" customHeight="1">
      <c r="E7" s="87"/>
      <c r="F7" s="87"/>
    </row>
    <row r="8" spans="1:13" s="92" customFormat="1" ht="15">
      <c r="A8" s="89"/>
      <c r="B8" s="89"/>
      <c r="C8" s="91"/>
      <c r="D8" s="91"/>
      <c r="E8" s="214" t="s">
        <v>29</v>
      </c>
      <c r="F8" s="214"/>
      <c r="G8" s="215" t="s">
        <v>47</v>
      </c>
      <c r="H8" s="215"/>
      <c r="I8" s="214" t="s">
        <v>30</v>
      </c>
      <c r="J8" s="214"/>
      <c r="K8" s="214" t="s">
        <v>31</v>
      </c>
      <c r="L8" s="214"/>
      <c r="M8" s="214" t="s">
        <v>137</v>
      </c>
    </row>
    <row r="9" spans="1:13" s="85" customFormat="1" ht="15" customHeight="1">
      <c r="A9" s="36"/>
      <c r="B9" s="36"/>
      <c r="C9" s="83"/>
      <c r="D9" s="83"/>
      <c r="E9" s="87"/>
      <c r="F9" s="87"/>
      <c r="G9" s="84"/>
      <c r="H9" s="84"/>
    </row>
    <row r="10" spans="1:13" s="85" customFormat="1" ht="15" customHeight="1">
      <c r="A10" s="36"/>
      <c r="B10" s="36"/>
      <c r="C10" s="73"/>
      <c r="D10" s="83"/>
      <c r="E10" s="87"/>
      <c r="F10" s="87"/>
      <c r="G10" s="84"/>
      <c r="H10" s="84"/>
    </row>
    <row r="11" spans="1:13" s="85" customFormat="1">
      <c r="A11" s="36"/>
      <c r="B11" s="36"/>
      <c r="C11" s="64" t="s">
        <v>278</v>
      </c>
      <c r="D11" s="83"/>
      <c r="E11" s="203"/>
      <c r="F11" s="87"/>
      <c r="G11" s="84"/>
      <c r="H11" s="84"/>
    </row>
    <row r="12" spans="1:13" s="85" customFormat="1">
      <c r="A12" s="36"/>
      <c r="B12" s="36"/>
      <c r="C12" s="73" t="s">
        <v>257</v>
      </c>
      <c r="D12" s="83"/>
      <c r="E12" s="159">
        <f>FpredD!F242</f>
        <v>0</v>
      </c>
      <c r="F12" s="87"/>
      <c r="G12" s="462">
        <f>FzemBetD!F448</f>
        <v>0</v>
      </c>
      <c r="H12" s="84"/>
      <c r="I12" s="159">
        <f>Fkan!F242</f>
        <v>0</v>
      </c>
      <c r="J12" s="203"/>
      <c r="K12" s="159">
        <f>FzakljD!F217</f>
        <v>0</v>
      </c>
      <c r="L12" s="203"/>
      <c r="M12" s="159">
        <f>SUM(E12:K12)</f>
        <v>0</v>
      </c>
    </row>
    <row r="13" spans="1:13" s="85" customFormat="1">
      <c r="A13" s="36"/>
      <c r="B13" s="36"/>
      <c r="C13" s="204" t="s">
        <v>259</v>
      </c>
      <c r="D13" s="83"/>
      <c r="E13" s="159">
        <f>FpredD!F243</f>
        <v>0</v>
      </c>
      <c r="F13" s="87"/>
      <c r="G13" s="462">
        <f>FzemBetD!F449</f>
        <v>0</v>
      </c>
      <c r="H13" s="84"/>
      <c r="I13" s="159">
        <f>Fkan!F243</f>
        <v>0</v>
      </c>
      <c r="J13" s="203"/>
      <c r="K13" s="159">
        <f>FzakljD!F218</f>
        <v>0</v>
      </c>
      <c r="L13" s="203"/>
      <c r="M13" s="159">
        <f>SUM(E13:K13)</f>
        <v>0</v>
      </c>
    </row>
    <row r="14" spans="1:13" s="85" customFormat="1">
      <c r="A14" s="36"/>
      <c r="B14" s="36"/>
      <c r="C14" s="204" t="s">
        <v>260</v>
      </c>
      <c r="D14" s="83"/>
      <c r="E14" s="159">
        <f>FpredD!F244</f>
        <v>0</v>
      </c>
      <c r="F14" s="87"/>
      <c r="G14" s="462">
        <f>FzemBetD!F450</f>
        <v>0</v>
      </c>
      <c r="H14" s="84"/>
      <c r="I14" s="159">
        <f>Fkan!F244</f>
        <v>0</v>
      </c>
      <c r="J14" s="203"/>
      <c r="K14" s="159">
        <f>FzakljD!F219</f>
        <v>0</v>
      </c>
      <c r="L14" s="203"/>
      <c r="M14" s="159">
        <f t="shared" ref="M14:M33" si="0">SUM(E14:K14)</f>
        <v>0</v>
      </c>
    </row>
    <row r="15" spans="1:13" s="85" customFormat="1">
      <c r="A15" s="36"/>
      <c r="B15" s="36"/>
      <c r="C15" s="204" t="s">
        <v>261</v>
      </c>
      <c r="D15" s="83"/>
      <c r="E15" s="159">
        <f>FpredD!F245</f>
        <v>0</v>
      </c>
      <c r="F15" s="87"/>
      <c r="G15" s="462">
        <f>FzemBetD!F451</f>
        <v>0</v>
      </c>
      <c r="H15" s="84"/>
      <c r="I15" s="159">
        <f>Fkan!F245</f>
        <v>0</v>
      </c>
      <c r="J15" s="203"/>
      <c r="K15" s="159">
        <f>FzakljD!F220</f>
        <v>0</v>
      </c>
      <c r="L15" s="203"/>
      <c r="M15" s="159">
        <f t="shared" si="0"/>
        <v>0</v>
      </c>
    </row>
    <row r="16" spans="1:13" s="85" customFormat="1">
      <c r="A16" s="36"/>
      <c r="B16" s="36"/>
      <c r="C16" s="204" t="s">
        <v>262</v>
      </c>
      <c r="D16" s="83"/>
      <c r="E16" s="159">
        <f>FpredD!F246</f>
        <v>0</v>
      </c>
      <c r="F16" s="87"/>
      <c r="G16" s="462">
        <f>FzemBetD!F452</f>
        <v>0</v>
      </c>
      <c r="H16" s="84"/>
      <c r="I16" s="159">
        <f>Fkan!F246</f>
        <v>0</v>
      </c>
      <c r="J16" s="203"/>
      <c r="K16" s="159">
        <f>FzakljD!F221</f>
        <v>0</v>
      </c>
      <c r="L16" s="203"/>
      <c r="M16" s="159">
        <f t="shared" si="0"/>
        <v>0</v>
      </c>
    </row>
    <row r="17" spans="1:13" s="85" customFormat="1">
      <c r="A17" s="36"/>
      <c r="B17" s="36"/>
      <c r="C17" s="204" t="s">
        <v>271</v>
      </c>
      <c r="D17" s="83"/>
      <c r="E17" s="159">
        <f>FpredD!F247</f>
        <v>0</v>
      </c>
      <c r="F17" s="87"/>
      <c r="G17" s="462">
        <f>FzemBetD!F453</f>
        <v>0</v>
      </c>
      <c r="H17" s="84"/>
      <c r="I17" s="159">
        <f>Fkan!F247</f>
        <v>0</v>
      </c>
      <c r="J17" s="203"/>
      <c r="K17" s="159">
        <f>FzakljD!F222</f>
        <v>0</v>
      </c>
      <c r="L17" s="203"/>
      <c r="M17" s="159">
        <f t="shared" si="0"/>
        <v>0</v>
      </c>
    </row>
    <row r="18" spans="1:13" s="85" customFormat="1">
      <c r="A18" s="36"/>
      <c r="B18" s="36"/>
      <c r="C18" s="204" t="s">
        <v>265</v>
      </c>
      <c r="D18" s="83"/>
      <c r="E18" s="159">
        <f>FpredD!F248</f>
        <v>0</v>
      </c>
      <c r="F18" s="87"/>
      <c r="G18" s="462">
        <f>FzemBetD!F454</f>
        <v>0</v>
      </c>
      <c r="H18" s="84"/>
      <c r="I18" s="159">
        <f>Fkan!F248</f>
        <v>0</v>
      </c>
      <c r="J18" s="203"/>
      <c r="K18" s="159">
        <f>FzakljD!F223</f>
        <v>0</v>
      </c>
      <c r="L18" s="203"/>
      <c r="M18" s="159">
        <f t="shared" si="0"/>
        <v>0</v>
      </c>
    </row>
    <row r="19" spans="1:13" s="85" customFormat="1">
      <c r="A19" s="36"/>
      <c r="B19" s="36"/>
      <c r="C19" s="204" t="s">
        <v>266</v>
      </c>
      <c r="D19" s="83"/>
      <c r="E19" s="159">
        <f>FpredD!F249</f>
        <v>0</v>
      </c>
      <c r="F19" s="87"/>
      <c r="G19" s="462">
        <f>FzemBetD!F455</f>
        <v>0</v>
      </c>
      <c r="H19" s="84"/>
      <c r="I19" s="159">
        <f>Fkan!F249</f>
        <v>0</v>
      </c>
      <c r="J19" s="203"/>
      <c r="K19" s="159">
        <f>FzakljD!F224</f>
        <v>0</v>
      </c>
      <c r="L19" s="203"/>
      <c r="M19" s="159">
        <f t="shared" si="0"/>
        <v>0</v>
      </c>
    </row>
    <row r="20" spans="1:13" s="85" customFormat="1">
      <c r="A20" s="36"/>
      <c r="B20" s="36"/>
      <c r="C20" s="204" t="s">
        <v>267</v>
      </c>
      <c r="D20" s="83"/>
      <c r="E20" s="159">
        <f>FpredD!F250</f>
        <v>0</v>
      </c>
      <c r="F20" s="87"/>
      <c r="G20" s="462">
        <f>FzemBetD!F456</f>
        <v>0</v>
      </c>
      <c r="H20" s="84"/>
      <c r="I20" s="159">
        <f>Fkan!F250</f>
        <v>0</v>
      </c>
      <c r="J20" s="203"/>
      <c r="K20" s="159">
        <f>FzakljD!F225</f>
        <v>0</v>
      </c>
      <c r="L20" s="203"/>
      <c r="M20" s="159">
        <f t="shared" si="0"/>
        <v>0</v>
      </c>
    </row>
    <row r="21" spans="1:13" s="85" customFormat="1">
      <c r="A21" s="36"/>
      <c r="B21" s="36"/>
      <c r="C21" s="204" t="s">
        <v>268</v>
      </c>
      <c r="D21" s="83"/>
      <c r="E21" s="159">
        <f>FpredD!F251</f>
        <v>0</v>
      </c>
      <c r="F21" s="87"/>
      <c r="G21" s="462">
        <f>FzemBetD!F457</f>
        <v>0</v>
      </c>
      <c r="H21" s="84"/>
      <c r="I21" s="159">
        <f>Fkan!F251</f>
        <v>0</v>
      </c>
      <c r="J21" s="203"/>
      <c r="K21" s="159">
        <f>FzakljD!F226</f>
        <v>0</v>
      </c>
      <c r="L21" s="203"/>
      <c r="M21" s="159">
        <f t="shared" si="0"/>
        <v>0</v>
      </c>
    </row>
    <row r="22" spans="1:13" s="85" customFormat="1">
      <c r="A22" s="36"/>
      <c r="B22" s="36"/>
      <c r="C22" s="204" t="s">
        <v>269</v>
      </c>
      <c r="D22" s="83"/>
      <c r="E22" s="159">
        <f>FpredD!F252</f>
        <v>0</v>
      </c>
      <c r="F22" s="87"/>
      <c r="G22" s="462">
        <f>FzemBetD!F458</f>
        <v>0</v>
      </c>
      <c r="H22" s="84"/>
      <c r="I22" s="159">
        <f>Fkan!F252</f>
        <v>0</v>
      </c>
      <c r="J22" s="203"/>
      <c r="K22" s="159">
        <f>FzakljD!F227</f>
        <v>0</v>
      </c>
      <c r="L22" s="203"/>
      <c r="M22" s="159">
        <f t="shared" si="0"/>
        <v>0</v>
      </c>
    </row>
    <row r="23" spans="1:13" s="85" customFormat="1">
      <c r="A23" s="36"/>
      <c r="B23" s="36"/>
      <c r="C23" s="204" t="s">
        <v>270</v>
      </c>
      <c r="D23" s="83"/>
      <c r="E23" s="159">
        <f>FpredD!F253</f>
        <v>0</v>
      </c>
      <c r="F23" s="87"/>
      <c r="G23" s="462">
        <f>FzemBetD!F459</f>
        <v>0</v>
      </c>
      <c r="H23" s="84"/>
      <c r="I23" s="159">
        <f>Fkan!F253</f>
        <v>0</v>
      </c>
      <c r="J23" s="203"/>
      <c r="K23" s="159">
        <f>FzakljD!F228</f>
        <v>0</v>
      </c>
      <c r="L23" s="203"/>
      <c r="M23" s="159">
        <f t="shared" si="0"/>
        <v>0</v>
      </c>
    </row>
    <row r="24" spans="1:13" s="85" customFormat="1">
      <c r="A24" s="36"/>
      <c r="B24" s="36"/>
      <c r="C24" s="204" t="s">
        <v>263</v>
      </c>
      <c r="D24" s="83"/>
      <c r="E24" s="159">
        <f>FpredD!F254</f>
        <v>0</v>
      </c>
      <c r="F24" s="87"/>
      <c r="G24" s="462">
        <f>FzemBetD!F460</f>
        <v>0</v>
      </c>
      <c r="H24" s="84"/>
      <c r="I24" s="159">
        <f>Fkan!F254</f>
        <v>0</v>
      </c>
      <c r="J24" s="203"/>
      <c r="K24" s="159">
        <f>FzakljD!F229</f>
        <v>0</v>
      </c>
      <c r="L24" s="203"/>
      <c r="M24" s="159">
        <f t="shared" si="0"/>
        <v>0</v>
      </c>
    </row>
    <row r="25" spans="1:13" s="85" customFormat="1">
      <c r="A25" s="36"/>
      <c r="B25" s="36"/>
      <c r="C25" s="204" t="s">
        <v>264</v>
      </c>
      <c r="D25" s="83"/>
      <c r="E25" s="159">
        <f>FpredD!F255</f>
        <v>0</v>
      </c>
      <c r="F25" s="87"/>
      <c r="G25" s="462">
        <f>FzemBetD!F461</f>
        <v>0</v>
      </c>
      <c r="H25" s="84"/>
      <c r="I25" s="159">
        <f>Fkan!F255</f>
        <v>0</v>
      </c>
      <c r="J25" s="203"/>
      <c r="K25" s="159">
        <f>FzakljD!F230</f>
        <v>0</v>
      </c>
      <c r="L25" s="203"/>
      <c r="M25" s="159">
        <f t="shared" si="0"/>
        <v>0</v>
      </c>
    </row>
    <row r="26" spans="1:13" s="85" customFormat="1">
      <c r="A26" s="36"/>
      <c r="B26" s="36"/>
      <c r="C26" s="204" t="s">
        <v>272</v>
      </c>
      <c r="D26" s="83"/>
      <c r="E26" s="159">
        <f>FpredD!F256</f>
        <v>0</v>
      </c>
      <c r="F26" s="87"/>
      <c r="G26" s="462">
        <f>FzemBetD!F462</f>
        <v>0</v>
      </c>
      <c r="H26" s="84"/>
      <c r="I26" s="159">
        <f>Fkan!F256</f>
        <v>0</v>
      </c>
      <c r="J26" s="203"/>
      <c r="K26" s="159">
        <f>FzakljD!F231</f>
        <v>0</v>
      </c>
      <c r="L26" s="203"/>
      <c r="M26" s="159">
        <f t="shared" si="0"/>
        <v>0</v>
      </c>
    </row>
    <row r="27" spans="1:13" s="85" customFormat="1">
      <c r="A27" s="36"/>
      <c r="B27" s="36"/>
      <c r="C27" s="204" t="s">
        <v>273</v>
      </c>
      <c r="D27" s="83"/>
      <c r="E27" s="159">
        <f>FpredD!F257</f>
        <v>0</v>
      </c>
      <c r="F27" s="87"/>
      <c r="G27" s="462">
        <f>FzemBetD!F463</f>
        <v>0</v>
      </c>
      <c r="H27" s="84"/>
      <c r="I27" s="159">
        <f>Fkan!F257</f>
        <v>0</v>
      </c>
      <c r="J27" s="203"/>
      <c r="K27" s="159">
        <f>FzakljD!F232</f>
        <v>0</v>
      </c>
      <c r="L27" s="203"/>
      <c r="M27" s="159">
        <f t="shared" si="0"/>
        <v>0</v>
      </c>
    </row>
    <row r="28" spans="1:13" s="85" customFormat="1">
      <c r="A28" s="36"/>
      <c r="B28" s="36"/>
      <c r="C28" s="204" t="s">
        <v>274</v>
      </c>
      <c r="D28" s="83"/>
      <c r="E28" s="159">
        <f>FpredD!F258</f>
        <v>0</v>
      </c>
      <c r="F28" s="87"/>
      <c r="G28" s="462">
        <f>FzemBetD!F464</f>
        <v>0</v>
      </c>
      <c r="H28" s="84"/>
      <c r="I28" s="159">
        <f>Fkan!F258</f>
        <v>0</v>
      </c>
      <c r="J28" s="203"/>
      <c r="K28" s="159">
        <f>FzakljD!F233</f>
        <v>0</v>
      </c>
      <c r="L28" s="203"/>
      <c r="M28" s="159">
        <f t="shared" si="0"/>
        <v>0</v>
      </c>
    </row>
    <row r="29" spans="1:13" s="85" customFormat="1">
      <c r="A29" s="36"/>
      <c r="B29" s="36"/>
      <c r="C29" s="204" t="s">
        <v>275</v>
      </c>
      <c r="D29" s="83"/>
      <c r="E29" s="159">
        <f>FpredD!F259</f>
        <v>0</v>
      </c>
      <c r="F29" s="87"/>
      <c r="G29" s="462">
        <f>FzemBetD!F465</f>
        <v>0</v>
      </c>
      <c r="H29" s="84"/>
      <c r="I29" s="159">
        <f>Fkan!F259</f>
        <v>0</v>
      </c>
      <c r="J29" s="203"/>
      <c r="K29" s="159">
        <f>FzakljD!F234</f>
        <v>0</v>
      </c>
      <c r="L29" s="203"/>
      <c r="M29" s="159">
        <f t="shared" si="0"/>
        <v>0</v>
      </c>
    </row>
    <row r="30" spans="1:13" s="85" customFormat="1">
      <c r="A30" s="36"/>
      <c r="B30" s="36"/>
      <c r="C30" s="204" t="s">
        <v>276</v>
      </c>
      <c r="D30" s="83"/>
      <c r="E30" s="159">
        <f>FpredD!F260</f>
        <v>0</v>
      </c>
      <c r="F30" s="87"/>
      <c r="G30" s="462">
        <f>FzemBetD!F466</f>
        <v>0</v>
      </c>
      <c r="H30" s="84"/>
      <c r="I30" s="159">
        <f>Fkan!F260</f>
        <v>0</v>
      </c>
      <c r="J30" s="203"/>
      <c r="K30" s="159">
        <f>FzakljD!F235</f>
        <v>0</v>
      </c>
      <c r="L30" s="203"/>
      <c r="M30" s="159">
        <f t="shared" si="0"/>
        <v>0</v>
      </c>
    </row>
    <row r="31" spans="1:13" s="85" customFormat="1">
      <c r="A31" s="36"/>
      <c r="B31" s="36"/>
      <c r="C31" s="204" t="s">
        <v>277</v>
      </c>
      <c r="D31" s="83"/>
      <c r="E31" s="159">
        <f>FpredD!F261</f>
        <v>0</v>
      </c>
      <c r="F31" s="87"/>
      <c r="G31" s="462">
        <f>FzemBetD!F467</f>
        <v>0</v>
      </c>
      <c r="H31" s="84"/>
      <c r="I31" s="159">
        <f>Fkan!F261</f>
        <v>0</v>
      </c>
      <c r="J31" s="203"/>
      <c r="K31" s="159">
        <f>FzakljD!F236</f>
        <v>0</v>
      </c>
      <c r="L31" s="203"/>
      <c r="M31" s="159">
        <f t="shared" si="0"/>
        <v>0</v>
      </c>
    </row>
    <row r="32" spans="1:13" s="85" customFormat="1">
      <c r="A32" s="36"/>
      <c r="B32" s="36"/>
      <c r="C32" s="306"/>
      <c r="D32" s="306"/>
      <c r="E32" s="314"/>
      <c r="F32" s="315"/>
      <c r="G32" s="316"/>
      <c r="H32" s="316"/>
      <c r="I32" s="314"/>
      <c r="J32" s="314"/>
      <c r="K32" s="463"/>
      <c r="L32" s="314"/>
      <c r="M32" s="463"/>
    </row>
    <row r="33" spans="1:13" s="85" customFormat="1" ht="15" customHeight="1">
      <c r="A33" s="36"/>
      <c r="B33" s="36"/>
      <c r="C33" s="83" t="s">
        <v>22</v>
      </c>
      <c r="D33" s="83"/>
      <c r="E33" s="83">
        <f>SUM(E12:E31)</f>
        <v>0</v>
      </c>
      <c r="F33" s="83"/>
      <c r="G33" s="83">
        <f>SUM(G12:G31)</f>
        <v>0</v>
      </c>
      <c r="H33" s="83"/>
      <c r="I33" s="83">
        <f>SUM(I12:I31)</f>
        <v>0</v>
      </c>
      <c r="J33" s="303"/>
      <c r="K33" s="83">
        <f>SUM(K12:K31)</f>
        <v>0</v>
      </c>
      <c r="L33" s="303"/>
      <c r="M33" s="464">
        <f t="shared" si="0"/>
        <v>0</v>
      </c>
    </row>
    <row r="34" spans="1:13" s="85" customFormat="1" ht="15" customHeight="1">
      <c r="A34" s="36"/>
      <c r="B34" s="36"/>
      <c r="C34" s="83"/>
      <c r="D34" s="83"/>
      <c r="E34" s="87"/>
      <c r="F34" s="87"/>
      <c r="G34" s="84"/>
      <c r="H34" s="84"/>
    </row>
    <row r="35" spans="1:13">
      <c r="K35" s="305"/>
      <c r="M35" s="159"/>
    </row>
    <row r="36" spans="1:13">
      <c r="E36" s="105"/>
      <c r="F36" s="105"/>
      <c r="K36" s="308" t="s">
        <v>7</v>
      </c>
      <c r="M36" s="318">
        <f>+M33*0.22</f>
        <v>0</v>
      </c>
    </row>
    <row r="37" spans="1:13">
      <c r="K37" s="308"/>
      <c r="M37" s="159"/>
    </row>
    <row r="38" spans="1:13" ht="13.5" thickBot="1">
      <c r="E38" s="105"/>
      <c r="F38" s="105"/>
      <c r="K38" s="309" t="s">
        <v>33</v>
      </c>
      <c r="L38" s="319"/>
      <c r="M38" s="319">
        <f>M33+M36</f>
        <v>0</v>
      </c>
    </row>
    <row r="39" spans="1:13" ht="13.5" thickTop="1">
      <c r="E39" s="105"/>
      <c r="F39" s="105"/>
    </row>
    <row r="43" spans="1:13" ht="15.75">
      <c r="E43" s="106"/>
      <c r="F43" s="106"/>
    </row>
  </sheetData>
  <pageMargins left="0.59055118110236227" right="0.19685039370078741" top="0.98425196850393704" bottom="0"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336600"/>
  </sheetPr>
  <dimension ref="A1:F269"/>
  <sheetViews>
    <sheetView showZeros="0" tabSelected="1" workbookViewId="0">
      <selection activeCell="E11" sqref="E11"/>
    </sheetView>
  </sheetViews>
  <sheetFormatPr defaultRowHeight="15"/>
  <cols>
    <col min="1" max="1" width="6.140625" bestFit="1" customWidth="1"/>
    <col min="2" max="2" width="30.7109375" customWidth="1"/>
    <col min="3" max="3" width="4.7109375" style="154" customWidth="1"/>
    <col min="4" max="4" width="11.7109375" style="146" customWidth="1"/>
    <col min="5" max="5" width="12.7109375" style="147" customWidth="1"/>
    <col min="6" max="6" width="12.7109375" style="148"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c r="B1" s="93" t="str">
        <f>+nsl!D18</f>
        <v>IZGRADNJA KANALIZACIJSKEGA SISTEMA NA OBMOČJU</v>
      </c>
    </row>
    <row r="2" spans="1:6">
      <c r="B2" s="93" t="str">
        <f>+nsl!D19</f>
        <v>AGLOMERACIJE HRVATINI - KANALIZACIJA KOLOMBAN</v>
      </c>
    </row>
    <row r="3" spans="1:6">
      <c r="B3" s="93"/>
    </row>
    <row r="4" spans="1:6">
      <c r="B4" s="93"/>
    </row>
    <row r="5" spans="1:6">
      <c r="B5" s="93" t="s">
        <v>94</v>
      </c>
    </row>
    <row r="6" spans="1:6">
      <c r="B6" s="93"/>
    </row>
    <row r="7" spans="1:6" ht="15.75">
      <c r="A7" s="22" t="s">
        <v>23</v>
      </c>
      <c r="B7" s="23" t="s">
        <v>24</v>
      </c>
      <c r="C7" s="114"/>
      <c r="D7" s="140"/>
      <c r="E7" s="140"/>
      <c r="F7" s="126"/>
    </row>
    <row r="8" spans="1:6" ht="15.75">
      <c r="A8" s="22"/>
      <c r="B8" s="23"/>
      <c r="C8" s="114"/>
      <c r="D8" s="140"/>
      <c r="E8" s="140"/>
      <c r="F8" s="126"/>
    </row>
    <row r="9" spans="1:6" ht="41.25" customHeight="1">
      <c r="A9" s="45">
        <v>1</v>
      </c>
      <c r="B9" s="55" t="s">
        <v>128</v>
      </c>
      <c r="C9" s="114"/>
      <c r="D9" s="140"/>
      <c r="E9" s="140"/>
      <c r="F9" s="126"/>
    </row>
    <row r="10" spans="1:6" ht="12.75" customHeight="1">
      <c r="A10" s="45"/>
      <c r="B10" s="64"/>
      <c r="C10" s="114"/>
      <c r="D10" s="140"/>
      <c r="E10" s="140"/>
      <c r="F10" s="126"/>
    </row>
    <row r="11" spans="1:6">
      <c r="A11" s="45"/>
      <c r="B11" s="73" t="s">
        <v>257</v>
      </c>
      <c r="C11" s="65" t="s">
        <v>16</v>
      </c>
      <c r="D11" s="66">
        <f>'fekalna osnovni podatki'!D9</f>
        <v>824.64</v>
      </c>
      <c r="E11" s="201"/>
      <c r="F11" s="472">
        <f>D11*E11</f>
        <v>0</v>
      </c>
    </row>
    <row r="12" spans="1:6" ht="12.75" customHeight="1">
      <c r="A12" s="45"/>
      <c r="B12" s="204" t="s">
        <v>259</v>
      </c>
      <c r="C12" s="115" t="s">
        <v>16</v>
      </c>
      <c r="D12" s="66">
        <f>'fekalna osnovni podatki'!D10</f>
        <v>103.60000000000001</v>
      </c>
      <c r="E12" s="201"/>
      <c r="F12" s="472">
        <f t="shared" ref="F12:F25" si="0">D12*E12</f>
        <v>0</v>
      </c>
    </row>
    <row r="13" spans="1:6" ht="12.75" customHeight="1">
      <c r="A13" s="45"/>
      <c r="B13" s="204" t="s">
        <v>260</v>
      </c>
      <c r="C13" s="115" t="s">
        <v>16</v>
      </c>
      <c r="D13" s="66">
        <f>'fekalna osnovni podatki'!D11</f>
        <v>90.15</v>
      </c>
      <c r="E13" s="201"/>
      <c r="F13" s="472">
        <f t="shared" si="0"/>
        <v>0</v>
      </c>
    </row>
    <row r="14" spans="1:6" ht="12.75" customHeight="1">
      <c r="A14" s="45"/>
      <c r="B14" s="204" t="s">
        <v>261</v>
      </c>
      <c r="C14" s="115" t="s">
        <v>16</v>
      </c>
      <c r="D14" s="66">
        <f>'fekalna osnovni podatki'!D12</f>
        <v>199.20999999999998</v>
      </c>
      <c r="E14" s="201"/>
      <c r="F14" s="472">
        <f t="shared" si="0"/>
        <v>0</v>
      </c>
    </row>
    <row r="15" spans="1:6" ht="12.75" customHeight="1">
      <c r="A15" s="45"/>
      <c r="B15" s="204" t="s">
        <v>262</v>
      </c>
      <c r="C15" s="115" t="s">
        <v>16</v>
      </c>
      <c r="D15" s="66">
        <f>'fekalna osnovni podatki'!D13</f>
        <v>57.7</v>
      </c>
      <c r="E15" s="201"/>
      <c r="F15" s="472">
        <f t="shared" si="0"/>
        <v>0</v>
      </c>
    </row>
    <row r="16" spans="1:6" ht="12.75" customHeight="1">
      <c r="A16" s="45"/>
      <c r="B16" s="204" t="s">
        <v>271</v>
      </c>
      <c r="C16" s="115" t="s">
        <v>16</v>
      </c>
      <c r="D16" s="66">
        <f>'fekalna osnovni podatki'!D14</f>
        <v>56.5</v>
      </c>
      <c r="E16" s="201"/>
      <c r="F16" s="472">
        <f t="shared" si="0"/>
        <v>0</v>
      </c>
    </row>
    <row r="17" spans="1:6" ht="12.75" customHeight="1">
      <c r="A17" s="45"/>
      <c r="B17" s="204" t="s">
        <v>265</v>
      </c>
      <c r="C17" s="115" t="s">
        <v>16</v>
      </c>
      <c r="D17" s="66">
        <f>'fekalna osnovni podatki'!D15</f>
        <v>644.70000000000005</v>
      </c>
      <c r="E17" s="201"/>
      <c r="F17" s="472">
        <f t="shared" si="0"/>
        <v>0</v>
      </c>
    </row>
    <row r="18" spans="1:6" ht="12.75" customHeight="1">
      <c r="A18" s="45"/>
      <c r="B18" s="204" t="s">
        <v>266</v>
      </c>
      <c r="C18" s="115" t="s">
        <v>16</v>
      </c>
      <c r="D18" s="66">
        <f>'fekalna osnovni podatki'!D16</f>
        <v>50.08</v>
      </c>
      <c r="E18" s="201"/>
      <c r="F18" s="472">
        <f t="shared" si="0"/>
        <v>0</v>
      </c>
    </row>
    <row r="19" spans="1:6" ht="12.75" customHeight="1">
      <c r="A19" s="45"/>
      <c r="B19" s="204" t="s">
        <v>267</v>
      </c>
      <c r="C19" s="115" t="s">
        <v>16</v>
      </c>
      <c r="D19" s="66">
        <f>'fekalna osnovni podatki'!D17</f>
        <v>110.15</v>
      </c>
      <c r="E19" s="201"/>
      <c r="F19" s="472">
        <f t="shared" si="0"/>
        <v>0</v>
      </c>
    </row>
    <row r="20" spans="1:6" ht="12.75" customHeight="1">
      <c r="A20" s="45"/>
      <c r="B20" s="204" t="s">
        <v>268</v>
      </c>
      <c r="C20" s="115" t="s">
        <v>16</v>
      </c>
      <c r="D20" s="66">
        <f>'fekalna osnovni podatki'!D18</f>
        <v>20.85</v>
      </c>
      <c r="E20" s="201"/>
      <c r="F20" s="472">
        <f t="shared" si="0"/>
        <v>0</v>
      </c>
    </row>
    <row r="21" spans="1:6" ht="12.75" customHeight="1">
      <c r="A21" s="45"/>
      <c r="B21" s="204" t="s">
        <v>269</v>
      </c>
      <c r="C21" s="115" t="s">
        <v>16</v>
      </c>
      <c r="D21" s="66">
        <f>'fekalna osnovni podatki'!D19</f>
        <v>38.6</v>
      </c>
      <c r="E21" s="201"/>
      <c r="F21" s="472">
        <f t="shared" si="0"/>
        <v>0</v>
      </c>
    </row>
    <row r="22" spans="1:6" ht="12.75" customHeight="1">
      <c r="A22" s="45"/>
      <c r="B22" s="204" t="s">
        <v>270</v>
      </c>
      <c r="C22" s="115" t="s">
        <v>16</v>
      </c>
      <c r="D22" s="66">
        <f>'fekalna osnovni podatki'!D20</f>
        <v>458.3</v>
      </c>
      <c r="E22" s="201"/>
      <c r="F22" s="472">
        <f t="shared" si="0"/>
        <v>0</v>
      </c>
    </row>
    <row r="23" spans="1:6" ht="12.75" customHeight="1">
      <c r="A23" s="45"/>
      <c r="B23" s="204" t="s">
        <v>263</v>
      </c>
      <c r="C23" s="115" t="s">
        <v>16</v>
      </c>
      <c r="D23" s="66">
        <f>'fekalna osnovni podatki'!D21</f>
        <v>91.74</v>
      </c>
      <c r="E23" s="201"/>
      <c r="F23" s="472">
        <f t="shared" si="0"/>
        <v>0</v>
      </c>
    </row>
    <row r="24" spans="1:6" ht="12.75" customHeight="1">
      <c r="A24" s="45"/>
      <c r="B24" s="204" t="s">
        <v>264</v>
      </c>
      <c r="C24" s="115" t="s">
        <v>16</v>
      </c>
      <c r="D24" s="66">
        <f>'fekalna osnovni podatki'!D22</f>
        <v>97.19</v>
      </c>
      <c r="E24" s="201"/>
      <c r="F24" s="472">
        <f t="shared" si="0"/>
        <v>0</v>
      </c>
    </row>
    <row r="25" spans="1:6" ht="12.75" customHeight="1">
      <c r="A25" s="45"/>
      <c r="B25" s="204" t="s">
        <v>272</v>
      </c>
      <c r="C25" s="115" t="s">
        <v>16</v>
      </c>
      <c r="D25" s="66">
        <f>'fekalna osnovni podatki'!D23</f>
        <v>48.7</v>
      </c>
      <c r="E25" s="201"/>
      <c r="F25" s="472">
        <f t="shared" si="0"/>
        <v>0</v>
      </c>
    </row>
    <row r="26" spans="1:6" ht="12.75" customHeight="1">
      <c r="A26" s="45"/>
      <c r="B26" s="204" t="s">
        <v>273</v>
      </c>
      <c r="C26" s="115" t="s">
        <v>16</v>
      </c>
      <c r="D26" s="66">
        <f>'fekalna osnovni podatki'!D24</f>
        <v>127.2</v>
      </c>
      <c r="E26" s="201"/>
      <c r="F26" s="472">
        <f t="shared" ref="F26:F30" si="1">D26*E26</f>
        <v>0</v>
      </c>
    </row>
    <row r="27" spans="1:6" ht="12.75" customHeight="1">
      <c r="A27" s="45"/>
      <c r="B27" s="204" t="s">
        <v>274</v>
      </c>
      <c r="C27" s="115" t="s">
        <v>16</v>
      </c>
      <c r="D27" s="66">
        <f>'fekalna osnovni podatki'!D25</f>
        <v>97.8</v>
      </c>
      <c r="E27" s="201"/>
      <c r="F27" s="472">
        <f t="shared" si="1"/>
        <v>0</v>
      </c>
    </row>
    <row r="28" spans="1:6" ht="12.75" customHeight="1">
      <c r="A28" s="45"/>
      <c r="B28" s="204" t="s">
        <v>275</v>
      </c>
      <c r="C28" s="115" t="s">
        <v>16</v>
      </c>
      <c r="D28" s="66">
        <f>'fekalna osnovni podatki'!D26</f>
        <v>21.94</v>
      </c>
      <c r="E28" s="201"/>
      <c r="F28" s="472">
        <f t="shared" si="1"/>
        <v>0</v>
      </c>
    </row>
    <row r="29" spans="1:6" ht="12.75" customHeight="1">
      <c r="A29" s="45"/>
      <c r="B29" s="204" t="s">
        <v>276</v>
      </c>
      <c r="C29" s="115" t="s">
        <v>16</v>
      </c>
      <c r="D29" s="66">
        <f>'fekalna osnovni podatki'!D27</f>
        <v>152.44</v>
      </c>
      <c r="E29" s="201"/>
      <c r="F29" s="472">
        <f t="shared" si="1"/>
        <v>0</v>
      </c>
    </row>
    <row r="30" spans="1:6" ht="12.75" customHeight="1">
      <c r="A30" s="45"/>
      <c r="B30" s="204" t="s">
        <v>277</v>
      </c>
      <c r="C30" s="115" t="s">
        <v>16</v>
      </c>
      <c r="D30" s="66">
        <f>'fekalna osnovni podatki'!D28</f>
        <v>94.36</v>
      </c>
      <c r="E30" s="201"/>
      <c r="F30" s="472">
        <f t="shared" si="1"/>
        <v>0</v>
      </c>
    </row>
    <row r="31" spans="1:6" ht="12.75" customHeight="1">
      <c r="A31" s="45"/>
      <c r="B31" s="204"/>
      <c r="C31" s="115"/>
      <c r="D31" s="66"/>
      <c r="E31" s="201"/>
      <c r="F31" s="472"/>
    </row>
    <row r="32" spans="1:6" ht="12.75" customHeight="1">
      <c r="A32" s="45"/>
      <c r="B32" s="73"/>
      <c r="C32" s="114"/>
      <c r="D32" s="66"/>
      <c r="E32" s="201"/>
      <c r="F32" s="472"/>
    </row>
    <row r="33" spans="1:6" ht="49.5" customHeight="1">
      <c r="A33" s="45">
        <f>+A9+1</f>
        <v>2</v>
      </c>
      <c r="B33" s="55" t="s">
        <v>17</v>
      </c>
      <c r="C33" s="114"/>
      <c r="D33" s="140"/>
      <c r="E33" s="140"/>
      <c r="F33" s="126"/>
    </row>
    <row r="34" spans="1:6" ht="12.75" customHeight="1">
      <c r="A34" s="45"/>
      <c r="B34" s="64"/>
      <c r="C34" s="114"/>
      <c r="D34" s="140"/>
      <c r="E34" s="140"/>
      <c r="F34" s="126"/>
    </row>
    <row r="35" spans="1:6" ht="12.75" customHeight="1">
      <c r="A35" s="45"/>
      <c r="B35" s="73" t="s">
        <v>257</v>
      </c>
      <c r="C35" s="114" t="s">
        <v>12</v>
      </c>
      <c r="D35" s="66">
        <v>0</v>
      </c>
      <c r="E35" s="201"/>
      <c r="F35" s="472">
        <f>D35*E35</f>
        <v>0</v>
      </c>
    </row>
    <row r="36" spans="1:6" ht="12.75" customHeight="1">
      <c r="A36" s="45"/>
      <c r="B36" s="204" t="s">
        <v>259</v>
      </c>
      <c r="C36" s="114" t="s">
        <v>12</v>
      </c>
      <c r="D36" s="66">
        <v>0</v>
      </c>
      <c r="E36" s="201"/>
      <c r="F36" s="128">
        <f t="shared" ref="F36:F39" si="2">D36*E36</f>
        <v>0</v>
      </c>
    </row>
    <row r="37" spans="1:6" ht="12.75" customHeight="1">
      <c r="A37" s="45"/>
      <c r="B37" s="204" t="s">
        <v>260</v>
      </c>
      <c r="C37" s="114" t="s">
        <v>12</v>
      </c>
      <c r="D37" s="66">
        <v>0</v>
      </c>
      <c r="E37" s="201"/>
      <c r="F37" s="128">
        <f t="shared" si="2"/>
        <v>0</v>
      </c>
    </row>
    <row r="38" spans="1:6" ht="12.75" customHeight="1">
      <c r="A38" s="45"/>
      <c r="B38" s="204" t="s">
        <v>261</v>
      </c>
      <c r="C38" s="114" t="s">
        <v>12</v>
      </c>
      <c r="D38" s="66">
        <v>0</v>
      </c>
      <c r="E38" s="201"/>
      <c r="F38" s="128">
        <f t="shared" si="2"/>
        <v>0</v>
      </c>
    </row>
    <row r="39" spans="1:6" ht="12.75" customHeight="1">
      <c r="A39" s="45"/>
      <c r="B39" s="204" t="s">
        <v>262</v>
      </c>
      <c r="C39" s="114" t="s">
        <v>12</v>
      </c>
      <c r="D39" s="66">
        <v>0</v>
      </c>
      <c r="E39" s="201"/>
      <c r="F39" s="128">
        <f t="shared" si="2"/>
        <v>0</v>
      </c>
    </row>
    <row r="40" spans="1:6" ht="12.75" customHeight="1">
      <c r="A40" s="45"/>
      <c r="B40" s="204" t="s">
        <v>271</v>
      </c>
      <c r="C40" s="114" t="s">
        <v>12</v>
      </c>
      <c r="D40" s="66">
        <v>0</v>
      </c>
      <c r="E40" s="201"/>
      <c r="F40" s="128">
        <f t="shared" ref="F40" si="3">D40*E40</f>
        <v>0</v>
      </c>
    </row>
    <row r="41" spans="1:6" ht="12.75" customHeight="1">
      <c r="A41" s="45"/>
      <c r="B41" s="204" t="s">
        <v>265</v>
      </c>
      <c r="C41" s="114" t="s">
        <v>12</v>
      </c>
      <c r="D41" s="66">
        <v>0</v>
      </c>
      <c r="E41" s="201"/>
      <c r="F41" s="128">
        <f t="shared" ref="F41:F42" si="4">D41*E41</f>
        <v>0</v>
      </c>
    </row>
    <row r="42" spans="1:6" ht="12.75" customHeight="1">
      <c r="A42" s="45"/>
      <c r="B42" s="204" t="s">
        <v>266</v>
      </c>
      <c r="C42" s="114" t="s">
        <v>12</v>
      </c>
      <c r="D42" s="66">
        <v>0</v>
      </c>
      <c r="E42" s="201"/>
      <c r="F42" s="128">
        <f t="shared" si="4"/>
        <v>0</v>
      </c>
    </row>
    <row r="43" spans="1:6" ht="12.75" customHeight="1">
      <c r="A43" s="45"/>
      <c r="B43" s="204" t="s">
        <v>267</v>
      </c>
      <c r="C43" s="114" t="s">
        <v>12</v>
      </c>
      <c r="D43" s="66">
        <v>0</v>
      </c>
      <c r="E43" s="201"/>
      <c r="F43" s="128">
        <f t="shared" ref="F43:F54" si="5">D43*E43</f>
        <v>0</v>
      </c>
    </row>
    <row r="44" spans="1:6" ht="12.75" customHeight="1">
      <c r="A44" s="45"/>
      <c r="B44" s="204" t="s">
        <v>268</v>
      </c>
      <c r="C44" s="114" t="s">
        <v>12</v>
      </c>
      <c r="D44" s="66">
        <v>0</v>
      </c>
      <c r="E44" s="201"/>
      <c r="F44" s="128">
        <f t="shared" si="5"/>
        <v>0</v>
      </c>
    </row>
    <row r="45" spans="1:6" ht="12.75" customHeight="1">
      <c r="A45" s="45"/>
      <c r="B45" s="204" t="s">
        <v>269</v>
      </c>
      <c r="C45" s="114" t="s">
        <v>12</v>
      </c>
      <c r="D45" s="66">
        <v>0</v>
      </c>
      <c r="E45" s="201"/>
      <c r="F45" s="128">
        <f t="shared" si="5"/>
        <v>0</v>
      </c>
    </row>
    <row r="46" spans="1:6" ht="12.75" customHeight="1">
      <c r="A46" s="45"/>
      <c r="B46" s="204" t="s">
        <v>270</v>
      </c>
      <c r="C46" s="114" t="s">
        <v>12</v>
      </c>
      <c r="D46" s="66">
        <v>0</v>
      </c>
      <c r="E46" s="201"/>
      <c r="F46" s="128">
        <f t="shared" si="5"/>
        <v>0</v>
      </c>
    </row>
    <row r="47" spans="1:6" ht="12.75" customHeight="1">
      <c r="A47" s="45"/>
      <c r="B47" s="204" t="s">
        <v>263</v>
      </c>
      <c r="C47" s="114" t="s">
        <v>12</v>
      </c>
      <c r="D47" s="66">
        <v>0</v>
      </c>
      <c r="E47" s="201"/>
      <c r="F47" s="128">
        <f t="shared" si="5"/>
        <v>0</v>
      </c>
    </row>
    <row r="48" spans="1:6" ht="12.75" customHeight="1">
      <c r="A48" s="45"/>
      <c r="B48" s="204" t="s">
        <v>264</v>
      </c>
      <c r="C48" s="114" t="s">
        <v>12</v>
      </c>
      <c r="D48" s="66">
        <v>0</v>
      </c>
      <c r="E48" s="201"/>
      <c r="F48" s="128">
        <f t="shared" si="5"/>
        <v>0</v>
      </c>
    </row>
    <row r="49" spans="1:6" ht="12.75" customHeight="1">
      <c r="A49" s="45"/>
      <c r="B49" s="204" t="s">
        <v>272</v>
      </c>
      <c r="C49" s="114" t="s">
        <v>12</v>
      </c>
      <c r="D49" s="66">
        <v>0</v>
      </c>
      <c r="E49" s="201"/>
      <c r="F49" s="128">
        <f t="shared" si="5"/>
        <v>0</v>
      </c>
    </row>
    <row r="50" spans="1:6" ht="12.75" customHeight="1">
      <c r="A50" s="45"/>
      <c r="B50" s="204" t="s">
        <v>273</v>
      </c>
      <c r="C50" s="114" t="s">
        <v>12</v>
      </c>
      <c r="D50" s="66">
        <v>0</v>
      </c>
      <c r="E50" s="201"/>
      <c r="F50" s="128">
        <f t="shared" si="5"/>
        <v>0</v>
      </c>
    </row>
    <row r="51" spans="1:6" ht="12.75" customHeight="1">
      <c r="A51" s="45"/>
      <c r="B51" s="204" t="s">
        <v>274</v>
      </c>
      <c r="C51" s="114" t="s">
        <v>12</v>
      </c>
      <c r="D51" s="66">
        <v>0</v>
      </c>
      <c r="E51" s="201"/>
      <c r="F51" s="128">
        <f t="shared" si="5"/>
        <v>0</v>
      </c>
    </row>
    <row r="52" spans="1:6" ht="12.75" customHeight="1">
      <c r="A52" s="45"/>
      <c r="B52" s="204" t="s">
        <v>275</v>
      </c>
      <c r="C52" s="114" t="s">
        <v>12</v>
      </c>
      <c r="D52" s="66">
        <v>0</v>
      </c>
      <c r="E52" s="201"/>
      <c r="F52" s="128">
        <f t="shared" si="5"/>
        <v>0</v>
      </c>
    </row>
    <row r="53" spans="1:6" ht="12.75" customHeight="1">
      <c r="A53" s="45"/>
      <c r="B53" s="204" t="s">
        <v>276</v>
      </c>
      <c r="C53" s="114" t="s">
        <v>12</v>
      </c>
      <c r="D53" s="66">
        <v>0</v>
      </c>
      <c r="E53" s="201"/>
      <c r="F53" s="128">
        <f t="shared" si="5"/>
        <v>0</v>
      </c>
    </row>
    <row r="54" spans="1:6" ht="12.75" customHeight="1">
      <c r="A54" s="45"/>
      <c r="B54" s="204" t="s">
        <v>277</v>
      </c>
      <c r="C54" s="114" t="s">
        <v>12</v>
      </c>
      <c r="D54" s="66">
        <v>0</v>
      </c>
      <c r="E54" s="201"/>
      <c r="F54" s="128">
        <f t="shared" si="5"/>
        <v>0</v>
      </c>
    </row>
    <row r="55" spans="1:6" ht="12.75" customHeight="1">
      <c r="A55" s="45"/>
      <c r="B55" s="204"/>
      <c r="C55" s="114"/>
      <c r="D55" s="66"/>
      <c r="E55" s="201"/>
      <c r="F55" s="128"/>
    </row>
    <row r="56" spans="1:6" ht="81.75" customHeight="1">
      <c r="A56" s="45">
        <f>A33+1</f>
        <v>3</v>
      </c>
      <c r="B56" s="50" t="s">
        <v>11</v>
      </c>
      <c r="C56" s="116"/>
      <c r="D56" s="165"/>
      <c r="E56" s="151"/>
      <c r="F56" s="152"/>
    </row>
    <row r="57" spans="1:6" ht="12.75" customHeight="1">
      <c r="A57" s="45"/>
      <c r="B57" s="64"/>
      <c r="C57" s="114"/>
      <c r="D57" s="140"/>
      <c r="E57" s="140"/>
      <c r="F57" s="126"/>
    </row>
    <row r="58" spans="1:6" ht="12.75" customHeight="1">
      <c r="A58" s="45"/>
      <c r="B58" s="73" t="s">
        <v>257</v>
      </c>
      <c r="C58" s="114" t="s">
        <v>12</v>
      </c>
      <c r="D58" s="66">
        <v>2</v>
      </c>
      <c r="E58" s="201"/>
      <c r="F58" s="472">
        <f>D58*E58</f>
        <v>0</v>
      </c>
    </row>
    <row r="59" spans="1:6" ht="12.75" customHeight="1">
      <c r="A59" s="45"/>
      <c r="B59" s="204" t="s">
        <v>259</v>
      </c>
      <c r="C59" s="114" t="s">
        <v>12</v>
      </c>
      <c r="D59" s="66">
        <v>0</v>
      </c>
      <c r="E59" s="201"/>
      <c r="F59" s="128">
        <f t="shared" ref="F59:F62" si="6">D59*E59</f>
        <v>0</v>
      </c>
    </row>
    <row r="60" spans="1:6" ht="12.75" customHeight="1">
      <c r="A60" s="45"/>
      <c r="B60" s="204" t="s">
        <v>260</v>
      </c>
      <c r="C60" s="114" t="s">
        <v>12</v>
      </c>
      <c r="D60" s="66">
        <v>6</v>
      </c>
      <c r="E60" s="201"/>
      <c r="F60" s="128">
        <f t="shared" si="6"/>
        <v>0</v>
      </c>
    </row>
    <row r="61" spans="1:6" ht="12.75" customHeight="1">
      <c r="A61" s="45"/>
      <c r="B61" s="204" t="s">
        <v>261</v>
      </c>
      <c r="C61" s="114" t="s">
        <v>12</v>
      </c>
      <c r="D61" s="66">
        <v>1</v>
      </c>
      <c r="E61" s="201"/>
      <c r="F61" s="128">
        <f t="shared" si="6"/>
        <v>0</v>
      </c>
    </row>
    <row r="62" spans="1:6" ht="12.75" customHeight="1">
      <c r="A62" s="45"/>
      <c r="B62" s="204" t="s">
        <v>262</v>
      </c>
      <c r="C62" s="114" t="s">
        <v>12</v>
      </c>
      <c r="D62" s="66">
        <v>1</v>
      </c>
      <c r="E62" s="201"/>
      <c r="F62" s="128">
        <f t="shared" si="6"/>
        <v>0</v>
      </c>
    </row>
    <row r="63" spans="1:6" ht="12.75" customHeight="1">
      <c r="A63" s="45"/>
      <c r="B63" s="204" t="s">
        <v>271</v>
      </c>
      <c r="C63" s="114" t="s">
        <v>12</v>
      </c>
      <c r="D63" s="66">
        <v>0</v>
      </c>
      <c r="E63" s="201"/>
      <c r="F63" s="128">
        <f t="shared" ref="F63" si="7">D63*E63</f>
        <v>0</v>
      </c>
    </row>
    <row r="64" spans="1:6" ht="12.75" customHeight="1">
      <c r="A64" s="45"/>
      <c r="B64" s="204" t="s">
        <v>265</v>
      </c>
      <c r="C64" s="114" t="s">
        <v>12</v>
      </c>
      <c r="D64" s="66">
        <v>5</v>
      </c>
      <c r="E64" s="201"/>
      <c r="F64" s="128">
        <f t="shared" ref="F64" si="8">D64*E64</f>
        <v>0</v>
      </c>
    </row>
    <row r="65" spans="1:6" ht="12.75" customHeight="1">
      <c r="A65" s="45"/>
      <c r="B65" s="204" t="s">
        <v>266</v>
      </c>
      <c r="C65" s="114" t="s">
        <v>12</v>
      </c>
      <c r="D65" s="66">
        <v>0</v>
      </c>
      <c r="E65" s="201"/>
      <c r="F65" s="128">
        <f t="shared" ref="F65" si="9">D65*E65</f>
        <v>0</v>
      </c>
    </row>
    <row r="66" spans="1:6" ht="12.75" customHeight="1">
      <c r="A66" s="45"/>
      <c r="B66" s="204" t="s">
        <v>267</v>
      </c>
      <c r="C66" s="114" t="s">
        <v>12</v>
      </c>
      <c r="D66" s="66">
        <v>11</v>
      </c>
      <c r="E66" s="201"/>
      <c r="F66" s="128">
        <f t="shared" ref="F66" si="10">D66*E66</f>
        <v>0</v>
      </c>
    </row>
    <row r="67" spans="1:6" ht="12.75" customHeight="1">
      <c r="A67" s="45"/>
      <c r="B67" s="204" t="s">
        <v>268</v>
      </c>
      <c r="C67" s="114" t="s">
        <v>12</v>
      </c>
      <c r="D67" s="66">
        <v>0</v>
      </c>
      <c r="E67" s="201"/>
      <c r="F67" s="128">
        <f t="shared" ref="F67:F77" si="11">D67*E67</f>
        <v>0</v>
      </c>
    </row>
    <row r="68" spans="1:6" ht="12.75" customHeight="1">
      <c r="A68" s="45"/>
      <c r="B68" s="204" t="s">
        <v>269</v>
      </c>
      <c r="C68" s="114" t="s">
        <v>12</v>
      </c>
      <c r="D68" s="66">
        <v>0</v>
      </c>
      <c r="E68" s="201"/>
      <c r="F68" s="128">
        <f t="shared" si="11"/>
        <v>0</v>
      </c>
    </row>
    <row r="69" spans="1:6" ht="12.75" customHeight="1">
      <c r="A69" s="45"/>
      <c r="B69" s="204" t="s">
        <v>270</v>
      </c>
      <c r="C69" s="114" t="s">
        <v>12</v>
      </c>
      <c r="D69" s="66">
        <v>16</v>
      </c>
      <c r="E69" s="201"/>
      <c r="F69" s="128">
        <f t="shared" si="11"/>
        <v>0</v>
      </c>
    </row>
    <row r="70" spans="1:6" ht="12.75" customHeight="1">
      <c r="A70" s="45"/>
      <c r="B70" s="204" t="s">
        <v>263</v>
      </c>
      <c r="C70" s="114" t="s">
        <v>12</v>
      </c>
      <c r="D70" s="66">
        <v>3</v>
      </c>
      <c r="E70" s="201"/>
      <c r="F70" s="128">
        <f t="shared" si="11"/>
        <v>0</v>
      </c>
    </row>
    <row r="71" spans="1:6" ht="12.75" customHeight="1">
      <c r="A71" s="45"/>
      <c r="B71" s="204" t="s">
        <v>264</v>
      </c>
      <c r="C71" s="114" t="s">
        <v>12</v>
      </c>
      <c r="D71" s="66">
        <v>3</v>
      </c>
      <c r="E71" s="201"/>
      <c r="F71" s="128">
        <f t="shared" si="11"/>
        <v>0</v>
      </c>
    </row>
    <row r="72" spans="1:6" ht="12.75" customHeight="1">
      <c r="A72" s="45"/>
      <c r="B72" s="204" t="s">
        <v>272</v>
      </c>
      <c r="C72" s="114" t="s">
        <v>12</v>
      </c>
      <c r="D72" s="66">
        <v>2</v>
      </c>
      <c r="E72" s="201"/>
      <c r="F72" s="128">
        <f t="shared" si="11"/>
        <v>0</v>
      </c>
    </row>
    <row r="73" spans="1:6" ht="12.75" customHeight="1">
      <c r="A73" s="45"/>
      <c r="B73" s="204" t="s">
        <v>273</v>
      </c>
      <c r="C73" s="114" t="s">
        <v>12</v>
      </c>
      <c r="D73" s="66">
        <v>4</v>
      </c>
      <c r="E73" s="201"/>
      <c r="F73" s="128">
        <f t="shared" si="11"/>
        <v>0</v>
      </c>
    </row>
    <row r="74" spans="1:6" ht="12.75" customHeight="1">
      <c r="A74" s="45"/>
      <c r="B74" s="204" t="s">
        <v>274</v>
      </c>
      <c r="C74" s="114" t="s">
        <v>12</v>
      </c>
      <c r="D74" s="66">
        <v>5</v>
      </c>
      <c r="E74" s="201"/>
      <c r="F74" s="128">
        <f t="shared" si="11"/>
        <v>0</v>
      </c>
    </row>
    <row r="75" spans="1:6" ht="12.75" customHeight="1">
      <c r="A75" s="45"/>
      <c r="B75" s="204" t="s">
        <v>275</v>
      </c>
      <c r="C75" s="114" t="s">
        <v>12</v>
      </c>
      <c r="D75" s="66">
        <v>0</v>
      </c>
      <c r="E75" s="201"/>
      <c r="F75" s="128">
        <f t="shared" si="11"/>
        <v>0</v>
      </c>
    </row>
    <row r="76" spans="1:6" ht="12.75" customHeight="1">
      <c r="A76" s="45"/>
      <c r="B76" s="204" t="s">
        <v>276</v>
      </c>
      <c r="C76" s="114" t="s">
        <v>12</v>
      </c>
      <c r="D76" s="66">
        <v>4</v>
      </c>
      <c r="E76" s="201"/>
      <c r="F76" s="128">
        <f t="shared" si="11"/>
        <v>0</v>
      </c>
    </row>
    <row r="77" spans="1:6" ht="12.75" customHeight="1">
      <c r="A77" s="45"/>
      <c r="B77" s="204" t="s">
        <v>277</v>
      </c>
      <c r="C77" s="114" t="s">
        <v>12</v>
      </c>
      <c r="D77" s="66">
        <v>2</v>
      </c>
      <c r="E77" s="201"/>
      <c r="F77" s="128">
        <f t="shared" si="11"/>
        <v>0</v>
      </c>
    </row>
    <row r="78" spans="1:6" ht="12.75" customHeight="1">
      <c r="A78" s="45"/>
      <c r="B78" s="204"/>
      <c r="C78" s="114"/>
      <c r="D78" s="140"/>
      <c r="E78" s="140"/>
      <c r="F78" s="126"/>
    </row>
    <row r="79" spans="1:6" ht="106.5" customHeight="1">
      <c r="A79" s="45">
        <f>+A56+1</f>
        <v>4</v>
      </c>
      <c r="B79" s="274" t="s">
        <v>86</v>
      </c>
      <c r="C79" s="117"/>
      <c r="D79" s="153"/>
      <c r="E79" s="151"/>
      <c r="F79" s="128"/>
    </row>
    <row r="80" spans="1:6" ht="12.75" customHeight="1">
      <c r="A80" s="45"/>
      <c r="B80" s="64"/>
      <c r="C80" s="117"/>
      <c r="D80" s="153"/>
      <c r="E80" s="151"/>
      <c r="F80" s="128"/>
    </row>
    <row r="81" spans="1:6" ht="12.75" customHeight="1">
      <c r="A81" s="45"/>
      <c r="B81" s="73" t="s">
        <v>257</v>
      </c>
      <c r="C81" s="117" t="s">
        <v>13</v>
      </c>
      <c r="D81" s="66">
        <v>2</v>
      </c>
      <c r="E81" s="201"/>
      <c r="F81" s="128">
        <f>D81*E81</f>
        <v>0</v>
      </c>
    </row>
    <row r="82" spans="1:6" ht="12.75" customHeight="1">
      <c r="A82" s="45"/>
      <c r="B82" s="204" t="s">
        <v>259</v>
      </c>
      <c r="C82" s="117" t="s">
        <v>13</v>
      </c>
      <c r="D82" s="66">
        <v>0</v>
      </c>
      <c r="E82" s="201"/>
      <c r="F82" s="128">
        <f>D82*E82</f>
        <v>0</v>
      </c>
    </row>
    <row r="83" spans="1:6" ht="12.75" customHeight="1">
      <c r="A83" s="45"/>
      <c r="B83" s="204" t="s">
        <v>260</v>
      </c>
      <c r="C83" s="117" t="s">
        <v>13</v>
      </c>
      <c r="D83" s="66">
        <v>6</v>
      </c>
      <c r="E83" s="201"/>
      <c r="F83" s="128">
        <f t="shared" ref="F83:F84" si="12">D83*E83</f>
        <v>0</v>
      </c>
    </row>
    <row r="84" spans="1:6" ht="12.75" customHeight="1">
      <c r="A84" s="45"/>
      <c r="B84" s="204" t="s">
        <v>261</v>
      </c>
      <c r="C84" s="117" t="s">
        <v>13</v>
      </c>
      <c r="D84" s="66">
        <v>1</v>
      </c>
      <c r="E84" s="201"/>
      <c r="F84" s="128">
        <f t="shared" si="12"/>
        <v>0</v>
      </c>
    </row>
    <row r="85" spans="1:6" ht="12.75" customHeight="1">
      <c r="A85" s="45"/>
      <c r="B85" s="204" t="s">
        <v>262</v>
      </c>
      <c r="C85" s="117" t="s">
        <v>13</v>
      </c>
      <c r="D85" s="66">
        <v>1</v>
      </c>
      <c r="E85" s="201"/>
      <c r="F85" s="128">
        <f t="shared" ref="F85" si="13">D85*E85</f>
        <v>0</v>
      </c>
    </row>
    <row r="86" spans="1:6" ht="12.75" customHeight="1">
      <c r="A86" s="45"/>
      <c r="B86" s="204" t="s">
        <v>271</v>
      </c>
      <c r="C86" s="117" t="s">
        <v>13</v>
      </c>
      <c r="D86" s="66">
        <v>0</v>
      </c>
      <c r="E86" s="201"/>
      <c r="F86" s="128">
        <f t="shared" ref="F86" si="14">D86*E86</f>
        <v>0</v>
      </c>
    </row>
    <row r="87" spans="1:6" ht="12.75" customHeight="1">
      <c r="A87" s="45"/>
      <c r="B87" s="204" t="s">
        <v>265</v>
      </c>
      <c r="C87" s="117" t="s">
        <v>13</v>
      </c>
      <c r="D87" s="66">
        <v>5</v>
      </c>
      <c r="E87" s="201"/>
      <c r="F87" s="128">
        <f t="shared" ref="F87:F88" si="15">D87*E87</f>
        <v>0</v>
      </c>
    </row>
    <row r="88" spans="1:6" ht="12.75" customHeight="1">
      <c r="A88" s="45"/>
      <c r="B88" s="204" t="s">
        <v>266</v>
      </c>
      <c r="C88" s="117" t="s">
        <v>13</v>
      </c>
      <c r="D88" s="66">
        <v>0</v>
      </c>
      <c r="E88" s="201"/>
      <c r="F88" s="128">
        <f t="shared" si="15"/>
        <v>0</v>
      </c>
    </row>
    <row r="89" spans="1:6" ht="12.75" customHeight="1">
      <c r="A89" s="45"/>
      <c r="B89" s="204" t="s">
        <v>267</v>
      </c>
      <c r="C89" s="117" t="s">
        <v>13</v>
      </c>
      <c r="D89" s="66">
        <v>11</v>
      </c>
      <c r="E89" s="201"/>
      <c r="F89" s="128">
        <f t="shared" ref="F89" si="16">D89*E89</f>
        <v>0</v>
      </c>
    </row>
    <row r="90" spans="1:6" ht="12.75" customHeight="1">
      <c r="A90" s="45"/>
      <c r="B90" s="204" t="s">
        <v>268</v>
      </c>
      <c r="C90" s="117" t="s">
        <v>13</v>
      </c>
      <c r="D90" s="66">
        <v>0</v>
      </c>
      <c r="E90" s="201"/>
      <c r="F90" s="128">
        <f t="shared" ref="F90:F100" si="17">D90*E90</f>
        <v>0</v>
      </c>
    </row>
    <row r="91" spans="1:6" ht="12.75" customHeight="1">
      <c r="A91" s="45"/>
      <c r="B91" s="204" t="s">
        <v>269</v>
      </c>
      <c r="C91" s="117" t="s">
        <v>13</v>
      </c>
      <c r="D91" s="66">
        <v>0</v>
      </c>
      <c r="E91" s="201"/>
      <c r="F91" s="128">
        <f t="shared" si="17"/>
        <v>0</v>
      </c>
    </row>
    <row r="92" spans="1:6" ht="12.75" customHeight="1">
      <c r="A92" s="45"/>
      <c r="B92" s="204" t="s">
        <v>270</v>
      </c>
      <c r="C92" s="117" t="s">
        <v>13</v>
      </c>
      <c r="D92" s="66">
        <v>16</v>
      </c>
      <c r="E92" s="201"/>
      <c r="F92" s="128">
        <f t="shared" si="17"/>
        <v>0</v>
      </c>
    </row>
    <row r="93" spans="1:6" ht="12.75" customHeight="1">
      <c r="A93" s="45"/>
      <c r="B93" s="204" t="s">
        <v>263</v>
      </c>
      <c r="C93" s="117" t="s">
        <v>13</v>
      </c>
      <c r="D93" s="66">
        <v>3</v>
      </c>
      <c r="E93" s="201"/>
      <c r="F93" s="128">
        <f t="shared" si="17"/>
        <v>0</v>
      </c>
    </row>
    <row r="94" spans="1:6" ht="12.75" customHeight="1">
      <c r="A94" s="45"/>
      <c r="B94" s="204" t="s">
        <v>264</v>
      </c>
      <c r="C94" s="117" t="s">
        <v>13</v>
      </c>
      <c r="D94" s="66">
        <v>3</v>
      </c>
      <c r="E94" s="201"/>
      <c r="F94" s="128">
        <f t="shared" si="17"/>
        <v>0</v>
      </c>
    </row>
    <row r="95" spans="1:6" ht="12.75" customHeight="1">
      <c r="A95" s="45"/>
      <c r="B95" s="204" t="s">
        <v>272</v>
      </c>
      <c r="C95" s="117" t="s">
        <v>13</v>
      </c>
      <c r="D95" s="66">
        <v>2</v>
      </c>
      <c r="E95" s="201"/>
      <c r="F95" s="128">
        <f t="shared" si="17"/>
        <v>0</v>
      </c>
    </row>
    <row r="96" spans="1:6" ht="12.75" customHeight="1">
      <c r="A96" s="45"/>
      <c r="B96" s="204" t="s">
        <v>273</v>
      </c>
      <c r="C96" s="117" t="s">
        <v>13</v>
      </c>
      <c r="D96" s="66">
        <v>4</v>
      </c>
      <c r="E96" s="201"/>
      <c r="F96" s="128">
        <f t="shared" si="17"/>
        <v>0</v>
      </c>
    </row>
    <row r="97" spans="1:6" ht="12.75" customHeight="1">
      <c r="A97" s="45"/>
      <c r="B97" s="204" t="s">
        <v>274</v>
      </c>
      <c r="C97" s="117" t="s">
        <v>13</v>
      </c>
      <c r="D97" s="66">
        <v>5</v>
      </c>
      <c r="E97" s="201"/>
      <c r="F97" s="128">
        <f t="shared" si="17"/>
        <v>0</v>
      </c>
    </row>
    <row r="98" spans="1:6" ht="12.75" customHeight="1">
      <c r="A98" s="45"/>
      <c r="B98" s="204" t="s">
        <v>275</v>
      </c>
      <c r="C98" s="117" t="s">
        <v>13</v>
      </c>
      <c r="D98" s="66">
        <v>0</v>
      </c>
      <c r="E98" s="201"/>
      <c r="F98" s="128">
        <f t="shared" si="17"/>
        <v>0</v>
      </c>
    </row>
    <row r="99" spans="1:6" ht="12.75" customHeight="1">
      <c r="A99" s="45"/>
      <c r="B99" s="204" t="s">
        <v>276</v>
      </c>
      <c r="C99" s="117" t="s">
        <v>13</v>
      </c>
      <c r="D99" s="66">
        <v>4</v>
      </c>
      <c r="E99" s="201"/>
      <c r="F99" s="128">
        <f t="shared" si="17"/>
        <v>0</v>
      </c>
    </row>
    <row r="100" spans="1:6" ht="12.75" customHeight="1">
      <c r="A100" s="45"/>
      <c r="B100" s="204" t="s">
        <v>277</v>
      </c>
      <c r="C100" s="117" t="s">
        <v>13</v>
      </c>
      <c r="D100" s="66">
        <v>2</v>
      </c>
      <c r="E100" s="201"/>
      <c r="F100" s="128">
        <f t="shared" si="17"/>
        <v>0</v>
      </c>
    </row>
    <row r="101" spans="1:6" ht="12.75" customHeight="1">
      <c r="A101" s="45"/>
      <c r="B101" s="55"/>
      <c r="C101" s="117"/>
      <c r="D101" s="153"/>
      <c r="E101" s="151"/>
      <c r="F101" s="128"/>
    </row>
    <row r="102" spans="1:6" ht="153">
      <c r="A102" s="45">
        <f>+A79+1</f>
        <v>5</v>
      </c>
      <c r="B102" s="275" t="s">
        <v>112</v>
      </c>
      <c r="C102" s="117"/>
      <c r="D102" s="153"/>
      <c r="E102" s="151"/>
      <c r="F102" s="128"/>
    </row>
    <row r="103" spans="1:6" ht="12.75" customHeight="1">
      <c r="A103" s="45"/>
      <c r="B103" s="64"/>
      <c r="C103" s="117"/>
      <c r="D103" s="153"/>
      <c r="E103" s="151"/>
      <c r="F103" s="128"/>
    </row>
    <row r="104" spans="1:6" ht="12.75" customHeight="1">
      <c r="A104" s="45"/>
      <c r="B104" s="73" t="s">
        <v>257</v>
      </c>
      <c r="C104" s="117" t="s">
        <v>14</v>
      </c>
      <c r="D104" s="66">
        <v>150</v>
      </c>
      <c r="E104" s="201"/>
      <c r="F104" s="128">
        <f t="shared" ref="F104:F108" si="18">D104*E104</f>
        <v>0</v>
      </c>
    </row>
    <row r="105" spans="1:6" ht="12.75" customHeight="1">
      <c r="A105" s="45"/>
      <c r="B105" s="204" t="s">
        <v>259</v>
      </c>
      <c r="C105" s="117" t="s">
        <v>14</v>
      </c>
      <c r="D105" s="66">
        <v>20</v>
      </c>
      <c r="E105" s="201"/>
      <c r="F105" s="128">
        <f t="shared" si="18"/>
        <v>0</v>
      </c>
    </row>
    <row r="106" spans="1:6" ht="12.75" customHeight="1">
      <c r="A106" s="45"/>
      <c r="B106" s="204" t="s">
        <v>260</v>
      </c>
      <c r="C106" s="117" t="s">
        <v>14</v>
      </c>
      <c r="D106" s="66">
        <v>0</v>
      </c>
      <c r="E106" s="201"/>
      <c r="F106" s="128">
        <f t="shared" si="18"/>
        <v>0</v>
      </c>
    </row>
    <row r="107" spans="1:6" ht="12.75" customHeight="1">
      <c r="A107" s="45"/>
      <c r="B107" s="204" t="s">
        <v>261</v>
      </c>
      <c r="C107" s="117" t="s">
        <v>14</v>
      </c>
      <c r="D107" s="66">
        <v>8</v>
      </c>
      <c r="E107" s="201"/>
      <c r="F107" s="128">
        <f t="shared" si="18"/>
        <v>0</v>
      </c>
    </row>
    <row r="108" spans="1:6" ht="12.75" customHeight="1">
      <c r="A108" s="45"/>
      <c r="B108" s="204" t="s">
        <v>262</v>
      </c>
      <c r="C108" s="117" t="s">
        <v>14</v>
      </c>
      <c r="D108" s="66">
        <v>0</v>
      </c>
      <c r="E108" s="201"/>
      <c r="F108" s="128">
        <f t="shared" si="18"/>
        <v>0</v>
      </c>
    </row>
    <row r="109" spans="1:6" ht="12.75" customHeight="1">
      <c r="A109" s="45"/>
      <c r="B109" s="204" t="s">
        <v>271</v>
      </c>
      <c r="C109" s="117" t="s">
        <v>14</v>
      </c>
      <c r="D109" s="66">
        <v>5</v>
      </c>
      <c r="E109" s="201"/>
      <c r="F109" s="128">
        <f t="shared" ref="F109" si="19">D109*E109</f>
        <v>0</v>
      </c>
    </row>
    <row r="110" spans="1:6" ht="12.75" customHeight="1">
      <c r="A110" s="45"/>
      <c r="B110" s="204" t="s">
        <v>265</v>
      </c>
      <c r="C110" s="117" t="s">
        <v>14</v>
      </c>
      <c r="D110" s="66">
        <v>200</v>
      </c>
      <c r="E110" s="201"/>
      <c r="F110" s="128">
        <f t="shared" ref="F110:F111" si="20">D110*E110</f>
        <v>0</v>
      </c>
    </row>
    <row r="111" spans="1:6" ht="12.75" customHeight="1">
      <c r="A111" s="45"/>
      <c r="B111" s="204" t="s">
        <v>266</v>
      </c>
      <c r="C111" s="117" t="s">
        <v>14</v>
      </c>
      <c r="D111" s="66">
        <v>20</v>
      </c>
      <c r="E111" s="201"/>
      <c r="F111" s="128">
        <f t="shared" si="20"/>
        <v>0</v>
      </c>
    </row>
    <row r="112" spans="1:6" ht="12.75" customHeight="1">
      <c r="A112" s="45"/>
      <c r="B112" s="204" t="s">
        <v>267</v>
      </c>
      <c r="C112" s="117" t="s">
        <v>14</v>
      </c>
      <c r="D112" s="66">
        <v>5</v>
      </c>
      <c r="E112" s="201"/>
      <c r="F112" s="128">
        <f t="shared" ref="F112" si="21">D112*E112</f>
        <v>0</v>
      </c>
    </row>
    <row r="113" spans="1:6" ht="12.75" customHeight="1">
      <c r="A113" s="45"/>
      <c r="B113" s="204" t="s">
        <v>268</v>
      </c>
      <c r="C113" s="117" t="s">
        <v>14</v>
      </c>
      <c r="D113" s="66">
        <v>3</v>
      </c>
      <c r="E113" s="201"/>
      <c r="F113" s="128">
        <f t="shared" ref="F113:F123" si="22">D113*E113</f>
        <v>0</v>
      </c>
    </row>
    <row r="114" spans="1:6" ht="12.75" customHeight="1">
      <c r="A114" s="45"/>
      <c r="B114" s="204" t="s">
        <v>269</v>
      </c>
      <c r="C114" s="117" t="s">
        <v>14</v>
      </c>
      <c r="D114" s="66">
        <v>0</v>
      </c>
      <c r="E114" s="201"/>
      <c r="F114" s="128">
        <f t="shared" si="22"/>
        <v>0</v>
      </c>
    </row>
    <row r="115" spans="1:6" ht="12.75" customHeight="1">
      <c r="A115" s="45"/>
      <c r="B115" s="204" t="s">
        <v>270</v>
      </c>
      <c r="C115" s="117" t="s">
        <v>14</v>
      </c>
      <c r="D115" s="66">
        <v>0</v>
      </c>
      <c r="E115" s="201"/>
      <c r="F115" s="128">
        <f t="shared" si="22"/>
        <v>0</v>
      </c>
    </row>
    <row r="116" spans="1:6" ht="12.75" customHeight="1">
      <c r="A116" s="45"/>
      <c r="B116" s="204" t="s">
        <v>263</v>
      </c>
      <c r="C116" s="117" t="s">
        <v>14</v>
      </c>
      <c r="D116" s="66">
        <v>10</v>
      </c>
      <c r="E116" s="201"/>
      <c r="F116" s="128">
        <f t="shared" si="22"/>
        <v>0</v>
      </c>
    </row>
    <row r="117" spans="1:6" ht="12.75" customHeight="1">
      <c r="A117" s="45"/>
      <c r="B117" s="204" t="s">
        <v>264</v>
      </c>
      <c r="C117" s="117" t="s">
        <v>14</v>
      </c>
      <c r="D117" s="66">
        <v>50</v>
      </c>
      <c r="E117" s="201"/>
      <c r="F117" s="128">
        <f t="shared" si="22"/>
        <v>0</v>
      </c>
    </row>
    <row r="118" spans="1:6" ht="12.75" customHeight="1">
      <c r="A118" s="45"/>
      <c r="B118" s="204" t="s">
        <v>272</v>
      </c>
      <c r="C118" s="117" t="s">
        <v>14</v>
      </c>
      <c r="D118" s="66">
        <v>0</v>
      </c>
      <c r="E118" s="201"/>
      <c r="F118" s="128">
        <f t="shared" si="22"/>
        <v>0</v>
      </c>
    </row>
    <row r="119" spans="1:6" ht="12.75" customHeight="1">
      <c r="A119" s="45"/>
      <c r="B119" s="204" t="s">
        <v>273</v>
      </c>
      <c r="C119" s="117" t="s">
        <v>14</v>
      </c>
      <c r="D119" s="66">
        <v>0</v>
      </c>
      <c r="E119" s="201"/>
      <c r="F119" s="128">
        <f t="shared" si="22"/>
        <v>0</v>
      </c>
    </row>
    <row r="120" spans="1:6" ht="12.75" customHeight="1">
      <c r="A120" s="45"/>
      <c r="B120" s="204" t="s">
        <v>274</v>
      </c>
      <c r="C120" s="117" t="s">
        <v>14</v>
      </c>
      <c r="D120" s="66">
        <v>0</v>
      </c>
      <c r="E120" s="201"/>
      <c r="F120" s="128">
        <f t="shared" si="22"/>
        <v>0</v>
      </c>
    </row>
    <row r="121" spans="1:6" ht="12.75" customHeight="1">
      <c r="A121" s="45"/>
      <c r="B121" s="204" t="s">
        <v>275</v>
      </c>
      <c r="C121" s="117" t="s">
        <v>14</v>
      </c>
      <c r="D121" s="66">
        <v>0</v>
      </c>
      <c r="E121" s="201"/>
      <c r="F121" s="128">
        <f t="shared" si="22"/>
        <v>0</v>
      </c>
    </row>
    <row r="122" spans="1:6" ht="12.75" customHeight="1">
      <c r="A122" s="45"/>
      <c r="B122" s="204" t="s">
        <v>276</v>
      </c>
      <c r="C122" s="117" t="s">
        <v>14</v>
      </c>
      <c r="D122" s="66">
        <v>0</v>
      </c>
      <c r="E122" s="201"/>
      <c r="F122" s="128">
        <f t="shared" si="22"/>
        <v>0</v>
      </c>
    </row>
    <row r="123" spans="1:6" ht="12.75" customHeight="1">
      <c r="A123" s="45"/>
      <c r="B123" s="204" t="s">
        <v>277</v>
      </c>
      <c r="C123" s="117" t="s">
        <v>14</v>
      </c>
      <c r="D123" s="66">
        <v>20</v>
      </c>
      <c r="E123" s="201"/>
      <c r="F123" s="128">
        <f t="shared" si="22"/>
        <v>0</v>
      </c>
    </row>
    <row r="124" spans="1:6" ht="12.75" customHeight="1">
      <c r="A124" s="45"/>
      <c r="B124" s="55"/>
      <c r="C124" s="117"/>
      <c r="D124" s="153"/>
      <c r="E124" s="151"/>
      <c r="F124" s="128"/>
    </row>
    <row r="125" spans="1:6" ht="131.25" customHeight="1">
      <c r="A125" s="45">
        <f>+A102+1</f>
        <v>6</v>
      </c>
      <c r="B125" s="275" t="s">
        <v>113</v>
      </c>
      <c r="C125" s="117"/>
      <c r="D125" s="153"/>
      <c r="E125" s="151"/>
      <c r="F125" s="128"/>
    </row>
    <row r="126" spans="1:6" ht="12.75" customHeight="1">
      <c r="A126" s="45"/>
      <c r="B126" s="64"/>
      <c r="C126" s="117"/>
      <c r="D126" s="153"/>
      <c r="E126" s="151"/>
      <c r="F126" s="128"/>
    </row>
    <row r="127" spans="1:6" ht="12.75" customHeight="1">
      <c r="A127" s="45"/>
      <c r="B127" s="73" t="s">
        <v>257</v>
      </c>
      <c r="C127" s="117" t="s">
        <v>12</v>
      </c>
      <c r="D127" s="66">
        <v>5</v>
      </c>
      <c r="E127" s="201"/>
      <c r="F127" s="128">
        <f t="shared" ref="F127:F131" si="23">D127*E127</f>
        <v>0</v>
      </c>
    </row>
    <row r="128" spans="1:6" ht="12.75" customHeight="1">
      <c r="A128" s="45"/>
      <c r="B128" s="204" t="s">
        <v>259</v>
      </c>
      <c r="C128" s="117" t="s">
        <v>12</v>
      </c>
      <c r="D128" s="66">
        <v>0</v>
      </c>
      <c r="E128" s="201"/>
      <c r="F128" s="128">
        <f t="shared" si="23"/>
        <v>0</v>
      </c>
    </row>
    <row r="129" spans="1:6" ht="12.75" customHeight="1">
      <c r="A129" s="45"/>
      <c r="B129" s="204" t="s">
        <v>260</v>
      </c>
      <c r="C129" s="117" t="s">
        <v>12</v>
      </c>
      <c r="D129" s="66">
        <v>0</v>
      </c>
      <c r="E129" s="201"/>
      <c r="F129" s="128">
        <f t="shared" si="23"/>
        <v>0</v>
      </c>
    </row>
    <row r="130" spans="1:6" ht="12.75" customHeight="1">
      <c r="A130" s="45"/>
      <c r="B130" s="204" t="s">
        <v>261</v>
      </c>
      <c r="C130" s="117" t="s">
        <v>12</v>
      </c>
      <c r="D130" s="66">
        <v>0</v>
      </c>
      <c r="E130" s="201"/>
      <c r="F130" s="128">
        <f t="shared" si="23"/>
        <v>0</v>
      </c>
    </row>
    <row r="131" spans="1:6" ht="12.75" customHeight="1">
      <c r="A131" s="45"/>
      <c r="B131" s="204" t="s">
        <v>262</v>
      </c>
      <c r="C131" s="117" t="s">
        <v>12</v>
      </c>
      <c r="D131" s="66">
        <v>0</v>
      </c>
      <c r="E131" s="201"/>
      <c r="F131" s="128">
        <f t="shared" si="23"/>
        <v>0</v>
      </c>
    </row>
    <row r="132" spans="1:6" ht="12.75" customHeight="1">
      <c r="A132" s="45"/>
      <c r="B132" s="204" t="s">
        <v>271</v>
      </c>
      <c r="C132" s="117" t="s">
        <v>12</v>
      </c>
      <c r="D132" s="66">
        <v>0</v>
      </c>
      <c r="E132" s="201"/>
      <c r="F132" s="128">
        <f t="shared" ref="F132:F133" si="24">D132*E132</f>
        <v>0</v>
      </c>
    </row>
    <row r="133" spans="1:6" ht="12.75" customHeight="1">
      <c r="A133" s="45"/>
      <c r="B133" s="204" t="s">
        <v>265</v>
      </c>
      <c r="C133" s="117" t="s">
        <v>12</v>
      </c>
      <c r="D133" s="66">
        <v>5</v>
      </c>
      <c r="E133" s="201"/>
      <c r="F133" s="128">
        <f t="shared" si="24"/>
        <v>0</v>
      </c>
    </row>
    <row r="134" spans="1:6" ht="12.75" customHeight="1">
      <c r="A134" s="45"/>
      <c r="B134" s="204" t="s">
        <v>266</v>
      </c>
      <c r="C134" s="117" t="s">
        <v>12</v>
      </c>
      <c r="D134" s="66">
        <v>0</v>
      </c>
      <c r="E134" s="201"/>
      <c r="F134" s="128">
        <f t="shared" ref="F134" si="25">D134*E134</f>
        <v>0</v>
      </c>
    </row>
    <row r="135" spans="1:6" ht="12.75" customHeight="1">
      <c r="A135" s="45"/>
      <c r="B135" s="204" t="s">
        <v>267</v>
      </c>
      <c r="C135" s="117" t="s">
        <v>12</v>
      </c>
      <c r="D135" s="66">
        <v>0</v>
      </c>
      <c r="E135" s="201"/>
      <c r="F135" s="128">
        <f t="shared" ref="F135:F146" si="26">D135*E135</f>
        <v>0</v>
      </c>
    </row>
    <row r="136" spans="1:6" ht="12.75" customHeight="1">
      <c r="A136" s="45"/>
      <c r="B136" s="204" t="s">
        <v>268</v>
      </c>
      <c r="C136" s="117" t="s">
        <v>12</v>
      </c>
      <c r="D136" s="66">
        <v>0</v>
      </c>
      <c r="E136" s="201"/>
      <c r="F136" s="128">
        <f t="shared" si="26"/>
        <v>0</v>
      </c>
    </row>
    <row r="137" spans="1:6" ht="12.75" customHeight="1">
      <c r="A137" s="45"/>
      <c r="B137" s="204" t="s">
        <v>269</v>
      </c>
      <c r="C137" s="117" t="s">
        <v>12</v>
      </c>
      <c r="D137" s="66">
        <v>0</v>
      </c>
      <c r="E137" s="201"/>
      <c r="F137" s="128">
        <f t="shared" si="26"/>
        <v>0</v>
      </c>
    </row>
    <row r="138" spans="1:6" ht="12.75" customHeight="1">
      <c r="A138" s="45"/>
      <c r="B138" s="204" t="s">
        <v>270</v>
      </c>
      <c r="C138" s="117" t="s">
        <v>12</v>
      </c>
      <c r="D138" s="66">
        <v>0</v>
      </c>
      <c r="E138" s="201"/>
      <c r="F138" s="128">
        <f t="shared" si="26"/>
        <v>0</v>
      </c>
    </row>
    <row r="139" spans="1:6" ht="12.75" customHeight="1">
      <c r="A139" s="45"/>
      <c r="B139" s="204" t="s">
        <v>263</v>
      </c>
      <c r="C139" s="117" t="s">
        <v>12</v>
      </c>
      <c r="D139" s="66">
        <v>0</v>
      </c>
      <c r="E139" s="201"/>
      <c r="F139" s="128">
        <f t="shared" si="26"/>
        <v>0</v>
      </c>
    </row>
    <row r="140" spans="1:6" ht="12.75" customHeight="1">
      <c r="A140" s="45"/>
      <c r="B140" s="204" t="s">
        <v>264</v>
      </c>
      <c r="C140" s="117" t="s">
        <v>12</v>
      </c>
      <c r="D140" s="66">
        <v>2</v>
      </c>
      <c r="E140" s="201"/>
      <c r="F140" s="128">
        <f t="shared" si="26"/>
        <v>0</v>
      </c>
    </row>
    <row r="141" spans="1:6" ht="12.75" customHeight="1">
      <c r="A141" s="45"/>
      <c r="B141" s="204" t="s">
        <v>272</v>
      </c>
      <c r="C141" s="117" t="s">
        <v>12</v>
      </c>
      <c r="D141" s="66">
        <v>0</v>
      </c>
      <c r="E141" s="201"/>
      <c r="F141" s="128">
        <f t="shared" si="26"/>
        <v>0</v>
      </c>
    </row>
    <row r="142" spans="1:6" ht="12.75" customHeight="1">
      <c r="A142" s="45"/>
      <c r="B142" s="204" t="s">
        <v>273</v>
      </c>
      <c r="C142" s="117" t="s">
        <v>12</v>
      </c>
      <c r="D142" s="66">
        <v>0</v>
      </c>
      <c r="E142" s="201"/>
      <c r="F142" s="128">
        <f t="shared" si="26"/>
        <v>0</v>
      </c>
    </row>
    <row r="143" spans="1:6" ht="12.75" customHeight="1">
      <c r="A143" s="45"/>
      <c r="B143" s="204" t="s">
        <v>274</v>
      </c>
      <c r="C143" s="117" t="s">
        <v>12</v>
      </c>
      <c r="D143" s="66">
        <v>0</v>
      </c>
      <c r="E143" s="201"/>
      <c r="F143" s="128">
        <f t="shared" si="26"/>
        <v>0</v>
      </c>
    </row>
    <row r="144" spans="1:6" ht="12.75" customHeight="1">
      <c r="A144" s="45"/>
      <c r="B144" s="204" t="s">
        <v>275</v>
      </c>
      <c r="C144" s="117" t="s">
        <v>12</v>
      </c>
      <c r="D144" s="66">
        <v>0</v>
      </c>
      <c r="E144" s="201"/>
      <c r="F144" s="128">
        <f t="shared" si="26"/>
        <v>0</v>
      </c>
    </row>
    <row r="145" spans="1:6" ht="12.75" customHeight="1">
      <c r="A145" s="45"/>
      <c r="B145" s="204" t="s">
        <v>276</v>
      </c>
      <c r="C145" s="117" t="s">
        <v>12</v>
      </c>
      <c r="D145" s="66">
        <v>0</v>
      </c>
      <c r="E145" s="201"/>
      <c r="F145" s="128">
        <f t="shared" si="26"/>
        <v>0</v>
      </c>
    </row>
    <row r="146" spans="1:6" ht="12.75" customHeight="1">
      <c r="A146" s="45"/>
      <c r="B146" s="204" t="s">
        <v>277</v>
      </c>
      <c r="C146" s="117" t="s">
        <v>12</v>
      </c>
      <c r="D146" s="66">
        <v>0</v>
      </c>
      <c r="E146" s="201"/>
      <c r="F146" s="128">
        <f t="shared" si="26"/>
        <v>0</v>
      </c>
    </row>
    <row r="147" spans="1:6" ht="12.75" customHeight="1">
      <c r="A147" s="45"/>
      <c r="B147" s="55"/>
      <c r="C147" s="117"/>
      <c r="D147" s="153"/>
      <c r="E147" s="151"/>
      <c r="F147" s="128"/>
    </row>
    <row r="148" spans="1:6" ht="165.75">
      <c r="A148" s="45">
        <f>+A125+1</f>
        <v>7</v>
      </c>
      <c r="B148" s="60" t="s">
        <v>25</v>
      </c>
      <c r="C148" s="118"/>
      <c r="D148" s="140"/>
      <c r="E148" s="141"/>
      <c r="F148" s="128"/>
    </row>
    <row r="149" spans="1:6">
      <c r="A149" s="45"/>
      <c r="B149" s="64"/>
      <c r="C149" s="117"/>
      <c r="D149" s="153"/>
      <c r="E149" s="151"/>
      <c r="F149" s="128"/>
    </row>
    <row r="150" spans="1:6" ht="12.75" customHeight="1">
      <c r="A150" s="45"/>
      <c r="B150" s="73" t="s">
        <v>257</v>
      </c>
      <c r="C150" s="118" t="s">
        <v>13</v>
      </c>
      <c r="D150" s="66">
        <v>6.5</v>
      </c>
      <c r="E150" s="201"/>
      <c r="F150" s="128">
        <f t="shared" ref="F150:F154" si="27">D150*E150</f>
        <v>0</v>
      </c>
    </row>
    <row r="151" spans="1:6" ht="12.75" customHeight="1">
      <c r="A151" s="45"/>
      <c r="B151" s="204" t="s">
        <v>259</v>
      </c>
      <c r="C151" s="118" t="s">
        <v>13</v>
      </c>
      <c r="D151" s="66">
        <v>0</v>
      </c>
      <c r="E151" s="201"/>
      <c r="F151" s="128">
        <f t="shared" si="27"/>
        <v>0</v>
      </c>
    </row>
    <row r="152" spans="1:6" ht="12.75" customHeight="1">
      <c r="A152" s="45"/>
      <c r="B152" s="204" t="s">
        <v>260</v>
      </c>
      <c r="C152" s="118" t="s">
        <v>13</v>
      </c>
      <c r="D152" s="66">
        <v>0.7</v>
      </c>
      <c r="E152" s="201"/>
      <c r="F152" s="128">
        <f t="shared" si="27"/>
        <v>0</v>
      </c>
    </row>
    <row r="153" spans="1:6" ht="12.75" customHeight="1">
      <c r="A153" s="45"/>
      <c r="B153" s="204" t="s">
        <v>261</v>
      </c>
      <c r="C153" s="118" t="s">
        <v>13</v>
      </c>
      <c r="D153" s="66">
        <v>0</v>
      </c>
      <c r="E153" s="201"/>
      <c r="F153" s="128">
        <f t="shared" si="27"/>
        <v>0</v>
      </c>
    </row>
    <row r="154" spans="1:6" ht="12.75" customHeight="1">
      <c r="A154" s="45"/>
      <c r="B154" s="204" t="s">
        <v>262</v>
      </c>
      <c r="C154" s="118" t="s">
        <v>13</v>
      </c>
      <c r="D154" s="66">
        <v>0</v>
      </c>
      <c r="E154" s="201"/>
      <c r="F154" s="128">
        <f t="shared" si="27"/>
        <v>0</v>
      </c>
    </row>
    <row r="155" spans="1:6" ht="12.75" customHeight="1">
      <c r="A155" s="45"/>
      <c r="B155" s="204" t="s">
        <v>271</v>
      </c>
      <c r="C155" s="118" t="s">
        <v>13</v>
      </c>
      <c r="D155" s="66">
        <v>0</v>
      </c>
      <c r="E155" s="201"/>
      <c r="F155" s="128">
        <f t="shared" ref="F155" si="28">D155*E155</f>
        <v>0</v>
      </c>
    </row>
    <row r="156" spans="1:6" ht="12.75" customHeight="1">
      <c r="A156" s="45"/>
      <c r="B156" s="204" t="s">
        <v>265</v>
      </c>
      <c r="C156" s="118" t="s">
        <v>13</v>
      </c>
      <c r="D156" s="66">
        <v>0</v>
      </c>
      <c r="E156" s="201"/>
      <c r="F156" s="128">
        <f t="shared" ref="F156" si="29">D156*E156</f>
        <v>0</v>
      </c>
    </row>
    <row r="157" spans="1:6" ht="12.75" customHeight="1">
      <c r="A157" s="45"/>
      <c r="B157" s="204" t="s">
        <v>266</v>
      </c>
      <c r="C157" s="118" t="s">
        <v>13</v>
      </c>
      <c r="D157" s="66">
        <v>0.9</v>
      </c>
      <c r="E157" s="201"/>
      <c r="F157" s="128">
        <f t="shared" ref="F157" si="30">D157*E157</f>
        <v>0</v>
      </c>
    </row>
    <row r="158" spans="1:6" ht="12.75" customHeight="1">
      <c r="A158" s="45"/>
      <c r="B158" s="204" t="s">
        <v>267</v>
      </c>
      <c r="C158" s="118" t="s">
        <v>13</v>
      </c>
      <c r="D158" s="66">
        <v>0</v>
      </c>
      <c r="E158" s="201"/>
      <c r="F158" s="128">
        <f t="shared" ref="F158:F169" si="31">D158*E158</f>
        <v>0</v>
      </c>
    </row>
    <row r="159" spans="1:6" ht="12.75" customHeight="1">
      <c r="A159" s="45"/>
      <c r="B159" s="204" t="s">
        <v>268</v>
      </c>
      <c r="C159" s="118" t="s">
        <v>13</v>
      </c>
      <c r="D159" s="66">
        <v>0</v>
      </c>
      <c r="E159" s="201"/>
      <c r="F159" s="128">
        <f t="shared" si="31"/>
        <v>0</v>
      </c>
    </row>
    <row r="160" spans="1:6" ht="12.75" customHeight="1">
      <c r="A160" s="45"/>
      <c r="B160" s="204" t="s">
        <v>269</v>
      </c>
      <c r="C160" s="118" t="s">
        <v>13</v>
      </c>
      <c r="D160" s="66">
        <v>0</v>
      </c>
      <c r="E160" s="201"/>
      <c r="F160" s="128">
        <f t="shared" si="31"/>
        <v>0</v>
      </c>
    </row>
    <row r="161" spans="1:6" ht="12.75" customHeight="1">
      <c r="A161" s="45"/>
      <c r="B161" s="204" t="s">
        <v>270</v>
      </c>
      <c r="C161" s="118" t="s">
        <v>13</v>
      </c>
      <c r="D161" s="66">
        <v>0</v>
      </c>
      <c r="E161" s="201"/>
      <c r="F161" s="128">
        <f t="shared" si="31"/>
        <v>0</v>
      </c>
    </row>
    <row r="162" spans="1:6" ht="12.75" customHeight="1">
      <c r="A162" s="45"/>
      <c r="B162" s="204" t="s">
        <v>263</v>
      </c>
      <c r="C162" s="118" t="s">
        <v>13</v>
      </c>
      <c r="D162" s="66">
        <v>2.7</v>
      </c>
      <c r="E162" s="201"/>
      <c r="F162" s="128">
        <f t="shared" si="31"/>
        <v>0</v>
      </c>
    </row>
    <row r="163" spans="1:6" ht="12.75" customHeight="1">
      <c r="A163" s="45"/>
      <c r="B163" s="204" t="s">
        <v>264</v>
      </c>
      <c r="C163" s="118" t="s">
        <v>13</v>
      </c>
      <c r="D163" s="66">
        <v>0</v>
      </c>
      <c r="E163" s="201"/>
      <c r="F163" s="128">
        <f t="shared" si="31"/>
        <v>0</v>
      </c>
    </row>
    <row r="164" spans="1:6" ht="12.75" customHeight="1">
      <c r="A164" s="45"/>
      <c r="B164" s="204" t="s">
        <v>272</v>
      </c>
      <c r="C164" s="118" t="s">
        <v>13</v>
      </c>
      <c r="D164" s="66">
        <v>0</v>
      </c>
      <c r="E164" s="201"/>
      <c r="F164" s="128">
        <f t="shared" si="31"/>
        <v>0</v>
      </c>
    </row>
    <row r="165" spans="1:6" ht="12.75" customHeight="1">
      <c r="A165" s="45"/>
      <c r="B165" s="204" t="s">
        <v>273</v>
      </c>
      <c r="C165" s="118" t="s">
        <v>13</v>
      </c>
      <c r="D165" s="66">
        <v>0</v>
      </c>
      <c r="E165" s="201"/>
      <c r="F165" s="128">
        <f t="shared" si="31"/>
        <v>0</v>
      </c>
    </row>
    <row r="166" spans="1:6" ht="12.75" customHeight="1">
      <c r="A166" s="45"/>
      <c r="B166" s="204" t="s">
        <v>274</v>
      </c>
      <c r="C166" s="118" t="s">
        <v>13</v>
      </c>
      <c r="D166" s="66">
        <v>0</v>
      </c>
      <c r="E166" s="201"/>
      <c r="F166" s="128">
        <f t="shared" si="31"/>
        <v>0</v>
      </c>
    </row>
    <row r="167" spans="1:6" ht="12.75" customHeight="1">
      <c r="A167" s="45"/>
      <c r="B167" s="204" t="s">
        <v>275</v>
      </c>
      <c r="C167" s="118" t="s">
        <v>13</v>
      </c>
      <c r="D167" s="66">
        <v>0</v>
      </c>
      <c r="E167" s="201"/>
      <c r="F167" s="128">
        <f t="shared" si="31"/>
        <v>0</v>
      </c>
    </row>
    <row r="168" spans="1:6" ht="12.75" customHeight="1">
      <c r="A168" s="45"/>
      <c r="B168" s="204" t="s">
        <v>276</v>
      </c>
      <c r="C168" s="118" t="s">
        <v>13</v>
      </c>
      <c r="D168" s="66">
        <v>14.4</v>
      </c>
      <c r="E168" s="201"/>
      <c r="F168" s="128">
        <f t="shared" si="31"/>
        <v>0</v>
      </c>
    </row>
    <row r="169" spans="1:6" ht="12.75" customHeight="1">
      <c r="A169" s="45"/>
      <c r="B169" s="204" t="s">
        <v>277</v>
      </c>
      <c r="C169" s="118" t="s">
        <v>13</v>
      </c>
      <c r="D169" s="66">
        <v>0.7</v>
      </c>
      <c r="E169" s="201"/>
      <c r="F169" s="128">
        <f t="shared" si="31"/>
        <v>0</v>
      </c>
    </row>
    <row r="170" spans="1:6" ht="12.75" customHeight="1">
      <c r="A170" s="45"/>
      <c r="B170" s="60"/>
      <c r="C170" s="118"/>
      <c r="D170" s="140"/>
      <c r="E170" s="141"/>
      <c r="F170" s="142"/>
    </row>
    <row r="171" spans="1:6" ht="204">
      <c r="A171" s="45">
        <f>+A148+1</f>
        <v>8</v>
      </c>
      <c r="B171" s="60" t="s">
        <v>51</v>
      </c>
      <c r="C171" s="114"/>
      <c r="D171" s="140"/>
      <c r="E171" s="141"/>
      <c r="F171" s="128"/>
    </row>
    <row r="172" spans="1:6" ht="12.75" customHeight="1">
      <c r="A172" s="45"/>
      <c r="B172" s="64"/>
      <c r="C172" s="117"/>
      <c r="D172" s="153"/>
      <c r="E172" s="151"/>
      <c r="F172" s="128"/>
    </row>
    <row r="173" spans="1:6" ht="12.75" customHeight="1">
      <c r="A173" s="45"/>
      <c r="B173" s="73" t="s">
        <v>257</v>
      </c>
      <c r="C173" s="114" t="s">
        <v>14</v>
      </c>
      <c r="D173" s="66">
        <v>5.6</v>
      </c>
      <c r="E173" s="201"/>
      <c r="F173" s="128">
        <f t="shared" ref="F173:F177" si="32">D173*E173</f>
        <v>0</v>
      </c>
    </row>
    <row r="174" spans="1:6" ht="12.75" customHeight="1">
      <c r="A174" s="45"/>
      <c r="B174" s="204" t="s">
        <v>259</v>
      </c>
      <c r="C174" s="114" t="s">
        <v>14</v>
      </c>
      <c r="D174" s="66">
        <v>0</v>
      </c>
      <c r="E174" s="201"/>
      <c r="F174" s="128">
        <f t="shared" si="32"/>
        <v>0</v>
      </c>
    </row>
    <row r="175" spans="1:6" ht="12.75" customHeight="1">
      <c r="A175" s="45"/>
      <c r="B175" s="204" t="s">
        <v>260</v>
      </c>
      <c r="C175" s="114" t="s">
        <v>14</v>
      </c>
      <c r="D175" s="66">
        <v>0</v>
      </c>
      <c r="E175" s="201"/>
      <c r="F175" s="128">
        <f t="shared" si="32"/>
        <v>0</v>
      </c>
    </row>
    <row r="176" spans="1:6" ht="12.75" customHeight="1">
      <c r="A176" s="45"/>
      <c r="B176" s="204" t="s">
        <v>261</v>
      </c>
      <c r="C176" s="114" t="s">
        <v>14</v>
      </c>
      <c r="D176" s="66">
        <v>0</v>
      </c>
      <c r="E176" s="201"/>
      <c r="F176" s="128">
        <f t="shared" si="32"/>
        <v>0</v>
      </c>
    </row>
    <row r="177" spans="1:6" ht="12.75" customHeight="1">
      <c r="A177" s="45"/>
      <c r="B177" s="204" t="s">
        <v>262</v>
      </c>
      <c r="C177" s="114" t="s">
        <v>14</v>
      </c>
      <c r="D177" s="66">
        <v>0</v>
      </c>
      <c r="E177" s="201"/>
      <c r="F177" s="128">
        <f t="shared" si="32"/>
        <v>0</v>
      </c>
    </row>
    <row r="178" spans="1:6" ht="12.75" customHeight="1">
      <c r="A178" s="45"/>
      <c r="B178" s="204" t="s">
        <v>271</v>
      </c>
      <c r="C178" s="114" t="s">
        <v>14</v>
      </c>
      <c r="D178" s="66">
        <v>0</v>
      </c>
      <c r="E178" s="201"/>
      <c r="F178" s="128">
        <f t="shared" ref="F178" si="33">D178*E178</f>
        <v>0</v>
      </c>
    </row>
    <row r="179" spans="1:6" ht="12.75" customHeight="1">
      <c r="A179" s="45"/>
      <c r="B179" s="204" t="s">
        <v>265</v>
      </c>
      <c r="C179" s="114" t="s">
        <v>14</v>
      </c>
      <c r="D179" s="66">
        <v>0</v>
      </c>
      <c r="E179" s="201"/>
      <c r="F179" s="128">
        <f t="shared" ref="F179:F180" si="34">D179*E179</f>
        <v>0</v>
      </c>
    </row>
    <row r="180" spans="1:6" ht="12.75" customHeight="1">
      <c r="A180" s="45"/>
      <c r="B180" s="204" t="s">
        <v>266</v>
      </c>
      <c r="C180" s="114" t="s">
        <v>130</v>
      </c>
      <c r="D180" s="66">
        <v>0</v>
      </c>
      <c r="E180" s="201"/>
      <c r="F180" s="128">
        <f t="shared" si="34"/>
        <v>0</v>
      </c>
    </row>
    <row r="181" spans="1:6" ht="12.75" customHeight="1">
      <c r="A181" s="45"/>
      <c r="B181" s="204" t="s">
        <v>267</v>
      </c>
      <c r="C181" s="114" t="s">
        <v>130</v>
      </c>
      <c r="D181" s="66">
        <v>0</v>
      </c>
      <c r="E181" s="201"/>
      <c r="F181" s="128">
        <f t="shared" ref="F181:F192" si="35">D181*E181</f>
        <v>0</v>
      </c>
    </row>
    <row r="182" spans="1:6" ht="12.75" customHeight="1">
      <c r="A182" s="45"/>
      <c r="B182" s="204" t="s">
        <v>268</v>
      </c>
      <c r="C182" s="114" t="s">
        <v>130</v>
      </c>
      <c r="D182" s="66">
        <v>0</v>
      </c>
      <c r="E182" s="201"/>
      <c r="F182" s="128">
        <f t="shared" si="35"/>
        <v>0</v>
      </c>
    </row>
    <row r="183" spans="1:6" ht="12.75" customHeight="1">
      <c r="A183" s="45"/>
      <c r="B183" s="204" t="s">
        <v>269</v>
      </c>
      <c r="C183" s="114" t="s">
        <v>130</v>
      </c>
      <c r="D183" s="66">
        <v>0</v>
      </c>
      <c r="E183" s="201"/>
      <c r="F183" s="128">
        <f t="shared" si="35"/>
        <v>0</v>
      </c>
    </row>
    <row r="184" spans="1:6" ht="12.75" customHeight="1">
      <c r="A184" s="45"/>
      <c r="B184" s="204" t="s">
        <v>270</v>
      </c>
      <c r="C184" s="114" t="s">
        <v>130</v>
      </c>
      <c r="D184" s="66">
        <v>0</v>
      </c>
      <c r="E184" s="201"/>
      <c r="F184" s="128">
        <f t="shared" si="35"/>
        <v>0</v>
      </c>
    </row>
    <row r="185" spans="1:6" ht="12.75" customHeight="1">
      <c r="A185" s="45"/>
      <c r="B185" s="204" t="s">
        <v>263</v>
      </c>
      <c r="C185" s="114" t="s">
        <v>130</v>
      </c>
      <c r="D185" s="66">
        <v>0</v>
      </c>
      <c r="E185" s="201"/>
      <c r="F185" s="128">
        <f t="shared" si="35"/>
        <v>0</v>
      </c>
    </row>
    <row r="186" spans="1:6" ht="12.75" customHeight="1">
      <c r="A186" s="45"/>
      <c r="B186" s="204" t="s">
        <v>264</v>
      </c>
      <c r="C186" s="114" t="s">
        <v>130</v>
      </c>
      <c r="D186" s="66">
        <v>0</v>
      </c>
      <c r="E186" s="201"/>
      <c r="F186" s="128">
        <f t="shared" si="35"/>
        <v>0</v>
      </c>
    </row>
    <row r="187" spans="1:6" ht="12.75" customHeight="1">
      <c r="A187" s="45"/>
      <c r="B187" s="204" t="s">
        <v>272</v>
      </c>
      <c r="C187" s="114" t="s">
        <v>130</v>
      </c>
      <c r="D187" s="66">
        <v>0</v>
      </c>
      <c r="E187" s="201"/>
      <c r="F187" s="128">
        <f t="shared" si="35"/>
        <v>0</v>
      </c>
    </row>
    <row r="188" spans="1:6" ht="12.75" customHeight="1">
      <c r="A188" s="45"/>
      <c r="B188" s="204" t="s">
        <v>273</v>
      </c>
      <c r="C188" s="114" t="s">
        <v>130</v>
      </c>
      <c r="D188" s="66">
        <v>0</v>
      </c>
      <c r="E188" s="201"/>
      <c r="F188" s="128">
        <f t="shared" si="35"/>
        <v>0</v>
      </c>
    </row>
    <row r="189" spans="1:6" ht="12.75" customHeight="1">
      <c r="A189" s="45"/>
      <c r="B189" s="204" t="s">
        <v>274</v>
      </c>
      <c r="C189" s="114" t="s">
        <v>130</v>
      </c>
      <c r="D189" s="66">
        <v>0</v>
      </c>
      <c r="E189" s="201"/>
      <c r="F189" s="128">
        <f t="shared" si="35"/>
        <v>0</v>
      </c>
    </row>
    <row r="190" spans="1:6" ht="12.75" customHeight="1">
      <c r="A190" s="45"/>
      <c r="B190" s="204" t="s">
        <v>275</v>
      </c>
      <c r="C190" s="114" t="s">
        <v>130</v>
      </c>
      <c r="D190" s="66">
        <v>0</v>
      </c>
      <c r="E190" s="201"/>
      <c r="F190" s="128">
        <f t="shared" si="35"/>
        <v>0</v>
      </c>
    </row>
    <row r="191" spans="1:6" ht="12.75" customHeight="1">
      <c r="A191" s="45"/>
      <c r="B191" s="204" t="s">
        <v>276</v>
      </c>
      <c r="C191" s="114" t="s">
        <v>130</v>
      </c>
      <c r="D191" s="66">
        <v>0</v>
      </c>
      <c r="E191" s="201"/>
      <c r="F191" s="128">
        <f t="shared" si="35"/>
        <v>0</v>
      </c>
    </row>
    <row r="192" spans="1:6" ht="12.75" customHeight="1">
      <c r="A192" s="45"/>
      <c r="B192" s="204" t="s">
        <v>277</v>
      </c>
      <c r="C192" s="114" t="s">
        <v>130</v>
      </c>
      <c r="D192" s="66">
        <v>0</v>
      </c>
      <c r="E192" s="201"/>
      <c r="F192" s="128">
        <f t="shared" si="35"/>
        <v>0</v>
      </c>
    </row>
    <row r="193" spans="1:6" ht="12.75" customHeight="1">
      <c r="A193" s="45"/>
      <c r="B193" s="20"/>
      <c r="C193" s="114"/>
      <c r="D193" s="140"/>
      <c r="E193" s="141"/>
      <c r="F193" s="128"/>
    </row>
    <row r="194" spans="1:6" ht="193.5" customHeight="1">
      <c r="A194" s="45">
        <f>+A171+1</f>
        <v>9</v>
      </c>
      <c r="B194" s="60" t="s">
        <v>27</v>
      </c>
      <c r="C194" s="114"/>
      <c r="D194" s="140"/>
      <c r="E194" s="141"/>
      <c r="F194" s="128"/>
    </row>
    <row r="195" spans="1:6">
      <c r="A195" s="45"/>
      <c r="B195" s="64"/>
      <c r="C195" s="117"/>
      <c r="D195" s="153"/>
      <c r="E195" s="151"/>
      <c r="F195" s="128"/>
    </row>
    <row r="196" spans="1:6" ht="12.75" customHeight="1">
      <c r="A196" s="45"/>
      <c r="B196" s="73" t="s">
        <v>257</v>
      </c>
      <c r="C196" s="114" t="s">
        <v>14</v>
      </c>
      <c r="D196" s="66">
        <v>153.69999999999999</v>
      </c>
      <c r="E196" s="201"/>
      <c r="F196" s="128">
        <f t="shared" ref="F196:F200" si="36">D196*E196</f>
        <v>0</v>
      </c>
    </row>
    <row r="197" spans="1:6" ht="12.75" customHeight="1">
      <c r="A197" s="45"/>
      <c r="B197" s="204" t="s">
        <v>259</v>
      </c>
      <c r="C197" s="114" t="s">
        <v>14</v>
      </c>
      <c r="D197" s="66">
        <v>10.1</v>
      </c>
      <c r="E197" s="201"/>
      <c r="F197" s="128">
        <f t="shared" si="36"/>
        <v>0</v>
      </c>
    </row>
    <row r="198" spans="1:6" ht="12.75" customHeight="1">
      <c r="A198" s="45"/>
      <c r="B198" s="204" t="s">
        <v>260</v>
      </c>
      <c r="C198" s="114" t="s">
        <v>14</v>
      </c>
      <c r="D198" s="66">
        <v>59.9</v>
      </c>
      <c r="E198" s="201"/>
      <c r="F198" s="128">
        <f t="shared" si="36"/>
        <v>0</v>
      </c>
    </row>
    <row r="199" spans="1:6" ht="12.75" customHeight="1">
      <c r="A199" s="45"/>
      <c r="B199" s="204" t="s">
        <v>261</v>
      </c>
      <c r="C199" s="114" t="s">
        <v>14</v>
      </c>
      <c r="D199" s="66">
        <v>58.7</v>
      </c>
      <c r="E199" s="201"/>
      <c r="F199" s="128">
        <f t="shared" si="36"/>
        <v>0</v>
      </c>
    </row>
    <row r="200" spans="1:6" ht="12.75" customHeight="1">
      <c r="A200" s="45"/>
      <c r="B200" s="204" t="s">
        <v>262</v>
      </c>
      <c r="C200" s="114" t="s">
        <v>14</v>
      </c>
      <c r="D200" s="66">
        <v>65</v>
      </c>
      <c r="E200" s="201"/>
      <c r="F200" s="128">
        <f t="shared" si="36"/>
        <v>0</v>
      </c>
    </row>
    <row r="201" spans="1:6" ht="12.75" customHeight="1">
      <c r="A201" s="45"/>
      <c r="B201" s="204" t="s">
        <v>271</v>
      </c>
      <c r="C201" s="114" t="s">
        <v>14</v>
      </c>
      <c r="D201" s="66">
        <v>0</v>
      </c>
      <c r="E201" s="201"/>
      <c r="F201" s="128">
        <f t="shared" ref="F201" si="37">D201*E201</f>
        <v>0</v>
      </c>
    </row>
    <row r="202" spans="1:6" ht="12.75" customHeight="1">
      <c r="A202" s="45"/>
      <c r="B202" s="204" t="s">
        <v>265</v>
      </c>
      <c r="C202" s="114" t="s">
        <v>14</v>
      </c>
      <c r="D202" s="66">
        <v>7.21</v>
      </c>
      <c r="E202" s="201"/>
      <c r="F202" s="128">
        <f t="shared" ref="F202:F203" si="38">D202*E202</f>
        <v>0</v>
      </c>
    </row>
    <row r="203" spans="1:6" ht="12.75" customHeight="1">
      <c r="A203" s="45"/>
      <c r="B203" s="204" t="s">
        <v>266</v>
      </c>
      <c r="C203" s="114" t="s">
        <v>14</v>
      </c>
      <c r="D203" s="66">
        <v>0</v>
      </c>
      <c r="E203" s="201"/>
      <c r="F203" s="128">
        <f t="shared" si="38"/>
        <v>0</v>
      </c>
    </row>
    <row r="204" spans="1:6" ht="12.75" customHeight="1">
      <c r="A204" s="45"/>
      <c r="B204" s="204" t="s">
        <v>267</v>
      </c>
      <c r="C204" s="114" t="s">
        <v>14</v>
      </c>
      <c r="D204" s="66">
        <v>86.5</v>
      </c>
      <c r="E204" s="201"/>
      <c r="F204" s="128">
        <f t="shared" ref="F204:F215" si="39">D204*E204</f>
        <v>0</v>
      </c>
    </row>
    <row r="205" spans="1:6" ht="12.75" customHeight="1">
      <c r="A205" s="45"/>
      <c r="B205" s="204" t="s">
        <v>268</v>
      </c>
      <c r="C205" s="114" t="s">
        <v>14</v>
      </c>
      <c r="D205" s="66">
        <v>0</v>
      </c>
      <c r="E205" s="201"/>
      <c r="F205" s="128">
        <f t="shared" si="39"/>
        <v>0</v>
      </c>
    </row>
    <row r="206" spans="1:6" ht="12.75" customHeight="1">
      <c r="A206" s="45"/>
      <c r="B206" s="204" t="s">
        <v>269</v>
      </c>
      <c r="C206" s="114" t="s">
        <v>14</v>
      </c>
      <c r="D206" s="66">
        <v>20.2</v>
      </c>
      <c r="E206" s="201"/>
      <c r="F206" s="128">
        <f t="shared" si="39"/>
        <v>0</v>
      </c>
    </row>
    <row r="207" spans="1:6" ht="12.75" customHeight="1">
      <c r="A207" s="45"/>
      <c r="B207" s="204" t="s">
        <v>270</v>
      </c>
      <c r="C207" s="114" t="s">
        <v>14</v>
      </c>
      <c r="D207" s="66">
        <v>586.6</v>
      </c>
      <c r="E207" s="201"/>
      <c r="F207" s="128">
        <f t="shared" si="39"/>
        <v>0</v>
      </c>
    </row>
    <row r="208" spans="1:6" ht="12.75" customHeight="1">
      <c r="A208" s="45"/>
      <c r="B208" s="204" t="s">
        <v>263</v>
      </c>
      <c r="C208" s="114" t="s">
        <v>14</v>
      </c>
      <c r="D208" s="66">
        <v>6.1</v>
      </c>
      <c r="E208" s="201"/>
      <c r="F208" s="128">
        <f t="shared" si="39"/>
        <v>0</v>
      </c>
    </row>
    <row r="209" spans="1:6" ht="12.75" customHeight="1">
      <c r="A209" s="45"/>
      <c r="B209" s="204" t="s">
        <v>264</v>
      </c>
      <c r="C209" s="114" t="s">
        <v>14</v>
      </c>
      <c r="D209" s="66">
        <v>120.3</v>
      </c>
      <c r="E209" s="201"/>
      <c r="F209" s="128">
        <f t="shared" si="39"/>
        <v>0</v>
      </c>
    </row>
    <row r="210" spans="1:6" ht="12.75" customHeight="1">
      <c r="A210" s="45"/>
      <c r="B210" s="204" t="s">
        <v>272</v>
      </c>
      <c r="C210" s="114" t="s">
        <v>14</v>
      </c>
      <c r="D210" s="66">
        <v>62.3</v>
      </c>
      <c r="E210" s="201"/>
      <c r="F210" s="128">
        <f t="shared" si="39"/>
        <v>0</v>
      </c>
    </row>
    <row r="211" spans="1:6" ht="12.75" customHeight="1">
      <c r="A211" s="45"/>
      <c r="B211" s="204" t="s">
        <v>273</v>
      </c>
      <c r="C211" s="114" t="s">
        <v>14</v>
      </c>
      <c r="D211" s="66">
        <v>9.8000000000000007</v>
      </c>
      <c r="E211" s="201"/>
      <c r="F211" s="128">
        <f t="shared" si="39"/>
        <v>0</v>
      </c>
    </row>
    <row r="212" spans="1:6" ht="12.75" customHeight="1">
      <c r="A212" s="45"/>
      <c r="B212" s="204" t="s">
        <v>274</v>
      </c>
      <c r="C212" s="114" t="s">
        <v>14</v>
      </c>
      <c r="D212" s="66">
        <v>131</v>
      </c>
      <c r="E212" s="201"/>
      <c r="F212" s="128">
        <f t="shared" si="39"/>
        <v>0</v>
      </c>
    </row>
    <row r="213" spans="1:6" ht="12.75" customHeight="1">
      <c r="A213" s="45"/>
      <c r="B213" s="204" t="s">
        <v>275</v>
      </c>
      <c r="C213" s="114" t="s">
        <v>14</v>
      </c>
      <c r="D213" s="66">
        <v>1.3</v>
      </c>
      <c r="E213" s="201"/>
      <c r="F213" s="128">
        <f t="shared" si="39"/>
        <v>0</v>
      </c>
    </row>
    <row r="214" spans="1:6" ht="12.75" customHeight="1">
      <c r="A214" s="45"/>
      <c r="B214" s="204" t="s">
        <v>276</v>
      </c>
      <c r="C214" s="114" t="s">
        <v>14</v>
      </c>
      <c r="D214" s="66">
        <v>116.4</v>
      </c>
      <c r="E214" s="201"/>
      <c r="F214" s="128">
        <f t="shared" si="39"/>
        <v>0</v>
      </c>
    </row>
    <row r="215" spans="1:6" ht="12.75" customHeight="1">
      <c r="A215" s="45"/>
      <c r="B215" s="204" t="s">
        <v>277</v>
      </c>
      <c r="C215" s="114" t="s">
        <v>14</v>
      </c>
      <c r="D215" s="66">
        <v>31.7</v>
      </c>
      <c r="E215" s="201"/>
      <c r="F215" s="128">
        <f t="shared" si="39"/>
        <v>0</v>
      </c>
    </row>
    <row r="216" spans="1:6" ht="12.75" customHeight="1">
      <c r="A216" s="45"/>
      <c r="B216" s="204"/>
      <c r="C216" s="114"/>
      <c r="D216" s="66"/>
      <c r="E216" s="201"/>
      <c r="F216" s="128"/>
    </row>
    <row r="217" spans="1:6" ht="153">
      <c r="A217" s="45">
        <f>+A194+1</f>
        <v>10</v>
      </c>
      <c r="B217" s="191" t="s">
        <v>61</v>
      </c>
      <c r="C217" s="268"/>
      <c r="D217" s="189"/>
      <c r="E217" s="190"/>
      <c r="F217" s="128"/>
    </row>
    <row r="218" spans="1:6">
      <c r="A218" s="45"/>
      <c r="B218" s="191"/>
      <c r="C218" s="268"/>
      <c r="D218" s="189"/>
      <c r="E218" s="190"/>
      <c r="F218" s="128"/>
    </row>
    <row r="219" spans="1:6" ht="12.75" customHeight="1">
      <c r="A219" s="45"/>
      <c r="B219" s="73" t="s">
        <v>257</v>
      </c>
      <c r="C219" s="114" t="s">
        <v>16</v>
      </c>
      <c r="D219" s="66">
        <v>2</v>
      </c>
      <c r="E219" s="201"/>
      <c r="F219" s="128">
        <f t="shared" ref="F219:F223" si="40">D219*E219</f>
        <v>0</v>
      </c>
    </row>
    <row r="220" spans="1:6" ht="12.75" customHeight="1">
      <c r="A220" s="45"/>
      <c r="B220" s="204" t="s">
        <v>259</v>
      </c>
      <c r="C220" s="114" t="s">
        <v>16</v>
      </c>
      <c r="D220" s="66">
        <v>0</v>
      </c>
      <c r="E220" s="201"/>
      <c r="F220" s="128">
        <f t="shared" si="40"/>
        <v>0</v>
      </c>
    </row>
    <row r="221" spans="1:6" ht="12.75" customHeight="1">
      <c r="A221" s="45"/>
      <c r="B221" s="204" t="s">
        <v>260</v>
      </c>
      <c r="C221" s="114" t="s">
        <v>16</v>
      </c>
      <c r="D221" s="66">
        <v>2</v>
      </c>
      <c r="E221" s="201"/>
      <c r="F221" s="128">
        <f t="shared" si="40"/>
        <v>0</v>
      </c>
    </row>
    <row r="222" spans="1:6" ht="12.75" customHeight="1">
      <c r="A222" s="45"/>
      <c r="B222" s="204" t="s">
        <v>261</v>
      </c>
      <c r="C222" s="114" t="s">
        <v>16</v>
      </c>
      <c r="D222" s="66">
        <v>0</v>
      </c>
      <c r="E222" s="201"/>
      <c r="F222" s="128">
        <f t="shared" si="40"/>
        <v>0</v>
      </c>
    </row>
    <row r="223" spans="1:6" ht="12.75" customHeight="1">
      <c r="A223" s="45"/>
      <c r="B223" s="204" t="s">
        <v>262</v>
      </c>
      <c r="C223" s="114" t="s">
        <v>16</v>
      </c>
      <c r="D223" s="66">
        <f>+'fekalna osnovni podatki'!E27*4</f>
        <v>358.16</v>
      </c>
      <c r="E223" s="201"/>
      <c r="F223" s="128">
        <f t="shared" si="40"/>
        <v>0</v>
      </c>
    </row>
    <row r="224" spans="1:6" ht="12.75" customHeight="1">
      <c r="A224" s="45"/>
      <c r="B224" s="204" t="s">
        <v>271</v>
      </c>
      <c r="C224" s="114" t="s">
        <v>16</v>
      </c>
      <c r="D224" s="66">
        <v>0</v>
      </c>
      <c r="E224" s="201"/>
      <c r="F224" s="128">
        <f t="shared" ref="F224" si="41">D224*E224</f>
        <v>0</v>
      </c>
    </row>
    <row r="225" spans="1:6" ht="12.75" customHeight="1">
      <c r="A225" s="45"/>
      <c r="B225" s="204" t="s">
        <v>265</v>
      </c>
      <c r="C225" s="114" t="s">
        <v>16</v>
      </c>
      <c r="D225" s="66">
        <v>0</v>
      </c>
      <c r="E225" s="201"/>
      <c r="F225" s="128">
        <f t="shared" ref="F225:F226" si="42">D225*E225</f>
        <v>0</v>
      </c>
    </row>
    <row r="226" spans="1:6" ht="12.75" customHeight="1">
      <c r="A226" s="45"/>
      <c r="B226" s="204" t="s">
        <v>266</v>
      </c>
      <c r="C226" s="114" t="s">
        <v>16</v>
      </c>
      <c r="D226" s="66">
        <v>0</v>
      </c>
      <c r="E226" s="201"/>
      <c r="F226" s="128">
        <f t="shared" si="42"/>
        <v>0</v>
      </c>
    </row>
    <row r="227" spans="1:6" ht="12.75" customHeight="1">
      <c r="A227" s="45"/>
      <c r="B227" s="204" t="s">
        <v>267</v>
      </c>
      <c r="C227" s="114" t="s">
        <v>16</v>
      </c>
      <c r="D227" s="66">
        <v>0</v>
      </c>
      <c r="E227" s="201"/>
      <c r="F227" s="128">
        <f t="shared" ref="F227:F238" si="43">D227*E227</f>
        <v>0</v>
      </c>
    </row>
    <row r="228" spans="1:6" ht="12.75" customHeight="1">
      <c r="A228" s="45"/>
      <c r="B228" s="204" t="s">
        <v>268</v>
      </c>
      <c r="C228" s="114" t="s">
        <v>16</v>
      </c>
      <c r="D228" s="66">
        <v>0</v>
      </c>
      <c r="E228" s="201"/>
      <c r="F228" s="128">
        <f t="shared" si="43"/>
        <v>0</v>
      </c>
    </row>
    <row r="229" spans="1:6" ht="12.75" customHeight="1">
      <c r="A229" s="45"/>
      <c r="B229" s="204" t="s">
        <v>269</v>
      </c>
      <c r="C229" s="114" t="s">
        <v>16</v>
      </c>
      <c r="D229" s="66">
        <v>0</v>
      </c>
      <c r="E229" s="201"/>
      <c r="F229" s="128">
        <f t="shared" si="43"/>
        <v>0</v>
      </c>
    </row>
    <row r="230" spans="1:6" ht="12.75" customHeight="1">
      <c r="A230" s="45"/>
      <c r="B230" s="204" t="s">
        <v>270</v>
      </c>
      <c r="C230" s="114" t="s">
        <v>16</v>
      </c>
      <c r="D230" s="66">
        <v>0</v>
      </c>
      <c r="E230" s="201"/>
      <c r="F230" s="128">
        <f t="shared" si="43"/>
        <v>0</v>
      </c>
    </row>
    <row r="231" spans="1:6" ht="12.75" customHeight="1">
      <c r="A231" s="45"/>
      <c r="B231" s="204" t="s">
        <v>263</v>
      </c>
      <c r="C231" s="114" t="s">
        <v>16</v>
      </c>
      <c r="D231" s="66">
        <v>0</v>
      </c>
      <c r="E231" s="201"/>
      <c r="F231" s="128">
        <f t="shared" si="43"/>
        <v>0</v>
      </c>
    </row>
    <row r="232" spans="1:6" ht="12.75" customHeight="1">
      <c r="A232" s="45"/>
      <c r="B232" s="204" t="s">
        <v>264</v>
      </c>
      <c r="C232" s="114" t="s">
        <v>16</v>
      </c>
      <c r="D232" s="66">
        <v>0</v>
      </c>
      <c r="E232" s="201"/>
      <c r="F232" s="128">
        <f t="shared" si="43"/>
        <v>0</v>
      </c>
    </row>
    <row r="233" spans="1:6" ht="12.75" customHeight="1">
      <c r="A233" s="45"/>
      <c r="B233" s="204" t="s">
        <v>272</v>
      </c>
      <c r="C233" s="114" t="s">
        <v>16</v>
      </c>
      <c r="D233" s="66">
        <v>0</v>
      </c>
      <c r="E233" s="201"/>
      <c r="F233" s="128">
        <f t="shared" si="43"/>
        <v>0</v>
      </c>
    </row>
    <row r="234" spans="1:6" ht="12.75" customHeight="1">
      <c r="A234" s="45"/>
      <c r="B234" s="204" t="s">
        <v>273</v>
      </c>
      <c r="C234" s="114" t="s">
        <v>16</v>
      </c>
      <c r="D234" s="66">
        <v>0</v>
      </c>
      <c r="E234" s="201"/>
      <c r="F234" s="128">
        <f t="shared" si="43"/>
        <v>0</v>
      </c>
    </row>
    <row r="235" spans="1:6" ht="12.75" customHeight="1">
      <c r="A235" s="45"/>
      <c r="B235" s="204" t="s">
        <v>274</v>
      </c>
      <c r="C235" s="114" t="s">
        <v>16</v>
      </c>
      <c r="D235" s="66">
        <v>0</v>
      </c>
      <c r="E235" s="201"/>
      <c r="F235" s="128">
        <f t="shared" si="43"/>
        <v>0</v>
      </c>
    </row>
    <row r="236" spans="1:6" ht="12.75" customHeight="1">
      <c r="A236" s="45"/>
      <c r="B236" s="204" t="s">
        <v>275</v>
      </c>
      <c r="C236" s="114" t="s">
        <v>16</v>
      </c>
      <c r="D236" s="66">
        <v>0</v>
      </c>
      <c r="E236" s="201"/>
      <c r="F236" s="128">
        <f t="shared" si="43"/>
        <v>0</v>
      </c>
    </row>
    <row r="237" spans="1:6" ht="12.75" customHeight="1">
      <c r="A237" s="45"/>
      <c r="B237" s="204" t="s">
        <v>276</v>
      </c>
      <c r="C237" s="114" t="s">
        <v>16</v>
      </c>
      <c r="D237" s="66">
        <v>2</v>
      </c>
      <c r="E237" s="201"/>
      <c r="F237" s="128">
        <f t="shared" si="43"/>
        <v>0</v>
      </c>
    </row>
    <row r="238" spans="1:6" ht="12.75" customHeight="1">
      <c r="A238" s="45"/>
      <c r="B238" s="204" t="s">
        <v>277</v>
      </c>
      <c r="C238" s="114" t="s">
        <v>16</v>
      </c>
      <c r="D238" s="66">
        <v>0</v>
      </c>
      <c r="E238" s="201"/>
      <c r="F238" s="128">
        <f t="shared" si="43"/>
        <v>0</v>
      </c>
    </row>
    <row r="239" spans="1:6" ht="12.75" customHeight="1">
      <c r="A239" s="45"/>
      <c r="B239" s="73"/>
      <c r="C239" s="114"/>
      <c r="D239" s="140"/>
      <c r="E239" s="141"/>
      <c r="F239" s="128"/>
    </row>
    <row r="240" spans="1:6" ht="12.75" customHeight="1">
      <c r="A240" s="45"/>
      <c r="B240" s="73" t="s">
        <v>64</v>
      </c>
      <c r="C240" s="114"/>
      <c r="D240" s="140"/>
      <c r="E240" s="141"/>
      <c r="F240" s="128"/>
    </row>
    <row r="241" spans="1:6" ht="12.75" customHeight="1">
      <c r="A241" s="45"/>
      <c r="B241" s="73"/>
      <c r="C241" s="114"/>
      <c r="D241" s="140"/>
      <c r="E241" s="141"/>
      <c r="F241" s="128"/>
    </row>
    <row r="242" spans="1:6" ht="12.75" customHeight="1">
      <c r="A242" s="45"/>
      <c r="B242" s="73" t="s">
        <v>257</v>
      </c>
      <c r="C242" s="114"/>
      <c r="D242" s="66"/>
      <c r="E242" s="201"/>
      <c r="F242" s="128">
        <f t="shared" ref="F242:F261" si="44">ROUND(+F11+F35+F58+F81+F104+F127+F150+F173+F196+F219,0)</f>
        <v>0</v>
      </c>
    </row>
    <row r="243" spans="1:6" ht="12.75" customHeight="1">
      <c r="A243" s="45"/>
      <c r="B243" s="204" t="s">
        <v>259</v>
      </c>
      <c r="C243" s="114"/>
      <c r="D243" s="66"/>
      <c r="E243" s="201"/>
      <c r="F243" s="128">
        <f t="shared" si="44"/>
        <v>0</v>
      </c>
    </row>
    <row r="244" spans="1:6" ht="12.75" customHeight="1">
      <c r="A244" s="45"/>
      <c r="B244" s="204" t="s">
        <v>260</v>
      </c>
      <c r="C244" s="114"/>
      <c r="D244" s="66"/>
      <c r="E244" s="201"/>
      <c r="F244" s="128">
        <f t="shared" si="44"/>
        <v>0</v>
      </c>
    </row>
    <row r="245" spans="1:6" ht="12.75" customHeight="1">
      <c r="A245" s="45"/>
      <c r="B245" s="204" t="s">
        <v>261</v>
      </c>
      <c r="C245" s="114"/>
      <c r="D245" s="66"/>
      <c r="E245" s="201"/>
      <c r="F245" s="128">
        <f t="shared" si="44"/>
        <v>0</v>
      </c>
    </row>
    <row r="246" spans="1:6" ht="12.75" customHeight="1">
      <c r="A246" s="45"/>
      <c r="B246" s="204" t="s">
        <v>262</v>
      </c>
      <c r="C246" s="114"/>
      <c r="D246" s="66"/>
      <c r="E246" s="201"/>
      <c r="F246" s="128">
        <f t="shared" si="44"/>
        <v>0</v>
      </c>
    </row>
    <row r="247" spans="1:6" ht="12.75" customHeight="1">
      <c r="A247" s="45"/>
      <c r="B247" s="204" t="s">
        <v>271</v>
      </c>
      <c r="C247" s="114"/>
      <c r="D247" s="66"/>
      <c r="E247" s="201"/>
      <c r="F247" s="128">
        <f t="shared" si="44"/>
        <v>0</v>
      </c>
    </row>
    <row r="248" spans="1:6" ht="12.75" customHeight="1">
      <c r="A248" s="45"/>
      <c r="B248" s="204" t="s">
        <v>265</v>
      </c>
      <c r="C248" s="114"/>
      <c r="D248" s="66"/>
      <c r="E248" s="201"/>
      <c r="F248" s="128">
        <f t="shared" si="44"/>
        <v>0</v>
      </c>
    </row>
    <row r="249" spans="1:6" ht="12.75" customHeight="1">
      <c r="A249" s="45"/>
      <c r="B249" s="204" t="s">
        <v>266</v>
      </c>
      <c r="C249" s="114"/>
      <c r="D249" s="66"/>
      <c r="E249" s="201"/>
      <c r="F249" s="128">
        <f t="shared" si="44"/>
        <v>0</v>
      </c>
    </row>
    <row r="250" spans="1:6" ht="12.75" customHeight="1">
      <c r="A250" s="45"/>
      <c r="B250" s="204" t="s">
        <v>267</v>
      </c>
      <c r="C250" s="114"/>
      <c r="D250" s="66"/>
      <c r="E250" s="201"/>
      <c r="F250" s="128">
        <f t="shared" si="44"/>
        <v>0</v>
      </c>
    </row>
    <row r="251" spans="1:6" ht="12.75" customHeight="1">
      <c r="A251" s="45"/>
      <c r="B251" s="204" t="s">
        <v>268</v>
      </c>
      <c r="C251" s="114"/>
      <c r="D251" s="66"/>
      <c r="E251" s="201"/>
      <c r="F251" s="128">
        <f t="shared" si="44"/>
        <v>0</v>
      </c>
    </row>
    <row r="252" spans="1:6" ht="12.75" customHeight="1">
      <c r="A252" s="45"/>
      <c r="B252" s="204" t="s">
        <v>269</v>
      </c>
      <c r="C252" s="114"/>
      <c r="D252" s="66"/>
      <c r="E252" s="201"/>
      <c r="F252" s="128">
        <f t="shared" si="44"/>
        <v>0</v>
      </c>
    </row>
    <row r="253" spans="1:6" ht="12.75" customHeight="1">
      <c r="A253" s="45"/>
      <c r="B253" s="204" t="s">
        <v>270</v>
      </c>
      <c r="C253" s="114"/>
      <c r="D253" s="66"/>
      <c r="E253" s="201"/>
      <c r="F253" s="128">
        <f t="shared" si="44"/>
        <v>0</v>
      </c>
    </row>
    <row r="254" spans="1:6" ht="12.75" customHeight="1">
      <c r="A254" s="45"/>
      <c r="B254" s="204" t="s">
        <v>263</v>
      </c>
      <c r="C254" s="114"/>
      <c r="D254" s="66"/>
      <c r="E254" s="201"/>
      <c r="F254" s="128">
        <f t="shared" si="44"/>
        <v>0</v>
      </c>
    </row>
    <row r="255" spans="1:6" ht="12.75" customHeight="1">
      <c r="A255" s="45"/>
      <c r="B255" s="204" t="s">
        <v>264</v>
      </c>
      <c r="C255" s="114"/>
      <c r="D255" s="66"/>
      <c r="E255" s="201"/>
      <c r="F255" s="128">
        <f t="shared" si="44"/>
        <v>0</v>
      </c>
    </row>
    <row r="256" spans="1:6" ht="12.75" customHeight="1">
      <c r="A256" s="45"/>
      <c r="B256" s="204" t="s">
        <v>272</v>
      </c>
      <c r="C256" s="114"/>
      <c r="D256" s="66"/>
      <c r="E256" s="201"/>
      <c r="F256" s="128">
        <f t="shared" si="44"/>
        <v>0</v>
      </c>
    </row>
    <row r="257" spans="1:6" ht="12.75" customHeight="1">
      <c r="A257" s="45"/>
      <c r="B257" s="204" t="s">
        <v>273</v>
      </c>
      <c r="C257" s="114"/>
      <c r="D257" s="66"/>
      <c r="E257" s="201"/>
      <c r="F257" s="128">
        <f t="shared" si="44"/>
        <v>0</v>
      </c>
    </row>
    <row r="258" spans="1:6" ht="12.75" customHeight="1">
      <c r="A258" s="45"/>
      <c r="B258" s="204" t="s">
        <v>274</v>
      </c>
      <c r="C258" s="114"/>
      <c r="D258" s="66"/>
      <c r="E258" s="201"/>
      <c r="F258" s="128">
        <f t="shared" si="44"/>
        <v>0</v>
      </c>
    </row>
    <row r="259" spans="1:6" ht="12.75" customHeight="1">
      <c r="A259" s="45"/>
      <c r="B259" s="204" t="s">
        <v>275</v>
      </c>
      <c r="C259" s="114"/>
      <c r="D259" s="66"/>
      <c r="E259" s="201"/>
      <c r="F259" s="128">
        <f t="shared" si="44"/>
        <v>0</v>
      </c>
    </row>
    <row r="260" spans="1:6" ht="12.75" customHeight="1">
      <c r="A260" s="45"/>
      <c r="B260" s="204" t="s">
        <v>276</v>
      </c>
      <c r="C260" s="114"/>
      <c r="D260" s="66"/>
      <c r="E260" s="201"/>
      <c r="F260" s="128">
        <f t="shared" si="44"/>
        <v>0</v>
      </c>
    </row>
    <row r="261" spans="1:6" ht="12.75" customHeight="1">
      <c r="A261" s="45"/>
      <c r="B261" s="204" t="s">
        <v>277</v>
      </c>
      <c r="C261" s="114"/>
      <c r="D261" s="66"/>
      <c r="E261" s="201"/>
      <c r="F261" s="128">
        <f t="shared" si="44"/>
        <v>0</v>
      </c>
    </row>
    <row r="262" spans="1:6" ht="12.75" customHeight="1">
      <c r="A262" s="45"/>
      <c r="B262" s="73"/>
      <c r="C262" s="114"/>
      <c r="D262" s="140"/>
      <c r="E262" s="141"/>
      <c r="F262" s="128"/>
    </row>
    <row r="263" spans="1:6" ht="16.5" thickBot="1">
      <c r="A263" s="22" t="s">
        <v>23</v>
      </c>
      <c r="B263" s="23" t="s">
        <v>24</v>
      </c>
      <c r="C263" s="119"/>
      <c r="D263" s="140"/>
      <c r="E263" s="107" t="s">
        <v>34</v>
      </c>
      <c r="F263" s="107">
        <f>SUM(F242:F261)</f>
        <v>0</v>
      </c>
    </row>
    <row r="264" spans="1:6" ht="12.75" customHeight="1" thickTop="1">
      <c r="A264" s="45"/>
      <c r="B264" s="20"/>
      <c r="C264" s="119"/>
      <c r="D264" s="140"/>
      <c r="E264" s="140"/>
      <c r="F264" s="126"/>
    </row>
    <row r="265" spans="1:6" ht="12.75" customHeight="1">
      <c r="A265" s="45"/>
      <c r="B265" s="20"/>
      <c r="C265" s="119"/>
      <c r="D265" s="140"/>
      <c r="E265" s="140"/>
      <c r="F265" s="126"/>
    </row>
    <row r="266" spans="1:6" ht="12.75" customHeight="1">
      <c r="A266" s="45"/>
      <c r="B266" s="20"/>
      <c r="C266" s="114"/>
      <c r="D266" s="140"/>
      <c r="E266" s="140"/>
      <c r="F266" s="126"/>
    </row>
    <row r="267" spans="1:6">
      <c r="B267" s="81"/>
      <c r="C267" s="117"/>
      <c r="D267" s="143"/>
      <c r="E267" s="139"/>
      <c r="F267" s="135"/>
    </row>
    <row r="269" spans="1:6">
      <c r="B269" s="67"/>
      <c r="C269" s="121"/>
      <c r="D269" s="144"/>
      <c r="E269" s="145"/>
      <c r="F269" s="128"/>
    </row>
  </sheetData>
  <pageMargins left="0.78740157480314965" right="0.19685039370078741" top="0.39370078740157483" bottom="0.39370078740157483" header="0" footer="0.19685039370078741"/>
  <pageSetup paperSize="9" orientation="portrait" r:id="rId1"/>
  <headerFooter>
    <oddFooter>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336600"/>
  </sheetPr>
  <dimension ref="A1:M478"/>
  <sheetViews>
    <sheetView showZeros="0" topLeftCell="A52" workbookViewId="0">
      <selection activeCell="E55" sqref="E55"/>
    </sheetView>
  </sheetViews>
  <sheetFormatPr defaultRowHeight="12.75" customHeight="1"/>
  <cols>
    <col min="1" max="1" width="4.7109375" customWidth="1"/>
    <col min="2" max="2" width="30.7109375" customWidth="1"/>
    <col min="3" max="3" width="4.7109375" style="113" customWidth="1"/>
    <col min="4" max="4" width="12.7109375" style="146" customWidth="1"/>
    <col min="5" max="5" width="11.7109375" style="147" customWidth="1"/>
    <col min="6" max="6" width="12.7109375" style="148" customWidth="1"/>
    <col min="7" max="7" width="13" customWidth="1"/>
    <col min="8" max="8" width="21" style="56" customWidth="1"/>
    <col min="9" max="9" width="15.5703125" style="180" customWidth="1"/>
    <col min="10" max="10" width="12.28515625" customWidth="1"/>
    <col min="13" max="13" width="10.5703125" bestFit="1"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8" ht="12.75" customHeight="1">
      <c r="B1" s="93" t="str">
        <f>+nsl!D18</f>
        <v>IZGRADNJA KANALIZACIJSKEGA SISTEMA NA OBMOČJU</v>
      </c>
    </row>
    <row r="2" spans="1:8" ht="12.75" customHeight="1">
      <c r="B2" s="93" t="str">
        <f>+nsl!D19</f>
        <v>AGLOMERACIJE HRVATINI - KANALIZACIJA KOLOMBAN</v>
      </c>
    </row>
    <row r="3" spans="1:8" ht="12.75" customHeight="1">
      <c r="B3" s="93">
        <f>+nsl!D20</f>
        <v>0</v>
      </c>
    </row>
    <row r="4" spans="1:8" ht="12.75" customHeight="1">
      <c r="B4" s="93">
        <f>+nsl!D21</f>
        <v>0</v>
      </c>
    </row>
    <row r="5" spans="1:8" ht="12.75" customHeight="1">
      <c r="B5" s="93" t="str">
        <f>+FpredD!B5</f>
        <v xml:space="preserve">FEKALNA KANALIZACIJA </v>
      </c>
    </row>
    <row r="6" spans="1:8" ht="12.75" customHeight="1">
      <c r="B6" s="93"/>
    </row>
    <row r="7" spans="1:8" ht="15.75">
      <c r="A7" s="22" t="s">
        <v>35</v>
      </c>
      <c r="B7" s="111" t="s">
        <v>46</v>
      </c>
      <c r="C7" s="114"/>
      <c r="D7" s="140"/>
      <c r="E7" s="140"/>
      <c r="F7" s="126"/>
      <c r="H7" s="43"/>
    </row>
    <row r="8" spans="1:8" ht="15.75">
      <c r="A8" s="22"/>
      <c r="B8" s="111"/>
      <c r="C8" s="114"/>
      <c r="D8" s="140"/>
      <c r="E8" s="140"/>
      <c r="F8" s="126"/>
      <c r="H8" s="43"/>
    </row>
    <row r="9" spans="1:8" ht="15.75">
      <c r="A9" s="22"/>
      <c r="B9" s="451" t="s">
        <v>72</v>
      </c>
      <c r="C9" s="298"/>
      <c r="D9" s="300"/>
      <c r="E9" s="300"/>
      <c r="F9" s="301"/>
      <c r="G9" s="452"/>
      <c r="H9" s="43"/>
    </row>
    <row r="10" spans="1:8" ht="15.75">
      <c r="A10" s="22"/>
      <c r="B10" s="451" t="s">
        <v>278</v>
      </c>
      <c r="C10" s="298"/>
      <c r="D10" s="300" t="s">
        <v>22</v>
      </c>
      <c r="E10" s="300" t="s">
        <v>73</v>
      </c>
      <c r="F10" s="300" t="s">
        <v>52</v>
      </c>
      <c r="G10" s="453" t="s">
        <v>74</v>
      </c>
      <c r="H10" s="43"/>
    </row>
    <row r="11" spans="1:8" ht="15.75">
      <c r="A11" s="22"/>
      <c r="B11" s="297" t="s">
        <v>257</v>
      </c>
      <c r="C11" s="454" t="s">
        <v>16</v>
      </c>
      <c r="D11" s="296">
        <f>E11+F11+G11</f>
        <v>824.64</v>
      </c>
      <c r="E11" s="296">
        <f>+'fekalna osnovni podatki'!E9</f>
        <v>115.44</v>
      </c>
      <c r="F11" s="296">
        <f>+'fekalna osnovni podatki'!F9</f>
        <v>55.6</v>
      </c>
      <c r="G11" s="296">
        <f>+'fekalna osnovni podatki'!G9</f>
        <v>653.6</v>
      </c>
      <c r="H11" s="43"/>
    </row>
    <row r="12" spans="1:8" ht="15.75">
      <c r="A12" s="22"/>
      <c r="B12" s="411" t="s">
        <v>259</v>
      </c>
      <c r="C12" s="454" t="s">
        <v>16</v>
      </c>
      <c r="D12" s="296">
        <f>+'fekalna osnovni podatki'!D10</f>
        <v>103.60000000000001</v>
      </c>
      <c r="E12" s="296">
        <f>+'fekalna osnovni podatki'!E10</f>
        <v>7.9</v>
      </c>
      <c r="F12" s="296">
        <f>+'fekalna osnovni podatki'!F10</f>
        <v>0</v>
      </c>
      <c r="G12" s="296">
        <f>+'fekalna osnovni podatki'!G10</f>
        <v>95.7</v>
      </c>
      <c r="H12" s="43"/>
    </row>
    <row r="13" spans="1:8" ht="15.75">
      <c r="A13" s="22"/>
      <c r="B13" s="411" t="s">
        <v>260</v>
      </c>
      <c r="C13" s="454" t="s">
        <v>16</v>
      </c>
      <c r="D13" s="296">
        <f>+'fekalna osnovni podatki'!D11</f>
        <v>90.15</v>
      </c>
      <c r="E13" s="296">
        <f>+'fekalna osnovni podatki'!E11</f>
        <v>48.29</v>
      </c>
      <c r="F13" s="296">
        <f>+'fekalna osnovni podatki'!F11</f>
        <v>0</v>
      </c>
      <c r="G13" s="296">
        <f>+'fekalna osnovni podatki'!G11</f>
        <v>41.86</v>
      </c>
      <c r="H13" s="43"/>
    </row>
    <row r="14" spans="1:8" ht="15.75">
      <c r="A14" s="22"/>
      <c r="B14" s="411" t="s">
        <v>261</v>
      </c>
      <c r="C14" s="454" t="s">
        <v>16</v>
      </c>
      <c r="D14" s="296">
        <f>+'fekalna osnovni podatki'!D12</f>
        <v>199.20999999999998</v>
      </c>
      <c r="E14" s="296">
        <f>+'fekalna osnovni podatki'!E12</f>
        <v>43.82</v>
      </c>
      <c r="F14" s="296">
        <f>+'fekalna osnovni podatki'!F12</f>
        <v>0</v>
      </c>
      <c r="G14" s="296">
        <f>+'fekalna osnovni podatki'!G12</f>
        <v>155.38999999999999</v>
      </c>
      <c r="H14" s="43"/>
    </row>
    <row r="15" spans="1:8" ht="15.75">
      <c r="A15" s="22"/>
      <c r="B15" s="411" t="s">
        <v>262</v>
      </c>
      <c r="C15" s="454" t="s">
        <v>16</v>
      </c>
      <c r="D15" s="296">
        <f>+'fekalna osnovni podatki'!D13</f>
        <v>57.7</v>
      </c>
      <c r="E15" s="296">
        <f>+'fekalna osnovni podatki'!E13</f>
        <v>57.7</v>
      </c>
      <c r="F15" s="296">
        <f>+'fekalna osnovni podatki'!F13</f>
        <v>0</v>
      </c>
      <c r="G15" s="296">
        <f>+'fekalna osnovni podatki'!G13</f>
        <v>0</v>
      </c>
      <c r="H15" s="43"/>
    </row>
    <row r="16" spans="1:8" ht="15.75">
      <c r="A16" s="22"/>
      <c r="B16" s="411" t="s">
        <v>271</v>
      </c>
      <c r="C16" s="454" t="s">
        <v>16</v>
      </c>
      <c r="D16" s="296">
        <f>+'fekalna osnovni podatki'!D14</f>
        <v>56.5</v>
      </c>
      <c r="E16" s="296">
        <f>+'fekalna osnovni podatki'!E14</f>
        <v>0</v>
      </c>
      <c r="F16" s="296">
        <f>+'fekalna osnovni podatki'!F14</f>
        <v>0</v>
      </c>
      <c r="G16" s="296">
        <f>+'fekalna osnovni podatki'!G14</f>
        <v>56.5</v>
      </c>
      <c r="H16" s="43"/>
    </row>
    <row r="17" spans="1:8" ht="15.75">
      <c r="A17" s="22"/>
      <c r="B17" s="411" t="s">
        <v>265</v>
      </c>
      <c r="C17" s="454" t="s">
        <v>16</v>
      </c>
      <c r="D17" s="296">
        <f>+'fekalna osnovni podatki'!D15</f>
        <v>644.70000000000005</v>
      </c>
      <c r="E17" s="296">
        <f>+'fekalna osnovni podatki'!E15</f>
        <v>20.83</v>
      </c>
      <c r="F17" s="296">
        <f>+'fekalna osnovni podatki'!F15</f>
        <v>12.87</v>
      </c>
      <c r="G17" s="296">
        <f>+'fekalna osnovni podatki'!G15</f>
        <v>611</v>
      </c>
      <c r="H17" s="43"/>
    </row>
    <row r="18" spans="1:8" ht="15.75">
      <c r="A18" s="22"/>
      <c r="B18" s="411" t="s">
        <v>266</v>
      </c>
      <c r="C18" s="454" t="s">
        <v>16</v>
      </c>
      <c r="D18" s="296">
        <f>+'fekalna osnovni podatki'!D16</f>
        <v>50.08</v>
      </c>
      <c r="E18" s="296">
        <f>+'fekalna osnovni podatki'!E16</f>
        <v>0</v>
      </c>
      <c r="F18" s="296">
        <f>+'fekalna osnovni podatki'!F16</f>
        <v>0</v>
      </c>
      <c r="G18" s="296">
        <f>+'fekalna osnovni podatki'!G16</f>
        <v>50.08</v>
      </c>
      <c r="H18" s="43"/>
    </row>
    <row r="19" spans="1:8" ht="15.75">
      <c r="A19" s="22"/>
      <c r="B19" s="411" t="s">
        <v>267</v>
      </c>
      <c r="C19" s="454" t="s">
        <v>16</v>
      </c>
      <c r="D19" s="296">
        <f>+'fekalna osnovni podatki'!D17</f>
        <v>110.15</v>
      </c>
      <c r="E19" s="296">
        <f>+'fekalna osnovni podatki'!E17</f>
        <v>67.55</v>
      </c>
      <c r="F19" s="296">
        <f>+'fekalna osnovni podatki'!F17</f>
        <v>0</v>
      </c>
      <c r="G19" s="296">
        <f>+'fekalna osnovni podatki'!G17</f>
        <v>42.6</v>
      </c>
      <c r="H19" s="43"/>
    </row>
    <row r="20" spans="1:8" ht="15.75">
      <c r="A20" s="22"/>
      <c r="B20" s="411" t="s">
        <v>268</v>
      </c>
      <c r="C20" s="454" t="s">
        <v>16</v>
      </c>
      <c r="D20" s="296">
        <f>+'fekalna osnovni podatki'!D18</f>
        <v>20.85</v>
      </c>
      <c r="E20" s="296">
        <f>+'fekalna osnovni podatki'!E18</f>
        <v>0</v>
      </c>
      <c r="F20" s="296">
        <f>+'fekalna osnovni podatki'!F18</f>
        <v>0</v>
      </c>
      <c r="G20" s="296">
        <f>+'fekalna osnovni podatki'!G18</f>
        <v>20.85</v>
      </c>
      <c r="H20" s="43"/>
    </row>
    <row r="21" spans="1:8" ht="15.75">
      <c r="A21" s="22"/>
      <c r="B21" s="411" t="s">
        <v>269</v>
      </c>
      <c r="C21" s="454" t="s">
        <v>16</v>
      </c>
      <c r="D21" s="296">
        <f>+'fekalna osnovni podatki'!D19</f>
        <v>38.6</v>
      </c>
      <c r="E21" s="296">
        <f>+'fekalna osnovni podatki'!E19</f>
        <v>16.8</v>
      </c>
      <c r="F21" s="296">
        <f>+'fekalna osnovni podatki'!F19</f>
        <v>0</v>
      </c>
      <c r="G21" s="296">
        <f>+'fekalna osnovni podatki'!G19</f>
        <v>21.8</v>
      </c>
      <c r="H21" s="43"/>
    </row>
    <row r="22" spans="1:8" ht="15.75">
      <c r="A22" s="22"/>
      <c r="B22" s="411" t="s">
        <v>270</v>
      </c>
      <c r="C22" s="454" t="s">
        <v>16</v>
      </c>
      <c r="D22" s="296">
        <f>+'fekalna osnovni podatki'!D20</f>
        <v>458.3</v>
      </c>
      <c r="E22" s="296">
        <f>+'fekalna osnovni podatki'!E20</f>
        <v>458.3</v>
      </c>
      <c r="F22" s="296">
        <f>+'fekalna osnovni podatki'!F20</f>
        <v>0</v>
      </c>
      <c r="G22" s="296">
        <f>+'fekalna osnovni podatki'!G20</f>
        <v>0</v>
      </c>
      <c r="H22" s="43"/>
    </row>
    <row r="23" spans="1:8" ht="15.75">
      <c r="A23" s="22"/>
      <c r="B23" s="411" t="s">
        <v>263</v>
      </c>
      <c r="C23" s="454" t="s">
        <v>16</v>
      </c>
      <c r="D23" s="296">
        <f>+'fekalna osnovni podatki'!D21</f>
        <v>91.74</v>
      </c>
      <c r="E23" s="296">
        <f>+'fekalna osnovni podatki'!E21</f>
        <v>4.4400000000000004</v>
      </c>
      <c r="F23" s="296">
        <f>+'fekalna osnovni podatki'!F21</f>
        <v>0</v>
      </c>
      <c r="G23" s="296">
        <f>+'fekalna osnovni podatki'!G21</f>
        <v>87.3</v>
      </c>
      <c r="H23" s="43"/>
    </row>
    <row r="24" spans="1:8" ht="15.75">
      <c r="A24" s="22"/>
      <c r="B24" s="411" t="s">
        <v>264</v>
      </c>
      <c r="C24" s="454" t="s">
        <v>16</v>
      </c>
      <c r="D24" s="296">
        <f>+'fekalna osnovni podatki'!D22</f>
        <v>97.19</v>
      </c>
      <c r="E24" s="296">
        <f>+'fekalna osnovni podatki'!E22</f>
        <v>85.9</v>
      </c>
      <c r="F24" s="296">
        <f>+'fekalna osnovni podatki'!F22</f>
        <v>0</v>
      </c>
      <c r="G24" s="296">
        <f>+'fekalna osnovni podatki'!G22</f>
        <v>11.29</v>
      </c>
      <c r="H24" s="43"/>
    </row>
    <row r="25" spans="1:8" ht="15.75">
      <c r="A25" s="22"/>
      <c r="B25" s="411" t="s">
        <v>272</v>
      </c>
      <c r="C25" s="454" t="s">
        <v>16</v>
      </c>
      <c r="D25" s="296">
        <f>+'fekalna osnovni podatki'!D23</f>
        <v>48.7</v>
      </c>
      <c r="E25" s="296">
        <f>+'fekalna osnovni podatki'!E23</f>
        <v>48.7</v>
      </c>
      <c r="F25" s="296">
        <f>+'fekalna osnovni podatki'!F23</f>
        <v>0</v>
      </c>
      <c r="G25" s="296">
        <f>+'fekalna osnovni podatki'!G23</f>
        <v>0</v>
      </c>
      <c r="H25" s="43"/>
    </row>
    <row r="26" spans="1:8" ht="15.75">
      <c r="A26" s="22"/>
      <c r="B26" s="411" t="s">
        <v>273</v>
      </c>
      <c r="C26" s="454" t="s">
        <v>16</v>
      </c>
      <c r="D26" s="296">
        <f>+'fekalna osnovni podatki'!D24</f>
        <v>127.2</v>
      </c>
      <c r="E26" s="296">
        <f>+'fekalna osnovni podatki'!E24</f>
        <v>7.3</v>
      </c>
      <c r="F26" s="296">
        <f>+'fekalna osnovni podatki'!F24</f>
        <v>108.7</v>
      </c>
      <c r="G26" s="296">
        <f>+'fekalna osnovni podatki'!G24</f>
        <v>11.2</v>
      </c>
      <c r="H26" s="43"/>
    </row>
    <row r="27" spans="1:8" ht="15.75">
      <c r="A27" s="22"/>
      <c r="B27" s="411" t="s">
        <v>274</v>
      </c>
      <c r="C27" s="454" t="s">
        <v>16</v>
      </c>
      <c r="D27" s="296">
        <f>+'fekalna osnovni podatki'!D25</f>
        <v>97.8</v>
      </c>
      <c r="E27" s="296">
        <f>+'fekalna osnovni podatki'!E25</f>
        <v>97.8</v>
      </c>
      <c r="F27" s="296">
        <f>+'fekalna osnovni podatki'!F25</f>
        <v>0</v>
      </c>
      <c r="G27" s="296">
        <f>+'fekalna osnovni podatki'!G25</f>
        <v>0</v>
      </c>
      <c r="H27" s="43"/>
    </row>
    <row r="28" spans="1:8" ht="15.75">
      <c r="A28" s="22"/>
      <c r="B28" s="411" t="s">
        <v>275</v>
      </c>
      <c r="C28" s="454" t="s">
        <v>16</v>
      </c>
      <c r="D28" s="296">
        <f>+'fekalna osnovni podatki'!D26</f>
        <v>21.94</v>
      </c>
      <c r="E28" s="296">
        <f>+'fekalna osnovni podatki'!E26</f>
        <v>1.03</v>
      </c>
      <c r="F28" s="296">
        <f>+'fekalna osnovni podatki'!F26</f>
        <v>20.91</v>
      </c>
      <c r="G28" s="296">
        <f>+'fekalna osnovni podatki'!G26</f>
        <v>0</v>
      </c>
      <c r="H28" s="43"/>
    </row>
    <row r="29" spans="1:8" ht="15.75">
      <c r="A29" s="22"/>
      <c r="B29" s="411" t="s">
        <v>276</v>
      </c>
      <c r="C29" s="454" t="s">
        <v>16</v>
      </c>
      <c r="D29" s="296">
        <f>+'fekalna osnovni podatki'!D27</f>
        <v>152.44</v>
      </c>
      <c r="E29" s="296">
        <f>+'fekalna osnovni podatki'!E27</f>
        <v>89.54</v>
      </c>
      <c r="F29" s="296">
        <f>+'fekalna osnovni podatki'!F27</f>
        <v>0</v>
      </c>
      <c r="G29" s="296">
        <f>+'fekalna osnovni podatki'!G27</f>
        <v>62.9</v>
      </c>
      <c r="H29" s="43"/>
    </row>
    <row r="30" spans="1:8" ht="15.75">
      <c r="A30" s="22"/>
      <c r="B30" s="411" t="s">
        <v>277</v>
      </c>
      <c r="C30" s="454" t="s">
        <v>16</v>
      </c>
      <c r="D30" s="296">
        <f>+'fekalna osnovni podatki'!D28</f>
        <v>94.36</v>
      </c>
      <c r="E30" s="296">
        <f>+'fekalna osnovni podatki'!E28</f>
        <v>25.56</v>
      </c>
      <c r="F30" s="296">
        <f>+'fekalna osnovni podatki'!F28</f>
        <v>0</v>
      </c>
      <c r="G30" s="296">
        <f>+'fekalna osnovni podatki'!G28</f>
        <v>68.8</v>
      </c>
      <c r="H30" s="43"/>
    </row>
    <row r="31" spans="1:8" ht="15.75">
      <c r="A31" s="22"/>
      <c r="B31" s="455"/>
      <c r="C31" s="298"/>
      <c r="D31" s="300"/>
      <c r="E31" s="300"/>
      <c r="F31" s="301"/>
      <c r="G31" s="452"/>
      <c r="H31" s="43"/>
    </row>
    <row r="32" spans="1:8" ht="15.75">
      <c r="A32" s="22"/>
      <c r="B32" s="451" t="s">
        <v>71</v>
      </c>
      <c r="C32" s="298"/>
      <c r="D32" s="300"/>
      <c r="E32" s="300"/>
      <c r="F32" s="301"/>
      <c r="G32" s="452"/>
      <c r="H32" s="43"/>
    </row>
    <row r="33" spans="1:8" ht="15.75">
      <c r="A33" s="22"/>
      <c r="B33" s="451" t="s">
        <v>278</v>
      </c>
      <c r="C33" s="298"/>
      <c r="D33" s="300"/>
      <c r="E33" s="300"/>
      <c r="F33" s="301"/>
      <c r="G33" s="452"/>
      <c r="H33" s="43"/>
    </row>
    <row r="34" spans="1:8" ht="15.75">
      <c r="A34" s="22"/>
      <c r="B34" s="297" t="s">
        <v>257</v>
      </c>
      <c r="C34" s="454" t="s">
        <v>13</v>
      </c>
      <c r="D34" s="296">
        <v>1303.2</v>
      </c>
      <c r="E34" s="300"/>
      <c r="F34" s="301"/>
      <c r="G34" s="452"/>
      <c r="H34" s="43"/>
    </row>
    <row r="35" spans="1:8" ht="15.75">
      <c r="A35" s="22"/>
      <c r="B35" s="411" t="s">
        <v>259</v>
      </c>
      <c r="C35" s="408" t="s">
        <v>13</v>
      </c>
      <c r="D35" s="456">
        <v>127.65</v>
      </c>
      <c r="E35" s="300"/>
      <c r="F35" s="301"/>
      <c r="G35" s="452"/>
      <c r="H35" s="43"/>
    </row>
    <row r="36" spans="1:8" ht="15.75">
      <c r="A36" s="22"/>
      <c r="B36" s="411" t="s">
        <v>260</v>
      </c>
      <c r="C36" s="408" t="s">
        <v>13</v>
      </c>
      <c r="D36" s="456">
        <v>114.9</v>
      </c>
      <c r="E36" s="300"/>
      <c r="F36" s="301"/>
      <c r="G36" s="452"/>
      <c r="H36" s="43"/>
    </row>
    <row r="37" spans="1:8" ht="15.75">
      <c r="A37" s="22"/>
      <c r="B37" s="411" t="s">
        <v>261</v>
      </c>
      <c r="C37" s="408" t="s">
        <v>13</v>
      </c>
      <c r="D37" s="456">
        <v>294.89999999999998</v>
      </c>
      <c r="E37" s="300"/>
      <c r="F37" s="301"/>
      <c r="G37" s="452"/>
      <c r="H37" s="43"/>
    </row>
    <row r="38" spans="1:8" ht="15.75">
      <c r="A38" s="22"/>
      <c r="B38" s="411" t="s">
        <v>262</v>
      </c>
      <c r="C38" s="408" t="s">
        <v>13</v>
      </c>
      <c r="D38" s="456">
        <v>61.3</v>
      </c>
      <c r="E38" s="300"/>
      <c r="F38" s="301"/>
      <c r="G38" s="452"/>
      <c r="H38" s="43"/>
    </row>
    <row r="39" spans="1:8" ht="15.75">
      <c r="A39" s="22"/>
      <c r="B39" s="411" t="s">
        <v>271</v>
      </c>
      <c r="C39" s="408" t="s">
        <v>13</v>
      </c>
      <c r="D39" s="456">
        <v>59</v>
      </c>
      <c r="E39" s="300"/>
      <c r="F39" s="301"/>
      <c r="G39" s="452"/>
      <c r="H39" s="43"/>
    </row>
    <row r="40" spans="1:8" ht="15.75">
      <c r="A40" s="22"/>
      <c r="B40" s="411" t="s">
        <v>265</v>
      </c>
      <c r="C40" s="408" t="s">
        <v>13</v>
      </c>
      <c r="D40" s="456">
        <v>1063.5</v>
      </c>
      <c r="E40" s="300"/>
      <c r="F40" s="301"/>
      <c r="G40" s="452"/>
      <c r="H40" s="43"/>
    </row>
    <row r="41" spans="1:8" ht="15.75">
      <c r="A41" s="22"/>
      <c r="B41" s="411" t="s">
        <v>266</v>
      </c>
      <c r="C41" s="408" t="s">
        <v>13</v>
      </c>
      <c r="D41" s="456">
        <v>58.8</v>
      </c>
      <c r="E41" s="300"/>
      <c r="F41" s="301"/>
      <c r="G41" s="452"/>
      <c r="H41" s="43"/>
    </row>
    <row r="42" spans="1:8" ht="15.75">
      <c r="A42" s="22"/>
      <c r="B42" s="411" t="s">
        <v>267</v>
      </c>
      <c r="C42" s="454" t="s">
        <v>13</v>
      </c>
      <c r="D42" s="456">
        <v>156.5</v>
      </c>
      <c r="E42" s="300"/>
      <c r="F42" s="301"/>
      <c r="G42" s="452"/>
      <c r="H42" s="43"/>
    </row>
    <row r="43" spans="1:8" ht="15.75">
      <c r="A43" s="22"/>
      <c r="B43" s="411" t="s">
        <v>268</v>
      </c>
      <c r="C43" s="408" t="s">
        <v>13</v>
      </c>
      <c r="D43" s="456">
        <v>25.7</v>
      </c>
      <c r="E43" s="300"/>
      <c r="F43" s="301"/>
      <c r="G43" s="452"/>
      <c r="H43" s="43"/>
    </row>
    <row r="44" spans="1:8" ht="15.75">
      <c r="A44" s="22"/>
      <c r="B44" s="411" t="s">
        <v>269</v>
      </c>
      <c r="C44" s="408" t="s">
        <v>13</v>
      </c>
      <c r="D44" s="456">
        <v>53.85</v>
      </c>
      <c r="E44" s="300"/>
      <c r="F44" s="301"/>
      <c r="G44" s="452"/>
      <c r="H44" s="43"/>
    </row>
    <row r="45" spans="1:8" ht="15.75">
      <c r="A45" s="22"/>
      <c r="B45" s="411" t="s">
        <v>270</v>
      </c>
      <c r="C45" s="408" t="s">
        <v>13</v>
      </c>
      <c r="D45" s="456">
        <v>703.3</v>
      </c>
      <c r="E45" s="300"/>
      <c r="F45" s="301"/>
      <c r="G45" s="452"/>
      <c r="H45" s="43"/>
    </row>
    <row r="46" spans="1:8" ht="15.75">
      <c r="A46" s="22"/>
      <c r="B46" s="411" t="s">
        <v>263</v>
      </c>
      <c r="C46" s="408" t="s">
        <v>13</v>
      </c>
      <c r="D46" s="456">
        <v>135.1</v>
      </c>
      <c r="E46" s="300"/>
      <c r="F46" s="301"/>
      <c r="G46" s="452"/>
      <c r="H46" s="43"/>
    </row>
    <row r="47" spans="1:8" ht="15.75">
      <c r="A47" s="22"/>
      <c r="B47" s="411" t="s">
        <v>264</v>
      </c>
      <c r="C47" s="408" t="s">
        <v>13</v>
      </c>
      <c r="D47" s="456">
        <v>183.9</v>
      </c>
      <c r="E47" s="300"/>
      <c r="F47" s="301"/>
      <c r="G47" s="452"/>
      <c r="H47" s="43"/>
    </row>
    <row r="48" spans="1:8" ht="15.75">
      <c r="A48" s="22"/>
      <c r="B48" s="411" t="s">
        <v>272</v>
      </c>
      <c r="C48" s="408" t="s">
        <v>13</v>
      </c>
      <c r="D48" s="456">
        <v>74.7</v>
      </c>
      <c r="E48" s="300"/>
      <c r="F48" s="301"/>
      <c r="G48" s="452"/>
      <c r="H48" s="43"/>
    </row>
    <row r="49" spans="1:10" ht="15.75">
      <c r="A49" s="22"/>
      <c r="B49" s="411" t="s">
        <v>273</v>
      </c>
      <c r="C49" s="408" t="s">
        <v>13</v>
      </c>
      <c r="D49" s="456">
        <v>219.8</v>
      </c>
      <c r="E49" s="300"/>
      <c r="F49" s="301"/>
      <c r="G49" s="452"/>
      <c r="H49" s="43"/>
    </row>
    <row r="50" spans="1:10" ht="15.75">
      <c r="A50" s="22"/>
      <c r="B50" s="411" t="s">
        <v>274</v>
      </c>
      <c r="C50" s="408" t="s">
        <v>13</v>
      </c>
      <c r="D50" s="456">
        <v>169</v>
      </c>
      <c r="E50" s="300"/>
      <c r="F50" s="301"/>
      <c r="G50" s="452"/>
      <c r="H50" s="43"/>
    </row>
    <row r="51" spans="1:10" ht="15.75">
      <c r="A51" s="22"/>
      <c r="B51" s="411" t="s">
        <v>275</v>
      </c>
      <c r="C51" s="408" t="s">
        <v>13</v>
      </c>
      <c r="D51" s="456">
        <v>35</v>
      </c>
      <c r="E51" s="300"/>
      <c r="F51" s="301"/>
      <c r="G51" s="452"/>
      <c r="H51" s="43"/>
    </row>
    <row r="52" spans="1:10" ht="15.75">
      <c r="A52" s="22"/>
      <c r="B52" s="411" t="s">
        <v>276</v>
      </c>
      <c r="C52" s="408" t="s">
        <v>13</v>
      </c>
      <c r="D52" s="456">
        <v>224.25</v>
      </c>
      <c r="E52" s="300"/>
      <c r="F52" s="301"/>
      <c r="G52" s="452"/>
      <c r="H52" s="43"/>
    </row>
    <row r="53" spans="1:10" ht="15.75">
      <c r="A53" s="22"/>
      <c r="B53" s="411" t="s">
        <v>277</v>
      </c>
      <c r="C53" s="408" t="s">
        <v>13</v>
      </c>
      <c r="D53" s="456">
        <v>113</v>
      </c>
      <c r="E53" s="300"/>
      <c r="F53" s="301"/>
      <c r="G53" s="452"/>
      <c r="H53" s="43"/>
    </row>
    <row r="54" spans="1:10" ht="15.75">
      <c r="A54" s="22"/>
      <c r="B54" s="111"/>
      <c r="C54" s="408"/>
      <c r="D54" s="140"/>
      <c r="E54" s="140"/>
      <c r="F54" s="126"/>
      <c r="H54" s="43"/>
    </row>
    <row r="55" spans="1:10" ht="178.5">
      <c r="A55" s="45">
        <v>1</v>
      </c>
      <c r="B55" s="241" t="s">
        <v>116</v>
      </c>
      <c r="C55" s="114"/>
      <c r="D55" s="271"/>
      <c r="E55" s="140"/>
      <c r="F55" s="126"/>
      <c r="G55" s="202"/>
      <c r="H55" s="47"/>
      <c r="I55" s="48"/>
      <c r="J55" s="49"/>
    </row>
    <row r="56" spans="1:10" ht="15">
      <c r="A56" s="45"/>
      <c r="B56" s="64"/>
      <c r="C56" s="114"/>
      <c r="D56" s="140"/>
      <c r="E56" s="140"/>
      <c r="F56" s="126"/>
      <c r="G56" s="202"/>
      <c r="H56" s="47"/>
      <c r="I56" s="48"/>
      <c r="J56" s="49"/>
    </row>
    <row r="57" spans="1:10" ht="15">
      <c r="A57" s="45"/>
      <c r="B57" s="297" t="s">
        <v>257</v>
      </c>
      <c r="C57" s="65" t="s">
        <v>13</v>
      </c>
      <c r="D57" s="66">
        <v>180.4</v>
      </c>
      <c r="E57" s="201"/>
      <c r="F57" s="472">
        <f>D57*E57</f>
        <v>0</v>
      </c>
      <c r="H57" s="112"/>
      <c r="I57" s="48"/>
      <c r="J57" s="49"/>
    </row>
    <row r="58" spans="1:10" ht="12.75" customHeight="1">
      <c r="A58" s="45"/>
      <c r="B58" s="411" t="s">
        <v>259</v>
      </c>
      <c r="C58" s="115" t="s">
        <v>13</v>
      </c>
      <c r="D58" s="66">
        <v>24.5</v>
      </c>
      <c r="E58" s="201"/>
      <c r="F58" s="128">
        <f t="shared" ref="F58:F61" si="0">D58*E58</f>
        <v>0</v>
      </c>
      <c r="H58" s="47"/>
      <c r="I58" s="48"/>
      <c r="J58" s="49"/>
    </row>
    <row r="59" spans="1:10" ht="12.75" customHeight="1">
      <c r="A59" s="45"/>
      <c r="B59" s="411" t="s">
        <v>260</v>
      </c>
      <c r="C59" s="115" t="s">
        <v>13</v>
      </c>
      <c r="D59" s="66">
        <v>10.4</v>
      </c>
      <c r="E59" s="201"/>
      <c r="F59" s="128">
        <f t="shared" si="0"/>
        <v>0</v>
      </c>
      <c r="H59" s="47"/>
      <c r="I59" s="48"/>
      <c r="J59" s="49"/>
    </row>
    <row r="60" spans="1:10" ht="12.75" customHeight="1">
      <c r="A60" s="45"/>
      <c r="B60" s="411" t="s">
        <v>261</v>
      </c>
      <c r="C60" s="115" t="s">
        <v>13</v>
      </c>
      <c r="D60" s="66">
        <v>41.64</v>
      </c>
      <c r="E60" s="201"/>
      <c r="F60" s="128">
        <f t="shared" si="0"/>
        <v>0</v>
      </c>
      <c r="H60" s="47"/>
      <c r="I60" s="48"/>
      <c r="J60" s="49"/>
    </row>
    <row r="61" spans="1:10" ht="12.75" customHeight="1">
      <c r="A61" s="45"/>
      <c r="B61" s="411" t="s">
        <v>262</v>
      </c>
      <c r="C61" s="115" t="s">
        <v>13</v>
      </c>
      <c r="D61" s="66">
        <v>0</v>
      </c>
      <c r="E61" s="201"/>
      <c r="F61" s="128">
        <f t="shared" si="0"/>
        <v>0</v>
      </c>
      <c r="H61" s="47"/>
      <c r="I61" s="48"/>
      <c r="J61" s="49"/>
    </row>
    <row r="62" spans="1:10" ht="12.75" customHeight="1">
      <c r="A62" s="45"/>
      <c r="B62" s="411" t="s">
        <v>271</v>
      </c>
      <c r="C62" s="115" t="s">
        <v>13</v>
      </c>
      <c r="D62" s="66">
        <v>13.6</v>
      </c>
      <c r="E62" s="201"/>
      <c r="F62" s="128">
        <f t="shared" ref="F62" si="1">D62*E62</f>
        <v>0</v>
      </c>
      <c r="H62" s="47"/>
      <c r="I62" s="48"/>
      <c r="J62" s="49"/>
    </row>
    <row r="63" spans="1:10" ht="12.75" customHeight="1">
      <c r="A63" s="45"/>
      <c r="B63" s="411" t="s">
        <v>265</v>
      </c>
      <c r="C63" s="115" t="s">
        <v>13</v>
      </c>
      <c r="D63" s="66">
        <v>173.5</v>
      </c>
      <c r="E63" s="201"/>
      <c r="F63" s="128">
        <f t="shared" ref="F63:F64" si="2">D63*E63</f>
        <v>0</v>
      </c>
      <c r="H63" s="47"/>
      <c r="I63" s="48"/>
      <c r="J63" s="49"/>
    </row>
    <row r="64" spans="1:10" ht="12.75" customHeight="1">
      <c r="A64" s="45"/>
      <c r="B64" s="411" t="s">
        <v>266</v>
      </c>
      <c r="C64" s="115" t="s">
        <v>13</v>
      </c>
      <c r="D64" s="66">
        <v>12.6</v>
      </c>
      <c r="E64" s="201"/>
      <c r="F64" s="128">
        <f t="shared" si="2"/>
        <v>0</v>
      </c>
      <c r="H64" s="47"/>
      <c r="I64" s="48"/>
      <c r="J64" s="49"/>
    </row>
    <row r="65" spans="1:10" ht="12.75" customHeight="1">
      <c r="A65" s="45"/>
      <c r="B65" s="411" t="s">
        <v>267</v>
      </c>
      <c r="C65" s="65" t="s">
        <v>13</v>
      </c>
      <c r="D65" s="66">
        <v>10.9</v>
      </c>
      <c r="E65" s="201"/>
      <c r="F65" s="128">
        <f t="shared" ref="F65:F76" si="3">D65*E65</f>
        <v>0</v>
      </c>
      <c r="H65" s="47"/>
      <c r="I65" s="48"/>
      <c r="J65" s="49"/>
    </row>
    <row r="66" spans="1:10" ht="12.75" customHeight="1">
      <c r="A66" s="45"/>
      <c r="B66" s="411" t="s">
        <v>268</v>
      </c>
      <c r="C66" s="115" t="s">
        <v>13</v>
      </c>
      <c r="D66" s="66">
        <v>5.3</v>
      </c>
      <c r="E66" s="201"/>
      <c r="F66" s="128">
        <f t="shared" si="3"/>
        <v>0</v>
      </c>
      <c r="H66" s="47"/>
      <c r="I66" s="48"/>
      <c r="J66" s="49"/>
    </row>
    <row r="67" spans="1:10" ht="12.75" customHeight="1">
      <c r="A67" s="45"/>
      <c r="B67" s="411" t="s">
        <v>269</v>
      </c>
      <c r="C67" s="115" t="s">
        <v>13</v>
      </c>
      <c r="D67" s="66">
        <v>5.25</v>
      </c>
      <c r="E67" s="201"/>
      <c r="F67" s="128">
        <f t="shared" si="3"/>
        <v>0</v>
      </c>
      <c r="H67" s="47"/>
      <c r="I67" s="48"/>
      <c r="J67" s="49"/>
    </row>
    <row r="68" spans="1:10" ht="12.75" customHeight="1">
      <c r="A68" s="45"/>
      <c r="B68" s="411" t="s">
        <v>270</v>
      </c>
      <c r="C68" s="115" t="s">
        <v>13</v>
      </c>
      <c r="D68" s="66">
        <v>0</v>
      </c>
      <c r="E68" s="201"/>
      <c r="F68" s="128">
        <f t="shared" si="3"/>
        <v>0</v>
      </c>
      <c r="H68" s="47"/>
      <c r="I68" s="48"/>
      <c r="J68" s="49"/>
    </row>
    <row r="69" spans="1:10" ht="12.75" customHeight="1">
      <c r="A69" s="45"/>
      <c r="B69" s="411" t="s">
        <v>263</v>
      </c>
      <c r="C69" s="115" t="s">
        <v>13</v>
      </c>
      <c r="D69" s="66">
        <v>23.75</v>
      </c>
      <c r="E69" s="201"/>
      <c r="F69" s="128">
        <f t="shared" si="3"/>
        <v>0</v>
      </c>
      <c r="H69" s="47"/>
      <c r="I69" s="48"/>
      <c r="J69" s="49"/>
    </row>
    <row r="70" spans="1:10" ht="12.75" customHeight="1">
      <c r="A70" s="45"/>
      <c r="B70" s="411" t="s">
        <v>264</v>
      </c>
      <c r="C70" s="115" t="s">
        <v>13</v>
      </c>
      <c r="D70" s="66">
        <v>3.2</v>
      </c>
      <c r="E70" s="201"/>
      <c r="F70" s="128">
        <f t="shared" si="3"/>
        <v>0</v>
      </c>
      <c r="H70" s="47"/>
      <c r="I70" s="48"/>
      <c r="J70" s="49"/>
    </row>
    <row r="71" spans="1:10" ht="12.75" customHeight="1">
      <c r="A71" s="45"/>
      <c r="B71" s="411" t="s">
        <v>272</v>
      </c>
      <c r="C71" s="115" t="s">
        <v>13</v>
      </c>
      <c r="D71" s="66">
        <v>0</v>
      </c>
      <c r="E71" s="201"/>
      <c r="F71" s="128">
        <f t="shared" si="3"/>
        <v>0</v>
      </c>
      <c r="H71" s="47"/>
      <c r="I71" s="48"/>
      <c r="J71" s="49"/>
    </row>
    <row r="72" spans="1:10" ht="12.75" customHeight="1">
      <c r="A72" s="45"/>
      <c r="B72" s="411" t="s">
        <v>273</v>
      </c>
      <c r="C72" s="115" t="s">
        <v>13</v>
      </c>
      <c r="D72" s="66">
        <v>3</v>
      </c>
      <c r="E72" s="201"/>
      <c r="F72" s="128">
        <f t="shared" si="3"/>
        <v>0</v>
      </c>
      <c r="H72" s="47"/>
      <c r="I72" s="48"/>
      <c r="J72" s="49"/>
    </row>
    <row r="73" spans="1:10" ht="12.75" customHeight="1">
      <c r="A73" s="45"/>
      <c r="B73" s="411" t="s">
        <v>274</v>
      </c>
      <c r="C73" s="115" t="s">
        <v>13</v>
      </c>
      <c r="D73" s="66">
        <v>0</v>
      </c>
      <c r="E73" s="201"/>
      <c r="F73" s="128">
        <f t="shared" si="3"/>
        <v>0</v>
      </c>
      <c r="H73" s="47"/>
      <c r="I73" s="48"/>
      <c r="J73" s="49"/>
    </row>
    <row r="74" spans="1:10" ht="12.75" customHeight="1">
      <c r="A74" s="45"/>
      <c r="B74" s="411" t="s">
        <v>275</v>
      </c>
      <c r="C74" s="115" t="s">
        <v>13</v>
      </c>
      <c r="D74" s="66">
        <v>0</v>
      </c>
      <c r="E74" s="201"/>
      <c r="F74" s="128">
        <f t="shared" si="3"/>
        <v>0</v>
      </c>
      <c r="H74" s="47"/>
      <c r="I74" s="48"/>
      <c r="J74" s="49"/>
    </row>
    <row r="75" spans="1:10" ht="12.75" customHeight="1">
      <c r="A75" s="45"/>
      <c r="B75" s="411" t="s">
        <v>276</v>
      </c>
      <c r="C75" s="115" t="s">
        <v>13</v>
      </c>
      <c r="D75" s="66">
        <v>6</v>
      </c>
      <c r="E75" s="201"/>
      <c r="F75" s="128">
        <f t="shared" si="3"/>
        <v>0</v>
      </c>
      <c r="H75" s="47"/>
      <c r="I75" s="48"/>
      <c r="J75" s="49"/>
    </row>
    <row r="76" spans="1:10" ht="12.75" customHeight="1">
      <c r="A76" s="45"/>
      <c r="B76" s="411" t="s">
        <v>277</v>
      </c>
      <c r="C76" s="115" t="s">
        <v>13</v>
      </c>
      <c r="D76" s="66">
        <v>17</v>
      </c>
      <c r="E76" s="201"/>
      <c r="F76" s="128">
        <f t="shared" si="3"/>
        <v>0</v>
      </c>
      <c r="H76" s="47"/>
      <c r="I76" s="48"/>
      <c r="J76" s="49"/>
    </row>
    <row r="77" spans="1:10" ht="12.75" customHeight="1">
      <c r="A77" s="45"/>
      <c r="B77" s="204"/>
      <c r="C77" s="115"/>
      <c r="D77" s="136"/>
      <c r="E77" s="201"/>
      <c r="F77" s="128"/>
      <c r="H77" s="47"/>
      <c r="I77" s="48"/>
      <c r="J77" s="49"/>
    </row>
    <row r="78" spans="1:10" ht="204">
      <c r="A78" s="45">
        <f>+A55+1</f>
        <v>2</v>
      </c>
      <c r="B78" s="270" t="s">
        <v>123</v>
      </c>
      <c r="C78" s="119"/>
      <c r="D78" s="271">
        <v>0.6</v>
      </c>
      <c r="E78" s="140"/>
      <c r="F78" s="126"/>
      <c r="H78" s="108"/>
      <c r="I78" s="48"/>
      <c r="J78" s="49"/>
    </row>
    <row r="79" spans="1:10" ht="12.75" customHeight="1">
      <c r="A79" s="45"/>
      <c r="B79" s="64"/>
      <c r="C79" s="114"/>
      <c r="D79" s="140"/>
      <c r="E79" s="140"/>
      <c r="F79" s="126"/>
      <c r="H79" s="47"/>
      <c r="I79" s="48"/>
      <c r="J79" s="49"/>
    </row>
    <row r="80" spans="1:10" ht="12.75" customHeight="1">
      <c r="A80" s="45"/>
      <c r="B80" s="297" t="s">
        <v>257</v>
      </c>
      <c r="C80" s="65" t="s">
        <v>13</v>
      </c>
      <c r="D80" s="66">
        <f t="shared" ref="D80:D99" si="4">+D34*$D$78</f>
        <v>781.92</v>
      </c>
      <c r="E80" s="201"/>
      <c r="F80" s="472">
        <f>D80*E80</f>
        <v>0</v>
      </c>
      <c r="H80" s="68"/>
      <c r="I80" s="48"/>
      <c r="J80" s="49"/>
    </row>
    <row r="81" spans="1:10" ht="12.75" customHeight="1">
      <c r="A81" s="45"/>
      <c r="B81" s="411" t="s">
        <v>259</v>
      </c>
      <c r="C81" s="115" t="s">
        <v>13</v>
      </c>
      <c r="D81" s="66">
        <f t="shared" si="4"/>
        <v>76.59</v>
      </c>
      <c r="E81" s="201"/>
      <c r="F81" s="128">
        <f t="shared" ref="F81:F84" si="5">D81*E81</f>
        <v>0</v>
      </c>
      <c r="H81" s="47"/>
      <c r="I81" s="48"/>
      <c r="J81" s="49"/>
    </row>
    <row r="82" spans="1:10" ht="12.75" customHeight="1">
      <c r="A82" s="45"/>
      <c r="B82" s="411" t="s">
        <v>260</v>
      </c>
      <c r="C82" s="115" t="s">
        <v>13</v>
      </c>
      <c r="D82" s="66">
        <f t="shared" si="4"/>
        <v>68.94</v>
      </c>
      <c r="E82" s="201"/>
      <c r="F82" s="128">
        <f t="shared" si="5"/>
        <v>0</v>
      </c>
      <c r="H82" s="47"/>
      <c r="I82" s="48"/>
      <c r="J82" s="49"/>
    </row>
    <row r="83" spans="1:10" ht="12.75" customHeight="1">
      <c r="A83" s="45"/>
      <c r="B83" s="411" t="s">
        <v>261</v>
      </c>
      <c r="C83" s="115" t="s">
        <v>13</v>
      </c>
      <c r="D83" s="66">
        <f t="shared" si="4"/>
        <v>176.93999999999997</v>
      </c>
      <c r="E83" s="201"/>
      <c r="F83" s="128">
        <f t="shared" si="5"/>
        <v>0</v>
      </c>
      <c r="H83" s="47"/>
      <c r="I83" s="48"/>
      <c r="J83" s="49"/>
    </row>
    <row r="84" spans="1:10" ht="12.75" customHeight="1">
      <c r="A84" s="45"/>
      <c r="B84" s="411" t="s">
        <v>262</v>
      </c>
      <c r="C84" s="115" t="s">
        <v>13</v>
      </c>
      <c r="D84" s="66">
        <f t="shared" si="4"/>
        <v>36.779999999999994</v>
      </c>
      <c r="E84" s="201"/>
      <c r="F84" s="128">
        <f t="shared" si="5"/>
        <v>0</v>
      </c>
      <c r="H84" s="47"/>
      <c r="I84" s="48"/>
      <c r="J84" s="49"/>
    </row>
    <row r="85" spans="1:10" ht="12.75" customHeight="1">
      <c r="A85" s="45"/>
      <c r="B85" s="411" t="s">
        <v>271</v>
      </c>
      <c r="C85" s="115" t="s">
        <v>13</v>
      </c>
      <c r="D85" s="66">
        <f t="shared" si="4"/>
        <v>35.4</v>
      </c>
      <c r="E85" s="201"/>
      <c r="F85" s="128">
        <f t="shared" ref="F85" si="6">D85*E85</f>
        <v>0</v>
      </c>
      <c r="H85" s="47"/>
      <c r="I85" s="48"/>
      <c r="J85" s="49"/>
    </row>
    <row r="86" spans="1:10" ht="12.75" customHeight="1">
      <c r="A86" s="45"/>
      <c r="B86" s="411" t="s">
        <v>265</v>
      </c>
      <c r="C86" s="115" t="s">
        <v>13</v>
      </c>
      <c r="D86" s="66">
        <f t="shared" si="4"/>
        <v>638.1</v>
      </c>
      <c r="E86" s="201"/>
      <c r="F86" s="128">
        <f t="shared" ref="F86:F87" si="7">D86*E86</f>
        <v>0</v>
      </c>
      <c r="H86" s="47"/>
      <c r="I86" s="48"/>
      <c r="J86" s="49"/>
    </row>
    <row r="87" spans="1:10" ht="12.75" customHeight="1">
      <c r="A87" s="45"/>
      <c r="B87" s="411" t="s">
        <v>266</v>
      </c>
      <c r="C87" s="115" t="s">
        <v>13</v>
      </c>
      <c r="D87" s="66">
        <f t="shared" si="4"/>
        <v>35.279999999999994</v>
      </c>
      <c r="E87" s="201"/>
      <c r="F87" s="128">
        <f t="shared" si="7"/>
        <v>0</v>
      </c>
      <c r="H87" s="47"/>
      <c r="I87" s="48"/>
      <c r="J87" s="49"/>
    </row>
    <row r="88" spans="1:10" ht="12.75" customHeight="1">
      <c r="A88" s="45"/>
      <c r="B88" s="411" t="s">
        <v>267</v>
      </c>
      <c r="C88" s="65" t="s">
        <v>13</v>
      </c>
      <c r="D88" s="66">
        <f t="shared" si="4"/>
        <v>93.899999999999991</v>
      </c>
      <c r="E88" s="201"/>
      <c r="F88" s="128">
        <f t="shared" ref="F88:F99" si="8">D88*E88</f>
        <v>0</v>
      </c>
      <c r="H88" s="47"/>
      <c r="I88" s="48"/>
      <c r="J88" s="49"/>
    </row>
    <row r="89" spans="1:10" ht="12.75" customHeight="1">
      <c r="A89" s="45"/>
      <c r="B89" s="411" t="s">
        <v>268</v>
      </c>
      <c r="C89" s="115" t="s">
        <v>13</v>
      </c>
      <c r="D89" s="66">
        <f t="shared" si="4"/>
        <v>15.419999999999998</v>
      </c>
      <c r="E89" s="201"/>
      <c r="F89" s="128">
        <f t="shared" si="8"/>
        <v>0</v>
      </c>
      <c r="H89" s="47"/>
      <c r="I89" s="48"/>
      <c r="J89" s="49"/>
    </row>
    <row r="90" spans="1:10" ht="12.75" customHeight="1">
      <c r="A90" s="45"/>
      <c r="B90" s="411" t="s">
        <v>269</v>
      </c>
      <c r="C90" s="115" t="s">
        <v>13</v>
      </c>
      <c r="D90" s="66">
        <f t="shared" si="4"/>
        <v>32.31</v>
      </c>
      <c r="E90" s="201"/>
      <c r="F90" s="128">
        <f t="shared" si="8"/>
        <v>0</v>
      </c>
      <c r="H90" s="47"/>
      <c r="I90" s="48"/>
      <c r="J90" s="49"/>
    </row>
    <row r="91" spans="1:10" ht="12.75" customHeight="1">
      <c r="A91" s="45"/>
      <c r="B91" s="411" t="s">
        <v>270</v>
      </c>
      <c r="C91" s="115" t="s">
        <v>13</v>
      </c>
      <c r="D91" s="66">
        <f t="shared" si="4"/>
        <v>421.97999999999996</v>
      </c>
      <c r="E91" s="201"/>
      <c r="F91" s="128">
        <f t="shared" si="8"/>
        <v>0</v>
      </c>
      <c r="H91" s="47"/>
      <c r="I91" s="48"/>
      <c r="J91" s="49"/>
    </row>
    <row r="92" spans="1:10" ht="12.75" customHeight="1">
      <c r="A92" s="45"/>
      <c r="B92" s="411" t="s">
        <v>263</v>
      </c>
      <c r="C92" s="115" t="s">
        <v>13</v>
      </c>
      <c r="D92" s="66">
        <f t="shared" si="4"/>
        <v>81.059999999999988</v>
      </c>
      <c r="E92" s="201"/>
      <c r="F92" s="128">
        <f t="shared" si="8"/>
        <v>0</v>
      </c>
      <c r="H92" s="47"/>
      <c r="I92" s="48"/>
      <c r="J92" s="49"/>
    </row>
    <row r="93" spans="1:10" ht="12.75" customHeight="1">
      <c r="A93" s="45"/>
      <c r="B93" s="411" t="s">
        <v>264</v>
      </c>
      <c r="C93" s="115" t="s">
        <v>13</v>
      </c>
      <c r="D93" s="66">
        <f t="shared" si="4"/>
        <v>110.34</v>
      </c>
      <c r="E93" s="201"/>
      <c r="F93" s="128">
        <f t="shared" si="8"/>
        <v>0</v>
      </c>
      <c r="H93" s="47"/>
      <c r="I93" s="48"/>
      <c r="J93" s="49"/>
    </row>
    <row r="94" spans="1:10" ht="12.75" customHeight="1">
      <c r="A94" s="45"/>
      <c r="B94" s="411" t="s">
        <v>272</v>
      </c>
      <c r="C94" s="115" t="s">
        <v>13</v>
      </c>
      <c r="D94" s="66">
        <f t="shared" si="4"/>
        <v>44.82</v>
      </c>
      <c r="E94" s="201"/>
      <c r="F94" s="128">
        <f t="shared" si="8"/>
        <v>0</v>
      </c>
      <c r="H94" s="47"/>
      <c r="I94" s="48"/>
      <c r="J94" s="49"/>
    </row>
    <row r="95" spans="1:10" ht="12.75" customHeight="1">
      <c r="A95" s="45"/>
      <c r="B95" s="411" t="s">
        <v>273</v>
      </c>
      <c r="C95" s="115" t="s">
        <v>13</v>
      </c>
      <c r="D95" s="66">
        <f t="shared" si="4"/>
        <v>131.88</v>
      </c>
      <c r="E95" s="201"/>
      <c r="F95" s="128">
        <f t="shared" si="8"/>
        <v>0</v>
      </c>
      <c r="H95" s="47"/>
      <c r="I95" s="48"/>
      <c r="J95" s="49"/>
    </row>
    <row r="96" spans="1:10" ht="12.75" customHeight="1">
      <c r="A96" s="45"/>
      <c r="B96" s="411" t="s">
        <v>274</v>
      </c>
      <c r="C96" s="115" t="s">
        <v>13</v>
      </c>
      <c r="D96" s="66">
        <f t="shared" si="4"/>
        <v>101.39999999999999</v>
      </c>
      <c r="E96" s="201"/>
      <c r="F96" s="128">
        <f t="shared" si="8"/>
        <v>0</v>
      </c>
      <c r="H96" s="47"/>
      <c r="I96" s="48"/>
      <c r="J96" s="49"/>
    </row>
    <row r="97" spans="1:10" ht="12.75" customHeight="1">
      <c r="A97" s="45"/>
      <c r="B97" s="411" t="s">
        <v>275</v>
      </c>
      <c r="C97" s="115" t="s">
        <v>13</v>
      </c>
      <c r="D97" s="66">
        <f t="shared" si="4"/>
        <v>21</v>
      </c>
      <c r="E97" s="201"/>
      <c r="F97" s="128">
        <f t="shared" si="8"/>
        <v>0</v>
      </c>
      <c r="H97" s="47"/>
      <c r="I97" s="48"/>
      <c r="J97" s="49"/>
    </row>
    <row r="98" spans="1:10" ht="12.75" customHeight="1">
      <c r="A98" s="45"/>
      <c r="B98" s="411" t="s">
        <v>276</v>
      </c>
      <c r="C98" s="115" t="s">
        <v>13</v>
      </c>
      <c r="D98" s="66">
        <f t="shared" si="4"/>
        <v>134.54999999999998</v>
      </c>
      <c r="E98" s="201"/>
      <c r="F98" s="128">
        <f t="shared" si="8"/>
        <v>0</v>
      </c>
      <c r="H98" s="47"/>
      <c r="I98" s="48"/>
      <c r="J98" s="49"/>
    </row>
    <row r="99" spans="1:10" ht="12.75" customHeight="1">
      <c r="A99" s="45"/>
      <c r="B99" s="411" t="s">
        <v>277</v>
      </c>
      <c r="C99" s="115" t="s">
        <v>13</v>
      </c>
      <c r="D99" s="66">
        <f t="shared" si="4"/>
        <v>67.8</v>
      </c>
      <c r="E99" s="201"/>
      <c r="F99" s="128">
        <f t="shared" si="8"/>
        <v>0</v>
      </c>
      <c r="H99" s="47"/>
      <c r="I99" s="48"/>
      <c r="J99" s="49"/>
    </row>
    <row r="100" spans="1:10" ht="12.75" customHeight="1">
      <c r="A100" s="45"/>
      <c r="B100" s="73"/>
      <c r="C100" s="114"/>
      <c r="D100" s="140"/>
      <c r="E100" s="140"/>
      <c r="F100" s="126"/>
      <c r="H100" s="47"/>
      <c r="I100" s="48"/>
      <c r="J100" s="49"/>
    </row>
    <row r="101" spans="1:10" ht="255" customHeight="1">
      <c r="A101" s="45">
        <f>+A78+1</f>
        <v>3</v>
      </c>
      <c r="B101" s="270" t="s">
        <v>124</v>
      </c>
      <c r="C101" s="116"/>
      <c r="D101" s="272">
        <v>0.3</v>
      </c>
      <c r="E101" s="151"/>
      <c r="F101" s="152"/>
      <c r="H101" s="51"/>
      <c r="I101" s="70"/>
    </row>
    <row r="102" spans="1:10" ht="12.75" customHeight="1">
      <c r="A102" s="45"/>
      <c r="B102" s="64"/>
      <c r="C102" s="114"/>
      <c r="D102" s="140"/>
      <c r="E102" s="140"/>
      <c r="F102" s="126"/>
      <c r="H102" s="68"/>
    </row>
    <row r="103" spans="1:10" ht="12.75" customHeight="1">
      <c r="A103" s="45"/>
      <c r="B103" s="297" t="s">
        <v>257</v>
      </c>
      <c r="C103" s="65" t="s">
        <v>13</v>
      </c>
      <c r="D103" s="136">
        <f t="shared" ref="D103:D122" si="9">+D34*$D$101</f>
        <v>390.96</v>
      </c>
      <c r="E103" s="201"/>
      <c r="F103" s="472">
        <f>D103*E103</f>
        <v>0</v>
      </c>
      <c r="H103" s="68"/>
    </row>
    <row r="104" spans="1:10" ht="12.75" customHeight="1">
      <c r="A104" s="45"/>
      <c r="B104" s="411" t="s">
        <v>259</v>
      </c>
      <c r="C104" s="115" t="s">
        <v>13</v>
      </c>
      <c r="D104" s="136">
        <f t="shared" si="9"/>
        <v>38.295000000000002</v>
      </c>
      <c r="E104" s="201"/>
      <c r="F104" s="128">
        <f t="shared" ref="F104:F107" si="10">D104*E104</f>
        <v>0</v>
      </c>
      <c r="H104" s="53"/>
    </row>
    <row r="105" spans="1:10" ht="12.75" customHeight="1">
      <c r="A105" s="45"/>
      <c r="B105" s="411" t="s">
        <v>260</v>
      </c>
      <c r="C105" s="115" t="s">
        <v>13</v>
      </c>
      <c r="D105" s="136">
        <f t="shared" si="9"/>
        <v>34.47</v>
      </c>
      <c r="E105" s="201"/>
      <c r="F105" s="128">
        <f t="shared" si="10"/>
        <v>0</v>
      </c>
      <c r="H105" s="53"/>
    </row>
    <row r="106" spans="1:10" ht="12.75" customHeight="1">
      <c r="A106" s="45"/>
      <c r="B106" s="411" t="s">
        <v>261</v>
      </c>
      <c r="C106" s="115" t="s">
        <v>13</v>
      </c>
      <c r="D106" s="136">
        <f t="shared" si="9"/>
        <v>88.469999999999985</v>
      </c>
      <c r="E106" s="201"/>
      <c r="F106" s="128">
        <f t="shared" si="10"/>
        <v>0</v>
      </c>
      <c r="H106" s="53"/>
    </row>
    <row r="107" spans="1:10" ht="12.75" customHeight="1">
      <c r="A107" s="45"/>
      <c r="B107" s="411" t="s">
        <v>262</v>
      </c>
      <c r="C107" s="115" t="s">
        <v>13</v>
      </c>
      <c r="D107" s="136">
        <f t="shared" si="9"/>
        <v>18.389999999999997</v>
      </c>
      <c r="E107" s="201"/>
      <c r="F107" s="128">
        <f t="shared" si="10"/>
        <v>0</v>
      </c>
      <c r="H107" s="53"/>
    </row>
    <row r="108" spans="1:10" ht="12.75" customHeight="1">
      <c r="A108" s="45"/>
      <c r="B108" s="411" t="s">
        <v>271</v>
      </c>
      <c r="C108" s="115" t="s">
        <v>13</v>
      </c>
      <c r="D108" s="136">
        <f t="shared" si="9"/>
        <v>17.7</v>
      </c>
      <c r="E108" s="201"/>
      <c r="F108" s="128">
        <f t="shared" ref="F108" si="11">D108*E108</f>
        <v>0</v>
      </c>
      <c r="H108" s="53"/>
    </row>
    <row r="109" spans="1:10" ht="12.75" customHeight="1">
      <c r="A109" s="45"/>
      <c r="B109" s="411" t="s">
        <v>265</v>
      </c>
      <c r="C109" s="115" t="s">
        <v>13</v>
      </c>
      <c r="D109" s="136">
        <f t="shared" si="9"/>
        <v>319.05</v>
      </c>
      <c r="E109" s="201"/>
      <c r="F109" s="128">
        <f t="shared" ref="F109" si="12">D109*E109</f>
        <v>0</v>
      </c>
      <c r="H109" s="53"/>
    </row>
    <row r="110" spans="1:10" ht="12.75" customHeight="1">
      <c r="A110" s="45"/>
      <c r="B110" s="411" t="s">
        <v>266</v>
      </c>
      <c r="C110" s="115" t="s">
        <v>13</v>
      </c>
      <c r="D110" s="136">
        <f t="shared" si="9"/>
        <v>17.639999999999997</v>
      </c>
      <c r="E110" s="201"/>
      <c r="F110" s="128">
        <f>D110*E110</f>
        <v>0</v>
      </c>
      <c r="H110" s="53"/>
    </row>
    <row r="111" spans="1:10" ht="12.75" customHeight="1">
      <c r="A111" s="45"/>
      <c r="B111" s="411" t="s">
        <v>267</v>
      </c>
      <c r="C111" s="65" t="s">
        <v>13</v>
      </c>
      <c r="D111" s="136">
        <f t="shared" si="9"/>
        <v>46.949999999999996</v>
      </c>
      <c r="E111" s="201"/>
      <c r="F111" s="128">
        <f t="shared" ref="F111:F122" si="13">D111*E111</f>
        <v>0</v>
      </c>
      <c r="H111" s="53"/>
    </row>
    <row r="112" spans="1:10" ht="12.75" customHeight="1">
      <c r="A112" s="45"/>
      <c r="B112" s="411" t="s">
        <v>268</v>
      </c>
      <c r="C112" s="115" t="s">
        <v>13</v>
      </c>
      <c r="D112" s="136">
        <f t="shared" si="9"/>
        <v>7.7099999999999991</v>
      </c>
      <c r="E112" s="201"/>
      <c r="F112" s="128">
        <f t="shared" si="13"/>
        <v>0</v>
      </c>
      <c r="H112" s="53"/>
    </row>
    <row r="113" spans="1:13" ht="12.75" customHeight="1">
      <c r="A113" s="45"/>
      <c r="B113" s="411" t="s">
        <v>269</v>
      </c>
      <c r="C113" s="115" t="s">
        <v>13</v>
      </c>
      <c r="D113" s="136">
        <f t="shared" si="9"/>
        <v>16.155000000000001</v>
      </c>
      <c r="E113" s="201"/>
      <c r="F113" s="128">
        <f t="shared" si="13"/>
        <v>0</v>
      </c>
      <c r="H113" s="53"/>
    </row>
    <row r="114" spans="1:13" ht="12.75" customHeight="1">
      <c r="A114" s="45"/>
      <c r="B114" s="411" t="s">
        <v>270</v>
      </c>
      <c r="C114" s="115" t="s">
        <v>13</v>
      </c>
      <c r="D114" s="136">
        <f t="shared" si="9"/>
        <v>210.98999999999998</v>
      </c>
      <c r="E114" s="201"/>
      <c r="F114" s="128">
        <f t="shared" si="13"/>
        <v>0</v>
      </c>
      <c r="H114" s="53"/>
    </row>
    <row r="115" spans="1:13" ht="12.75" customHeight="1">
      <c r="A115" s="45"/>
      <c r="B115" s="411" t="s">
        <v>263</v>
      </c>
      <c r="C115" s="115" t="s">
        <v>13</v>
      </c>
      <c r="D115" s="136">
        <f t="shared" si="9"/>
        <v>40.529999999999994</v>
      </c>
      <c r="E115" s="201"/>
      <c r="F115" s="128">
        <f t="shared" si="13"/>
        <v>0</v>
      </c>
      <c r="H115" s="53"/>
    </row>
    <row r="116" spans="1:13" ht="12.75" customHeight="1">
      <c r="A116" s="45"/>
      <c r="B116" s="411" t="s">
        <v>264</v>
      </c>
      <c r="C116" s="115" t="s">
        <v>13</v>
      </c>
      <c r="D116" s="136">
        <f t="shared" si="9"/>
        <v>55.17</v>
      </c>
      <c r="E116" s="201"/>
      <c r="F116" s="128">
        <f t="shared" si="13"/>
        <v>0</v>
      </c>
      <c r="H116" s="53"/>
    </row>
    <row r="117" spans="1:13" ht="12.75" customHeight="1">
      <c r="A117" s="45"/>
      <c r="B117" s="411" t="s">
        <v>272</v>
      </c>
      <c r="C117" s="115" t="s">
        <v>13</v>
      </c>
      <c r="D117" s="136">
        <f t="shared" si="9"/>
        <v>22.41</v>
      </c>
      <c r="E117" s="201"/>
      <c r="F117" s="128">
        <f t="shared" si="13"/>
        <v>0</v>
      </c>
      <c r="H117" s="53"/>
    </row>
    <row r="118" spans="1:13" ht="12.75" customHeight="1">
      <c r="A118" s="45"/>
      <c r="B118" s="411" t="s">
        <v>273</v>
      </c>
      <c r="C118" s="115" t="s">
        <v>13</v>
      </c>
      <c r="D118" s="136">
        <f t="shared" si="9"/>
        <v>65.94</v>
      </c>
      <c r="E118" s="201"/>
      <c r="F118" s="128">
        <f t="shared" si="13"/>
        <v>0</v>
      </c>
      <c r="H118" s="53"/>
    </row>
    <row r="119" spans="1:13" ht="12.75" customHeight="1">
      <c r="A119" s="45"/>
      <c r="B119" s="411" t="s">
        <v>274</v>
      </c>
      <c r="C119" s="65" t="s">
        <v>13</v>
      </c>
      <c r="D119" s="136">
        <f t="shared" si="9"/>
        <v>50.699999999999996</v>
      </c>
      <c r="E119" s="201"/>
      <c r="F119" s="128">
        <f t="shared" si="13"/>
        <v>0</v>
      </c>
      <c r="H119" s="53"/>
    </row>
    <row r="120" spans="1:13" ht="12.75" customHeight="1">
      <c r="A120" s="45"/>
      <c r="B120" s="411" t="s">
        <v>275</v>
      </c>
      <c r="C120" s="115" t="s">
        <v>13</v>
      </c>
      <c r="D120" s="136">
        <f t="shared" si="9"/>
        <v>10.5</v>
      </c>
      <c r="E120" s="201"/>
      <c r="F120" s="128">
        <f t="shared" si="13"/>
        <v>0</v>
      </c>
      <c r="H120" s="53"/>
    </row>
    <row r="121" spans="1:13" ht="12.75" customHeight="1">
      <c r="A121" s="45"/>
      <c r="B121" s="411" t="s">
        <v>276</v>
      </c>
      <c r="C121" s="115" t="s">
        <v>13</v>
      </c>
      <c r="D121" s="136">
        <f t="shared" si="9"/>
        <v>67.274999999999991</v>
      </c>
      <c r="E121" s="201"/>
      <c r="F121" s="128">
        <f t="shared" si="13"/>
        <v>0</v>
      </c>
      <c r="H121" s="53"/>
    </row>
    <row r="122" spans="1:13" ht="12.75" customHeight="1">
      <c r="A122" s="45"/>
      <c r="B122" s="411" t="s">
        <v>277</v>
      </c>
      <c r="C122" s="115" t="s">
        <v>13</v>
      </c>
      <c r="D122" s="136">
        <f t="shared" si="9"/>
        <v>33.9</v>
      </c>
      <c r="E122" s="201"/>
      <c r="F122" s="128">
        <f t="shared" si="13"/>
        <v>0</v>
      </c>
      <c r="H122" s="53"/>
    </row>
    <row r="123" spans="1:13" ht="12.75" customHeight="1">
      <c r="A123" s="45"/>
      <c r="B123" s="46"/>
      <c r="C123" s="114"/>
      <c r="D123" s="140"/>
      <c r="E123" s="140"/>
      <c r="F123" s="126"/>
      <c r="H123" s="53"/>
    </row>
    <row r="124" spans="1:13" ht="257.25" customHeight="1">
      <c r="A124" s="45">
        <f>+A101+1</f>
        <v>4</v>
      </c>
      <c r="B124" s="270" t="s">
        <v>125</v>
      </c>
      <c r="C124" s="277"/>
      <c r="D124" s="272">
        <v>0.1</v>
      </c>
      <c r="E124" s="151"/>
      <c r="F124" s="128"/>
      <c r="H124" s="187"/>
      <c r="I124" s="181"/>
    </row>
    <row r="125" spans="1:13" ht="12.75" customHeight="1">
      <c r="A125" s="45"/>
      <c r="B125" s="73"/>
      <c r="C125" s="114"/>
      <c r="D125" s="140"/>
      <c r="E125" s="140"/>
      <c r="F125" s="128"/>
      <c r="H125" s="187"/>
      <c r="I125" s="182"/>
      <c r="J125" s="193"/>
      <c r="M125" s="269"/>
    </row>
    <row r="126" spans="1:13" ht="12.75" customHeight="1">
      <c r="A126" s="45"/>
      <c r="B126" s="297" t="s">
        <v>257</v>
      </c>
      <c r="C126" s="65" t="s">
        <v>13</v>
      </c>
      <c r="D126" s="136">
        <f t="shared" ref="D126:D145" si="14">+D34*$D$124</f>
        <v>130.32000000000002</v>
      </c>
      <c r="E126" s="201"/>
      <c r="F126" s="472">
        <f>D126*E126</f>
        <v>0</v>
      </c>
      <c r="H126" s="187"/>
      <c r="I126" s="182"/>
      <c r="J126" s="193"/>
      <c r="M126" s="269"/>
    </row>
    <row r="127" spans="1:13" ht="12.75" customHeight="1">
      <c r="A127" s="45"/>
      <c r="B127" s="411" t="s">
        <v>259</v>
      </c>
      <c r="C127" s="115" t="s">
        <v>13</v>
      </c>
      <c r="D127" s="136">
        <f t="shared" si="14"/>
        <v>12.765000000000001</v>
      </c>
      <c r="E127" s="201"/>
      <c r="F127" s="128">
        <f t="shared" ref="F127:F130" si="15">D127*E127</f>
        <v>0</v>
      </c>
      <c r="H127" s="187"/>
      <c r="I127" s="182"/>
      <c r="J127" s="193"/>
      <c r="M127" s="269"/>
    </row>
    <row r="128" spans="1:13" ht="12.75" customHeight="1">
      <c r="A128" s="45"/>
      <c r="B128" s="411" t="s">
        <v>260</v>
      </c>
      <c r="C128" s="115" t="s">
        <v>13</v>
      </c>
      <c r="D128" s="136">
        <f t="shared" si="14"/>
        <v>11.490000000000002</v>
      </c>
      <c r="E128" s="201"/>
      <c r="F128" s="128">
        <f t="shared" si="15"/>
        <v>0</v>
      </c>
      <c r="H128" s="187"/>
      <c r="I128" s="182"/>
      <c r="J128" s="193"/>
      <c r="M128" s="269"/>
    </row>
    <row r="129" spans="1:13" ht="12.75" customHeight="1">
      <c r="A129" s="45"/>
      <c r="B129" s="411" t="s">
        <v>261</v>
      </c>
      <c r="C129" s="115" t="s">
        <v>13</v>
      </c>
      <c r="D129" s="136">
        <f t="shared" si="14"/>
        <v>29.49</v>
      </c>
      <c r="E129" s="201"/>
      <c r="F129" s="128">
        <f t="shared" si="15"/>
        <v>0</v>
      </c>
      <c r="H129" s="187"/>
      <c r="I129" s="182"/>
      <c r="J129" s="193"/>
      <c r="M129" s="269"/>
    </row>
    <row r="130" spans="1:13" ht="12.75" customHeight="1">
      <c r="A130" s="45"/>
      <c r="B130" s="411" t="s">
        <v>262</v>
      </c>
      <c r="C130" s="115" t="s">
        <v>13</v>
      </c>
      <c r="D130" s="136">
        <f t="shared" si="14"/>
        <v>6.13</v>
      </c>
      <c r="E130" s="201"/>
      <c r="F130" s="128">
        <f t="shared" si="15"/>
        <v>0</v>
      </c>
      <c r="H130" s="187"/>
      <c r="I130" s="182"/>
      <c r="J130" s="193"/>
      <c r="M130" s="269"/>
    </row>
    <row r="131" spans="1:13" ht="12.75" customHeight="1">
      <c r="A131" s="45"/>
      <c r="B131" s="411" t="s">
        <v>271</v>
      </c>
      <c r="C131" s="115" t="s">
        <v>13</v>
      </c>
      <c r="D131" s="136">
        <f t="shared" si="14"/>
        <v>5.9</v>
      </c>
      <c r="E131" s="201"/>
      <c r="F131" s="128">
        <f t="shared" ref="F131" si="16">D131*E131</f>
        <v>0</v>
      </c>
      <c r="H131" s="187"/>
      <c r="I131" s="182"/>
      <c r="J131" s="193"/>
      <c r="M131" s="269"/>
    </row>
    <row r="132" spans="1:13" ht="12.75" customHeight="1">
      <c r="A132" s="45"/>
      <c r="B132" s="411" t="s">
        <v>265</v>
      </c>
      <c r="C132" s="115" t="s">
        <v>13</v>
      </c>
      <c r="D132" s="136">
        <f t="shared" si="14"/>
        <v>106.35000000000001</v>
      </c>
      <c r="E132" s="201"/>
      <c r="F132" s="128">
        <f t="shared" ref="F132:F145" si="17">D132*E132</f>
        <v>0</v>
      </c>
      <c r="H132" s="187"/>
      <c r="I132" s="182"/>
      <c r="J132" s="193"/>
      <c r="M132" s="269"/>
    </row>
    <row r="133" spans="1:13" ht="12.75" customHeight="1">
      <c r="A133" s="45"/>
      <c r="B133" s="411" t="s">
        <v>266</v>
      </c>
      <c r="C133" s="115" t="s">
        <v>13</v>
      </c>
      <c r="D133" s="136">
        <f t="shared" si="14"/>
        <v>5.88</v>
      </c>
      <c r="E133" s="201"/>
      <c r="F133" s="128">
        <f t="shared" si="17"/>
        <v>0</v>
      </c>
      <c r="H133" s="187"/>
      <c r="I133" s="182"/>
      <c r="J133" s="193"/>
      <c r="M133" s="269"/>
    </row>
    <row r="134" spans="1:13" ht="12.75" customHeight="1">
      <c r="A134" s="45"/>
      <c r="B134" s="411" t="s">
        <v>267</v>
      </c>
      <c r="C134" s="65" t="s">
        <v>13</v>
      </c>
      <c r="D134" s="136">
        <f t="shared" si="14"/>
        <v>15.65</v>
      </c>
      <c r="E134" s="201"/>
      <c r="F134" s="128">
        <f t="shared" si="17"/>
        <v>0</v>
      </c>
      <c r="H134" s="187"/>
      <c r="I134" s="182"/>
      <c r="J134" s="193"/>
      <c r="M134" s="269"/>
    </row>
    <row r="135" spans="1:13" ht="12.75" customHeight="1">
      <c r="A135" s="45"/>
      <c r="B135" s="411" t="s">
        <v>268</v>
      </c>
      <c r="C135" s="115" t="s">
        <v>13</v>
      </c>
      <c r="D135" s="136">
        <f t="shared" si="14"/>
        <v>2.5700000000000003</v>
      </c>
      <c r="E135" s="201"/>
      <c r="F135" s="128">
        <f t="shared" si="17"/>
        <v>0</v>
      </c>
      <c r="H135" s="187"/>
      <c r="I135" s="182"/>
      <c r="J135" s="193"/>
      <c r="M135" s="269"/>
    </row>
    <row r="136" spans="1:13" ht="12.75" customHeight="1">
      <c r="A136" s="45"/>
      <c r="B136" s="411" t="s">
        <v>269</v>
      </c>
      <c r="C136" s="115" t="s">
        <v>13</v>
      </c>
      <c r="D136" s="136">
        <f t="shared" si="14"/>
        <v>5.3850000000000007</v>
      </c>
      <c r="E136" s="201"/>
      <c r="F136" s="128">
        <f t="shared" si="17"/>
        <v>0</v>
      </c>
      <c r="H136" s="187"/>
      <c r="I136" s="182"/>
      <c r="J136" s="193"/>
      <c r="M136" s="269"/>
    </row>
    <row r="137" spans="1:13" ht="12.75" customHeight="1">
      <c r="A137" s="45"/>
      <c r="B137" s="411" t="s">
        <v>270</v>
      </c>
      <c r="C137" s="115" t="s">
        <v>13</v>
      </c>
      <c r="D137" s="136">
        <f t="shared" si="14"/>
        <v>70.33</v>
      </c>
      <c r="E137" s="201"/>
      <c r="F137" s="128">
        <f t="shared" si="17"/>
        <v>0</v>
      </c>
      <c r="H137" s="187"/>
      <c r="I137" s="182"/>
      <c r="J137" s="193"/>
      <c r="M137" s="269"/>
    </row>
    <row r="138" spans="1:13" ht="12.75" customHeight="1">
      <c r="A138" s="45"/>
      <c r="B138" s="411" t="s">
        <v>263</v>
      </c>
      <c r="C138" s="115" t="s">
        <v>13</v>
      </c>
      <c r="D138" s="136">
        <f t="shared" si="14"/>
        <v>13.51</v>
      </c>
      <c r="E138" s="201"/>
      <c r="F138" s="128">
        <f t="shared" si="17"/>
        <v>0</v>
      </c>
      <c r="H138" s="187"/>
      <c r="I138" s="182"/>
      <c r="J138" s="193"/>
      <c r="M138" s="269"/>
    </row>
    <row r="139" spans="1:13" ht="12.75" customHeight="1">
      <c r="A139" s="45"/>
      <c r="B139" s="411" t="s">
        <v>264</v>
      </c>
      <c r="C139" s="115" t="s">
        <v>13</v>
      </c>
      <c r="D139" s="136">
        <f t="shared" si="14"/>
        <v>18.39</v>
      </c>
      <c r="E139" s="201"/>
      <c r="F139" s="128">
        <f t="shared" si="17"/>
        <v>0</v>
      </c>
      <c r="H139" s="187"/>
      <c r="I139" s="182"/>
      <c r="J139" s="193"/>
      <c r="M139" s="269"/>
    </row>
    <row r="140" spans="1:13" ht="12.75" customHeight="1">
      <c r="A140" s="45"/>
      <c r="B140" s="411" t="s">
        <v>272</v>
      </c>
      <c r="C140" s="115" t="s">
        <v>13</v>
      </c>
      <c r="D140" s="136">
        <f t="shared" si="14"/>
        <v>7.4700000000000006</v>
      </c>
      <c r="E140" s="201"/>
      <c r="F140" s="128">
        <f t="shared" si="17"/>
        <v>0</v>
      </c>
      <c r="H140" s="187"/>
      <c r="I140" s="182"/>
      <c r="J140" s="193"/>
      <c r="M140" s="269"/>
    </row>
    <row r="141" spans="1:13" ht="12.75" customHeight="1">
      <c r="A141" s="45"/>
      <c r="B141" s="411" t="s">
        <v>273</v>
      </c>
      <c r="C141" s="115" t="s">
        <v>13</v>
      </c>
      <c r="D141" s="136">
        <f t="shared" si="14"/>
        <v>21.980000000000004</v>
      </c>
      <c r="E141" s="201"/>
      <c r="F141" s="128">
        <f t="shared" si="17"/>
        <v>0</v>
      </c>
      <c r="H141" s="187"/>
      <c r="I141" s="182"/>
      <c r="J141" s="193"/>
      <c r="M141" s="269"/>
    </row>
    <row r="142" spans="1:13" ht="12.75" customHeight="1">
      <c r="A142" s="45"/>
      <c r="B142" s="411" t="s">
        <v>274</v>
      </c>
      <c r="C142" s="65" t="s">
        <v>13</v>
      </c>
      <c r="D142" s="136">
        <f t="shared" si="14"/>
        <v>16.900000000000002</v>
      </c>
      <c r="E142" s="201"/>
      <c r="F142" s="128">
        <f t="shared" si="17"/>
        <v>0</v>
      </c>
      <c r="H142" s="187"/>
      <c r="I142" s="182"/>
      <c r="J142" s="193"/>
      <c r="M142" s="269"/>
    </row>
    <row r="143" spans="1:13" ht="12.75" customHeight="1">
      <c r="A143" s="45"/>
      <c r="B143" s="411" t="s">
        <v>275</v>
      </c>
      <c r="C143" s="115" t="s">
        <v>13</v>
      </c>
      <c r="D143" s="136">
        <f t="shared" si="14"/>
        <v>3.5</v>
      </c>
      <c r="E143" s="201"/>
      <c r="F143" s="128">
        <f t="shared" si="17"/>
        <v>0</v>
      </c>
      <c r="H143" s="187"/>
      <c r="I143" s="182"/>
      <c r="J143" s="193"/>
      <c r="M143" s="269"/>
    </row>
    <row r="144" spans="1:13" ht="12.75" customHeight="1">
      <c r="A144" s="45"/>
      <c r="B144" s="411" t="s">
        <v>276</v>
      </c>
      <c r="C144" s="115" t="s">
        <v>13</v>
      </c>
      <c r="D144" s="136">
        <f t="shared" si="14"/>
        <v>22.425000000000001</v>
      </c>
      <c r="E144" s="201"/>
      <c r="F144" s="128">
        <f t="shared" si="17"/>
        <v>0</v>
      </c>
      <c r="H144" s="187"/>
      <c r="I144" s="182"/>
      <c r="J144" s="193"/>
      <c r="M144" s="269"/>
    </row>
    <row r="145" spans="1:13" ht="12.75" customHeight="1">
      <c r="A145" s="45"/>
      <c r="B145" s="411" t="s">
        <v>277</v>
      </c>
      <c r="C145" s="115" t="s">
        <v>13</v>
      </c>
      <c r="D145" s="136">
        <f t="shared" si="14"/>
        <v>11.3</v>
      </c>
      <c r="E145" s="201"/>
      <c r="F145" s="128">
        <f t="shared" si="17"/>
        <v>0</v>
      </c>
      <c r="H145" s="187"/>
      <c r="I145" s="182"/>
      <c r="J145" s="193"/>
      <c r="M145" s="269"/>
    </row>
    <row r="146" spans="1:13" ht="12.75" customHeight="1">
      <c r="A146" s="45"/>
      <c r="B146" s="55"/>
      <c r="C146" s="117"/>
      <c r="D146" s="153"/>
      <c r="E146" s="151"/>
      <c r="F146" s="128"/>
      <c r="H146" s="414"/>
      <c r="I146" s="182"/>
      <c r="M146" s="269"/>
    </row>
    <row r="147" spans="1:13" ht="167.25" customHeight="1">
      <c r="A147" s="45">
        <f>+A124+1</f>
        <v>5</v>
      </c>
      <c r="B147" s="20" t="s">
        <v>19</v>
      </c>
      <c r="C147" s="117"/>
      <c r="D147" s="134"/>
      <c r="E147" s="134"/>
      <c r="F147" s="135"/>
      <c r="H147" s="51"/>
      <c r="I147" s="183"/>
    </row>
    <row r="148" spans="1:13" ht="12.75" customHeight="1">
      <c r="A148" s="45"/>
      <c r="B148" s="73"/>
      <c r="C148" s="114"/>
      <c r="D148" s="140"/>
      <c r="E148" s="140"/>
      <c r="F148" s="128"/>
      <c r="H148" s="187"/>
    </row>
    <row r="149" spans="1:13" ht="12.75" customHeight="1">
      <c r="A149" s="45"/>
      <c r="B149" s="297" t="s">
        <v>257</v>
      </c>
      <c r="C149" s="117" t="s">
        <v>12</v>
      </c>
      <c r="D149" s="136">
        <v>1</v>
      </c>
      <c r="E149" s="134"/>
      <c r="F149" s="472">
        <f>D149*E149</f>
        <v>0</v>
      </c>
    </row>
    <row r="150" spans="1:13" ht="12.75" customHeight="1">
      <c r="A150" s="45"/>
      <c r="B150" s="411" t="s">
        <v>259</v>
      </c>
      <c r="C150" s="117" t="s">
        <v>12</v>
      </c>
      <c r="D150" s="136">
        <v>0</v>
      </c>
      <c r="E150" s="134"/>
      <c r="F150" s="128">
        <f t="shared" ref="F150:F153" si="18">D150*E150</f>
        <v>0</v>
      </c>
    </row>
    <row r="151" spans="1:13" ht="12.75" customHeight="1">
      <c r="A151" s="45"/>
      <c r="B151" s="411" t="s">
        <v>260</v>
      </c>
      <c r="C151" s="117" t="s">
        <v>12</v>
      </c>
      <c r="D151" s="136">
        <f>+D59*D147</f>
        <v>0</v>
      </c>
      <c r="E151" s="134"/>
      <c r="F151" s="128">
        <f t="shared" si="18"/>
        <v>0</v>
      </c>
    </row>
    <row r="152" spans="1:13" ht="12.75" customHeight="1">
      <c r="A152" s="45"/>
      <c r="B152" s="411" t="s">
        <v>261</v>
      </c>
      <c r="C152" s="117" t="s">
        <v>12</v>
      </c>
      <c r="D152" s="136">
        <v>0</v>
      </c>
      <c r="E152" s="134"/>
      <c r="F152" s="128">
        <f t="shared" si="18"/>
        <v>0</v>
      </c>
    </row>
    <row r="153" spans="1:13" ht="12.75" customHeight="1">
      <c r="A153" s="45"/>
      <c r="B153" s="411" t="s">
        <v>262</v>
      </c>
      <c r="C153" s="117" t="s">
        <v>12</v>
      </c>
      <c r="D153" s="136">
        <v>0</v>
      </c>
      <c r="E153" s="134"/>
      <c r="F153" s="128">
        <f t="shared" si="18"/>
        <v>0</v>
      </c>
    </row>
    <row r="154" spans="1:13" ht="12.75" customHeight="1">
      <c r="A154" s="45"/>
      <c r="B154" s="411" t="s">
        <v>271</v>
      </c>
      <c r="C154" s="117" t="s">
        <v>12</v>
      </c>
      <c r="D154" s="136">
        <v>0</v>
      </c>
      <c r="E154" s="134"/>
      <c r="F154" s="128">
        <f t="shared" ref="F154:F155" si="19">D154*E154</f>
        <v>0</v>
      </c>
    </row>
    <row r="155" spans="1:13" ht="12.75" customHeight="1">
      <c r="A155" s="45"/>
      <c r="B155" s="411" t="s">
        <v>265</v>
      </c>
      <c r="C155" s="117" t="s">
        <v>12</v>
      </c>
      <c r="D155" s="136">
        <v>0</v>
      </c>
      <c r="E155" s="134"/>
      <c r="F155" s="128">
        <f t="shared" si="19"/>
        <v>0</v>
      </c>
    </row>
    <row r="156" spans="1:13" ht="12.75" customHeight="1">
      <c r="A156" s="45"/>
      <c r="B156" s="411" t="s">
        <v>266</v>
      </c>
      <c r="C156" s="117" t="s">
        <v>12</v>
      </c>
      <c r="D156" s="136">
        <v>0</v>
      </c>
      <c r="E156" s="134"/>
      <c r="F156" s="128">
        <f t="shared" ref="F156:F168" si="20">D156*E156</f>
        <v>0</v>
      </c>
    </row>
    <row r="157" spans="1:13" ht="12.75" customHeight="1">
      <c r="A157" s="45"/>
      <c r="B157" s="411" t="s">
        <v>267</v>
      </c>
      <c r="C157" s="117" t="s">
        <v>12</v>
      </c>
      <c r="D157" s="136">
        <v>1</v>
      </c>
      <c r="E157" s="134"/>
      <c r="F157" s="128">
        <f t="shared" si="20"/>
        <v>0</v>
      </c>
    </row>
    <row r="158" spans="1:13" ht="12.75" customHeight="1">
      <c r="A158" s="45"/>
      <c r="B158" s="411" t="s">
        <v>268</v>
      </c>
      <c r="C158" s="117" t="s">
        <v>12</v>
      </c>
      <c r="D158" s="136">
        <v>0</v>
      </c>
      <c r="E158" s="134"/>
      <c r="F158" s="128">
        <f t="shared" si="20"/>
        <v>0</v>
      </c>
    </row>
    <row r="159" spans="1:13" ht="12.75" customHeight="1">
      <c r="A159" s="45"/>
      <c r="B159" s="411" t="s">
        <v>269</v>
      </c>
      <c r="C159" s="117" t="s">
        <v>12</v>
      </c>
      <c r="D159" s="136">
        <v>0</v>
      </c>
      <c r="E159" s="134"/>
      <c r="F159" s="128">
        <f t="shared" si="20"/>
        <v>0</v>
      </c>
    </row>
    <row r="160" spans="1:13" ht="12.75" customHeight="1">
      <c r="A160" s="45"/>
      <c r="B160" s="411" t="s">
        <v>270</v>
      </c>
      <c r="C160" s="117" t="s">
        <v>12</v>
      </c>
      <c r="D160" s="136">
        <v>10</v>
      </c>
      <c r="E160" s="134"/>
      <c r="F160" s="128">
        <f t="shared" si="20"/>
        <v>0</v>
      </c>
    </row>
    <row r="161" spans="1:8" ht="12.75" customHeight="1">
      <c r="A161" s="45"/>
      <c r="B161" s="411" t="s">
        <v>263</v>
      </c>
      <c r="C161" s="117" t="s">
        <v>12</v>
      </c>
      <c r="D161" s="136">
        <v>2</v>
      </c>
      <c r="E161" s="134"/>
      <c r="F161" s="128">
        <f t="shared" si="20"/>
        <v>0</v>
      </c>
    </row>
    <row r="162" spans="1:8" ht="12.75" customHeight="1">
      <c r="A162" s="45"/>
      <c r="B162" s="411" t="s">
        <v>264</v>
      </c>
      <c r="C162" s="117" t="s">
        <v>12</v>
      </c>
      <c r="D162" s="136">
        <v>0</v>
      </c>
      <c r="E162" s="134"/>
      <c r="F162" s="128">
        <f t="shared" si="20"/>
        <v>0</v>
      </c>
    </row>
    <row r="163" spans="1:8" ht="12.75" customHeight="1">
      <c r="A163" s="45"/>
      <c r="B163" s="411" t="s">
        <v>272</v>
      </c>
      <c r="C163" s="117" t="s">
        <v>12</v>
      </c>
      <c r="D163" s="136">
        <v>2</v>
      </c>
      <c r="E163" s="134"/>
      <c r="F163" s="128">
        <f t="shared" si="20"/>
        <v>0</v>
      </c>
    </row>
    <row r="164" spans="1:8" ht="12.75" customHeight="1">
      <c r="A164" s="45"/>
      <c r="B164" s="411" t="s">
        <v>273</v>
      </c>
      <c r="C164" s="117" t="s">
        <v>12</v>
      </c>
      <c r="D164" s="136">
        <v>1</v>
      </c>
      <c r="E164" s="134"/>
      <c r="F164" s="128">
        <f t="shared" si="20"/>
        <v>0</v>
      </c>
    </row>
    <row r="165" spans="1:8" ht="12.75" customHeight="1">
      <c r="A165" s="45"/>
      <c r="B165" s="411" t="s">
        <v>274</v>
      </c>
      <c r="C165" s="117" t="s">
        <v>12</v>
      </c>
      <c r="D165" s="136">
        <v>3</v>
      </c>
      <c r="E165" s="134"/>
      <c r="F165" s="128">
        <f t="shared" si="20"/>
        <v>0</v>
      </c>
    </row>
    <row r="166" spans="1:8" ht="12.75" customHeight="1">
      <c r="A166" s="45"/>
      <c r="B166" s="411" t="s">
        <v>275</v>
      </c>
      <c r="C166" s="117" t="s">
        <v>12</v>
      </c>
      <c r="D166" s="136">
        <v>0</v>
      </c>
      <c r="E166" s="134"/>
      <c r="F166" s="128">
        <f t="shared" si="20"/>
        <v>0</v>
      </c>
    </row>
    <row r="167" spans="1:8" ht="12.75" customHeight="1">
      <c r="A167" s="45"/>
      <c r="B167" s="411" t="s">
        <v>276</v>
      </c>
      <c r="C167" s="117" t="s">
        <v>12</v>
      </c>
      <c r="D167" s="136">
        <v>3</v>
      </c>
      <c r="E167" s="134"/>
      <c r="F167" s="128">
        <f t="shared" si="20"/>
        <v>0</v>
      </c>
    </row>
    <row r="168" spans="1:8" ht="12.75" customHeight="1">
      <c r="A168" s="45"/>
      <c r="B168" s="411" t="s">
        <v>277</v>
      </c>
      <c r="C168" s="117" t="s">
        <v>12</v>
      </c>
      <c r="D168" s="136">
        <v>1</v>
      </c>
      <c r="E168" s="134"/>
      <c r="F168" s="128">
        <f t="shared" si="20"/>
        <v>0</v>
      </c>
    </row>
    <row r="169" spans="1:8" ht="12.75" customHeight="1">
      <c r="A169" s="45"/>
      <c r="B169" s="55"/>
      <c r="C169" s="117"/>
      <c r="D169" s="153"/>
      <c r="E169" s="151"/>
      <c r="F169" s="128"/>
    </row>
    <row r="170" spans="1:8" ht="165.75">
      <c r="A170" s="45">
        <f>+A147+1</f>
        <v>6</v>
      </c>
      <c r="B170" s="270" t="s">
        <v>75</v>
      </c>
      <c r="C170" s="117"/>
      <c r="D170" s="134"/>
      <c r="E170" s="134"/>
      <c r="F170" s="135"/>
      <c r="H170" s="51"/>
    </row>
    <row r="171" spans="1:8" ht="12.75" customHeight="1">
      <c r="A171" s="45"/>
      <c r="B171" s="73"/>
      <c r="C171" s="114"/>
      <c r="D171" s="140"/>
      <c r="E171" s="140"/>
      <c r="F171" s="128"/>
      <c r="H171" s="187"/>
    </row>
    <row r="172" spans="1:8" ht="12.75" customHeight="1">
      <c r="A172" s="45"/>
      <c r="B172" s="297" t="s">
        <v>257</v>
      </c>
      <c r="C172" s="117" t="s">
        <v>12</v>
      </c>
      <c r="D172" s="136">
        <v>0</v>
      </c>
      <c r="E172" s="134"/>
      <c r="F172" s="472">
        <f>D172*E172</f>
        <v>0</v>
      </c>
    </row>
    <row r="173" spans="1:8" ht="12.75" customHeight="1">
      <c r="A173" s="45"/>
      <c r="B173" s="411" t="s">
        <v>259</v>
      </c>
      <c r="C173" s="117" t="s">
        <v>12</v>
      </c>
      <c r="D173" s="136">
        <v>0</v>
      </c>
      <c r="E173" s="134"/>
      <c r="F173" s="128">
        <f t="shared" ref="F173:F176" si="21">D173*E173</f>
        <v>0</v>
      </c>
    </row>
    <row r="174" spans="1:8" ht="12.75" customHeight="1">
      <c r="A174" s="45"/>
      <c r="B174" s="411" t="s">
        <v>260</v>
      </c>
      <c r="C174" s="117" t="s">
        <v>12</v>
      </c>
      <c r="D174" s="136">
        <v>9</v>
      </c>
      <c r="E174" s="134"/>
      <c r="F174" s="128">
        <f t="shared" si="21"/>
        <v>0</v>
      </c>
    </row>
    <row r="175" spans="1:8" ht="12.75" customHeight="1">
      <c r="A175" s="45"/>
      <c r="B175" s="411" t="s">
        <v>261</v>
      </c>
      <c r="C175" s="117" t="s">
        <v>12</v>
      </c>
      <c r="D175" s="136">
        <v>1</v>
      </c>
      <c r="E175" s="134"/>
      <c r="F175" s="128">
        <f t="shared" si="21"/>
        <v>0</v>
      </c>
    </row>
    <row r="176" spans="1:8" ht="12.75" customHeight="1">
      <c r="A176" s="45"/>
      <c r="B176" s="411" t="s">
        <v>262</v>
      </c>
      <c r="C176" s="117" t="s">
        <v>12</v>
      </c>
      <c r="D176" s="136">
        <v>1</v>
      </c>
      <c r="E176" s="134"/>
      <c r="F176" s="128">
        <f t="shared" si="21"/>
        <v>0</v>
      </c>
    </row>
    <row r="177" spans="1:6" ht="12.75" customHeight="1">
      <c r="A177" s="45"/>
      <c r="B177" s="411" t="s">
        <v>271</v>
      </c>
      <c r="C177" s="117" t="s">
        <v>12</v>
      </c>
      <c r="D177" s="136">
        <v>0</v>
      </c>
      <c r="E177" s="134"/>
      <c r="F177" s="128">
        <f t="shared" ref="F177" si="22">D177*E177</f>
        <v>0</v>
      </c>
    </row>
    <row r="178" spans="1:6" ht="12.75" customHeight="1">
      <c r="A178" s="45"/>
      <c r="B178" s="411" t="s">
        <v>265</v>
      </c>
      <c r="C178" s="117" t="s">
        <v>12</v>
      </c>
      <c r="D178" s="136">
        <v>1</v>
      </c>
      <c r="E178" s="134"/>
      <c r="F178" s="128">
        <f t="shared" ref="F178:F179" si="23">D178*E178</f>
        <v>0</v>
      </c>
    </row>
    <row r="179" spans="1:6" ht="12.75" customHeight="1">
      <c r="A179" s="45"/>
      <c r="B179" s="411" t="s">
        <v>266</v>
      </c>
      <c r="C179" s="117" t="s">
        <v>12</v>
      </c>
      <c r="D179" s="136">
        <v>0</v>
      </c>
      <c r="E179" s="134"/>
      <c r="F179" s="128">
        <f t="shared" si="23"/>
        <v>0</v>
      </c>
    </row>
    <row r="180" spans="1:6" ht="12.75" customHeight="1">
      <c r="A180" s="45"/>
      <c r="B180" s="411" t="s">
        <v>267</v>
      </c>
      <c r="C180" s="117" t="s">
        <v>12</v>
      </c>
      <c r="D180" s="136">
        <v>10</v>
      </c>
      <c r="E180" s="134"/>
      <c r="F180" s="128">
        <f t="shared" ref="F180:F191" si="24">D180*E180</f>
        <v>0</v>
      </c>
    </row>
    <row r="181" spans="1:6" ht="12.75" customHeight="1">
      <c r="A181" s="45"/>
      <c r="B181" s="411" t="s">
        <v>268</v>
      </c>
      <c r="C181" s="117" t="s">
        <v>12</v>
      </c>
      <c r="D181" s="136">
        <v>0</v>
      </c>
      <c r="E181" s="134"/>
      <c r="F181" s="128">
        <f t="shared" si="24"/>
        <v>0</v>
      </c>
    </row>
    <row r="182" spans="1:6" ht="12.75" customHeight="1">
      <c r="A182" s="45"/>
      <c r="B182" s="411" t="s">
        <v>269</v>
      </c>
      <c r="C182" s="117" t="s">
        <v>12</v>
      </c>
      <c r="D182" s="136">
        <v>0</v>
      </c>
      <c r="E182" s="134"/>
      <c r="F182" s="128">
        <f t="shared" si="24"/>
        <v>0</v>
      </c>
    </row>
    <row r="183" spans="1:6" ht="12.75" customHeight="1">
      <c r="A183" s="45"/>
      <c r="B183" s="411" t="s">
        <v>270</v>
      </c>
      <c r="C183" s="117" t="s">
        <v>12</v>
      </c>
      <c r="D183" s="136">
        <v>6</v>
      </c>
      <c r="E183" s="134"/>
      <c r="F183" s="128">
        <f t="shared" si="24"/>
        <v>0</v>
      </c>
    </row>
    <row r="184" spans="1:6" ht="12.75" customHeight="1">
      <c r="A184" s="45"/>
      <c r="B184" s="411" t="s">
        <v>263</v>
      </c>
      <c r="C184" s="117" t="s">
        <v>12</v>
      </c>
      <c r="D184" s="136">
        <v>0</v>
      </c>
      <c r="E184" s="134"/>
      <c r="F184" s="128">
        <f t="shared" si="24"/>
        <v>0</v>
      </c>
    </row>
    <row r="185" spans="1:6" ht="12.75" customHeight="1">
      <c r="A185" s="45"/>
      <c r="B185" s="411" t="s">
        <v>264</v>
      </c>
      <c r="C185" s="117" t="s">
        <v>12</v>
      </c>
      <c r="D185" s="136">
        <v>3</v>
      </c>
      <c r="E185" s="134"/>
      <c r="F185" s="128">
        <f t="shared" si="24"/>
        <v>0</v>
      </c>
    </row>
    <row r="186" spans="1:6" ht="12.75" customHeight="1">
      <c r="A186" s="45"/>
      <c r="B186" s="411" t="s">
        <v>272</v>
      </c>
      <c r="C186" s="117" t="s">
        <v>12</v>
      </c>
      <c r="D186" s="136">
        <v>1</v>
      </c>
      <c r="E186" s="134"/>
      <c r="F186" s="128">
        <f t="shared" si="24"/>
        <v>0</v>
      </c>
    </row>
    <row r="187" spans="1:6" ht="12.75" customHeight="1">
      <c r="A187" s="45"/>
      <c r="B187" s="411" t="s">
        <v>273</v>
      </c>
      <c r="C187" s="117" t="s">
        <v>12</v>
      </c>
      <c r="D187" s="136">
        <v>4</v>
      </c>
      <c r="E187" s="134"/>
      <c r="F187" s="128">
        <f t="shared" si="24"/>
        <v>0</v>
      </c>
    </row>
    <row r="188" spans="1:6" ht="12.75" customHeight="1">
      <c r="A188" s="45"/>
      <c r="B188" s="411" t="s">
        <v>274</v>
      </c>
      <c r="C188" s="117" t="s">
        <v>12</v>
      </c>
      <c r="D188" s="136">
        <v>2</v>
      </c>
      <c r="E188" s="134"/>
      <c r="F188" s="128">
        <f t="shared" si="24"/>
        <v>0</v>
      </c>
    </row>
    <row r="189" spans="1:6" ht="12.75" customHeight="1">
      <c r="A189" s="45"/>
      <c r="B189" s="411" t="s">
        <v>275</v>
      </c>
      <c r="C189" s="117" t="s">
        <v>12</v>
      </c>
      <c r="D189" s="136">
        <v>0</v>
      </c>
      <c r="E189" s="134"/>
      <c r="F189" s="128">
        <f t="shared" si="24"/>
        <v>0</v>
      </c>
    </row>
    <row r="190" spans="1:6" ht="12.75" customHeight="1">
      <c r="A190" s="45"/>
      <c r="B190" s="411" t="s">
        <v>276</v>
      </c>
      <c r="C190" s="117" t="s">
        <v>12</v>
      </c>
      <c r="D190" s="136">
        <v>1</v>
      </c>
      <c r="E190" s="134"/>
      <c r="F190" s="128">
        <f t="shared" si="24"/>
        <v>0</v>
      </c>
    </row>
    <row r="191" spans="1:6" ht="12.75" customHeight="1">
      <c r="A191" s="45"/>
      <c r="B191" s="411" t="s">
        <v>277</v>
      </c>
      <c r="C191" s="117" t="s">
        <v>12</v>
      </c>
      <c r="D191" s="136">
        <v>2</v>
      </c>
      <c r="E191" s="134"/>
      <c r="F191" s="128">
        <f t="shared" si="24"/>
        <v>0</v>
      </c>
    </row>
    <row r="192" spans="1:6" ht="12.75" customHeight="1">
      <c r="A192" s="45"/>
      <c r="B192" s="55"/>
      <c r="C192" s="117"/>
      <c r="D192" s="136"/>
      <c r="E192" s="134"/>
      <c r="F192" s="128"/>
    </row>
    <row r="193" spans="1:8" ht="51">
      <c r="A193" s="45">
        <f>+A170+1</f>
        <v>7</v>
      </c>
      <c r="B193" s="67" t="s">
        <v>20</v>
      </c>
      <c r="C193" s="114"/>
      <c r="D193" s="136"/>
      <c r="E193" s="140"/>
      <c r="F193" s="126"/>
      <c r="H193" s="221"/>
    </row>
    <row r="194" spans="1:8" ht="12.75" customHeight="1">
      <c r="A194" s="45"/>
      <c r="B194" s="73"/>
      <c r="C194" s="114"/>
      <c r="D194" s="140"/>
      <c r="E194" s="140"/>
      <c r="F194" s="128"/>
      <c r="H194" s="227"/>
    </row>
    <row r="195" spans="1:8" ht="12.75" customHeight="1">
      <c r="A195" s="45"/>
      <c r="B195" s="297" t="s">
        <v>257</v>
      </c>
      <c r="C195" s="117" t="s">
        <v>14</v>
      </c>
      <c r="D195" s="136">
        <f t="shared" ref="D195:D214" si="25">+D11*0.6</f>
        <v>494.78399999999999</v>
      </c>
      <c r="E195" s="134"/>
      <c r="F195" s="472">
        <f>D195*E195</f>
        <v>0</v>
      </c>
      <c r="H195" s="227"/>
    </row>
    <row r="196" spans="1:8" ht="12.75" customHeight="1">
      <c r="A196" s="45"/>
      <c r="B196" s="411" t="s">
        <v>259</v>
      </c>
      <c r="C196" s="117" t="s">
        <v>14</v>
      </c>
      <c r="D196" s="136">
        <f t="shared" si="25"/>
        <v>62.160000000000004</v>
      </c>
      <c r="E196" s="134"/>
      <c r="F196" s="128">
        <f t="shared" ref="F196:F199" si="26">D196*E196</f>
        <v>0</v>
      </c>
      <c r="H196" s="227"/>
    </row>
    <row r="197" spans="1:8" ht="12.75" customHeight="1">
      <c r="A197" s="45"/>
      <c r="B197" s="411" t="s">
        <v>260</v>
      </c>
      <c r="C197" s="117" t="s">
        <v>14</v>
      </c>
      <c r="D197" s="136">
        <f t="shared" si="25"/>
        <v>54.09</v>
      </c>
      <c r="E197" s="134"/>
      <c r="F197" s="128">
        <f t="shared" si="26"/>
        <v>0</v>
      </c>
      <c r="H197" s="227"/>
    </row>
    <row r="198" spans="1:8" ht="12.75" customHeight="1">
      <c r="A198" s="45"/>
      <c r="B198" s="411" t="s">
        <v>261</v>
      </c>
      <c r="C198" s="117" t="s">
        <v>14</v>
      </c>
      <c r="D198" s="136">
        <f t="shared" si="25"/>
        <v>119.52599999999998</v>
      </c>
      <c r="E198" s="134"/>
      <c r="F198" s="128">
        <f t="shared" si="26"/>
        <v>0</v>
      </c>
      <c r="H198" s="227"/>
    </row>
    <row r="199" spans="1:8" ht="12.75" customHeight="1">
      <c r="A199" s="45"/>
      <c r="B199" s="411" t="s">
        <v>262</v>
      </c>
      <c r="C199" s="117" t="s">
        <v>14</v>
      </c>
      <c r="D199" s="136">
        <f t="shared" si="25"/>
        <v>34.619999999999997</v>
      </c>
      <c r="E199" s="134"/>
      <c r="F199" s="128">
        <f t="shared" si="26"/>
        <v>0</v>
      </c>
      <c r="H199" s="227"/>
    </row>
    <row r="200" spans="1:8" ht="12.75" customHeight="1">
      <c r="A200" s="45"/>
      <c r="B200" s="411" t="s">
        <v>271</v>
      </c>
      <c r="C200" s="117" t="s">
        <v>14</v>
      </c>
      <c r="D200" s="136">
        <f t="shared" si="25"/>
        <v>33.9</v>
      </c>
      <c r="E200" s="134"/>
      <c r="F200" s="128">
        <f t="shared" ref="F200" si="27">D200*E200</f>
        <v>0</v>
      </c>
      <c r="H200" s="227"/>
    </row>
    <row r="201" spans="1:8" ht="12.75" customHeight="1">
      <c r="A201" s="45"/>
      <c r="B201" s="411" t="s">
        <v>265</v>
      </c>
      <c r="C201" s="117" t="s">
        <v>14</v>
      </c>
      <c r="D201" s="136">
        <f t="shared" si="25"/>
        <v>386.82</v>
      </c>
      <c r="E201" s="134"/>
      <c r="F201" s="128">
        <f t="shared" ref="F201:F202" si="28">D201*E201</f>
        <v>0</v>
      </c>
      <c r="H201" s="227"/>
    </row>
    <row r="202" spans="1:8" ht="12.75" customHeight="1">
      <c r="A202" s="45"/>
      <c r="B202" s="411" t="s">
        <v>266</v>
      </c>
      <c r="C202" s="117" t="s">
        <v>14</v>
      </c>
      <c r="D202" s="136">
        <f t="shared" si="25"/>
        <v>30.047999999999998</v>
      </c>
      <c r="E202" s="134"/>
      <c r="F202" s="128">
        <f t="shared" si="28"/>
        <v>0</v>
      </c>
      <c r="H202" s="227"/>
    </row>
    <row r="203" spans="1:8" ht="12.75" customHeight="1">
      <c r="A203" s="45"/>
      <c r="B203" s="411" t="s">
        <v>267</v>
      </c>
      <c r="C203" s="117" t="s">
        <v>14</v>
      </c>
      <c r="D203" s="136">
        <f t="shared" si="25"/>
        <v>66.09</v>
      </c>
      <c r="E203" s="134"/>
      <c r="F203" s="128">
        <f t="shared" ref="F203:F214" si="29">D203*E203</f>
        <v>0</v>
      </c>
      <c r="H203" s="227"/>
    </row>
    <row r="204" spans="1:8" ht="12.75" customHeight="1">
      <c r="A204" s="45"/>
      <c r="B204" s="411" t="s">
        <v>268</v>
      </c>
      <c r="C204" s="117" t="s">
        <v>14</v>
      </c>
      <c r="D204" s="136">
        <f t="shared" si="25"/>
        <v>12.51</v>
      </c>
      <c r="E204" s="134"/>
      <c r="F204" s="128">
        <f t="shared" si="29"/>
        <v>0</v>
      </c>
      <c r="H204" s="227"/>
    </row>
    <row r="205" spans="1:8" ht="12.75" customHeight="1">
      <c r="A205" s="45"/>
      <c r="B205" s="411" t="s">
        <v>269</v>
      </c>
      <c r="C205" s="117" t="s">
        <v>14</v>
      </c>
      <c r="D205" s="136">
        <f t="shared" si="25"/>
        <v>23.16</v>
      </c>
      <c r="E205" s="134"/>
      <c r="F205" s="128">
        <f t="shared" si="29"/>
        <v>0</v>
      </c>
      <c r="H205" s="227"/>
    </row>
    <row r="206" spans="1:8" ht="12.75" customHeight="1">
      <c r="A206" s="45"/>
      <c r="B206" s="411" t="s">
        <v>270</v>
      </c>
      <c r="C206" s="117" t="s">
        <v>14</v>
      </c>
      <c r="D206" s="136">
        <f t="shared" si="25"/>
        <v>274.98</v>
      </c>
      <c r="E206" s="134"/>
      <c r="F206" s="128">
        <f t="shared" si="29"/>
        <v>0</v>
      </c>
      <c r="H206" s="227"/>
    </row>
    <row r="207" spans="1:8" ht="12.75" customHeight="1">
      <c r="A207" s="45"/>
      <c r="B207" s="411" t="s">
        <v>263</v>
      </c>
      <c r="C207" s="117" t="s">
        <v>14</v>
      </c>
      <c r="D207" s="136">
        <f t="shared" si="25"/>
        <v>55.043999999999997</v>
      </c>
      <c r="E207" s="134"/>
      <c r="F207" s="128">
        <f t="shared" si="29"/>
        <v>0</v>
      </c>
      <c r="H207" s="227"/>
    </row>
    <row r="208" spans="1:8" ht="12.75" customHeight="1">
      <c r="A208" s="45"/>
      <c r="B208" s="411" t="s">
        <v>264</v>
      </c>
      <c r="C208" s="117" t="s">
        <v>14</v>
      </c>
      <c r="D208" s="136">
        <f t="shared" si="25"/>
        <v>58.313999999999993</v>
      </c>
      <c r="E208" s="134"/>
      <c r="F208" s="128">
        <f t="shared" si="29"/>
        <v>0</v>
      </c>
      <c r="H208" s="227"/>
    </row>
    <row r="209" spans="1:8" ht="12.75" customHeight="1">
      <c r="A209" s="45"/>
      <c r="B209" s="411" t="s">
        <v>272</v>
      </c>
      <c r="C209" s="117" t="s">
        <v>14</v>
      </c>
      <c r="D209" s="136">
        <f t="shared" si="25"/>
        <v>29.22</v>
      </c>
      <c r="E209" s="134"/>
      <c r="F209" s="128">
        <f t="shared" si="29"/>
        <v>0</v>
      </c>
      <c r="H209" s="227"/>
    </row>
    <row r="210" spans="1:8" ht="12.75" customHeight="1">
      <c r="A210" s="45"/>
      <c r="B210" s="411" t="s">
        <v>273</v>
      </c>
      <c r="C210" s="117" t="s">
        <v>14</v>
      </c>
      <c r="D210" s="136">
        <f t="shared" si="25"/>
        <v>76.319999999999993</v>
      </c>
      <c r="E210" s="134"/>
      <c r="F210" s="128">
        <f t="shared" si="29"/>
        <v>0</v>
      </c>
      <c r="H210" s="227"/>
    </row>
    <row r="211" spans="1:8" ht="12.75" customHeight="1">
      <c r="A211" s="45"/>
      <c r="B211" s="411" t="s">
        <v>274</v>
      </c>
      <c r="C211" s="117" t="s">
        <v>14</v>
      </c>
      <c r="D211" s="136">
        <f t="shared" si="25"/>
        <v>58.679999999999993</v>
      </c>
      <c r="E211" s="134"/>
      <c r="F211" s="128">
        <f t="shared" si="29"/>
        <v>0</v>
      </c>
      <c r="H211" s="227"/>
    </row>
    <row r="212" spans="1:8" ht="12.75" customHeight="1">
      <c r="A212" s="45"/>
      <c r="B212" s="411" t="s">
        <v>275</v>
      </c>
      <c r="C212" s="117" t="s">
        <v>14</v>
      </c>
      <c r="D212" s="136">
        <f t="shared" si="25"/>
        <v>13.164</v>
      </c>
      <c r="E212" s="134"/>
      <c r="F212" s="128">
        <f t="shared" si="29"/>
        <v>0</v>
      </c>
      <c r="H212" s="227"/>
    </row>
    <row r="213" spans="1:8" ht="12.75" customHeight="1">
      <c r="A213" s="45"/>
      <c r="B213" s="411" t="s">
        <v>276</v>
      </c>
      <c r="C213" s="117" t="s">
        <v>14</v>
      </c>
      <c r="D213" s="136">
        <f t="shared" si="25"/>
        <v>91.463999999999999</v>
      </c>
      <c r="E213" s="134"/>
      <c r="F213" s="128">
        <f t="shared" si="29"/>
        <v>0</v>
      </c>
      <c r="H213" s="227"/>
    </row>
    <row r="214" spans="1:8" ht="12.75" customHeight="1">
      <c r="A214" s="45"/>
      <c r="B214" s="411" t="s">
        <v>277</v>
      </c>
      <c r="C214" s="117" t="s">
        <v>14</v>
      </c>
      <c r="D214" s="136">
        <f t="shared" si="25"/>
        <v>56.616</v>
      </c>
      <c r="E214" s="134"/>
      <c r="F214" s="128">
        <f t="shared" si="29"/>
        <v>0</v>
      </c>
      <c r="H214" s="227"/>
    </row>
    <row r="215" spans="1:8" ht="12.75" customHeight="1">
      <c r="A215" s="45"/>
      <c r="B215" s="73"/>
      <c r="C215" s="114"/>
      <c r="D215" s="136"/>
      <c r="E215" s="140"/>
      <c r="F215" s="126"/>
      <c r="H215" s="51"/>
    </row>
    <row r="216" spans="1:8" ht="140.25" customHeight="1">
      <c r="A216" s="45">
        <f>+A193+1</f>
        <v>8</v>
      </c>
      <c r="B216" s="60" t="s">
        <v>76</v>
      </c>
      <c r="C216" s="114"/>
      <c r="D216" s="136"/>
      <c r="E216" s="137"/>
      <c r="F216" s="138"/>
      <c r="H216" s="51"/>
    </row>
    <row r="217" spans="1:8" ht="15.75" customHeight="1">
      <c r="A217" s="45"/>
      <c r="B217" s="246"/>
      <c r="C217" s="114"/>
      <c r="D217" s="136"/>
      <c r="E217" s="137"/>
      <c r="F217" s="138"/>
      <c r="H217" s="51"/>
    </row>
    <row r="218" spans="1:8" ht="12.75" customHeight="1">
      <c r="A218" s="45"/>
      <c r="B218" s="297" t="s">
        <v>257</v>
      </c>
      <c r="C218" s="114" t="s">
        <v>13</v>
      </c>
      <c r="D218" s="136">
        <f>+G11*0.3</f>
        <v>196.08</v>
      </c>
      <c r="E218" s="134"/>
      <c r="F218" s="472">
        <f>D218*E218</f>
        <v>0</v>
      </c>
      <c r="H218" s="51"/>
    </row>
    <row r="219" spans="1:8" ht="12.75" customHeight="1">
      <c r="A219" s="45"/>
      <c r="B219" s="411" t="s">
        <v>259</v>
      </c>
      <c r="C219" s="114" t="s">
        <v>13</v>
      </c>
      <c r="D219" s="136">
        <f>+G12*0.3</f>
        <v>28.71</v>
      </c>
      <c r="E219" s="134"/>
      <c r="F219" s="128">
        <f t="shared" ref="F219:F222" si="30">D219*E219</f>
        <v>0</v>
      </c>
      <c r="H219" s="51"/>
    </row>
    <row r="220" spans="1:8" ht="12.75" customHeight="1">
      <c r="A220" s="45"/>
      <c r="B220" s="411" t="s">
        <v>260</v>
      </c>
      <c r="C220" s="114" t="s">
        <v>13</v>
      </c>
      <c r="D220" s="136">
        <f>+G13*0.3</f>
        <v>12.558</v>
      </c>
      <c r="E220" s="134"/>
      <c r="F220" s="128">
        <f t="shared" si="30"/>
        <v>0</v>
      </c>
      <c r="H220" s="51"/>
    </row>
    <row r="221" spans="1:8" ht="12.75" customHeight="1">
      <c r="A221" s="45"/>
      <c r="B221" s="411" t="s">
        <v>261</v>
      </c>
      <c r="C221" s="114" t="s">
        <v>13</v>
      </c>
      <c r="D221" s="136">
        <f>+G14*0.3</f>
        <v>46.616999999999997</v>
      </c>
      <c r="E221" s="134"/>
      <c r="F221" s="128">
        <f t="shared" si="30"/>
        <v>0</v>
      </c>
      <c r="H221" s="51"/>
    </row>
    <row r="222" spans="1:8" ht="12.75" customHeight="1">
      <c r="A222" s="45"/>
      <c r="B222" s="411" t="s">
        <v>262</v>
      </c>
      <c r="C222" s="114" t="s">
        <v>13</v>
      </c>
      <c r="D222" s="136">
        <f>+G15*0.5</f>
        <v>0</v>
      </c>
      <c r="E222" s="134"/>
      <c r="F222" s="128">
        <f t="shared" si="30"/>
        <v>0</v>
      </c>
      <c r="H222" s="51"/>
    </row>
    <row r="223" spans="1:8" ht="12.75" customHeight="1">
      <c r="A223" s="45"/>
      <c r="B223" s="411" t="s">
        <v>271</v>
      </c>
      <c r="C223" s="114" t="s">
        <v>13</v>
      </c>
      <c r="D223" s="136">
        <f>+G16*0.5</f>
        <v>28.25</v>
      </c>
      <c r="E223" s="134"/>
      <c r="F223" s="128">
        <f t="shared" ref="F223:F224" si="31">D223*E223</f>
        <v>0</v>
      </c>
      <c r="H223" s="51"/>
    </row>
    <row r="224" spans="1:8" ht="12.75" customHeight="1">
      <c r="A224" s="45"/>
      <c r="B224" s="411" t="s">
        <v>265</v>
      </c>
      <c r="C224" s="114" t="s">
        <v>13</v>
      </c>
      <c r="D224" s="136">
        <f t="shared" ref="D224:D237" si="32">+G17*0.4</f>
        <v>244.4</v>
      </c>
      <c r="E224" s="134"/>
      <c r="F224" s="128">
        <f t="shared" si="31"/>
        <v>0</v>
      </c>
      <c r="H224" s="51"/>
    </row>
    <row r="225" spans="1:8" ht="12.75" customHeight="1">
      <c r="A225" s="45"/>
      <c r="B225" s="411" t="s">
        <v>266</v>
      </c>
      <c r="C225" s="114" t="s">
        <v>13</v>
      </c>
      <c r="D225" s="136">
        <f t="shared" si="32"/>
        <v>20.032</v>
      </c>
      <c r="E225" s="134"/>
      <c r="F225" s="128">
        <f t="shared" ref="F225" si="33">D225*E225</f>
        <v>0</v>
      </c>
      <c r="H225" s="51"/>
    </row>
    <row r="226" spans="1:8" ht="12.75" customHeight="1">
      <c r="A226" s="45"/>
      <c r="B226" s="411" t="s">
        <v>267</v>
      </c>
      <c r="C226" s="114" t="s">
        <v>13</v>
      </c>
      <c r="D226" s="136">
        <f t="shared" si="32"/>
        <v>17.040000000000003</v>
      </c>
      <c r="E226" s="134"/>
      <c r="F226" s="128">
        <f t="shared" ref="F226:F237" si="34">D226*E226</f>
        <v>0</v>
      </c>
      <c r="H226" s="51"/>
    </row>
    <row r="227" spans="1:8" ht="12.75" customHeight="1">
      <c r="A227" s="45"/>
      <c r="B227" s="411" t="s">
        <v>268</v>
      </c>
      <c r="C227" s="114" t="s">
        <v>13</v>
      </c>
      <c r="D227" s="136">
        <f t="shared" si="32"/>
        <v>8.3400000000000016</v>
      </c>
      <c r="E227" s="134"/>
      <c r="F227" s="128">
        <f t="shared" si="34"/>
        <v>0</v>
      </c>
      <c r="H227" s="51"/>
    </row>
    <row r="228" spans="1:8" ht="12.75" customHeight="1">
      <c r="A228" s="45"/>
      <c r="B228" s="411" t="s">
        <v>269</v>
      </c>
      <c r="C228" s="114" t="s">
        <v>13</v>
      </c>
      <c r="D228" s="136">
        <f t="shared" si="32"/>
        <v>8.7200000000000006</v>
      </c>
      <c r="E228" s="134"/>
      <c r="F228" s="128">
        <f t="shared" si="34"/>
        <v>0</v>
      </c>
      <c r="H228" s="51"/>
    </row>
    <row r="229" spans="1:8" ht="12.75" customHeight="1">
      <c r="A229" s="45"/>
      <c r="B229" s="411" t="s">
        <v>270</v>
      </c>
      <c r="C229" s="114" t="s">
        <v>13</v>
      </c>
      <c r="D229" s="136">
        <f t="shared" si="32"/>
        <v>0</v>
      </c>
      <c r="E229" s="134"/>
      <c r="F229" s="128">
        <f t="shared" si="34"/>
        <v>0</v>
      </c>
      <c r="H229" s="51"/>
    </row>
    <row r="230" spans="1:8" ht="12.75" customHeight="1">
      <c r="A230" s="45"/>
      <c r="B230" s="411" t="s">
        <v>263</v>
      </c>
      <c r="C230" s="114" t="s">
        <v>13</v>
      </c>
      <c r="D230" s="136">
        <f t="shared" si="32"/>
        <v>34.92</v>
      </c>
      <c r="E230" s="134"/>
      <c r="F230" s="128">
        <f t="shared" si="34"/>
        <v>0</v>
      </c>
      <c r="H230" s="51"/>
    </row>
    <row r="231" spans="1:8" ht="12.75" customHeight="1">
      <c r="A231" s="45"/>
      <c r="B231" s="411" t="s">
        <v>264</v>
      </c>
      <c r="C231" s="114" t="s">
        <v>13</v>
      </c>
      <c r="D231" s="136">
        <f t="shared" si="32"/>
        <v>4.516</v>
      </c>
      <c r="E231" s="134"/>
      <c r="F231" s="128">
        <f t="shared" si="34"/>
        <v>0</v>
      </c>
      <c r="H231" s="51"/>
    </row>
    <row r="232" spans="1:8" ht="12.75" customHeight="1">
      <c r="A232" s="45"/>
      <c r="B232" s="411" t="s">
        <v>272</v>
      </c>
      <c r="C232" s="114" t="s">
        <v>13</v>
      </c>
      <c r="D232" s="136">
        <f t="shared" si="32"/>
        <v>0</v>
      </c>
      <c r="E232" s="134"/>
      <c r="F232" s="128">
        <f t="shared" si="34"/>
        <v>0</v>
      </c>
      <c r="H232" s="51"/>
    </row>
    <row r="233" spans="1:8" ht="12.75" customHeight="1">
      <c r="A233" s="45"/>
      <c r="B233" s="411" t="s">
        <v>273</v>
      </c>
      <c r="C233" s="114" t="s">
        <v>13</v>
      </c>
      <c r="D233" s="136">
        <f t="shared" si="32"/>
        <v>4.4799999999999995</v>
      </c>
      <c r="E233" s="134"/>
      <c r="F233" s="128">
        <f t="shared" si="34"/>
        <v>0</v>
      </c>
      <c r="H233" s="51"/>
    </row>
    <row r="234" spans="1:8" ht="12.75" customHeight="1">
      <c r="A234" s="45"/>
      <c r="B234" s="411" t="s">
        <v>274</v>
      </c>
      <c r="C234" s="114" t="s">
        <v>13</v>
      </c>
      <c r="D234" s="136">
        <f t="shared" si="32"/>
        <v>0</v>
      </c>
      <c r="E234" s="134"/>
      <c r="F234" s="128">
        <f t="shared" si="34"/>
        <v>0</v>
      </c>
      <c r="H234" s="51"/>
    </row>
    <row r="235" spans="1:8" ht="12.75" customHeight="1">
      <c r="A235" s="45"/>
      <c r="B235" s="411" t="s">
        <v>275</v>
      </c>
      <c r="C235" s="114" t="s">
        <v>13</v>
      </c>
      <c r="D235" s="136">
        <f t="shared" si="32"/>
        <v>0</v>
      </c>
      <c r="E235" s="134"/>
      <c r="F235" s="128">
        <f t="shared" si="34"/>
        <v>0</v>
      </c>
      <c r="H235" s="51"/>
    </row>
    <row r="236" spans="1:8" ht="12.75" customHeight="1">
      <c r="A236" s="45"/>
      <c r="B236" s="411" t="s">
        <v>276</v>
      </c>
      <c r="C236" s="114" t="s">
        <v>13</v>
      </c>
      <c r="D236" s="136">
        <f t="shared" si="32"/>
        <v>25.16</v>
      </c>
      <c r="E236" s="134"/>
      <c r="F236" s="128">
        <f t="shared" si="34"/>
        <v>0</v>
      </c>
      <c r="H236" s="51"/>
    </row>
    <row r="237" spans="1:8" ht="12.75" customHeight="1">
      <c r="A237" s="45"/>
      <c r="B237" s="411" t="s">
        <v>277</v>
      </c>
      <c r="C237" s="114" t="s">
        <v>13</v>
      </c>
      <c r="D237" s="136">
        <f t="shared" si="32"/>
        <v>27.52</v>
      </c>
      <c r="E237" s="134"/>
      <c r="F237" s="128">
        <f t="shared" si="34"/>
        <v>0</v>
      </c>
      <c r="H237" s="51"/>
    </row>
    <row r="238" spans="1:8" ht="12.75" customHeight="1">
      <c r="A238" s="45"/>
      <c r="B238" s="73"/>
      <c r="C238" s="114"/>
      <c r="D238" s="136"/>
      <c r="E238" s="140"/>
      <c r="F238" s="126"/>
      <c r="H238" s="51"/>
    </row>
    <row r="239" spans="1:8" ht="103.5" customHeight="1">
      <c r="A239" s="45">
        <f>+A216+1</f>
        <v>9</v>
      </c>
      <c r="B239" s="273" t="s">
        <v>77</v>
      </c>
      <c r="C239" s="117"/>
      <c r="D239" s="112"/>
      <c r="E239" s="139"/>
      <c r="F239" s="135"/>
      <c r="H239" s="51"/>
    </row>
    <row r="240" spans="1:8" ht="15">
      <c r="A240" s="45"/>
      <c r="B240" s="246"/>
      <c r="C240" s="114"/>
      <c r="D240" s="136"/>
      <c r="E240" s="137"/>
      <c r="F240" s="138"/>
      <c r="H240" s="51"/>
    </row>
    <row r="241" spans="1:8" ht="12.75" customHeight="1">
      <c r="A241" s="45"/>
      <c r="B241" s="297" t="s">
        <v>257</v>
      </c>
      <c r="C241" s="114" t="s">
        <v>13</v>
      </c>
      <c r="D241" s="136">
        <f t="shared" ref="D241:D260" si="35">+(E11+F11)*0.1</f>
        <v>17.103999999999999</v>
      </c>
      <c r="E241" s="134"/>
      <c r="F241" s="472">
        <f>D241*E241</f>
        <v>0</v>
      </c>
      <c r="H241" s="205"/>
    </row>
    <row r="242" spans="1:8" ht="12.75" customHeight="1">
      <c r="A242" s="45"/>
      <c r="B242" s="411" t="s">
        <v>259</v>
      </c>
      <c r="C242" s="114" t="s">
        <v>13</v>
      </c>
      <c r="D242" s="136">
        <f t="shared" si="35"/>
        <v>0.79</v>
      </c>
      <c r="E242" s="134"/>
      <c r="F242" s="128">
        <f t="shared" ref="F242:F245" si="36">D242*E242</f>
        <v>0</v>
      </c>
      <c r="H242" s="205"/>
    </row>
    <row r="243" spans="1:8" ht="12.75" customHeight="1">
      <c r="A243" s="45"/>
      <c r="B243" s="411" t="s">
        <v>260</v>
      </c>
      <c r="C243" s="114" t="s">
        <v>13</v>
      </c>
      <c r="D243" s="136">
        <f t="shared" si="35"/>
        <v>4.8290000000000006</v>
      </c>
      <c r="E243" s="134"/>
      <c r="F243" s="128">
        <f t="shared" si="36"/>
        <v>0</v>
      </c>
      <c r="H243" s="53"/>
    </row>
    <row r="244" spans="1:8" ht="12.75" customHeight="1">
      <c r="A244" s="45"/>
      <c r="B244" s="411" t="s">
        <v>261</v>
      </c>
      <c r="C244" s="114" t="s">
        <v>13</v>
      </c>
      <c r="D244" s="136">
        <f t="shared" si="35"/>
        <v>4.3820000000000006</v>
      </c>
      <c r="E244" s="134"/>
      <c r="F244" s="128">
        <f t="shared" si="36"/>
        <v>0</v>
      </c>
      <c r="H244" s="53"/>
    </row>
    <row r="245" spans="1:8" ht="12.75" customHeight="1">
      <c r="A245" s="45"/>
      <c r="B245" s="411" t="s">
        <v>262</v>
      </c>
      <c r="C245" s="114" t="s">
        <v>13</v>
      </c>
      <c r="D245" s="136">
        <f t="shared" si="35"/>
        <v>5.7700000000000005</v>
      </c>
      <c r="E245" s="134"/>
      <c r="F245" s="128">
        <f t="shared" si="36"/>
        <v>0</v>
      </c>
      <c r="H245" s="205"/>
    </row>
    <row r="246" spans="1:8" ht="12.75" customHeight="1">
      <c r="A246" s="45"/>
      <c r="B246" s="411" t="s">
        <v>271</v>
      </c>
      <c r="C246" s="114" t="s">
        <v>13</v>
      </c>
      <c r="D246" s="136">
        <f t="shared" si="35"/>
        <v>0</v>
      </c>
      <c r="E246" s="134"/>
      <c r="F246" s="128">
        <f t="shared" ref="F246" si="37">D246*E246</f>
        <v>0</v>
      </c>
      <c r="H246" s="205"/>
    </row>
    <row r="247" spans="1:8" ht="12.75" customHeight="1">
      <c r="A247" s="45"/>
      <c r="B247" s="411" t="s">
        <v>265</v>
      </c>
      <c r="C247" s="114" t="s">
        <v>13</v>
      </c>
      <c r="D247" s="136">
        <f t="shared" si="35"/>
        <v>3.3699999999999997</v>
      </c>
      <c r="E247" s="134"/>
      <c r="F247" s="128">
        <f t="shared" ref="F247:F248" si="38">D247*E247</f>
        <v>0</v>
      </c>
      <c r="H247" s="205"/>
    </row>
    <row r="248" spans="1:8" ht="12.75" customHeight="1">
      <c r="A248" s="45"/>
      <c r="B248" s="411" t="s">
        <v>266</v>
      </c>
      <c r="C248" s="114" t="s">
        <v>13</v>
      </c>
      <c r="D248" s="136">
        <f t="shared" si="35"/>
        <v>0</v>
      </c>
      <c r="E248" s="134"/>
      <c r="F248" s="128">
        <f t="shared" si="38"/>
        <v>0</v>
      </c>
      <c r="H248" s="205"/>
    </row>
    <row r="249" spans="1:8" ht="12.75" customHeight="1">
      <c r="A249" s="45"/>
      <c r="B249" s="411" t="s">
        <v>267</v>
      </c>
      <c r="C249" s="114" t="s">
        <v>13</v>
      </c>
      <c r="D249" s="136">
        <f t="shared" si="35"/>
        <v>6.7549999999999999</v>
      </c>
      <c r="E249" s="134"/>
      <c r="F249" s="128">
        <f t="shared" ref="F249:F260" si="39">D249*E249</f>
        <v>0</v>
      </c>
      <c r="H249" s="205"/>
    </row>
    <row r="250" spans="1:8" ht="12.75" customHeight="1">
      <c r="A250" s="45"/>
      <c r="B250" s="411" t="s">
        <v>268</v>
      </c>
      <c r="C250" s="114" t="s">
        <v>13</v>
      </c>
      <c r="D250" s="136">
        <f t="shared" si="35"/>
        <v>0</v>
      </c>
      <c r="E250" s="134"/>
      <c r="F250" s="128">
        <f t="shared" si="39"/>
        <v>0</v>
      </c>
      <c r="H250" s="205"/>
    </row>
    <row r="251" spans="1:8" ht="12.75" customHeight="1">
      <c r="A251" s="45"/>
      <c r="B251" s="411" t="s">
        <v>269</v>
      </c>
      <c r="C251" s="114" t="s">
        <v>13</v>
      </c>
      <c r="D251" s="136">
        <f t="shared" si="35"/>
        <v>1.6800000000000002</v>
      </c>
      <c r="E251" s="134"/>
      <c r="F251" s="128">
        <f t="shared" si="39"/>
        <v>0</v>
      </c>
      <c r="H251" s="205"/>
    </row>
    <row r="252" spans="1:8" ht="12.75" customHeight="1">
      <c r="A252" s="45"/>
      <c r="B252" s="411" t="s">
        <v>270</v>
      </c>
      <c r="C252" s="114" t="s">
        <v>13</v>
      </c>
      <c r="D252" s="136">
        <f t="shared" si="35"/>
        <v>45.830000000000005</v>
      </c>
      <c r="E252" s="134"/>
      <c r="F252" s="128">
        <f t="shared" si="39"/>
        <v>0</v>
      </c>
      <c r="H252" s="205"/>
    </row>
    <row r="253" spans="1:8" ht="12.75" customHeight="1">
      <c r="A253" s="45"/>
      <c r="B253" s="411" t="s">
        <v>263</v>
      </c>
      <c r="C253" s="114" t="s">
        <v>13</v>
      </c>
      <c r="D253" s="136">
        <f t="shared" si="35"/>
        <v>0.44400000000000006</v>
      </c>
      <c r="E253" s="134"/>
      <c r="F253" s="128">
        <f t="shared" si="39"/>
        <v>0</v>
      </c>
      <c r="H253" s="205"/>
    </row>
    <row r="254" spans="1:8" ht="12.75" customHeight="1">
      <c r="A254" s="45"/>
      <c r="B254" s="411" t="s">
        <v>264</v>
      </c>
      <c r="C254" s="114" t="s">
        <v>13</v>
      </c>
      <c r="D254" s="136">
        <f t="shared" si="35"/>
        <v>8.5900000000000016</v>
      </c>
      <c r="E254" s="134"/>
      <c r="F254" s="128">
        <f t="shared" si="39"/>
        <v>0</v>
      </c>
      <c r="H254" s="205"/>
    </row>
    <row r="255" spans="1:8" ht="12.75" customHeight="1">
      <c r="A255" s="45"/>
      <c r="B255" s="411" t="s">
        <v>272</v>
      </c>
      <c r="C255" s="114" t="s">
        <v>13</v>
      </c>
      <c r="D255" s="136">
        <f t="shared" si="35"/>
        <v>4.870000000000001</v>
      </c>
      <c r="E255" s="134"/>
      <c r="F255" s="128">
        <f t="shared" si="39"/>
        <v>0</v>
      </c>
      <c r="H255" s="205"/>
    </row>
    <row r="256" spans="1:8" ht="12.75" customHeight="1">
      <c r="A256" s="45"/>
      <c r="B256" s="411" t="s">
        <v>273</v>
      </c>
      <c r="C256" s="114" t="s">
        <v>13</v>
      </c>
      <c r="D256" s="136">
        <f t="shared" si="35"/>
        <v>11.600000000000001</v>
      </c>
      <c r="E256" s="134"/>
      <c r="F256" s="128">
        <f t="shared" si="39"/>
        <v>0</v>
      </c>
      <c r="H256" s="205"/>
    </row>
    <row r="257" spans="1:8" ht="12.75" customHeight="1">
      <c r="A257" s="45"/>
      <c r="B257" s="411" t="s">
        <v>274</v>
      </c>
      <c r="C257" s="114" t="s">
        <v>13</v>
      </c>
      <c r="D257" s="136">
        <f t="shared" si="35"/>
        <v>9.7800000000000011</v>
      </c>
      <c r="E257" s="134"/>
      <c r="F257" s="128">
        <f t="shared" si="39"/>
        <v>0</v>
      </c>
      <c r="H257" s="205"/>
    </row>
    <row r="258" spans="1:8" ht="12.75" customHeight="1">
      <c r="A258" s="45"/>
      <c r="B258" s="411" t="s">
        <v>275</v>
      </c>
      <c r="C258" s="114" t="s">
        <v>13</v>
      </c>
      <c r="D258" s="136">
        <f t="shared" si="35"/>
        <v>2.1940000000000004</v>
      </c>
      <c r="E258" s="134"/>
      <c r="F258" s="128">
        <f t="shared" si="39"/>
        <v>0</v>
      </c>
      <c r="H258" s="205"/>
    </row>
    <row r="259" spans="1:8" ht="12.75" customHeight="1">
      <c r="A259" s="45"/>
      <c r="B259" s="411" t="s">
        <v>276</v>
      </c>
      <c r="C259" s="114" t="s">
        <v>13</v>
      </c>
      <c r="D259" s="136">
        <f t="shared" si="35"/>
        <v>8.9540000000000006</v>
      </c>
      <c r="E259" s="134"/>
      <c r="F259" s="128">
        <f t="shared" si="39"/>
        <v>0</v>
      </c>
      <c r="H259" s="205"/>
    </row>
    <row r="260" spans="1:8" ht="12.75" customHeight="1">
      <c r="A260" s="45"/>
      <c r="B260" s="411" t="s">
        <v>277</v>
      </c>
      <c r="C260" s="114" t="s">
        <v>13</v>
      </c>
      <c r="D260" s="136">
        <f t="shared" si="35"/>
        <v>2.556</v>
      </c>
      <c r="E260" s="134"/>
      <c r="F260" s="128">
        <f t="shared" si="39"/>
        <v>0</v>
      </c>
      <c r="H260" s="205"/>
    </row>
    <row r="261" spans="1:8" ht="12.75" customHeight="1">
      <c r="A261" s="45"/>
      <c r="B261" s="73"/>
      <c r="C261" s="117"/>
      <c r="D261" s="112"/>
      <c r="E261" s="139"/>
      <c r="F261" s="135"/>
      <c r="H261" s="51"/>
    </row>
    <row r="262" spans="1:8" ht="114.75">
      <c r="A262" s="45">
        <f>+A239+1</f>
        <v>10</v>
      </c>
      <c r="B262" s="273" t="s">
        <v>78</v>
      </c>
      <c r="C262" s="117"/>
      <c r="D262" s="112"/>
      <c r="E262" s="139"/>
      <c r="F262" s="135"/>
      <c r="H262" s="51"/>
    </row>
    <row r="263" spans="1:8" ht="15">
      <c r="A263" s="45"/>
      <c r="B263" s="246"/>
      <c r="C263" s="114"/>
      <c r="D263" s="136"/>
      <c r="E263" s="137"/>
      <c r="F263" s="138"/>
      <c r="H263" s="51"/>
    </row>
    <row r="264" spans="1:8" ht="12.75" customHeight="1">
      <c r="A264" s="45"/>
      <c r="B264" s="297" t="s">
        <v>257</v>
      </c>
      <c r="C264" s="114" t="s">
        <v>13</v>
      </c>
      <c r="D264" s="136">
        <f t="shared" ref="D264:D283" si="40">+D241*2.5</f>
        <v>42.76</v>
      </c>
      <c r="E264" s="134"/>
      <c r="F264" s="472">
        <f>D264*E264</f>
        <v>0</v>
      </c>
      <c r="H264" s="51"/>
    </row>
    <row r="265" spans="1:8" ht="12.75" customHeight="1">
      <c r="A265" s="45"/>
      <c r="B265" s="411" t="s">
        <v>259</v>
      </c>
      <c r="C265" s="114" t="s">
        <v>13</v>
      </c>
      <c r="D265" s="136">
        <f t="shared" si="40"/>
        <v>1.9750000000000001</v>
      </c>
      <c r="E265" s="134"/>
      <c r="F265" s="128">
        <f t="shared" ref="F265:F268" si="41">D265*E265</f>
        <v>0</v>
      </c>
      <c r="H265" s="51"/>
    </row>
    <row r="266" spans="1:8" ht="12.75" customHeight="1">
      <c r="A266" s="45"/>
      <c r="B266" s="411" t="s">
        <v>260</v>
      </c>
      <c r="C266" s="114" t="s">
        <v>13</v>
      </c>
      <c r="D266" s="136">
        <f t="shared" si="40"/>
        <v>12.072500000000002</v>
      </c>
      <c r="E266" s="134"/>
      <c r="F266" s="128">
        <f t="shared" si="41"/>
        <v>0</v>
      </c>
      <c r="H266" s="51"/>
    </row>
    <row r="267" spans="1:8" ht="12.75" customHeight="1">
      <c r="A267" s="45"/>
      <c r="B267" s="411" t="s">
        <v>261</v>
      </c>
      <c r="C267" s="114" t="s">
        <v>13</v>
      </c>
      <c r="D267" s="136">
        <f t="shared" si="40"/>
        <v>10.955000000000002</v>
      </c>
      <c r="E267" s="134"/>
      <c r="F267" s="128">
        <f t="shared" si="41"/>
        <v>0</v>
      </c>
      <c r="H267" s="51"/>
    </row>
    <row r="268" spans="1:8" ht="12.75" customHeight="1">
      <c r="A268" s="45"/>
      <c r="B268" s="411" t="s">
        <v>262</v>
      </c>
      <c r="C268" s="114" t="s">
        <v>13</v>
      </c>
      <c r="D268" s="136">
        <f t="shared" si="40"/>
        <v>14.425000000000001</v>
      </c>
      <c r="E268" s="134"/>
      <c r="F268" s="128">
        <f t="shared" si="41"/>
        <v>0</v>
      </c>
      <c r="H268" s="51"/>
    </row>
    <row r="269" spans="1:8" ht="12.75" customHeight="1">
      <c r="A269" s="45"/>
      <c r="B269" s="411" t="s">
        <v>271</v>
      </c>
      <c r="C269" s="114" t="s">
        <v>13</v>
      </c>
      <c r="D269" s="136">
        <f t="shared" si="40"/>
        <v>0</v>
      </c>
      <c r="E269" s="134"/>
      <c r="F269" s="128">
        <f t="shared" ref="F269" si="42">D269*E269</f>
        <v>0</v>
      </c>
      <c r="H269" s="51"/>
    </row>
    <row r="270" spans="1:8" ht="12.75" customHeight="1">
      <c r="A270" s="45"/>
      <c r="B270" s="411" t="s">
        <v>265</v>
      </c>
      <c r="C270" s="114" t="s">
        <v>13</v>
      </c>
      <c r="D270" s="136">
        <f t="shared" si="40"/>
        <v>8.4249999999999989</v>
      </c>
      <c r="E270" s="134"/>
      <c r="F270" s="128">
        <f t="shared" ref="F270:F271" si="43">D270*E270</f>
        <v>0</v>
      </c>
      <c r="H270" s="51"/>
    </row>
    <row r="271" spans="1:8" ht="12.75" customHeight="1">
      <c r="A271" s="45"/>
      <c r="B271" s="411" t="s">
        <v>266</v>
      </c>
      <c r="C271" s="114" t="s">
        <v>13</v>
      </c>
      <c r="D271" s="136">
        <f t="shared" si="40"/>
        <v>0</v>
      </c>
      <c r="E271" s="134"/>
      <c r="F271" s="128">
        <f t="shared" si="43"/>
        <v>0</v>
      </c>
      <c r="H271" s="51"/>
    </row>
    <row r="272" spans="1:8" ht="12.75" customHeight="1">
      <c r="A272" s="45"/>
      <c r="B272" s="411" t="s">
        <v>267</v>
      </c>
      <c r="C272" s="114" t="s">
        <v>13</v>
      </c>
      <c r="D272" s="136">
        <f t="shared" si="40"/>
        <v>16.887499999999999</v>
      </c>
      <c r="E272" s="134"/>
      <c r="F272" s="128">
        <f t="shared" ref="F272:F283" si="44">D272*E272</f>
        <v>0</v>
      </c>
      <c r="H272" s="51"/>
    </row>
    <row r="273" spans="1:12" ht="12.75" customHeight="1">
      <c r="A273" s="45"/>
      <c r="B273" s="411" t="s">
        <v>268</v>
      </c>
      <c r="C273" s="114" t="s">
        <v>13</v>
      </c>
      <c r="D273" s="136">
        <f t="shared" si="40"/>
        <v>0</v>
      </c>
      <c r="E273" s="134"/>
      <c r="F273" s="128">
        <f t="shared" si="44"/>
        <v>0</v>
      </c>
      <c r="H273" s="51"/>
    </row>
    <row r="274" spans="1:12" ht="12.75" customHeight="1">
      <c r="A274" s="45"/>
      <c r="B274" s="411" t="s">
        <v>269</v>
      </c>
      <c r="C274" s="114" t="s">
        <v>13</v>
      </c>
      <c r="D274" s="136">
        <f t="shared" si="40"/>
        <v>4.2</v>
      </c>
      <c r="E274" s="134"/>
      <c r="F274" s="128">
        <f t="shared" si="44"/>
        <v>0</v>
      </c>
      <c r="H274" s="51"/>
    </row>
    <row r="275" spans="1:12" ht="12.75" customHeight="1">
      <c r="A275" s="45"/>
      <c r="B275" s="411" t="s">
        <v>270</v>
      </c>
      <c r="C275" s="114" t="s">
        <v>13</v>
      </c>
      <c r="D275" s="136">
        <f t="shared" si="40"/>
        <v>114.57500000000002</v>
      </c>
      <c r="E275" s="134"/>
      <c r="F275" s="128">
        <f t="shared" si="44"/>
        <v>0</v>
      </c>
      <c r="H275" s="51"/>
    </row>
    <row r="276" spans="1:12" ht="12.75" customHeight="1">
      <c r="A276" s="45"/>
      <c r="B276" s="411" t="s">
        <v>263</v>
      </c>
      <c r="C276" s="114" t="s">
        <v>13</v>
      </c>
      <c r="D276" s="136">
        <f t="shared" si="40"/>
        <v>1.1100000000000001</v>
      </c>
      <c r="E276" s="134"/>
      <c r="F276" s="128">
        <f t="shared" si="44"/>
        <v>0</v>
      </c>
      <c r="H276" s="51"/>
    </row>
    <row r="277" spans="1:12" ht="12.75" customHeight="1">
      <c r="A277" s="45"/>
      <c r="B277" s="411" t="s">
        <v>264</v>
      </c>
      <c r="C277" s="114" t="s">
        <v>13</v>
      </c>
      <c r="D277" s="136">
        <f t="shared" si="40"/>
        <v>21.475000000000005</v>
      </c>
      <c r="E277" s="134"/>
      <c r="F277" s="128">
        <f t="shared" si="44"/>
        <v>0</v>
      </c>
      <c r="H277" s="51"/>
    </row>
    <row r="278" spans="1:12" ht="12.75" customHeight="1">
      <c r="A278" s="45"/>
      <c r="B278" s="411" t="s">
        <v>272</v>
      </c>
      <c r="C278" s="114" t="s">
        <v>13</v>
      </c>
      <c r="D278" s="136">
        <f t="shared" si="40"/>
        <v>12.175000000000002</v>
      </c>
      <c r="E278" s="134"/>
      <c r="F278" s="128">
        <f t="shared" si="44"/>
        <v>0</v>
      </c>
      <c r="H278" s="51"/>
    </row>
    <row r="279" spans="1:12" ht="12.75" customHeight="1">
      <c r="A279" s="45"/>
      <c r="B279" s="411" t="s">
        <v>273</v>
      </c>
      <c r="C279" s="114" t="s">
        <v>13</v>
      </c>
      <c r="D279" s="136">
        <f t="shared" si="40"/>
        <v>29.000000000000004</v>
      </c>
      <c r="E279" s="134"/>
      <c r="F279" s="128">
        <f t="shared" si="44"/>
        <v>0</v>
      </c>
      <c r="H279" s="51"/>
    </row>
    <row r="280" spans="1:12" ht="12.75" customHeight="1">
      <c r="A280" s="45"/>
      <c r="B280" s="411" t="s">
        <v>274</v>
      </c>
      <c r="C280" s="114" t="s">
        <v>13</v>
      </c>
      <c r="D280" s="136">
        <f t="shared" si="40"/>
        <v>24.450000000000003</v>
      </c>
      <c r="E280" s="134"/>
      <c r="F280" s="128">
        <f t="shared" si="44"/>
        <v>0</v>
      </c>
      <c r="H280" s="51"/>
    </row>
    <row r="281" spans="1:12" ht="12.75" customHeight="1">
      <c r="A281" s="45"/>
      <c r="B281" s="411" t="s">
        <v>275</v>
      </c>
      <c r="C281" s="114" t="s">
        <v>13</v>
      </c>
      <c r="D281" s="136">
        <f t="shared" si="40"/>
        <v>5.4850000000000012</v>
      </c>
      <c r="E281" s="134"/>
      <c r="F281" s="128">
        <f t="shared" si="44"/>
        <v>0</v>
      </c>
      <c r="H281" s="51"/>
    </row>
    <row r="282" spans="1:12" ht="12.75" customHeight="1">
      <c r="A282" s="45"/>
      <c r="B282" s="411" t="s">
        <v>276</v>
      </c>
      <c r="C282" s="114" t="s">
        <v>13</v>
      </c>
      <c r="D282" s="136">
        <f t="shared" si="40"/>
        <v>22.385000000000002</v>
      </c>
      <c r="E282" s="134"/>
      <c r="F282" s="128">
        <f t="shared" si="44"/>
        <v>0</v>
      </c>
      <c r="H282" s="51"/>
    </row>
    <row r="283" spans="1:12" ht="12.75" customHeight="1">
      <c r="A283" s="45"/>
      <c r="B283" s="411" t="s">
        <v>277</v>
      </c>
      <c r="C283" s="114" t="s">
        <v>13</v>
      </c>
      <c r="D283" s="136">
        <f t="shared" si="40"/>
        <v>6.3900000000000006</v>
      </c>
      <c r="E283" s="134"/>
      <c r="F283" s="128">
        <f t="shared" si="44"/>
        <v>0</v>
      </c>
      <c r="H283" s="51"/>
    </row>
    <row r="284" spans="1:12" ht="12.75" customHeight="1">
      <c r="A284" s="45"/>
      <c r="B284" s="73"/>
      <c r="C284" s="117"/>
      <c r="D284" s="112"/>
      <c r="E284" s="139"/>
      <c r="F284" s="135"/>
    </row>
    <row r="285" spans="1:12" ht="206.25" customHeight="1">
      <c r="A285" s="45">
        <f>+A262+1</f>
        <v>11</v>
      </c>
      <c r="B285" s="273" t="s">
        <v>79</v>
      </c>
      <c r="C285" s="117"/>
      <c r="D285" s="112"/>
      <c r="E285" s="139"/>
      <c r="F285" s="135"/>
      <c r="H285" s="187"/>
    </row>
    <row r="286" spans="1:12" ht="12.75" customHeight="1">
      <c r="A286" s="45"/>
      <c r="B286" s="246"/>
      <c r="C286" s="114"/>
      <c r="D286" s="136"/>
      <c r="E286" s="137"/>
      <c r="F286" s="138"/>
      <c r="H286" s="74"/>
      <c r="I286" s="184"/>
      <c r="J286" s="185"/>
      <c r="K286" s="185"/>
      <c r="L286" s="185"/>
    </row>
    <row r="287" spans="1:12" ht="12.75" customHeight="1">
      <c r="A287" s="45"/>
      <c r="B287" s="297" t="s">
        <v>257</v>
      </c>
      <c r="C287" s="117" t="s">
        <v>16</v>
      </c>
      <c r="D287" s="136">
        <v>0</v>
      </c>
      <c r="E287" s="134"/>
      <c r="F287" s="472">
        <f>D287*E287</f>
        <v>0</v>
      </c>
    </row>
    <row r="288" spans="1:12" ht="12.75" customHeight="1">
      <c r="A288" s="45"/>
      <c r="B288" s="411" t="s">
        <v>259</v>
      </c>
      <c r="C288" s="117" t="s">
        <v>16</v>
      </c>
      <c r="D288" s="136">
        <v>0</v>
      </c>
      <c r="E288" s="134"/>
      <c r="F288" s="128">
        <f t="shared" ref="F288:F291" si="45">D288*E288</f>
        <v>0</v>
      </c>
    </row>
    <row r="289" spans="1:6" ht="12.75" customHeight="1">
      <c r="A289" s="45"/>
      <c r="B289" s="411" t="s">
        <v>260</v>
      </c>
      <c r="C289" s="117" t="s">
        <v>16</v>
      </c>
      <c r="D289" s="136">
        <v>0</v>
      </c>
      <c r="E289" s="134"/>
      <c r="F289" s="128">
        <f t="shared" si="45"/>
        <v>0</v>
      </c>
    </row>
    <row r="290" spans="1:6" ht="12.75" customHeight="1">
      <c r="A290" s="45"/>
      <c r="B290" s="411" t="s">
        <v>261</v>
      </c>
      <c r="C290" s="117" t="s">
        <v>16</v>
      </c>
      <c r="D290" s="136">
        <v>0</v>
      </c>
      <c r="E290" s="134"/>
      <c r="F290" s="128">
        <f t="shared" si="45"/>
        <v>0</v>
      </c>
    </row>
    <row r="291" spans="1:6" ht="12.75" customHeight="1">
      <c r="A291" s="45"/>
      <c r="B291" s="411" t="s">
        <v>262</v>
      </c>
      <c r="C291" s="117" t="s">
        <v>16</v>
      </c>
      <c r="D291" s="136">
        <v>0</v>
      </c>
      <c r="E291" s="134"/>
      <c r="F291" s="128">
        <f t="shared" si="45"/>
        <v>0</v>
      </c>
    </row>
    <row r="292" spans="1:6" ht="12.75" customHeight="1">
      <c r="A292" s="45"/>
      <c r="B292" s="411" t="s">
        <v>271</v>
      </c>
      <c r="C292" s="117" t="s">
        <v>16</v>
      </c>
      <c r="D292" s="136">
        <v>0</v>
      </c>
      <c r="E292" s="134"/>
      <c r="F292" s="128">
        <f t="shared" ref="F292" si="46">D292*E292</f>
        <v>0</v>
      </c>
    </row>
    <row r="293" spans="1:6" ht="12.75" customHeight="1">
      <c r="A293" s="45"/>
      <c r="B293" s="411" t="s">
        <v>265</v>
      </c>
      <c r="C293" s="117" t="s">
        <v>16</v>
      </c>
      <c r="D293" s="136">
        <v>0</v>
      </c>
      <c r="E293" s="134"/>
      <c r="F293" s="128">
        <f t="shared" ref="F293:F294" si="47">D293*E293</f>
        <v>0</v>
      </c>
    </row>
    <row r="294" spans="1:6" ht="12.75" customHeight="1">
      <c r="A294" s="45"/>
      <c r="B294" s="411" t="s">
        <v>266</v>
      </c>
      <c r="C294" s="117" t="s">
        <v>16</v>
      </c>
      <c r="D294" s="136">
        <v>0</v>
      </c>
      <c r="E294" s="134"/>
      <c r="F294" s="128">
        <f t="shared" si="47"/>
        <v>0</v>
      </c>
    </row>
    <row r="295" spans="1:6" ht="12.75" customHeight="1">
      <c r="A295" s="45"/>
      <c r="B295" s="411" t="s">
        <v>267</v>
      </c>
      <c r="C295" s="117" t="s">
        <v>16</v>
      </c>
      <c r="D295" s="136">
        <v>0</v>
      </c>
      <c r="E295" s="134"/>
      <c r="F295" s="128">
        <f t="shared" ref="F295:F306" si="48">D295*E295</f>
        <v>0</v>
      </c>
    </row>
    <row r="296" spans="1:6" ht="12.75" customHeight="1">
      <c r="A296" s="45"/>
      <c r="B296" s="411" t="s">
        <v>268</v>
      </c>
      <c r="C296" s="117" t="s">
        <v>16</v>
      </c>
      <c r="D296" s="136">
        <v>0</v>
      </c>
      <c r="E296" s="134"/>
      <c r="F296" s="128">
        <f t="shared" si="48"/>
        <v>0</v>
      </c>
    </row>
    <row r="297" spans="1:6" ht="12.75" customHeight="1">
      <c r="A297" s="45"/>
      <c r="B297" s="411" t="s">
        <v>269</v>
      </c>
      <c r="C297" s="117" t="s">
        <v>16</v>
      </c>
      <c r="D297" s="136">
        <v>0</v>
      </c>
      <c r="E297" s="134"/>
      <c r="F297" s="128">
        <f t="shared" si="48"/>
        <v>0</v>
      </c>
    </row>
    <row r="298" spans="1:6" ht="12.75" customHeight="1">
      <c r="A298" s="45"/>
      <c r="B298" s="411" t="s">
        <v>270</v>
      </c>
      <c r="C298" s="117" t="s">
        <v>16</v>
      </c>
      <c r="D298" s="136">
        <v>0</v>
      </c>
      <c r="E298" s="134"/>
      <c r="F298" s="128">
        <f t="shared" si="48"/>
        <v>0</v>
      </c>
    </row>
    <row r="299" spans="1:6" ht="12.75" customHeight="1">
      <c r="A299" s="45"/>
      <c r="B299" s="411" t="s">
        <v>263</v>
      </c>
      <c r="C299" s="117" t="s">
        <v>16</v>
      </c>
      <c r="D299" s="136">
        <v>0</v>
      </c>
      <c r="E299" s="134"/>
      <c r="F299" s="128">
        <f t="shared" si="48"/>
        <v>0</v>
      </c>
    </row>
    <row r="300" spans="1:6" ht="12.75" customHeight="1">
      <c r="A300" s="45"/>
      <c r="B300" s="411" t="s">
        <v>264</v>
      </c>
      <c r="C300" s="117" t="s">
        <v>16</v>
      </c>
      <c r="D300" s="136">
        <v>0</v>
      </c>
      <c r="E300" s="134"/>
      <c r="F300" s="128">
        <f t="shared" si="48"/>
        <v>0</v>
      </c>
    </row>
    <row r="301" spans="1:6" ht="12.75" customHeight="1">
      <c r="A301" s="45"/>
      <c r="B301" s="411" t="s">
        <v>272</v>
      </c>
      <c r="C301" s="117" t="s">
        <v>16</v>
      </c>
      <c r="D301" s="136">
        <v>0</v>
      </c>
      <c r="E301" s="134"/>
      <c r="F301" s="128">
        <f t="shared" si="48"/>
        <v>0</v>
      </c>
    </row>
    <row r="302" spans="1:6" ht="12.75" customHeight="1">
      <c r="A302" s="45"/>
      <c r="B302" s="411" t="s">
        <v>273</v>
      </c>
      <c r="C302" s="117" t="s">
        <v>16</v>
      </c>
      <c r="D302" s="136">
        <v>0</v>
      </c>
      <c r="E302" s="134"/>
      <c r="F302" s="128">
        <f t="shared" si="48"/>
        <v>0</v>
      </c>
    </row>
    <row r="303" spans="1:6" ht="12.75" customHeight="1">
      <c r="A303" s="45"/>
      <c r="B303" s="411" t="s">
        <v>274</v>
      </c>
      <c r="C303" s="117" t="s">
        <v>16</v>
      </c>
      <c r="D303" s="136">
        <v>0</v>
      </c>
      <c r="E303" s="134"/>
      <c r="F303" s="128">
        <f t="shared" si="48"/>
        <v>0</v>
      </c>
    </row>
    <row r="304" spans="1:6" ht="12.75" customHeight="1">
      <c r="A304" s="45"/>
      <c r="B304" s="411" t="s">
        <v>275</v>
      </c>
      <c r="C304" s="117" t="s">
        <v>16</v>
      </c>
      <c r="D304" s="136">
        <v>0</v>
      </c>
      <c r="E304" s="134"/>
      <c r="F304" s="128">
        <f t="shared" si="48"/>
        <v>0</v>
      </c>
    </row>
    <row r="305" spans="1:9" ht="12.75" customHeight="1">
      <c r="A305" s="45"/>
      <c r="B305" s="411" t="s">
        <v>276</v>
      </c>
      <c r="C305" s="117" t="s">
        <v>16</v>
      </c>
      <c r="D305" s="136">
        <v>0</v>
      </c>
      <c r="E305" s="134"/>
      <c r="F305" s="128">
        <f t="shared" si="48"/>
        <v>0</v>
      </c>
    </row>
    <row r="306" spans="1:9" ht="12.75" customHeight="1">
      <c r="A306" s="45"/>
      <c r="B306" s="411" t="s">
        <v>277</v>
      </c>
      <c r="C306" s="117" t="s">
        <v>16</v>
      </c>
      <c r="D306" s="136">
        <v>0</v>
      </c>
      <c r="E306" s="134"/>
      <c r="F306" s="128">
        <f t="shared" si="48"/>
        <v>0</v>
      </c>
    </row>
    <row r="307" spans="1:9" ht="12.75" customHeight="1">
      <c r="A307" s="45"/>
      <c r="B307" s="73"/>
      <c r="C307" s="117"/>
      <c r="D307" s="112"/>
      <c r="E307" s="139"/>
      <c r="F307" s="135"/>
    </row>
    <row r="308" spans="1:9" ht="191.25">
      <c r="A308" s="45">
        <f>+A285+1</f>
        <v>12</v>
      </c>
      <c r="B308" s="297" t="s">
        <v>48</v>
      </c>
      <c r="C308" s="117"/>
      <c r="D308" s="112"/>
      <c r="E308" s="139"/>
      <c r="F308" s="135"/>
      <c r="G308" s="186"/>
      <c r="H308" s="74"/>
      <c r="I308" s="184"/>
    </row>
    <row r="309" spans="1:9" ht="12.75" customHeight="1">
      <c r="A309" s="45"/>
      <c r="B309" s="246"/>
      <c r="C309" s="114"/>
      <c r="D309" s="136"/>
      <c r="E309" s="137"/>
      <c r="F309" s="138"/>
      <c r="I309" s="194"/>
    </row>
    <row r="310" spans="1:9" ht="12.75" customHeight="1">
      <c r="A310" s="45"/>
      <c r="B310" s="297" t="s">
        <v>257</v>
      </c>
      <c r="C310" s="117" t="s">
        <v>14</v>
      </c>
      <c r="D310" s="136">
        <v>0</v>
      </c>
      <c r="E310" s="134"/>
      <c r="F310" s="472">
        <f>D310*E310</f>
        <v>0</v>
      </c>
    </row>
    <row r="311" spans="1:9" ht="12.75" customHeight="1">
      <c r="A311" s="45"/>
      <c r="B311" s="411" t="s">
        <v>259</v>
      </c>
      <c r="C311" s="117" t="s">
        <v>14</v>
      </c>
      <c r="D311" s="136">
        <v>0</v>
      </c>
      <c r="E311" s="134"/>
      <c r="F311" s="128">
        <f t="shared" ref="F311:F314" si="49">D311*E311</f>
        <v>0</v>
      </c>
    </row>
    <row r="312" spans="1:9" ht="12.75" customHeight="1">
      <c r="A312" s="45"/>
      <c r="B312" s="411" t="s">
        <v>260</v>
      </c>
      <c r="C312" s="117" t="s">
        <v>14</v>
      </c>
      <c r="D312" s="136">
        <v>0</v>
      </c>
      <c r="E312" s="134"/>
      <c r="F312" s="128">
        <f t="shared" si="49"/>
        <v>0</v>
      </c>
    </row>
    <row r="313" spans="1:9" ht="12.75" customHeight="1">
      <c r="A313" s="45"/>
      <c r="B313" s="411" t="s">
        <v>261</v>
      </c>
      <c r="C313" s="117" t="s">
        <v>14</v>
      </c>
      <c r="D313" s="136">
        <v>0</v>
      </c>
      <c r="E313" s="134"/>
      <c r="F313" s="128">
        <f t="shared" si="49"/>
        <v>0</v>
      </c>
    </row>
    <row r="314" spans="1:9" ht="12.75" customHeight="1">
      <c r="A314" s="45"/>
      <c r="B314" s="411" t="s">
        <v>262</v>
      </c>
      <c r="C314" s="117" t="s">
        <v>14</v>
      </c>
      <c r="D314" s="136">
        <v>0</v>
      </c>
      <c r="E314" s="134"/>
      <c r="F314" s="128">
        <f t="shared" si="49"/>
        <v>0</v>
      </c>
    </row>
    <row r="315" spans="1:9" ht="12.75" customHeight="1">
      <c r="A315" s="45"/>
      <c r="B315" s="411" t="s">
        <v>271</v>
      </c>
      <c r="C315" s="117" t="s">
        <v>14</v>
      </c>
      <c r="D315" s="136">
        <v>0</v>
      </c>
      <c r="E315" s="134"/>
      <c r="F315" s="128">
        <f t="shared" ref="F315" si="50">D315*E315</f>
        <v>0</v>
      </c>
    </row>
    <row r="316" spans="1:9" ht="12.75" customHeight="1">
      <c r="A316" s="45"/>
      <c r="B316" s="411" t="s">
        <v>265</v>
      </c>
      <c r="C316" s="117" t="s">
        <v>14</v>
      </c>
      <c r="D316" s="136">
        <v>0</v>
      </c>
      <c r="E316" s="134"/>
      <c r="F316" s="128">
        <f t="shared" ref="F316:F317" si="51">D316*E316</f>
        <v>0</v>
      </c>
    </row>
    <row r="317" spans="1:9" ht="12.75" customHeight="1">
      <c r="A317" s="45"/>
      <c r="B317" s="411" t="s">
        <v>266</v>
      </c>
      <c r="C317" s="117" t="s">
        <v>14</v>
      </c>
      <c r="D317" s="136">
        <v>0</v>
      </c>
      <c r="E317" s="134"/>
      <c r="F317" s="128">
        <f t="shared" si="51"/>
        <v>0</v>
      </c>
    </row>
    <row r="318" spans="1:9" ht="12.75" customHeight="1">
      <c r="A318" s="45"/>
      <c r="B318" s="411" t="s">
        <v>267</v>
      </c>
      <c r="C318" s="117" t="s">
        <v>14</v>
      </c>
      <c r="D318" s="136">
        <v>0</v>
      </c>
      <c r="E318" s="134"/>
      <c r="F318" s="128">
        <f t="shared" ref="F318:F329" si="52">D318*E318</f>
        <v>0</v>
      </c>
    </row>
    <row r="319" spans="1:9" ht="12.75" customHeight="1">
      <c r="A319" s="45"/>
      <c r="B319" s="411" t="s">
        <v>268</v>
      </c>
      <c r="C319" s="117" t="s">
        <v>14</v>
      </c>
      <c r="D319" s="136">
        <v>0</v>
      </c>
      <c r="E319" s="134"/>
      <c r="F319" s="128">
        <f t="shared" si="52"/>
        <v>0</v>
      </c>
    </row>
    <row r="320" spans="1:9" ht="12.75" customHeight="1">
      <c r="A320" s="45"/>
      <c r="B320" s="411" t="s">
        <v>269</v>
      </c>
      <c r="C320" s="117" t="s">
        <v>14</v>
      </c>
      <c r="D320" s="136">
        <v>0</v>
      </c>
      <c r="E320" s="134"/>
      <c r="F320" s="128">
        <f t="shared" si="52"/>
        <v>0</v>
      </c>
    </row>
    <row r="321" spans="1:10" ht="12.75" customHeight="1">
      <c r="A321" s="45"/>
      <c r="B321" s="411" t="s">
        <v>270</v>
      </c>
      <c r="C321" s="117" t="s">
        <v>14</v>
      </c>
      <c r="D321" s="136">
        <v>0</v>
      </c>
      <c r="E321" s="134"/>
      <c r="F321" s="128">
        <f t="shared" si="52"/>
        <v>0</v>
      </c>
    </row>
    <row r="322" spans="1:10" ht="12.75" customHeight="1">
      <c r="A322" s="45"/>
      <c r="B322" s="411" t="s">
        <v>263</v>
      </c>
      <c r="C322" s="117" t="s">
        <v>14</v>
      </c>
      <c r="D322" s="136">
        <v>0</v>
      </c>
      <c r="E322" s="134"/>
      <c r="F322" s="128">
        <f t="shared" si="52"/>
        <v>0</v>
      </c>
    </row>
    <row r="323" spans="1:10" ht="12.75" customHeight="1">
      <c r="A323" s="45"/>
      <c r="B323" s="411" t="s">
        <v>264</v>
      </c>
      <c r="C323" s="117" t="s">
        <v>14</v>
      </c>
      <c r="D323" s="136">
        <v>0</v>
      </c>
      <c r="E323" s="134"/>
      <c r="F323" s="128">
        <f t="shared" si="52"/>
        <v>0</v>
      </c>
    </row>
    <row r="324" spans="1:10" ht="12.75" customHeight="1">
      <c r="A324" s="45"/>
      <c r="B324" s="411" t="s">
        <v>272</v>
      </c>
      <c r="C324" s="117" t="s">
        <v>14</v>
      </c>
      <c r="D324" s="136">
        <v>0</v>
      </c>
      <c r="E324" s="134"/>
      <c r="F324" s="128">
        <f t="shared" si="52"/>
        <v>0</v>
      </c>
    </row>
    <row r="325" spans="1:10" ht="12.75" customHeight="1">
      <c r="A325" s="45"/>
      <c r="B325" s="411" t="s">
        <v>273</v>
      </c>
      <c r="C325" s="117" t="s">
        <v>14</v>
      </c>
      <c r="D325" s="136">
        <v>0</v>
      </c>
      <c r="E325" s="134"/>
      <c r="F325" s="128">
        <f t="shared" si="52"/>
        <v>0</v>
      </c>
    </row>
    <row r="326" spans="1:10" ht="12.75" customHeight="1">
      <c r="A326" s="45"/>
      <c r="B326" s="411" t="s">
        <v>274</v>
      </c>
      <c r="C326" s="117" t="s">
        <v>14</v>
      </c>
      <c r="D326" s="136">
        <v>0</v>
      </c>
      <c r="E326" s="134"/>
      <c r="F326" s="128">
        <f t="shared" si="52"/>
        <v>0</v>
      </c>
    </row>
    <row r="327" spans="1:10" ht="12.75" customHeight="1">
      <c r="A327" s="45"/>
      <c r="B327" s="411" t="s">
        <v>275</v>
      </c>
      <c r="C327" s="117" t="s">
        <v>14</v>
      </c>
      <c r="D327" s="136">
        <v>0</v>
      </c>
      <c r="E327" s="134"/>
      <c r="F327" s="128">
        <f t="shared" si="52"/>
        <v>0</v>
      </c>
    </row>
    <row r="328" spans="1:10" ht="12.75" customHeight="1">
      <c r="A328" s="45"/>
      <c r="B328" s="411" t="s">
        <v>276</v>
      </c>
      <c r="C328" s="117" t="s">
        <v>14</v>
      </c>
      <c r="D328" s="136">
        <v>0</v>
      </c>
      <c r="E328" s="134"/>
      <c r="F328" s="128">
        <f t="shared" si="52"/>
        <v>0</v>
      </c>
    </row>
    <row r="329" spans="1:10" ht="12.75" customHeight="1">
      <c r="A329" s="45"/>
      <c r="B329" s="411" t="s">
        <v>277</v>
      </c>
      <c r="C329" s="117" t="s">
        <v>14</v>
      </c>
      <c r="D329" s="136">
        <v>0</v>
      </c>
      <c r="E329" s="134"/>
      <c r="F329" s="128">
        <f t="shared" si="52"/>
        <v>0</v>
      </c>
    </row>
    <row r="330" spans="1:10" ht="12.75" customHeight="1">
      <c r="A330" s="45"/>
      <c r="B330" s="73"/>
      <c r="C330" s="117"/>
      <c r="D330" s="112"/>
      <c r="E330" s="139"/>
      <c r="F330" s="135"/>
    </row>
    <row r="331" spans="1:10" ht="165.75">
      <c r="A331" s="45">
        <f>+A308+1</f>
        <v>13</v>
      </c>
      <c r="B331" s="73" t="s">
        <v>80</v>
      </c>
      <c r="C331" s="117"/>
      <c r="D331" s="112"/>
      <c r="E331" s="139"/>
      <c r="F331" s="135"/>
      <c r="H331" s="409"/>
      <c r="I331" s="409"/>
      <c r="J331" s="410"/>
    </row>
    <row r="332" spans="1:10" ht="12.75" customHeight="1">
      <c r="A332" s="45"/>
      <c r="B332" s="246"/>
      <c r="C332" s="114"/>
      <c r="D332" s="136"/>
      <c r="E332" s="137"/>
      <c r="F332" s="138"/>
    </row>
    <row r="333" spans="1:10" ht="12.75" customHeight="1">
      <c r="A333" s="45"/>
      <c r="B333" s="297" t="s">
        <v>257</v>
      </c>
      <c r="C333" s="117" t="s">
        <v>13</v>
      </c>
      <c r="D333" s="136">
        <v>0</v>
      </c>
      <c r="E333" s="134"/>
      <c r="F333" s="472">
        <f>D333*E333</f>
        <v>0</v>
      </c>
    </row>
    <row r="334" spans="1:10" ht="12.75" customHeight="1">
      <c r="A334" s="45"/>
      <c r="B334" s="411" t="s">
        <v>259</v>
      </c>
      <c r="C334" s="117" t="s">
        <v>13</v>
      </c>
      <c r="D334" s="136">
        <v>0</v>
      </c>
      <c r="E334" s="134"/>
      <c r="F334" s="128">
        <f t="shared" ref="F334:F337" si="53">D334*E334</f>
        <v>0</v>
      </c>
    </row>
    <row r="335" spans="1:10" ht="12.75" customHeight="1">
      <c r="A335" s="45"/>
      <c r="B335" s="411" t="s">
        <v>260</v>
      </c>
      <c r="C335" s="117" t="s">
        <v>13</v>
      </c>
      <c r="D335" s="136">
        <v>0</v>
      </c>
      <c r="E335" s="134"/>
      <c r="F335" s="128">
        <f t="shared" si="53"/>
        <v>0</v>
      </c>
    </row>
    <row r="336" spans="1:10" ht="12.75" customHeight="1">
      <c r="A336" s="45"/>
      <c r="B336" s="411" t="s">
        <v>261</v>
      </c>
      <c r="C336" s="117" t="s">
        <v>13</v>
      </c>
      <c r="D336" s="136">
        <v>0</v>
      </c>
      <c r="E336" s="134"/>
      <c r="F336" s="128">
        <f t="shared" si="53"/>
        <v>0</v>
      </c>
    </row>
    <row r="337" spans="1:9" ht="12.75" customHeight="1">
      <c r="A337" s="45"/>
      <c r="B337" s="411" t="s">
        <v>262</v>
      </c>
      <c r="C337" s="117" t="s">
        <v>13</v>
      </c>
      <c r="D337" s="136">
        <v>0</v>
      </c>
      <c r="E337" s="134"/>
      <c r="F337" s="128">
        <f t="shared" si="53"/>
        <v>0</v>
      </c>
    </row>
    <row r="338" spans="1:9" ht="12.75" customHeight="1">
      <c r="A338" s="45"/>
      <c r="B338" s="411" t="s">
        <v>271</v>
      </c>
      <c r="C338" s="117" t="s">
        <v>13</v>
      </c>
      <c r="D338" s="136">
        <v>0</v>
      </c>
      <c r="E338" s="134"/>
      <c r="F338" s="128">
        <f t="shared" ref="F338" si="54">D338*E338</f>
        <v>0</v>
      </c>
      <c r="I338" s="210"/>
    </row>
    <row r="339" spans="1:9" ht="12.75" customHeight="1">
      <c r="A339" s="45"/>
      <c r="B339" s="411" t="s">
        <v>265</v>
      </c>
      <c r="C339" s="117" t="s">
        <v>13</v>
      </c>
      <c r="D339" s="136">
        <v>0</v>
      </c>
      <c r="E339" s="134"/>
      <c r="F339" s="128">
        <f t="shared" ref="F339:F340" si="55">D339*E339</f>
        <v>0</v>
      </c>
    </row>
    <row r="340" spans="1:9" ht="15">
      <c r="A340" s="45"/>
      <c r="B340" s="411" t="s">
        <v>266</v>
      </c>
      <c r="C340" s="117" t="s">
        <v>13</v>
      </c>
      <c r="D340" s="136">
        <v>0</v>
      </c>
      <c r="E340" s="134"/>
      <c r="F340" s="128">
        <f t="shared" si="55"/>
        <v>0</v>
      </c>
    </row>
    <row r="341" spans="1:9" ht="15">
      <c r="A341" s="45"/>
      <c r="B341" s="411" t="s">
        <v>267</v>
      </c>
      <c r="C341" s="117" t="s">
        <v>13</v>
      </c>
      <c r="D341" s="136">
        <v>0</v>
      </c>
      <c r="E341" s="134"/>
      <c r="F341" s="128">
        <f t="shared" ref="F341:F352" si="56">D341*E341</f>
        <v>0</v>
      </c>
    </row>
    <row r="342" spans="1:9" ht="15">
      <c r="A342" s="45"/>
      <c r="B342" s="411" t="s">
        <v>268</v>
      </c>
      <c r="C342" s="117" t="s">
        <v>13</v>
      </c>
      <c r="D342" s="136">
        <v>0</v>
      </c>
      <c r="E342" s="134"/>
      <c r="F342" s="128">
        <f t="shared" si="56"/>
        <v>0</v>
      </c>
    </row>
    <row r="343" spans="1:9" ht="15">
      <c r="A343" s="45"/>
      <c r="B343" s="411" t="s">
        <v>269</v>
      </c>
      <c r="C343" s="117" t="s">
        <v>13</v>
      </c>
      <c r="D343" s="136">
        <v>0</v>
      </c>
      <c r="E343" s="134"/>
      <c r="F343" s="128">
        <f t="shared" si="56"/>
        <v>0</v>
      </c>
    </row>
    <row r="344" spans="1:9" ht="15">
      <c r="A344" s="45"/>
      <c r="B344" s="411" t="s">
        <v>270</v>
      </c>
      <c r="C344" s="117" t="s">
        <v>13</v>
      </c>
      <c r="D344" s="136">
        <v>0</v>
      </c>
      <c r="E344" s="134"/>
      <c r="F344" s="128">
        <f t="shared" si="56"/>
        <v>0</v>
      </c>
    </row>
    <row r="345" spans="1:9" ht="15">
      <c r="A345" s="45"/>
      <c r="B345" s="411" t="s">
        <v>263</v>
      </c>
      <c r="C345" s="117" t="s">
        <v>13</v>
      </c>
      <c r="D345" s="136">
        <v>0</v>
      </c>
      <c r="E345" s="134"/>
      <c r="F345" s="128">
        <f t="shared" si="56"/>
        <v>0</v>
      </c>
    </row>
    <row r="346" spans="1:9" ht="15">
      <c r="A346" s="45"/>
      <c r="B346" s="411" t="s">
        <v>264</v>
      </c>
      <c r="C346" s="117" t="s">
        <v>13</v>
      </c>
      <c r="D346" s="136">
        <v>0</v>
      </c>
      <c r="E346" s="134"/>
      <c r="F346" s="128">
        <f t="shared" si="56"/>
        <v>0</v>
      </c>
    </row>
    <row r="347" spans="1:9" ht="15">
      <c r="A347" s="45"/>
      <c r="B347" s="411" t="s">
        <v>272</v>
      </c>
      <c r="C347" s="117" t="s">
        <v>13</v>
      </c>
      <c r="D347" s="136">
        <v>0</v>
      </c>
      <c r="E347" s="134"/>
      <c r="F347" s="128">
        <f t="shared" si="56"/>
        <v>0</v>
      </c>
    </row>
    <row r="348" spans="1:9" ht="15">
      <c r="A348" s="45"/>
      <c r="B348" s="411" t="s">
        <v>273</v>
      </c>
      <c r="C348" s="117" t="s">
        <v>13</v>
      </c>
      <c r="D348" s="136">
        <v>0</v>
      </c>
      <c r="E348" s="134"/>
      <c r="F348" s="128">
        <f t="shared" si="56"/>
        <v>0</v>
      </c>
    </row>
    <row r="349" spans="1:9" ht="15">
      <c r="A349" s="45"/>
      <c r="B349" s="411" t="s">
        <v>274</v>
      </c>
      <c r="C349" s="117" t="s">
        <v>13</v>
      </c>
      <c r="D349" s="136">
        <v>0</v>
      </c>
      <c r="E349" s="134"/>
      <c r="F349" s="128">
        <f t="shared" si="56"/>
        <v>0</v>
      </c>
    </row>
    <row r="350" spans="1:9" ht="15">
      <c r="A350" s="45"/>
      <c r="B350" s="411" t="s">
        <v>275</v>
      </c>
      <c r="C350" s="117" t="s">
        <v>13</v>
      </c>
      <c r="D350" s="136">
        <v>0</v>
      </c>
      <c r="E350" s="134"/>
      <c r="F350" s="128">
        <f t="shared" si="56"/>
        <v>0</v>
      </c>
    </row>
    <row r="351" spans="1:9" ht="15">
      <c r="A351" s="45"/>
      <c r="B351" s="411" t="s">
        <v>276</v>
      </c>
      <c r="C351" s="117" t="s">
        <v>13</v>
      </c>
      <c r="D351" s="136">
        <v>0</v>
      </c>
      <c r="E351" s="134"/>
      <c r="F351" s="128">
        <f t="shared" si="56"/>
        <v>0</v>
      </c>
    </row>
    <row r="352" spans="1:9" ht="15">
      <c r="A352" s="45"/>
      <c r="B352" s="411" t="s">
        <v>277</v>
      </c>
      <c r="C352" s="117" t="s">
        <v>13</v>
      </c>
      <c r="D352" s="136">
        <v>0</v>
      </c>
      <c r="E352" s="134"/>
      <c r="F352" s="128">
        <f t="shared" si="56"/>
        <v>0</v>
      </c>
    </row>
    <row r="353" spans="1:6" ht="12.75" customHeight="1">
      <c r="A353" s="45"/>
      <c r="B353" s="60"/>
      <c r="C353" s="118"/>
      <c r="D353" s="140"/>
      <c r="E353" s="141"/>
      <c r="F353" s="142"/>
    </row>
    <row r="354" spans="1:6" ht="267.75">
      <c r="A354" s="45">
        <f>+A331+1</f>
        <v>14</v>
      </c>
      <c r="B354" s="461" t="s">
        <v>127</v>
      </c>
      <c r="C354" s="117"/>
      <c r="D354" s="140"/>
      <c r="E354" s="139"/>
      <c r="F354" s="135"/>
    </row>
    <row r="355" spans="1:6" ht="12.75" customHeight="1">
      <c r="A355" s="45"/>
      <c r="B355" s="246"/>
      <c r="C355" s="114"/>
      <c r="D355" s="136"/>
      <c r="E355" s="137"/>
      <c r="F355" s="138"/>
    </row>
    <row r="356" spans="1:6" ht="12.75" customHeight="1">
      <c r="A356" s="45"/>
      <c r="B356" s="297" t="s">
        <v>257</v>
      </c>
      <c r="C356" s="117" t="s">
        <v>13</v>
      </c>
      <c r="D356" s="136">
        <v>0</v>
      </c>
      <c r="E356" s="134"/>
      <c r="F356" s="472">
        <f>D356*E356</f>
        <v>0</v>
      </c>
    </row>
    <row r="357" spans="1:6" ht="12.75" customHeight="1">
      <c r="A357" s="45"/>
      <c r="B357" s="411" t="s">
        <v>259</v>
      </c>
      <c r="C357" s="117" t="s">
        <v>13</v>
      </c>
      <c r="D357" s="136">
        <v>0</v>
      </c>
      <c r="E357" s="134"/>
      <c r="F357" s="128">
        <f t="shared" ref="F357:F360" si="57">D357*E357</f>
        <v>0</v>
      </c>
    </row>
    <row r="358" spans="1:6" ht="12.75" customHeight="1">
      <c r="A358" s="45"/>
      <c r="B358" s="411" t="s">
        <v>260</v>
      </c>
      <c r="C358" s="117" t="s">
        <v>13</v>
      </c>
      <c r="D358" s="136">
        <v>0</v>
      </c>
      <c r="E358" s="134"/>
      <c r="F358" s="128">
        <f t="shared" si="57"/>
        <v>0</v>
      </c>
    </row>
    <row r="359" spans="1:6" ht="12.75" customHeight="1">
      <c r="A359" s="45"/>
      <c r="B359" s="411" t="s">
        <v>261</v>
      </c>
      <c r="C359" s="117" t="s">
        <v>13</v>
      </c>
      <c r="D359" s="136">
        <v>0</v>
      </c>
      <c r="E359" s="134"/>
      <c r="F359" s="128">
        <f t="shared" si="57"/>
        <v>0</v>
      </c>
    </row>
    <row r="360" spans="1:6" ht="12.75" customHeight="1">
      <c r="A360" s="45"/>
      <c r="B360" s="411" t="s">
        <v>262</v>
      </c>
      <c r="C360" s="117" t="s">
        <v>13</v>
      </c>
      <c r="D360" s="136">
        <f>+G15*1.5</f>
        <v>0</v>
      </c>
      <c r="E360" s="134"/>
      <c r="F360" s="128">
        <f t="shared" si="57"/>
        <v>0</v>
      </c>
    </row>
    <row r="361" spans="1:6" ht="12.75" customHeight="1">
      <c r="A361" s="45"/>
      <c r="B361" s="411" t="s">
        <v>271</v>
      </c>
      <c r="C361" s="117" t="s">
        <v>13</v>
      </c>
      <c r="D361" s="136">
        <v>0</v>
      </c>
      <c r="E361" s="134"/>
      <c r="F361" s="128">
        <f t="shared" ref="F361" si="58">D361*E361</f>
        <v>0</v>
      </c>
    </row>
    <row r="362" spans="1:6" ht="12.75" customHeight="1">
      <c r="A362" s="45"/>
      <c r="B362" s="411" t="s">
        <v>265</v>
      </c>
      <c r="C362" s="117" t="s">
        <v>13</v>
      </c>
      <c r="D362" s="136">
        <v>0</v>
      </c>
      <c r="E362" s="134"/>
      <c r="F362" s="128">
        <f t="shared" ref="F362:F363" si="59">D362*E362</f>
        <v>0</v>
      </c>
    </row>
    <row r="363" spans="1:6" ht="12.75" customHeight="1">
      <c r="A363" s="45"/>
      <c r="B363" s="411" t="s">
        <v>266</v>
      </c>
      <c r="C363" s="117" t="s">
        <v>13</v>
      </c>
      <c r="D363" s="136">
        <v>0</v>
      </c>
      <c r="E363" s="134"/>
      <c r="F363" s="128">
        <f t="shared" si="59"/>
        <v>0</v>
      </c>
    </row>
    <row r="364" spans="1:6" ht="12.75" customHeight="1">
      <c r="A364" s="45"/>
      <c r="B364" s="411" t="s">
        <v>267</v>
      </c>
      <c r="C364" s="117" t="s">
        <v>13</v>
      </c>
      <c r="D364" s="136">
        <v>0</v>
      </c>
      <c r="E364" s="134"/>
      <c r="F364" s="128">
        <f t="shared" ref="F364:F375" si="60">D364*E364</f>
        <v>0</v>
      </c>
    </row>
    <row r="365" spans="1:6" ht="12.75" customHeight="1">
      <c r="A365" s="45"/>
      <c r="B365" s="411" t="s">
        <v>268</v>
      </c>
      <c r="C365" s="117" t="s">
        <v>13</v>
      </c>
      <c r="D365" s="136">
        <v>0</v>
      </c>
      <c r="E365" s="134"/>
      <c r="F365" s="128">
        <f t="shared" si="60"/>
        <v>0</v>
      </c>
    </row>
    <row r="366" spans="1:6" ht="12.75" customHeight="1">
      <c r="A366" s="45"/>
      <c r="B366" s="411" t="s">
        <v>269</v>
      </c>
      <c r="C366" s="117" t="s">
        <v>13</v>
      </c>
      <c r="D366" s="136">
        <v>0</v>
      </c>
      <c r="E366" s="134"/>
      <c r="F366" s="128">
        <f t="shared" si="60"/>
        <v>0</v>
      </c>
    </row>
    <row r="367" spans="1:6" ht="12.75" customHeight="1">
      <c r="A367" s="45"/>
      <c r="B367" s="411" t="s">
        <v>270</v>
      </c>
      <c r="C367" s="117" t="s">
        <v>13</v>
      </c>
      <c r="D367" s="136">
        <v>0</v>
      </c>
      <c r="E367" s="134"/>
      <c r="F367" s="128">
        <f t="shared" si="60"/>
        <v>0</v>
      </c>
    </row>
    <row r="368" spans="1:6" ht="12.75" customHeight="1">
      <c r="A368" s="45"/>
      <c r="B368" s="411" t="s">
        <v>263</v>
      </c>
      <c r="C368" s="117" t="s">
        <v>13</v>
      </c>
      <c r="D368" s="136">
        <v>0</v>
      </c>
      <c r="E368" s="134"/>
      <c r="F368" s="128">
        <f t="shared" si="60"/>
        <v>0</v>
      </c>
    </row>
    <row r="369" spans="1:6" ht="12.75" customHeight="1">
      <c r="A369" s="45"/>
      <c r="B369" s="411" t="s">
        <v>264</v>
      </c>
      <c r="C369" s="117" t="s">
        <v>13</v>
      </c>
      <c r="D369" s="136">
        <v>0</v>
      </c>
      <c r="E369" s="134"/>
      <c r="F369" s="128">
        <f t="shared" si="60"/>
        <v>0</v>
      </c>
    </row>
    <row r="370" spans="1:6" ht="12.75" customHeight="1">
      <c r="A370" s="45"/>
      <c r="B370" s="411" t="s">
        <v>272</v>
      </c>
      <c r="C370" s="117" t="s">
        <v>13</v>
      </c>
      <c r="D370" s="136">
        <v>0</v>
      </c>
      <c r="E370" s="134"/>
      <c r="F370" s="128">
        <f t="shared" si="60"/>
        <v>0</v>
      </c>
    </row>
    <row r="371" spans="1:6" ht="12.75" customHeight="1">
      <c r="A371" s="45"/>
      <c r="B371" s="411" t="s">
        <v>273</v>
      </c>
      <c r="C371" s="117" t="s">
        <v>13</v>
      </c>
      <c r="D371" s="136">
        <v>0</v>
      </c>
      <c r="E371" s="134"/>
      <c r="F371" s="128">
        <f t="shared" si="60"/>
        <v>0</v>
      </c>
    </row>
    <row r="372" spans="1:6" ht="12.75" customHeight="1">
      <c r="A372" s="45"/>
      <c r="B372" s="411" t="s">
        <v>274</v>
      </c>
      <c r="C372" s="117" t="s">
        <v>13</v>
      </c>
      <c r="D372" s="136">
        <v>0</v>
      </c>
      <c r="E372" s="134"/>
      <c r="F372" s="128">
        <f t="shared" si="60"/>
        <v>0</v>
      </c>
    </row>
    <row r="373" spans="1:6" ht="12.75" customHeight="1">
      <c r="A373" s="45"/>
      <c r="B373" s="411" t="s">
        <v>275</v>
      </c>
      <c r="C373" s="117" t="s">
        <v>13</v>
      </c>
      <c r="D373" s="136">
        <v>0</v>
      </c>
      <c r="E373" s="134"/>
      <c r="F373" s="128">
        <f t="shared" si="60"/>
        <v>0</v>
      </c>
    </row>
    <row r="374" spans="1:6" ht="12.75" customHeight="1">
      <c r="A374" s="45"/>
      <c r="B374" s="411" t="s">
        <v>276</v>
      </c>
      <c r="C374" s="117" t="s">
        <v>13</v>
      </c>
      <c r="D374" s="136">
        <v>0</v>
      </c>
      <c r="E374" s="134"/>
      <c r="F374" s="128">
        <f t="shared" si="60"/>
        <v>0</v>
      </c>
    </row>
    <row r="375" spans="1:6" ht="12.75" customHeight="1">
      <c r="A375" s="45"/>
      <c r="B375" s="411" t="s">
        <v>277</v>
      </c>
      <c r="C375" s="117" t="s">
        <v>13</v>
      </c>
      <c r="D375" s="136">
        <v>0</v>
      </c>
      <c r="E375" s="134"/>
      <c r="F375" s="128">
        <f t="shared" si="60"/>
        <v>0</v>
      </c>
    </row>
    <row r="376" spans="1:6" ht="15">
      <c r="A376" s="45"/>
      <c r="B376" s="73"/>
      <c r="C376" s="114"/>
      <c r="D376" s="136"/>
      <c r="E376" s="139"/>
      <c r="F376" s="135"/>
    </row>
    <row r="377" spans="1:6" ht="140.25">
      <c r="A377" s="45">
        <v>15</v>
      </c>
      <c r="B377" s="20" t="s">
        <v>82</v>
      </c>
      <c r="C377" s="36"/>
      <c r="D377" s="140"/>
      <c r="E377" s="140"/>
      <c r="F377" s="126"/>
    </row>
    <row r="378" spans="1:6" ht="15">
      <c r="A378" s="45"/>
      <c r="B378" s="246"/>
      <c r="C378" s="114"/>
      <c r="D378" s="136"/>
      <c r="E378" s="137"/>
      <c r="F378" s="138"/>
    </row>
    <row r="379" spans="1:6" ht="15">
      <c r="A379" s="45"/>
      <c r="B379" s="297" t="s">
        <v>257</v>
      </c>
      <c r="C379" s="117" t="s">
        <v>13</v>
      </c>
      <c r="D379" s="136">
        <f>+(E11+F11)*1.5</f>
        <v>256.56</v>
      </c>
      <c r="E379" s="134"/>
      <c r="F379" s="472">
        <f>D379*E379</f>
        <v>0</v>
      </c>
    </row>
    <row r="380" spans="1:6" ht="15">
      <c r="A380" s="45"/>
      <c r="B380" s="411" t="s">
        <v>259</v>
      </c>
      <c r="C380" s="117" t="s">
        <v>13</v>
      </c>
      <c r="D380" s="136">
        <f>+(E12+F12)*0.9</f>
        <v>7.11</v>
      </c>
      <c r="E380" s="134"/>
      <c r="F380" s="128">
        <f t="shared" ref="F380:F383" si="61">D380*E380</f>
        <v>0</v>
      </c>
    </row>
    <row r="381" spans="1:6" ht="15">
      <c r="A381" s="45"/>
      <c r="B381" s="411" t="s">
        <v>260</v>
      </c>
      <c r="C381" s="117" t="s">
        <v>13</v>
      </c>
      <c r="D381" s="136">
        <f>+(E13+F13)*1.3</f>
        <v>62.777000000000001</v>
      </c>
      <c r="E381" s="134"/>
      <c r="F381" s="128">
        <f t="shared" si="61"/>
        <v>0</v>
      </c>
    </row>
    <row r="382" spans="1:6" ht="15">
      <c r="A382" s="45"/>
      <c r="B382" s="411" t="s">
        <v>261</v>
      </c>
      <c r="C382" s="117" t="s">
        <v>13</v>
      </c>
      <c r="D382" s="136">
        <f>+(E14+F14)*1.7</f>
        <v>74.494</v>
      </c>
      <c r="E382" s="134"/>
      <c r="F382" s="128">
        <f t="shared" si="61"/>
        <v>0</v>
      </c>
    </row>
    <row r="383" spans="1:6" ht="15">
      <c r="A383" s="45"/>
      <c r="B383" s="411" t="s">
        <v>262</v>
      </c>
      <c r="C383" s="117" t="s">
        <v>13</v>
      </c>
      <c r="D383" s="136">
        <f>+(E15+F15)*0.85</f>
        <v>49.045000000000002</v>
      </c>
      <c r="E383" s="134"/>
      <c r="F383" s="128">
        <f t="shared" si="61"/>
        <v>0</v>
      </c>
    </row>
    <row r="384" spans="1:6" ht="15">
      <c r="A384" s="45"/>
      <c r="B384" s="411" t="s">
        <v>271</v>
      </c>
      <c r="C384" s="117" t="s">
        <v>13</v>
      </c>
      <c r="D384" s="136">
        <f>+(E16+F16)*0.9</f>
        <v>0</v>
      </c>
      <c r="E384" s="134"/>
      <c r="F384" s="128">
        <f t="shared" ref="F384" si="62">D384*E384</f>
        <v>0</v>
      </c>
    </row>
    <row r="385" spans="1:7" ht="15">
      <c r="A385" s="45"/>
      <c r="B385" s="411" t="s">
        <v>265</v>
      </c>
      <c r="C385" s="117" t="s">
        <v>13</v>
      </c>
      <c r="D385" s="136">
        <f>+(E17+F17)*1.7</f>
        <v>57.289999999999992</v>
      </c>
      <c r="E385" s="134"/>
      <c r="F385" s="128">
        <f t="shared" ref="F385:F386" si="63">D385*E385</f>
        <v>0</v>
      </c>
    </row>
    <row r="386" spans="1:7" ht="15">
      <c r="A386" s="45"/>
      <c r="B386" s="411" t="s">
        <v>266</v>
      </c>
      <c r="C386" s="117" t="s">
        <v>13</v>
      </c>
      <c r="D386" s="136">
        <f>+(E18+F18)*1.5</f>
        <v>0</v>
      </c>
      <c r="E386" s="134"/>
      <c r="F386" s="128">
        <f t="shared" si="63"/>
        <v>0</v>
      </c>
    </row>
    <row r="387" spans="1:7" ht="15">
      <c r="A387" s="45"/>
      <c r="B387" s="411" t="s">
        <v>267</v>
      </c>
      <c r="C387" s="117" t="s">
        <v>13</v>
      </c>
      <c r="D387" s="136">
        <f>+(E19+F19)*1.4</f>
        <v>94.57</v>
      </c>
      <c r="E387" s="134"/>
      <c r="F387" s="128">
        <f t="shared" ref="F387:F398" si="64">D387*E387</f>
        <v>0</v>
      </c>
    </row>
    <row r="388" spans="1:7" ht="15">
      <c r="A388" s="45"/>
      <c r="B388" s="411" t="s">
        <v>268</v>
      </c>
      <c r="C388" s="117" t="s">
        <v>13</v>
      </c>
      <c r="D388" s="136">
        <f>+(E20+F20)*1.5</f>
        <v>0</v>
      </c>
      <c r="E388" s="134"/>
      <c r="F388" s="128">
        <f t="shared" si="64"/>
        <v>0</v>
      </c>
    </row>
    <row r="389" spans="1:7" ht="15">
      <c r="A389" s="45"/>
      <c r="B389" s="411" t="s">
        <v>269</v>
      </c>
      <c r="C389" s="117" t="s">
        <v>13</v>
      </c>
      <c r="D389" s="136">
        <f>+(E21+F21)*1.5</f>
        <v>25.200000000000003</v>
      </c>
      <c r="E389" s="134"/>
      <c r="F389" s="128">
        <f t="shared" si="64"/>
        <v>0</v>
      </c>
    </row>
    <row r="390" spans="1:7" ht="15">
      <c r="A390" s="45"/>
      <c r="B390" s="411" t="s">
        <v>270</v>
      </c>
      <c r="C390" s="117" t="s">
        <v>13</v>
      </c>
      <c r="D390" s="136">
        <f>+(E22+F22)*1.4</f>
        <v>641.62</v>
      </c>
      <c r="E390" s="134"/>
      <c r="F390" s="128">
        <f t="shared" si="64"/>
        <v>0</v>
      </c>
    </row>
    <row r="391" spans="1:7" ht="15">
      <c r="A391" s="45"/>
      <c r="B391" s="411" t="s">
        <v>263</v>
      </c>
      <c r="C391" s="117" t="s">
        <v>13</v>
      </c>
      <c r="D391" s="136">
        <f t="shared" ref="D391:D396" si="65">+(E23+F23)*1.5</f>
        <v>6.66</v>
      </c>
      <c r="E391" s="134"/>
      <c r="F391" s="128">
        <f t="shared" si="64"/>
        <v>0</v>
      </c>
    </row>
    <row r="392" spans="1:7" ht="15">
      <c r="A392" s="45"/>
      <c r="B392" s="411" t="s">
        <v>264</v>
      </c>
      <c r="C392" s="117" t="s">
        <v>13</v>
      </c>
      <c r="D392" s="136">
        <f t="shared" si="65"/>
        <v>128.85000000000002</v>
      </c>
      <c r="E392" s="134"/>
      <c r="F392" s="128">
        <f t="shared" si="64"/>
        <v>0</v>
      </c>
    </row>
    <row r="393" spans="1:7" ht="15">
      <c r="A393" s="45"/>
      <c r="B393" s="411" t="s">
        <v>272</v>
      </c>
      <c r="C393" s="117" t="s">
        <v>13</v>
      </c>
      <c r="D393" s="136">
        <f t="shared" si="65"/>
        <v>73.050000000000011</v>
      </c>
      <c r="E393" s="134"/>
      <c r="F393" s="128">
        <f t="shared" si="64"/>
        <v>0</v>
      </c>
    </row>
    <row r="394" spans="1:7" ht="15">
      <c r="A394" s="45"/>
      <c r="B394" s="411" t="s">
        <v>273</v>
      </c>
      <c r="C394" s="117" t="s">
        <v>13</v>
      </c>
      <c r="D394" s="136">
        <f t="shared" si="65"/>
        <v>174</v>
      </c>
      <c r="E394" s="134"/>
      <c r="F394" s="128">
        <f t="shared" si="64"/>
        <v>0</v>
      </c>
    </row>
    <row r="395" spans="1:7" ht="15">
      <c r="A395" s="45"/>
      <c r="B395" s="411" t="s">
        <v>274</v>
      </c>
      <c r="C395" s="117" t="s">
        <v>13</v>
      </c>
      <c r="D395" s="136">
        <f t="shared" si="65"/>
        <v>146.69999999999999</v>
      </c>
      <c r="E395" s="134"/>
      <c r="F395" s="128">
        <f t="shared" si="64"/>
        <v>0</v>
      </c>
    </row>
    <row r="396" spans="1:7" ht="15">
      <c r="A396" s="45"/>
      <c r="B396" s="411" t="s">
        <v>275</v>
      </c>
      <c r="C396" s="117" t="s">
        <v>13</v>
      </c>
      <c r="D396" s="136">
        <f t="shared" si="65"/>
        <v>32.910000000000004</v>
      </c>
      <c r="E396" s="134"/>
      <c r="F396" s="128">
        <f t="shared" si="64"/>
        <v>0</v>
      </c>
    </row>
    <row r="397" spans="1:7" ht="15">
      <c r="A397" s="45"/>
      <c r="B397" s="411" t="s">
        <v>276</v>
      </c>
      <c r="C397" s="117" t="s">
        <v>13</v>
      </c>
      <c r="D397" s="136">
        <f>+(E29+F29)*1.4</f>
        <v>125.35599999999999</v>
      </c>
      <c r="E397" s="134"/>
      <c r="F397" s="128">
        <f t="shared" si="64"/>
        <v>0</v>
      </c>
    </row>
    <row r="398" spans="1:7" ht="15">
      <c r="A398" s="45"/>
      <c r="B398" s="411" t="s">
        <v>277</v>
      </c>
      <c r="C398" s="117" t="s">
        <v>13</v>
      </c>
      <c r="D398" s="136">
        <f>+(E30+F30)*1.5</f>
        <v>38.339999999999996</v>
      </c>
      <c r="E398" s="134"/>
      <c r="F398" s="128">
        <f t="shared" si="64"/>
        <v>0</v>
      </c>
    </row>
    <row r="399" spans="1:7" ht="15">
      <c r="A399" s="45"/>
      <c r="B399" s="204"/>
      <c r="C399" s="117"/>
      <c r="D399" s="136"/>
      <c r="E399" s="201"/>
      <c r="F399" s="128"/>
      <c r="G399" s="193"/>
    </row>
    <row r="400" spans="1:7" ht="102">
      <c r="A400" s="45">
        <v>16</v>
      </c>
      <c r="B400" s="20" t="s">
        <v>81</v>
      </c>
      <c r="C400" s="114"/>
      <c r="D400" s="136"/>
      <c r="E400" s="140"/>
      <c r="F400" s="126"/>
    </row>
    <row r="401" spans="1:9" ht="12.75" customHeight="1">
      <c r="A401" s="45"/>
      <c r="B401" s="246"/>
      <c r="C401" s="114"/>
      <c r="D401" s="136"/>
      <c r="E401" s="137"/>
      <c r="F401" s="138"/>
      <c r="H401"/>
      <c r="I401"/>
    </row>
    <row r="402" spans="1:9" ht="12.75" customHeight="1">
      <c r="A402" s="45"/>
      <c r="B402" s="297" t="s">
        <v>257</v>
      </c>
      <c r="C402" s="117" t="s">
        <v>13</v>
      </c>
      <c r="D402" s="136">
        <f t="shared" ref="D402:D408" si="66">(D218+D241+D264+D379)</f>
        <v>512.50400000000002</v>
      </c>
      <c r="E402" s="134"/>
      <c r="F402" s="472">
        <f>D402*E402</f>
        <v>0</v>
      </c>
      <c r="H402"/>
      <c r="I402"/>
    </row>
    <row r="403" spans="1:9" ht="12.75" customHeight="1">
      <c r="A403" s="45"/>
      <c r="B403" s="411" t="s">
        <v>259</v>
      </c>
      <c r="C403" s="117" t="s">
        <v>13</v>
      </c>
      <c r="D403" s="136">
        <f t="shared" si="66"/>
        <v>38.585000000000001</v>
      </c>
      <c r="E403" s="134"/>
      <c r="F403" s="128">
        <f t="shared" ref="F403:F406" si="67">D403*E403</f>
        <v>0</v>
      </c>
      <c r="H403"/>
      <c r="I403"/>
    </row>
    <row r="404" spans="1:9" ht="12.75" customHeight="1">
      <c r="A404" s="45"/>
      <c r="B404" s="411" t="s">
        <v>260</v>
      </c>
      <c r="C404" s="117" t="s">
        <v>13</v>
      </c>
      <c r="D404" s="136">
        <f t="shared" si="66"/>
        <v>92.236500000000007</v>
      </c>
      <c r="E404" s="134"/>
      <c r="F404" s="128">
        <f t="shared" si="67"/>
        <v>0</v>
      </c>
      <c r="H404"/>
      <c r="I404"/>
    </row>
    <row r="405" spans="1:9" ht="12.75" customHeight="1">
      <c r="A405" s="45"/>
      <c r="B405" s="411" t="s">
        <v>261</v>
      </c>
      <c r="C405" s="117" t="s">
        <v>13</v>
      </c>
      <c r="D405" s="136">
        <f t="shared" si="66"/>
        <v>136.44799999999998</v>
      </c>
      <c r="E405" s="134"/>
      <c r="F405" s="128">
        <f t="shared" si="67"/>
        <v>0</v>
      </c>
      <c r="H405"/>
      <c r="I405"/>
    </row>
    <row r="406" spans="1:9" ht="12.75" customHeight="1">
      <c r="A406" s="45"/>
      <c r="B406" s="411" t="s">
        <v>262</v>
      </c>
      <c r="C406" s="117" t="s">
        <v>13</v>
      </c>
      <c r="D406" s="136">
        <f t="shared" si="66"/>
        <v>69.240000000000009</v>
      </c>
      <c r="E406" s="134"/>
      <c r="F406" s="128">
        <f t="shared" si="67"/>
        <v>0</v>
      </c>
      <c r="H406"/>
      <c r="I406"/>
    </row>
    <row r="407" spans="1:9" ht="12.75" customHeight="1">
      <c r="A407" s="45"/>
      <c r="B407" s="411" t="s">
        <v>271</v>
      </c>
      <c r="C407" s="117" t="s">
        <v>13</v>
      </c>
      <c r="D407" s="136">
        <f t="shared" si="66"/>
        <v>28.25</v>
      </c>
      <c r="E407" s="134"/>
      <c r="F407" s="128">
        <f t="shared" ref="F407" si="68">D407*E407</f>
        <v>0</v>
      </c>
      <c r="H407"/>
      <c r="I407"/>
    </row>
    <row r="408" spans="1:9" ht="12.75" customHeight="1">
      <c r="A408" s="45"/>
      <c r="B408" s="411" t="s">
        <v>265</v>
      </c>
      <c r="C408" s="117" t="s">
        <v>13</v>
      </c>
      <c r="D408" s="136">
        <f t="shared" si="66"/>
        <v>313.48500000000001</v>
      </c>
      <c r="E408" s="134"/>
      <c r="F408" s="128">
        <f t="shared" ref="F408:F409" si="69">D408*E408</f>
        <v>0</v>
      </c>
      <c r="H408"/>
      <c r="I408"/>
    </row>
    <row r="409" spans="1:9" ht="12.75" customHeight="1">
      <c r="A409" s="45"/>
      <c r="B409" s="411" t="s">
        <v>266</v>
      </c>
      <c r="C409" s="117" t="s">
        <v>13</v>
      </c>
      <c r="D409" s="136">
        <f>(D225+D248+D271+D386)</f>
        <v>20.032</v>
      </c>
      <c r="E409" s="134"/>
      <c r="F409" s="128">
        <f t="shared" si="69"/>
        <v>0</v>
      </c>
      <c r="H409"/>
      <c r="I409"/>
    </row>
    <row r="410" spans="1:9" ht="12.75" customHeight="1">
      <c r="A410" s="45"/>
      <c r="B410" s="411" t="s">
        <v>267</v>
      </c>
      <c r="C410" s="117" t="s">
        <v>13</v>
      </c>
      <c r="D410" s="136">
        <f t="shared" ref="D410:D421" si="70">(D226+D249+D272+D387)</f>
        <v>135.2525</v>
      </c>
      <c r="E410" s="134"/>
      <c r="F410" s="128">
        <f t="shared" ref="F410:F421" si="71">D410*E410</f>
        <v>0</v>
      </c>
      <c r="H410"/>
      <c r="I410"/>
    </row>
    <row r="411" spans="1:9" ht="12.75" customHeight="1">
      <c r="A411" s="45"/>
      <c r="B411" s="411" t="s">
        <v>268</v>
      </c>
      <c r="C411" s="117" t="s">
        <v>13</v>
      </c>
      <c r="D411" s="136">
        <f t="shared" si="70"/>
        <v>8.3400000000000016</v>
      </c>
      <c r="E411" s="134"/>
      <c r="F411" s="128">
        <f t="shared" si="71"/>
        <v>0</v>
      </c>
      <c r="H411"/>
      <c r="I411"/>
    </row>
    <row r="412" spans="1:9" ht="12.75" customHeight="1">
      <c r="A412" s="45"/>
      <c r="B412" s="411" t="s">
        <v>269</v>
      </c>
      <c r="C412" s="117" t="s">
        <v>13</v>
      </c>
      <c r="D412" s="136">
        <f t="shared" si="70"/>
        <v>39.800000000000004</v>
      </c>
      <c r="E412" s="134"/>
      <c r="F412" s="128">
        <f t="shared" si="71"/>
        <v>0</v>
      </c>
      <c r="H412"/>
      <c r="I412"/>
    </row>
    <row r="413" spans="1:9" ht="12.75" customHeight="1">
      <c r="A413" s="45"/>
      <c r="B413" s="411" t="s">
        <v>270</v>
      </c>
      <c r="C413" s="117" t="s">
        <v>13</v>
      </c>
      <c r="D413" s="136">
        <f t="shared" si="70"/>
        <v>802.02500000000009</v>
      </c>
      <c r="E413" s="134"/>
      <c r="F413" s="128">
        <f t="shared" si="71"/>
        <v>0</v>
      </c>
      <c r="H413"/>
      <c r="I413"/>
    </row>
    <row r="414" spans="1:9" ht="12.75" customHeight="1">
      <c r="A414" s="45"/>
      <c r="B414" s="411" t="s">
        <v>263</v>
      </c>
      <c r="C414" s="117" t="s">
        <v>13</v>
      </c>
      <c r="D414" s="136">
        <f t="shared" si="70"/>
        <v>43.134</v>
      </c>
      <c r="E414" s="134"/>
      <c r="F414" s="128">
        <f t="shared" si="71"/>
        <v>0</v>
      </c>
      <c r="H414"/>
      <c r="I414"/>
    </row>
    <row r="415" spans="1:9" ht="12.75" customHeight="1">
      <c r="A415" s="45"/>
      <c r="B415" s="411" t="s">
        <v>264</v>
      </c>
      <c r="C415" s="117" t="s">
        <v>13</v>
      </c>
      <c r="D415" s="136">
        <f t="shared" si="70"/>
        <v>163.43100000000004</v>
      </c>
      <c r="E415" s="134"/>
      <c r="F415" s="128">
        <f t="shared" si="71"/>
        <v>0</v>
      </c>
      <c r="H415"/>
      <c r="I415"/>
    </row>
    <row r="416" spans="1:9" ht="12.75" customHeight="1">
      <c r="A416" s="45"/>
      <c r="B416" s="411" t="s">
        <v>272</v>
      </c>
      <c r="C416" s="117" t="s">
        <v>13</v>
      </c>
      <c r="D416" s="136">
        <f t="shared" si="70"/>
        <v>90.095000000000013</v>
      </c>
      <c r="E416" s="134"/>
      <c r="F416" s="128">
        <f t="shared" si="71"/>
        <v>0</v>
      </c>
      <c r="H416"/>
      <c r="I416"/>
    </row>
    <row r="417" spans="1:9" ht="12.75" customHeight="1">
      <c r="A417" s="45"/>
      <c r="B417" s="411" t="s">
        <v>273</v>
      </c>
      <c r="C417" s="117" t="s">
        <v>13</v>
      </c>
      <c r="D417" s="136">
        <f t="shared" si="70"/>
        <v>219.08</v>
      </c>
      <c r="E417" s="134"/>
      <c r="F417" s="128">
        <f t="shared" si="71"/>
        <v>0</v>
      </c>
      <c r="H417"/>
      <c r="I417"/>
    </row>
    <row r="418" spans="1:9" ht="12.75" customHeight="1">
      <c r="A418" s="45"/>
      <c r="B418" s="411" t="s">
        <v>274</v>
      </c>
      <c r="C418" s="117" t="s">
        <v>13</v>
      </c>
      <c r="D418" s="136">
        <f t="shared" si="70"/>
        <v>180.93</v>
      </c>
      <c r="E418" s="134"/>
      <c r="F418" s="128">
        <f t="shared" si="71"/>
        <v>0</v>
      </c>
      <c r="H418"/>
      <c r="I418"/>
    </row>
    <row r="419" spans="1:9" ht="12.75" customHeight="1">
      <c r="A419" s="45"/>
      <c r="B419" s="411" t="s">
        <v>275</v>
      </c>
      <c r="C419" s="117" t="s">
        <v>13</v>
      </c>
      <c r="D419" s="136">
        <v>35</v>
      </c>
      <c r="E419" s="134"/>
      <c r="F419" s="128">
        <f t="shared" si="71"/>
        <v>0</v>
      </c>
      <c r="H419"/>
      <c r="I419"/>
    </row>
    <row r="420" spans="1:9" ht="12.75" customHeight="1">
      <c r="A420" s="45"/>
      <c r="B420" s="411" t="s">
        <v>276</v>
      </c>
      <c r="C420" s="117" t="s">
        <v>13</v>
      </c>
      <c r="D420" s="136">
        <f t="shared" si="70"/>
        <v>181.85500000000002</v>
      </c>
      <c r="E420" s="134"/>
      <c r="F420" s="128">
        <f t="shared" si="71"/>
        <v>0</v>
      </c>
      <c r="H420"/>
      <c r="I420"/>
    </row>
    <row r="421" spans="1:9" ht="12.75" customHeight="1">
      <c r="A421" s="45"/>
      <c r="B421" s="411" t="s">
        <v>277</v>
      </c>
      <c r="C421" s="117" t="s">
        <v>13</v>
      </c>
      <c r="D421" s="136">
        <f t="shared" si="70"/>
        <v>74.805999999999997</v>
      </c>
      <c r="E421" s="134"/>
      <c r="F421" s="128">
        <f t="shared" si="71"/>
        <v>0</v>
      </c>
      <c r="H421"/>
      <c r="I421"/>
    </row>
    <row r="422" spans="1:9" ht="12.75" customHeight="1">
      <c r="A422" s="45"/>
      <c r="B422" s="20"/>
      <c r="C422" s="114"/>
      <c r="D422" s="140"/>
      <c r="E422" s="141"/>
      <c r="F422" s="128"/>
      <c r="H422"/>
      <c r="I422"/>
    </row>
    <row r="423" spans="1:9" ht="76.5">
      <c r="A423" s="45">
        <v>17</v>
      </c>
      <c r="B423" s="20" t="s">
        <v>126</v>
      </c>
      <c r="C423" s="114"/>
      <c r="D423" s="136"/>
      <c r="E423" s="140"/>
      <c r="F423" s="126"/>
    </row>
    <row r="424" spans="1:9" ht="12.75" customHeight="1">
      <c r="A424" s="45"/>
      <c r="B424" s="246"/>
      <c r="C424" s="114"/>
      <c r="D424" s="136"/>
      <c r="E424" s="137"/>
      <c r="F424" s="138"/>
      <c r="H424"/>
      <c r="I424"/>
    </row>
    <row r="425" spans="1:9" ht="12.75" customHeight="1">
      <c r="A425" s="45"/>
      <c r="B425" s="297" t="s">
        <v>257</v>
      </c>
      <c r="C425" s="117" t="s">
        <v>13</v>
      </c>
      <c r="D425" s="136">
        <f>(D80+D103+D126)-D402</f>
        <v>790.6959999999998</v>
      </c>
      <c r="E425" s="134"/>
      <c r="F425" s="472">
        <f>D425*E425</f>
        <v>0</v>
      </c>
      <c r="H425"/>
      <c r="I425"/>
    </row>
    <row r="426" spans="1:9" ht="12.75" customHeight="1">
      <c r="A426" s="45"/>
      <c r="B426" s="411" t="s">
        <v>259</v>
      </c>
      <c r="C426" s="117" t="s">
        <v>13</v>
      </c>
      <c r="D426" s="136">
        <f>(D81+D104+D127)-D403</f>
        <v>89.064999999999998</v>
      </c>
      <c r="E426" s="134"/>
      <c r="F426" s="128">
        <f t="shared" ref="F426:F429" si="72">D426*E426</f>
        <v>0</v>
      </c>
      <c r="H426"/>
      <c r="I426"/>
    </row>
    <row r="427" spans="1:9" ht="12.75" customHeight="1">
      <c r="A427" s="45"/>
      <c r="B427" s="411" t="s">
        <v>260</v>
      </c>
      <c r="C427" s="117" t="s">
        <v>13</v>
      </c>
      <c r="D427" s="136">
        <f>(D82+D105+D128)-D404</f>
        <v>22.663499999999999</v>
      </c>
      <c r="E427" s="134"/>
      <c r="F427" s="128">
        <f t="shared" si="72"/>
        <v>0</v>
      </c>
      <c r="H427"/>
      <c r="I427"/>
    </row>
    <row r="428" spans="1:9" ht="12.75" customHeight="1">
      <c r="A428" s="45"/>
      <c r="B428" s="411" t="s">
        <v>261</v>
      </c>
      <c r="C428" s="117" t="s">
        <v>13</v>
      </c>
      <c r="D428" s="136">
        <f>(D83+D106+D129)-D405</f>
        <v>158.452</v>
      </c>
      <c r="E428" s="134"/>
      <c r="F428" s="128">
        <f t="shared" si="72"/>
        <v>0</v>
      </c>
      <c r="H428"/>
      <c r="I428"/>
    </row>
    <row r="429" spans="1:9" ht="12.75" customHeight="1">
      <c r="A429" s="45"/>
      <c r="B429" s="411" t="s">
        <v>262</v>
      </c>
      <c r="C429" s="117" t="s">
        <v>13</v>
      </c>
      <c r="D429" s="136">
        <v>0</v>
      </c>
      <c r="E429" s="134"/>
      <c r="F429" s="128">
        <f t="shared" si="72"/>
        <v>0</v>
      </c>
      <c r="H429"/>
      <c r="I429"/>
    </row>
    <row r="430" spans="1:9" ht="12.75" customHeight="1">
      <c r="A430" s="45"/>
      <c r="B430" s="411" t="s">
        <v>271</v>
      </c>
      <c r="C430" s="117" t="s">
        <v>13</v>
      </c>
      <c r="D430" s="136">
        <f>(D85+D108+D131)-D407</f>
        <v>30.749999999999993</v>
      </c>
      <c r="E430" s="134"/>
      <c r="F430" s="128">
        <f t="shared" ref="F430:F432" si="73">D430*E430</f>
        <v>0</v>
      </c>
      <c r="H430"/>
      <c r="I430"/>
    </row>
    <row r="431" spans="1:9" ht="12.75" customHeight="1">
      <c r="A431" s="45"/>
      <c r="B431" s="411" t="s">
        <v>265</v>
      </c>
      <c r="C431" s="117" t="s">
        <v>13</v>
      </c>
      <c r="D431" s="136">
        <v>902</v>
      </c>
      <c r="E431" s="134"/>
      <c r="F431" s="128">
        <f t="shared" si="73"/>
        <v>0</v>
      </c>
      <c r="H431"/>
      <c r="I431"/>
    </row>
    <row r="432" spans="1:9" ht="12.75" customHeight="1">
      <c r="A432" s="45"/>
      <c r="B432" s="411" t="s">
        <v>266</v>
      </c>
      <c r="C432" s="117" t="s">
        <v>129</v>
      </c>
      <c r="D432" s="136">
        <f>(D87+D110+D133)-D409</f>
        <v>38.767999999999986</v>
      </c>
      <c r="E432" s="134"/>
      <c r="F432" s="128">
        <f t="shared" si="73"/>
        <v>0</v>
      </c>
      <c r="H432"/>
      <c r="I432"/>
    </row>
    <row r="433" spans="1:9" ht="12.75" customHeight="1">
      <c r="A433" s="45"/>
      <c r="B433" s="411" t="s">
        <v>267</v>
      </c>
      <c r="C433" s="117" t="s">
        <v>13</v>
      </c>
      <c r="D433" s="136">
        <f>(D88+D111+D134)-D410</f>
        <v>21.247500000000002</v>
      </c>
      <c r="E433" s="134"/>
      <c r="F433" s="128">
        <f t="shared" ref="F433:F444" si="74">D433*E433</f>
        <v>0</v>
      </c>
      <c r="H433"/>
      <c r="I433"/>
    </row>
    <row r="434" spans="1:9" ht="12.75" customHeight="1">
      <c r="A434" s="45"/>
      <c r="B434" s="411" t="s">
        <v>268</v>
      </c>
      <c r="C434" s="117" t="s">
        <v>13</v>
      </c>
      <c r="D434" s="136">
        <f t="shared" ref="D434:D444" si="75">(D89+D112+D135)-D411</f>
        <v>17.359999999999992</v>
      </c>
      <c r="E434" s="134"/>
      <c r="F434" s="128">
        <f t="shared" si="74"/>
        <v>0</v>
      </c>
      <c r="H434"/>
      <c r="I434"/>
    </row>
    <row r="435" spans="1:9" ht="12.75" customHeight="1">
      <c r="A435" s="45"/>
      <c r="B435" s="411" t="s">
        <v>269</v>
      </c>
      <c r="C435" s="117" t="s">
        <v>13</v>
      </c>
      <c r="D435" s="136">
        <f t="shared" si="75"/>
        <v>14.049999999999997</v>
      </c>
      <c r="E435" s="134"/>
      <c r="F435" s="128">
        <f t="shared" si="74"/>
        <v>0</v>
      </c>
      <c r="H435"/>
      <c r="I435"/>
    </row>
    <row r="436" spans="1:9" ht="12.75" customHeight="1">
      <c r="A436" s="45"/>
      <c r="B436" s="411" t="s">
        <v>270</v>
      </c>
      <c r="C436" s="117" t="s">
        <v>13</v>
      </c>
      <c r="D436" s="136">
        <v>0</v>
      </c>
      <c r="E436" s="134"/>
      <c r="F436" s="128">
        <f t="shared" si="74"/>
        <v>0</v>
      </c>
      <c r="H436"/>
      <c r="I436"/>
    </row>
    <row r="437" spans="1:9" ht="12.75" customHeight="1">
      <c r="A437" s="45"/>
      <c r="B437" s="411" t="s">
        <v>263</v>
      </c>
      <c r="C437" s="117" t="s">
        <v>13</v>
      </c>
      <c r="D437" s="136">
        <f t="shared" si="75"/>
        <v>91.965999999999966</v>
      </c>
      <c r="E437" s="134"/>
      <c r="F437" s="128">
        <f t="shared" si="74"/>
        <v>0</v>
      </c>
      <c r="H437"/>
      <c r="I437"/>
    </row>
    <row r="438" spans="1:9" ht="12.75" customHeight="1">
      <c r="A438" s="45"/>
      <c r="B438" s="411" t="s">
        <v>264</v>
      </c>
      <c r="C438" s="117" t="s">
        <v>13</v>
      </c>
      <c r="D438" s="136">
        <f t="shared" si="75"/>
        <v>20.468999999999937</v>
      </c>
      <c r="E438" s="134"/>
      <c r="F438" s="128">
        <f t="shared" si="74"/>
        <v>0</v>
      </c>
      <c r="H438"/>
      <c r="I438"/>
    </row>
    <row r="439" spans="1:9" ht="12.75" customHeight="1">
      <c r="A439" s="45"/>
      <c r="B439" s="411" t="s">
        <v>272</v>
      </c>
      <c r="C439" s="117" t="s">
        <v>13</v>
      </c>
      <c r="D439" s="136">
        <v>0</v>
      </c>
      <c r="E439" s="134"/>
      <c r="F439" s="128">
        <f t="shared" si="74"/>
        <v>0</v>
      </c>
      <c r="H439"/>
      <c r="I439"/>
    </row>
    <row r="440" spans="1:9" ht="12.75" customHeight="1">
      <c r="A440" s="45"/>
      <c r="B440" s="411" t="s">
        <v>273</v>
      </c>
      <c r="C440" s="117" t="s">
        <v>129</v>
      </c>
      <c r="D440" s="136">
        <f t="shared" si="75"/>
        <v>0.71999999999999886</v>
      </c>
      <c r="E440" s="134"/>
      <c r="F440" s="128">
        <f t="shared" si="74"/>
        <v>0</v>
      </c>
      <c r="H440"/>
      <c r="I440"/>
    </row>
    <row r="441" spans="1:9" ht="12.75" customHeight="1">
      <c r="A441" s="45"/>
      <c r="B441" s="411" t="s">
        <v>274</v>
      </c>
      <c r="C441" s="117" t="s">
        <v>13</v>
      </c>
      <c r="D441" s="136">
        <v>0</v>
      </c>
      <c r="E441" s="134"/>
      <c r="F441" s="128">
        <f t="shared" si="74"/>
        <v>0</v>
      </c>
      <c r="H441"/>
      <c r="I441"/>
    </row>
    <row r="442" spans="1:9" ht="12.75" customHeight="1">
      <c r="A442" s="45"/>
      <c r="B442" s="411" t="s">
        <v>275</v>
      </c>
      <c r="C442" s="117" t="s">
        <v>13</v>
      </c>
      <c r="D442" s="136">
        <f t="shared" si="75"/>
        <v>0</v>
      </c>
      <c r="E442" s="134"/>
      <c r="F442" s="128">
        <f t="shared" si="74"/>
        <v>0</v>
      </c>
      <c r="H442"/>
      <c r="I442"/>
    </row>
    <row r="443" spans="1:9" ht="12.75" customHeight="1">
      <c r="A443" s="45"/>
      <c r="B443" s="411" t="s">
        <v>276</v>
      </c>
      <c r="C443" s="117" t="s">
        <v>13</v>
      </c>
      <c r="D443" s="136">
        <f t="shared" si="75"/>
        <v>42.394999999999982</v>
      </c>
      <c r="E443" s="134"/>
      <c r="F443" s="128">
        <f t="shared" si="74"/>
        <v>0</v>
      </c>
      <c r="H443"/>
      <c r="I443"/>
    </row>
    <row r="444" spans="1:9" ht="12.75" customHeight="1">
      <c r="A444" s="45"/>
      <c r="B444" s="411" t="s">
        <v>277</v>
      </c>
      <c r="C444" s="117" t="s">
        <v>13</v>
      </c>
      <c r="D444" s="136">
        <f t="shared" si="75"/>
        <v>38.193999999999988</v>
      </c>
      <c r="E444" s="134"/>
      <c r="F444" s="128">
        <f t="shared" si="74"/>
        <v>0</v>
      </c>
      <c r="H444"/>
      <c r="I444"/>
    </row>
    <row r="445" spans="1:9" ht="12.75" customHeight="1">
      <c r="A445" s="45"/>
      <c r="B445" s="204"/>
      <c r="C445" s="115"/>
      <c r="D445" s="136"/>
      <c r="E445" s="201"/>
      <c r="F445" s="128"/>
      <c r="H445"/>
      <c r="I445"/>
    </row>
    <row r="446" spans="1:9" ht="12.75" customHeight="1">
      <c r="A446" s="45"/>
      <c r="B446" s="20" t="s">
        <v>64</v>
      </c>
      <c r="C446" s="114"/>
      <c r="D446" s="140"/>
      <c r="E446" s="141"/>
      <c r="F446" s="128"/>
      <c r="H446"/>
      <c r="I446"/>
    </row>
    <row r="447" spans="1:9" ht="12.75" customHeight="1">
      <c r="A447" s="45"/>
      <c r="B447" s="246"/>
      <c r="C447" s="114"/>
      <c r="D447" s="136"/>
      <c r="E447" s="137"/>
      <c r="F447" s="138"/>
      <c r="H447"/>
      <c r="I447"/>
    </row>
    <row r="448" spans="1:9" ht="12.75" customHeight="1">
      <c r="A448" s="45"/>
      <c r="B448" s="297" t="s">
        <v>257</v>
      </c>
      <c r="C448" s="117"/>
      <c r="D448" s="136"/>
      <c r="E448" s="134"/>
      <c r="F448" s="472">
        <f>ROUND(+F57+F80+F103+F126+F149+F172+F195+F218+F241+F264+F287+F310+F333+F356+F379+F402+F425,0)</f>
        <v>0</v>
      </c>
      <c r="H448"/>
      <c r="I448"/>
    </row>
    <row r="449" spans="1:9" ht="12.75" customHeight="1">
      <c r="A449" s="45"/>
      <c r="B449" s="411" t="s">
        <v>259</v>
      </c>
      <c r="C449" s="117"/>
      <c r="D449" s="136"/>
      <c r="E449" s="134"/>
      <c r="F449" s="472">
        <f t="shared" ref="F449:F467" si="76">ROUND(+F58+F81+F104+F127+F150+F173+F196+F219+F242+F265+F288+F311+F334+F357+F380+F403+F426,0)</f>
        <v>0</v>
      </c>
      <c r="H449"/>
      <c r="I449"/>
    </row>
    <row r="450" spans="1:9" ht="12.75" customHeight="1">
      <c r="A450" s="45"/>
      <c r="B450" s="411" t="s">
        <v>260</v>
      </c>
      <c r="C450" s="117"/>
      <c r="D450" s="136"/>
      <c r="E450" s="134"/>
      <c r="F450" s="472">
        <f t="shared" si="76"/>
        <v>0</v>
      </c>
      <c r="H450"/>
      <c r="I450"/>
    </row>
    <row r="451" spans="1:9" ht="12.75" customHeight="1">
      <c r="A451" s="45"/>
      <c r="B451" s="411" t="s">
        <v>261</v>
      </c>
      <c r="C451" s="117"/>
      <c r="D451" s="136"/>
      <c r="E451" s="134"/>
      <c r="F451" s="472">
        <f t="shared" si="76"/>
        <v>0</v>
      </c>
      <c r="H451"/>
      <c r="I451"/>
    </row>
    <row r="452" spans="1:9" ht="12.75" customHeight="1">
      <c r="A452" s="45"/>
      <c r="B452" s="411" t="s">
        <v>262</v>
      </c>
      <c r="C452" s="117"/>
      <c r="D452" s="136"/>
      <c r="E452" s="134"/>
      <c r="F452" s="472">
        <f t="shared" si="76"/>
        <v>0</v>
      </c>
      <c r="H452"/>
      <c r="I452"/>
    </row>
    <row r="453" spans="1:9" ht="12.75" customHeight="1">
      <c r="A453" s="45"/>
      <c r="B453" s="411" t="s">
        <v>271</v>
      </c>
      <c r="C453" s="117"/>
      <c r="D453" s="136"/>
      <c r="E453" s="134"/>
      <c r="F453" s="472">
        <f t="shared" si="76"/>
        <v>0</v>
      </c>
      <c r="H453"/>
      <c r="I453"/>
    </row>
    <row r="454" spans="1:9" ht="12.75" customHeight="1">
      <c r="A454" s="45"/>
      <c r="B454" s="411" t="s">
        <v>265</v>
      </c>
      <c r="C454" s="117"/>
      <c r="D454" s="136"/>
      <c r="E454" s="134"/>
      <c r="F454" s="472">
        <f t="shared" si="76"/>
        <v>0</v>
      </c>
      <c r="H454"/>
      <c r="I454"/>
    </row>
    <row r="455" spans="1:9" ht="12.75" customHeight="1">
      <c r="A455" s="45"/>
      <c r="B455" s="411" t="s">
        <v>266</v>
      </c>
      <c r="C455" s="117"/>
      <c r="D455" s="136"/>
      <c r="E455" s="134"/>
      <c r="F455" s="472">
        <f t="shared" si="76"/>
        <v>0</v>
      </c>
      <c r="H455"/>
      <c r="I455"/>
    </row>
    <row r="456" spans="1:9" ht="12.75" customHeight="1">
      <c r="A456" s="45"/>
      <c r="B456" s="411" t="s">
        <v>267</v>
      </c>
      <c r="C456" s="117"/>
      <c r="D456" s="136"/>
      <c r="E456" s="134"/>
      <c r="F456" s="472">
        <f t="shared" si="76"/>
        <v>0</v>
      </c>
      <c r="H456"/>
      <c r="I456"/>
    </row>
    <row r="457" spans="1:9" ht="12.75" customHeight="1">
      <c r="A457" s="45"/>
      <c r="B457" s="411" t="s">
        <v>268</v>
      </c>
      <c r="C457" s="117"/>
      <c r="D457" s="136"/>
      <c r="E457" s="134"/>
      <c r="F457" s="472">
        <f t="shared" si="76"/>
        <v>0</v>
      </c>
      <c r="H457"/>
      <c r="I457"/>
    </row>
    <row r="458" spans="1:9" ht="12.75" customHeight="1">
      <c r="A458" s="45"/>
      <c r="B458" s="411" t="s">
        <v>269</v>
      </c>
      <c r="C458" s="117"/>
      <c r="D458" s="136"/>
      <c r="E458" s="134"/>
      <c r="F458" s="472">
        <f t="shared" si="76"/>
        <v>0</v>
      </c>
      <c r="H458"/>
      <c r="I458"/>
    </row>
    <row r="459" spans="1:9" ht="12.75" customHeight="1">
      <c r="A459" s="45"/>
      <c r="B459" s="411" t="s">
        <v>270</v>
      </c>
      <c r="C459" s="117"/>
      <c r="D459" s="136"/>
      <c r="E459" s="134"/>
      <c r="F459" s="472">
        <f t="shared" si="76"/>
        <v>0</v>
      </c>
      <c r="H459"/>
      <c r="I459"/>
    </row>
    <row r="460" spans="1:9" ht="12.75" customHeight="1">
      <c r="A460" s="45"/>
      <c r="B460" s="411" t="s">
        <v>263</v>
      </c>
      <c r="C460" s="117"/>
      <c r="D460" s="136"/>
      <c r="E460" s="134"/>
      <c r="F460" s="472">
        <f t="shared" si="76"/>
        <v>0</v>
      </c>
      <c r="H460"/>
      <c r="I460"/>
    </row>
    <row r="461" spans="1:9" ht="12.75" customHeight="1">
      <c r="A461" s="45"/>
      <c r="B461" s="411" t="s">
        <v>264</v>
      </c>
      <c r="C461" s="117"/>
      <c r="D461" s="136"/>
      <c r="E461" s="134"/>
      <c r="F461" s="472">
        <f t="shared" si="76"/>
        <v>0</v>
      </c>
      <c r="H461"/>
      <c r="I461"/>
    </row>
    <row r="462" spans="1:9" ht="12.75" customHeight="1">
      <c r="A462" s="45"/>
      <c r="B462" s="411" t="s">
        <v>272</v>
      </c>
      <c r="C462" s="117"/>
      <c r="D462" s="136"/>
      <c r="E462" s="134"/>
      <c r="F462" s="472">
        <f t="shared" si="76"/>
        <v>0</v>
      </c>
      <c r="H462"/>
      <c r="I462"/>
    </row>
    <row r="463" spans="1:9" ht="12.75" customHeight="1">
      <c r="A463" s="45"/>
      <c r="B463" s="411" t="s">
        <v>273</v>
      </c>
      <c r="C463" s="117"/>
      <c r="D463" s="136"/>
      <c r="E463" s="134"/>
      <c r="F463" s="472">
        <f t="shared" si="76"/>
        <v>0</v>
      </c>
      <c r="H463"/>
      <c r="I463"/>
    </row>
    <row r="464" spans="1:9" ht="12.75" customHeight="1">
      <c r="A464" s="45"/>
      <c r="B464" s="411" t="s">
        <v>274</v>
      </c>
      <c r="C464" s="117"/>
      <c r="D464" s="136"/>
      <c r="E464" s="134"/>
      <c r="F464" s="472">
        <f t="shared" si="76"/>
        <v>0</v>
      </c>
      <c r="H464"/>
      <c r="I464"/>
    </row>
    <row r="465" spans="1:9" ht="12.75" customHeight="1">
      <c r="A465" s="45"/>
      <c r="B465" s="411" t="s">
        <v>275</v>
      </c>
      <c r="C465" s="117"/>
      <c r="D465" s="136"/>
      <c r="E465" s="134"/>
      <c r="F465" s="472">
        <f t="shared" si="76"/>
        <v>0</v>
      </c>
      <c r="H465"/>
      <c r="I465"/>
    </row>
    <row r="466" spans="1:9" ht="12.75" customHeight="1">
      <c r="A466" s="45"/>
      <c r="B466" s="411" t="s">
        <v>276</v>
      </c>
      <c r="C466" s="117"/>
      <c r="D466" s="136"/>
      <c r="E466" s="134"/>
      <c r="F466" s="472">
        <f t="shared" si="76"/>
        <v>0</v>
      </c>
      <c r="H466"/>
      <c r="I466"/>
    </row>
    <row r="467" spans="1:9" ht="12.75" customHeight="1">
      <c r="A467" s="45"/>
      <c r="B467" s="411" t="s">
        <v>277</v>
      </c>
      <c r="C467" s="117"/>
      <c r="D467" s="136"/>
      <c r="E467" s="134"/>
      <c r="F467" s="472">
        <f t="shared" si="76"/>
        <v>0</v>
      </c>
      <c r="H467"/>
      <c r="I467"/>
    </row>
    <row r="468" spans="1:9" ht="12.75" customHeight="1">
      <c r="A468" s="45"/>
      <c r="B468" s="411"/>
      <c r="C468" s="117"/>
      <c r="D468" s="136"/>
      <c r="E468" s="134"/>
      <c r="F468" s="472"/>
      <c r="H468"/>
      <c r="I468"/>
    </row>
    <row r="469" spans="1:9" ht="16.5" thickBot="1">
      <c r="A469" s="22" t="s">
        <v>35</v>
      </c>
      <c r="B469" s="111" t="s">
        <v>46</v>
      </c>
      <c r="C469" s="119"/>
      <c r="D469" s="140"/>
      <c r="E469" s="107" t="s">
        <v>34</v>
      </c>
      <c r="F469" s="107">
        <f>SUM(F448:F467)</f>
        <v>0</v>
      </c>
      <c r="H469"/>
      <c r="I469"/>
    </row>
    <row r="470" spans="1:9" ht="12.75" customHeight="1" thickTop="1">
      <c r="A470" s="45"/>
      <c r="B470" s="20"/>
      <c r="C470" s="119"/>
      <c r="D470" s="140"/>
      <c r="E470" s="140"/>
      <c r="F470" s="126"/>
      <c r="H470"/>
      <c r="I470"/>
    </row>
    <row r="471" spans="1:9" ht="12.75" customHeight="1">
      <c r="A471" s="45"/>
      <c r="B471" s="20"/>
      <c r="C471" s="119"/>
      <c r="D471" s="140"/>
      <c r="E471" s="140"/>
      <c r="F471" s="126"/>
      <c r="H471"/>
      <c r="I471"/>
    </row>
    <row r="472" spans="1:9" ht="12.75" customHeight="1">
      <c r="A472" s="45"/>
      <c r="B472" s="20"/>
      <c r="C472" s="114"/>
      <c r="D472" s="140"/>
      <c r="E472" s="140"/>
      <c r="F472" s="126"/>
      <c r="H472"/>
      <c r="I472"/>
    </row>
    <row r="473" spans="1:9" ht="12.75" customHeight="1">
      <c r="A473" s="45"/>
      <c r="B473" s="55"/>
      <c r="C473" s="114"/>
      <c r="D473" s="140"/>
      <c r="E473" s="140"/>
      <c r="F473" s="126"/>
      <c r="H473"/>
      <c r="I473"/>
    </row>
    <row r="474" spans="1:9" ht="12.75" customHeight="1">
      <c r="A474" s="45"/>
      <c r="B474" s="55"/>
      <c r="C474" s="114"/>
      <c r="D474" s="140"/>
      <c r="E474" s="140"/>
      <c r="F474" s="126"/>
      <c r="H474"/>
      <c r="I474"/>
    </row>
    <row r="476" spans="1:9" ht="12.75" customHeight="1">
      <c r="B476" s="81"/>
      <c r="C476" s="120"/>
      <c r="D476" s="143"/>
      <c r="E476" s="139"/>
      <c r="F476" s="135"/>
      <c r="H476"/>
      <c r="I476"/>
    </row>
    <row r="478" spans="1:9" ht="12.75" customHeight="1">
      <c r="B478" s="67"/>
      <c r="C478" s="121"/>
      <c r="D478" s="144"/>
      <c r="E478" s="145"/>
      <c r="F478" s="128"/>
      <c r="H478"/>
      <c r="I478"/>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336600"/>
  </sheetPr>
  <dimension ref="A1:F290"/>
  <sheetViews>
    <sheetView showZeros="0" topLeftCell="A10" workbookViewId="0">
      <selection activeCell="F11" sqref="F11"/>
    </sheetView>
  </sheetViews>
  <sheetFormatPr defaultRowHeight="12.75" customHeight="1"/>
  <cols>
    <col min="1" max="1" width="5.85546875" customWidth="1"/>
    <col min="2" max="2" width="30.7109375" customWidth="1"/>
    <col min="3" max="3" width="4.7109375" style="113" customWidth="1"/>
    <col min="4" max="4" width="12.7109375" style="122" customWidth="1"/>
    <col min="5" max="5" width="12.7109375" style="123" customWidth="1"/>
    <col min="6" max="6" width="12.7109375" style="124" customWidth="1"/>
    <col min="250" max="250" width="4.7109375" customWidth="1"/>
    <col min="251" max="251" width="30.7109375" customWidth="1"/>
    <col min="252" max="252" width="4.7109375" customWidth="1"/>
    <col min="253" max="253" width="13.7109375" customWidth="1"/>
    <col min="254" max="256" width="12.7109375" customWidth="1"/>
    <col min="258" max="258" width="21" customWidth="1"/>
    <col min="259" max="259" width="36.5703125" customWidth="1"/>
    <col min="506" max="506" width="4.7109375" customWidth="1"/>
    <col min="507" max="507" width="30.7109375" customWidth="1"/>
    <col min="508" max="508" width="4.7109375" customWidth="1"/>
    <col min="509" max="509" width="13.7109375" customWidth="1"/>
    <col min="510" max="512" width="12.7109375" customWidth="1"/>
    <col min="514" max="514" width="21" customWidth="1"/>
    <col min="515" max="515" width="36.5703125" customWidth="1"/>
    <col min="762" max="762" width="4.7109375" customWidth="1"/>
    <col min="763" max="763" width="30.7109375" customWidth="1"/>
    <col min="764" max="764" width="4.7109375" customWidth="1"/>
    <col min="765" max="765" width="13.7109375" customWidth="1"/>
    <col min="766" max="768" width="12.7109375" customWidth="1"/>
    <col min="770" max="770" width="21" customWidth="1"/>
    <col min="771" max="771" width="36.5703125" customWidth="1"/>
    <col min="1018" max="1018" width="4.7109375" customWidth="1"/>
    <col min="1019" max="1019" width="30.7109375" customWidth="1"/>
    <col min="1020" max="1020" width="4.7109375" customWidth="1"/>
    <col min="1021" max="1021" width="13.7109375" customWidth="1"/>
    <col min="1022" max="1024" width="12.7109375" customWidth="1"/>
    <col min="1026" max="1026" width="21" customWidth="1"/>
    <col min="1027" max="1027" width="36.5703125" customWidth="1"/>
    <col min="1274" max="1274" width="4.7109375" customWidth="1"/>
    <col min="1275" max="1275" width="30.7109375" customWidth="1"/>
    <col min="1276" max="1276" width="4.7109375" customWidth="1"/>
    <col min="1277" max="1277" width="13.7109375" customWidth="1"/>
    <col min="1278" max="1280" width="12.7109375" customWidth="1"/>
    <col min="1282" max="1282" width="21" customWidth="1"/>
    <col min="1283" max="1283" width="36.5703125" customWidth="1"/>
    <col min="1530" max="1530" width="4.7109375" customWidth="1"/>
    <col min="1531" max="1531" width="30.7109375" customWidth="1"/>
    <col min="1532" max="1532" width="4.7109375" customWidth="1"/>
    <col min="1533" max="1533" width="13.7109375" customWidth="1"/>
    <col min="1534" max="1536" width="12.7109375" customWidth="1"/>
    <col min="1538" max="1538" width="21" customWidth="1"/>
    <col min="1539" max="1539" width="36.5703125" customWidth="1"/>
    <col min="1786" max="1786" width="4.7109375" customWidth="1"/>
    <col min="1787" max="1787" width="30.7109375" customWidth="1"/>
    <col min="1788" max="1788" width="4.7109375" customWidth="1"/>
    <col min="1789" max="1789" width="13.7109375" customWidth="1"/>
    <col min="1790" max="1792" width="12.7109375" customWidth="1"/>
    <col min="1794" max="1794" width="21" customWidth="1"/>
    <col min="1795" max="1795" width="36.5703125" customWidth="1"/>
    <col min="2042" max="2042" width="4.7109375" customWidth="1"/>
    <col min="2043" max="2043" width="30.7109375" customWidth="1"/>
    <col min="2044" max="2044" width="4.7109375" customWidth="1"/>
    <col min="2045" max="2045" width="13.7109375" customWidth="1"/>
    <col min="2046" max="2048" width="12.7109375" customWidth="1"/>
    <col min="2050" max="2050" width="21" customWidth="1"/>
    <col min="2051" max="2051" width="36.5703125" customWidth="1"/>
    <col min="2298" max="2298" width="4.7109375" customWidth="1"/>
    <col min="2299" max="2299" width="30.7109375" customWidth="1"/>
    <col min="2300" max="2300" width="4.7109375" customWidth="1"/>
    <col min="2301" max="2301" width="13.7109375" customWidth="1"/>
    <col min="2302" max="2304" width="12.7109375" customWidth="1"/>
    <col min="2306" max="2306" width="21" customWidth="1"/>
    <col min="2307" max="2307" width="36.5703125" customWidth="1"/>
    <col min="2554" max="2554" width="4.7109375" customWidth="1"/>
    <col min="2555" max="2555" width="30.7109375" customWidth="1"/>
    <col min="2556" max="2556" width="4.7109375" customWidth="1"/>
    <col min="2557" max="2557" width="13.7109375" customWidth="1"/>
    <col min="2558" max="2560" width="12.7109375" customWidth="1"/>
    <col min="2562" max="2562" width="21" customWidth="1"/>
    <col min="2563" max="2563" width="36.5703125" customWidth="1"/>
    <col min="2810" max="2810" width="4.7109375" customWidth="1"/>
    <col min="2811" max="2811" width="30.7109375" customWidth="1"/>
    <col min="2812" max="2812" width="4.7109375" customWidth="1"/>
    <col min="2813" max="2813" width="13.7109375" customWidth="1"/>
    <col min="2814" max="2816" width="12.7109375" customWidth="1"/>
    <col min="2818" max="2818" width="21" customWidth="1"/>
    <col min="2819" max="2819" width="36.5703125" customWidth="1"/>
    <col min="3066" max="3066" width="4.7109375" customWidth="1"/>
    <col min="3067" max="3067" width="30.7109375" customWidth="1"/>
    <col min="3068" max="3068" width="4.7109375" customWidth="1"/>
    <col min="3069" max="3069" width="13.7109375" customWidth="1"/>
    <col min="3070" max="3072" width="12.7109375" customWidth="1"/>
    <col min="3074" max="3074" width="21" customWidth="1"/>
    <col min="3075" max="3075" width="36.5703125" customWidth="1"/>
    <col min="3322" max="3322" width="4.7109375" customWidth="1"/>
    <col min="3323" max="3323" width="30.7109375" customWidth="1"/>
    <col min="3324" max="3324" width="4.7109375" customWidth="1"/>
    <col min="3325" max="3325" width="13.7109375" customWidth="1"/>
    <col min="3326" max="3328" width="12.7109375" customWidth="1"/>
    <col min="3330" max="3330" width="21" customWidth="1"/>
    <col min="3331" max="3331" width="36.5703125" customWidth="1"/>
    <col min="3578" max="3578" width="4.7109375" customWidth="1"/>
    <col min="3579" max="3579" width="30.7109375" customWidth="1"/>
    <col min="3580" max="3580" width="4.7109375" customWidth="1"/>
    <col min="3581" max="3581" width="13.7109375" customWidth="1"/>
    <col min="3582" max="3584" width="12.7109375" customWidth="1"/>
    <col min="3586" max="3586" width="21" customWidth="1"/>
    <col min="3587" max="3587" width="36.5703125" customWidth="1"/>
    <col min="3834" max="3834" width="4.7109375" customWidth="1"/>
    <col min="3835" max="3835" width="30.7109375" customWidth="1"/>
    <col min="3836" max="3836" width="4.7109375" customWidth="1"/>
    <col min="3837" max="3837" width="13.7109375" customWidth="1"/>
    <col min="3838" max="3840" width="12.7109375" customWidth="1"/>
    <col min="3842" max="3842" width="21" customWidth="1"/>
    <col min="3843" max="3843" width="36.5703125" customWidth="1"/>
    <col min="4090" max="4090" width="4.7109375" customWidth="1"/>
    <col min="4091" max="4091" width="30.7109375" customWidth="1"/>
    <col min="4092" max="4092" width="4.7109375" customWidth="1"/>
    <col min="4093" max="4093" width="13.7109375" customWidth="1"/>
    <col min="4094" max="4096" width="12.7109375" customWidth="1"/>
    <col min="4098" max="4098" width="21" customWidth="1"/>
    <col min="4099" max="4099" width="36.5703125" customWidth="1"/>
    <col min="4346" max="4346" width="4.7109375" customWidth="1"/>
    <col min="4347" max="4347" width="30.7109375" customWidth="1"/>
    <col min="4348" max="4348" width="4.7109375" customWidth="1"/>
    <col min="4349" max="4349" width="13.7109375" customWidth="1"/>
    <col min="4350" max="4352" width="12.7109375" customWidth="1"/>
    <col min="4354" max="4354" width="21" customWidth="1"/>
    <col min="4355" max="4355" width="36.5703125" customWidth="1"/>
    <col min="4602" max="4602" width="4.7109375" customWidth="1"/>
    <col min="4603" max="4603" width="30.7109375" customWidth="1"/>
    <col min="4604" max="4604" width="4.7109375" customWidth="1"/>
    <col min="4605" max="4605" width="13.7109375" customWidth="1"/>
    <col min="4606" max="4608" width="12.7109375" customWidth="1"/>
    <col min="4610" max="4610" width="21" customWidth="1"/>
    <col min="4611" max="4611" width="36.5703125" customWidth="1"/>
    <col min="4858" max="4858" width="4.7109375" customWidth="1"/>
    <col min="4859" max="4859" width="30.7109375" customWidth="1"/>
    <col min="4860" max="4860" width="4.7109375" customWidth="1"/>
    <col min="4861" max="4861" width="13.7109375" customWidth="1"/>
    <col min="4862" max="4864" width="12.7109375" customWidth="1"/>
    <col min="4866" max="4866" width="21" customWidth="1"/>
    <col min="4867" max="4867" width="36.5703125" customWidth="1"/>
    <col min="5114" max="5114" width="4.7109375" customWidth="1"/>
    <col min="5115" max="5115" width="30.7109375" customWidth="1"/>
    <col min="5116" max="5116" width="4.7109375" customWidth="1"/>
    <col min="5117" max="5117" width="13.7109375" customWidth="1"/>
    <col min="5118" max="5120" width="12.7109375" customWidth="1"/>
    <col min="5122" max="5122" width="21" customWidth="1"/>
    <col min="5123" max="5123" width="36.5703125" customWidth="1"/>
    <col min="5370" max="5370" width="4.7109375" customWidth="1"/>
    <col min="5371" max="5371" width="30.7109375" customWidth="1"/>
    <col min="5372" max="5372" width="4.7109375" customWidth="1"/>
    <col min="5373" max="5373" width="13.7109375" customWidth="1"/>
    <col min="5374" max="5376" width="12.7109375" customWidth="1"/>
    <col min="5378" max="5378" width="21" customWidth="1"/>
    <col min="5379" max="5379" width="36.5703125" customWidth="1"/>
    <col min="5626" max="5626" width="4.7109375" customWidth="1"/>
    <col min="5627" max="5627" width="30.7109375" customWidth="1"/>
    <col min="5628" max="5628" width="4.7109375" customWidth="1"/>
    <col min="5629" max="5629" width="13.7109375" customWidth="1"/>
    <col min="5630" max="5632" width="12.7109375" customWidth="1"/>
    <col min="5634" max="5634" width="21" customWidth="1"/>
    <col min="5635" max="5635" width="36.5703125" customWidth="1"/>
    <col min="5882" max="5882" width="4.7109375" customWidth="1"/>
    <col min="5883" max="5883" width="30.7109375" customWidth="1"/>
    <col min="5884" max="5884" width="4.7109375" customWidth="1"/>
    <col min="5885" max="5885" width="13.7109375" customWidth="1"/>
    <col min="5886" max="5888" width="12.7109375" customWidth="1"/>
    <col min="5890" max="5890" width="21" customWidth="1"/>
    <col min="5891" max="5891" width="36.5703125" customWidth="1"/>
    <col min="6138" max="6138" width="4.7109375" customWidth="1"/>
    <col min="6139" max="6139" width="30.7109375" customWidth="1"/>
    <col min="6140" max="6140" width="4.7109375" customWidth="1"/>
    <col min="6141" max="6141" width="13.7109375" customWidth="1"/>
    <col min="6142" max="6144" width="12.7109375" customWidth="1"/>
    <col min="6146" max="6146" width="21" customWidth="1"/>
    <col min="6147" max="6147" width="36.5703125" customWidth="1"/>
    <col min="6394" max="6394" width="4.7109375" customWidth="1"/>
    <col min="6395" max="6395" width="30.7109375" customWidth="1"/>
    <col min="6396" max="6396" width="4.7109375" customWidth="1"/>
    <col min="6397" max="6397" width="13.7109375" customWidth="1"/>
    <col min="6398" max="6400" width="12.7109375" customWidth="1"/>
    <col min="6402" max="6402" width="21" customWidth="1"/>
    <col min="6403" max="6403" width="36.5703125" customWidth="1"/>
    <col min="6650" max="6650" width="4.7109375" customWidth="1"/>
    <col min="6651" max="6651" width="30.7109375" customWidth="1"/>
    <col min="6652" max="6652" width="4.7109375" customWidth="1"/>
    <col min="6653" max="6653" width="13.7109375" customWidth="1"/>
    <col min="6654" max="6656" width="12.7109375" customWidth="1"/>
    <col min="6658" max="6658" width="21" customWidth="1"/>
    <col min="6659" max="6659" width="36.5703125" customWidth="1"/>
    <col min="6906" max="6906" width="4.7109375" customWidth="1"/>
    <col min="6907" max="6907" width="30.7109375" customWidth="1"/>
    <col min="6908" max="6908" width="4.7109375" customWidth="1"/>
    <col min="6909" max="6909" width="13.7109375" customWidth="1"/>
    <col min="6910" max="6912" width="12.7109375" customWidth="1"/>
    <col min="6914" max="6914" width="21" customWidth="1"/>
    <col min="6915" max="6915" width="36.5703125" customWidth="1"/>
    <col min="7162" max="7162" width="4.7109375" customWidth="1"/>
    <col min="7163" max="7163" width="30.7109375" customWidth="1"/>
    <col min="7164" max="7164" width="4.7109375" customWidth="1"/>
    <col min="7165" max="7165" width="13.7109375" customWidth="1"/>
    <col min="7166" max="7168" width="12.7109375" customWidth="1"/>
    <col min="7170" max="7170" width="21" customWidth="1"/>
    <col min="7171" max="7171" width="36.5703125" customWidth="1"/>
    <col min="7418" max="7418" width="4.7109375" customWidth="1"/>
    <col min="7419" max="7419" width="30.7109375" customWidth="1"/>
    <col min="7420" max="7420" width="4.7109375" customWidth="1"/>
    <col min="7421" max="7421" width="13.7109375" customWidth="1"/>
    <col min="7422" max="7424" width="12.7109375" customWidth="1"/>
    <col min="7426" max="7426" width="21" customWidth="1"/>
    <col min="7427" max="7427" width="36.5703125" customWidth="1"/>
    <col min="7674" max="7674" width="4.7109375" customWidth="1"/>
    <col min="7675" max="7675" width="30.7109375" customWidth="1"/>
    <col min="7676" max="7676" width="4.7109375" customWidth="1"/>
    <col min="7677" max="7677" width="13.7109375" customWidth="1"/>
    <col min="7678" max="7680" width="12.7109375" customWidth="1"/>
    <col min="7682" max="7682" width="21" customWidth="1"/>
    <col min="7683" max="7683" width="36.5703125" customWidth="1"/>
    <col min="7930" max="7930" width="4.7109375" customWidth="1"/>
    <col min="7931" max="7931" width="30.7109375" customWidth="1"/>
    <col min="7932" max="7932" width="4.7109375" customWidth="1"/>
    <col min="7933" max="7933" width="13.7109375" customWidth="1"/>
    <col min="7934" max="7936" width="12.7109375" customWidth="1"/>
    <col min="7938" max="7938" width="21" customWidth="1"/>
    <col min="7939" max="7939" width="36.5703125" customWidth="1"/>
    <col min="8186" max="8186" width="4.7109375" customWidth="1"/>
    <col min="8187" max="8187" width="30.7109375" customWidth="1"/>
    <col min="8188" max="8188" width="4.7109375" customWidth="1"/>
    <col min="8189" max="8189" width="13.7109375" customWidth="1"/>
    <col min="8190" max="8192" width="12.7109375" customWidth="1"/>
    <col min="8194" max="8194" width="21" customWidth="1"/>
    <col min="8195" max="8195" width="36.5703125" customWidth="1"/>
    <col min="8442" max="8442" width="4.7109375" customWidth="1"/>
    <col min="8443" max="8443" width="30.7109375" customWidth="1"/>
    <col min="8444" max="8444" width="4.7109375" customWidth="1"/>
    <col min="8445" max="8445" width="13.7109375" customWidth="1"/>
    <col min="8446" max="8448" width="12.7109375" customWidth="1"/>
    <col min="8450" max="8450" width="21" customWidth="1"/>
    <col min="8451" max="8451" width="36.5703125" customWidth="1"/>
    <col min="8698" max="8698" width="4.7109375" customWidth="1"/>
    <col min="8699" max="8699" width="30.7109375" customWidth="1"/>
    <col min="8700" max="8700" width="4.7109375" customWidth="1"/>
    <col min="8701" max="8701" width="13.7109375" customWidth="1"/>
    <col min="8702" max="8704" width="12.7109375" customWidth="1"/>
    <col min="8706" max="8706" width="21" customWidth="1"/>
    <col min="8707" max="8707" width="36.5703125" customWidth="1"/>
    <col min="8954" max="8954" width="4.7109375" customWidth="1"/>
    <col min="8955" max="8955" width="30.7109375" customWidth="1"/>
    <col min="8956" max="8956" width="4.7109375" customWidth="1"/>
    <col min="8957" max="8957" width="13.7109375" customWidth="1"/>
    <col min="8958" max="8960" width="12.7109375" customWidth="1"/>
    <col min="8962" max="8962" width="21" customWidth="1"/>
    <col min="8963" max="8963" width="36.5703125" customWidth="1"/>
    <col min="9210" max="9210" width="4.7109375" customWidth="1"/>
    <col min="9211" max="9211" width="30.7109375" customWidth="1"/>
    <col min="9212" max="9212" width="4.7109375" customWidth="1"/>
    <col min="9213" max="9213" width="13.7109375" customWidth="1"/>
    <col min="9214" max="9216" width="12.7109375" customWidth="1"/>
    <col min="9218" max="9218" width="21" customWidth="1"/>
    <col min="9219" max="9219" width="36.5703125" customWidth="1"/>
    <col min="9466" max="9466" width="4.7109375" customWidth="1"/>
    <col min="9467" max="9467" width="30.7109375" customWidth="1"/>
    <col min="9468" max="9468" width="4.7109375" customWidth="1"/>
    <col min="9469" max="9469" width="13.7109375" customWidth="1"/>
    <col min="9470" max="9472" width="12.7109375" customWidth="1"/>
    <col min="9474" max="9474" width="21" customWidth="1"/>
    <col min="9475" max="9475" width="36.5703125" customWidth="1"/>
    <col min="9722" max="9722" width="4.7109375" customWidth="1"/>
    <col min="9723" max="9723" width="30.7109375" customWidth="1"/>
    <col min="9724" max="9724" width="4.7109375" customWidth="1"/>
    <col min="9725" max="9725" width="13.7109375" customWidth="1"/>
    <col min="9726" max="9728" width="12.7109375" customWidth="1"/>
    <col min="9730" max="9730" width="21" customWidth="1"/>
    <col min="9731" max="9731" width="36.5703125" customWidth="1"/>
    <col min="9978" max="9978" width="4.7109375" customWidth="1"/>
    <col min="9979" max="9979" width="30.7109375" customWidth="1"/>
    <col min="9980" max="9980" width="4.7109375" customWidth="1"/>
    <col min="9981" max="9981" width="13.7109375" customWidth="1"/>
    <col min="9982" max="9984" width="12.7109375" customWidth="1"/>
    <col min="9986" max="9986" width="21" customWidth="1"/>
    <col min="9987" max="9987" width="36.5703125" customWidth="1"/>
    <col min="10234" max="10234" width="4.7109375" customWidth="1"/>
    <col min="10235" max="10235" width="30.7109375" customWidth="1"/>
    <col min="10236" max="10236" width="4.7109375" customWidth="1"/>
    <col min="10237" max="10237" width="13.7109375" customWidth="1"/>
    <col min="10238" max="10240" width="12.7109375" customWidth="1"/>
    <col min="10242" max="10242" width="21" customWidth="1"/>
    <col min="10243" max="10243" width="36.5703125" customWidth="1"/>
    <col min="10490" max="10490" width="4.7109375" customWidth="1"/>
    <col min="10491" max="10491" width="30.7109375" customWidth="1"/>
    <col min="10492" max="10492" width="4.7109375" customWidth="1"/>
    <col min="10493" max="10493" width="13.7109375" customWidth="1"/>
    <col min="10494" max="10496" width="12.7109375" customWidth="1"/>
    <col min="10498" max="10498" width="21" customWidth="1"/>
    <col min="10499" max="10499" width="36.5703125" customWidth="1"/>
    <col min="10746" max="10746" width="4.7109375" customWidth="1"/>
    <col min="10747" max="10747" width="30.7109375" customWidth="1"/>
    <col min="10748" max="10748" width="4.7109375" customWidth="1"/>
    <col min="10749" max="10749" width="13.7109375" customWidth="1"/>
    <col min="10750" max="10752" width="12.7109375" customWidth="1"/>
    <col min="10754" max="10754" width="21" customWidth="1"/>
    <col min="10755" max="10755" width="36.5703125" customWidth="1"/>
    <col min="11002" max="11002" width="4.7109375" customWidth="1"/>
    <col min="11003" max="11003" width="30.7109375" customWidth="1"/>
    <col min="11004" max="11004" width="4.7109375" customWidth="1"/>
    <col min="11005" max="11005" width="13.7109375" customWidth="1"/>
    <col min="11006" max="11008" width="12.7109375" customWidth="1"/>
    <col min="11010" max="11010" width="21" customWidth="1"/>
    <col min="11011" max="11011" width="36.5703125" customWidth="1"/>
    <col min="11258" max="11258" width="4.7109375" customWidth="1"/>
    <col min="11259" max="11259" width="30.7109375" customWidth="1"/>
    <col min="11260" max="11260" width="4.7109375" customWidth="1"/>
    <col min="11261" max="11261" width="13.7109375" customWidth="1"/>
    <col min="11262" max="11264" width="12.7109375" customWidth="1"/>
    <col min="11266" max="11266" width="21" customWidth="1"/>
    <col min="11267" max="11267" width="36.5703125" customWidth="1"/>
    <col min="11514" max="11514" width="4.7109375" customWidth="1"/>
    <col min="11515" max="11515" width="30.7109375" customWidth="1"/>
    <col min="11516" max="11516" width="4.7109375" customWidth="1"/>
    <col min="11517" max="11517" width="13.7109375" customWidth="1"/>
    <col min="11518" max="11520" width="12.7109375" customWidth="1"/>
    <col min="11522" max="11522" width="21" customWidth="1"/>
    <col min="11523" max="11523" width="36.5703125" customWidth="1"/>
    <col min="11770" max="11770" width="4.7109375" customWidth="1"/>
    <col min="11771" max="11771" width="30.7109375" customWidth="1"/>
    <col min="11772" max="11772" width="4.7109375" customWidth="1"/>
    <col min="11773" max="11773" width="13.7109375" customWidth="1"/>
    <col min="11774" max="11776" width="12.7109375" customWidth="1"/>
    <col min="11778" max="11778" width="21" customWidth="1"/>
    <col min="11779" max="11779" width="36.5703125" customWidth="1"/>
    <col min="12026" max="12026" width="4.7109375" customWidth="1"/>
    <col min="12027" max="12027" width="30.7109375" customWidth="1"/>
    <col min="12028" max="12028" width="4.7109375" customWidth="1"/>
    <col min="12029" max="12029" width="13.7109375" customWidth="1"/>
    <col min="12030" max="12032" width="12.7109375" customWidth="1"/>
    <col min="12034" max="12034" width="21" customWidth="1"/>
    <col min="12035" max="12035" width="36.5703125" customWidth="1"/>
    <col min="12282" max="12282" width="4.7109375" customWidth="1"/>
    <col min="12283" max="12283" width="30.7109375" customWidth="1"/>
    <col min="12284" max="12284" width="4.7109375" customWidth="1"/>
    <col min="12285" max="12285" width="13.7109375" customWidth="1"/>
    <col min="12286" max="12288" width="12.7109375" customWidth="1"/>
    <col min="12290" max="12290" width="21" customWidth="1"/>
    <col min="12291" max="12291" width="36.5703125" customWidth="1"/>
    <col min="12538" max="12538" width="4.7109375" customWidth="1"/>
    <col min="12539" max="12539" width="30.7109375" customWidth="1"/>
    <col min="12540" max="12540" width="4.7109375" customWidth="1"/>
    <col min="12541" max="12541" width="13.7109375" customWidth="1"/>
    <col min="12542" max="12544" width="12.7109375" customWidth="1"/>
    <col min="12546" max="12546" width="21" customWidth="1"/>
    <col min="12547" max="12547" width="36.5703125" customWidth="1"/>
    <col min="12794" max="12794" width="4.7109375" customWidth="1"/>
    <col min="12795" max="12795" width="30.7109375" customWidth="1"/>
    <col min="12796" max="12796" width="4.7109375" customWidth="1"/>
    <col min="12797" max="12797" width="13.7109375" customWidth="1"/>
    <col min="12798" max="12800" width="12.7109375" customWidth="1"/>
    <col min="12802" max="12802" width="21" customWidth="1"/>
    <col min="12803" max="12803" width="36.5703125" customWidth="1"/>
    <col min="13050" max="13050" width="4.7109375" customWidth="1"/>
    <col min="13051" max="13051" width="30.7109375" customWidth="1"/>
    <col min="13052" max="13052" width="4.7109375" customWidth="1"/>
    <col min="13053" max="13053" width="13.7109375" customWidth="1"/>
    <col min="13054" max="13056" width="12.7109375" customWidth="1"/>
    <col min="13058" max="13058" width="21" customWidth="1"/>
    <col min="13059" max="13059" width="36.5703125" customWidth="1"/>
    <col min="13306" max="13306" width="4.7109375" customWidth="1"/>
    <col min="13307" max="13307" width="30.7109375" customWidth="1"/>
    <col min="13308" max="13308" width="4.7109375" customWidth="1"/>
    <col min="13309" max="13309" width="13.7109375" customWidth="1"/>
    <col min="13310" max="13312" width="12.7109375" customWidth="1"/>
    <col min="13314" max="13314" width="21" customWidth="1"/>
    <col min="13315" max="13315" width="36.5703125" customWidth="1"/>
    <col min="13562" max="13562" width="4.7109375" customWidth="1"/>
    <col min="13563" max="13563" width="30.7109375" customWidth="1"/>
    <col min="13564" max="13564" width="4.7109375" customWidth="1"/>
    <col min="13565" max="13565" width="13.7109375" customWidth="1"/>
    <col min="13566" max="13568" width="12.7109375" customWidth="1"/>
    <col min="13570" max="13570" width="21" customWidth="1"/>
    <col min="13571" max="13571" width="36.5703125" customWidth="1"/>
    <col min="13818" max="13818" width="4.7109375" customWidth="1"/>
    <col min="13819" max="13819" width="30.7109375" customWidth="1"/>
    <col min="13820" max="13820" width="4.7109375" customWidth="1"/>
    <col min="13821" max="13821" width="13.7109375" customWidth="1"/>
    <col min="13822" max="13824" width="12.7109375" customWidth="1"/>
    <col min="13826" max="13826" width="21" customWidth="1"/>
    <col min="13827" max="13827" width="36.5703125" customWidth="1"/>
    <col min="14074" max="14074" width="4.7109375" customWidth="1"/>
    <col min="14075" max="14075" width="30.7109375" customWidth="1"/>
    <col min="14076" max="14076" width="4.7109375" customWidth="1"/>
    <col min="14077" max="14077" width="13.7109375" customWidth="1"/>
    <col min="14078" max="14080" width="12.7109375" customWidth="1"/>
    <col min="14082" max="14082" width="21" customWidth="1"/>
    <col min="14083" max="14083" width="36.5703125" customWidth="1"/>
    <col min="14330" max="14330" width="4.7109375" customWidth="1"/>
    <col min="14331" max="14331" width="30.7109375" customWidth="1"/>
    <col min="14332" max="14332" width="4.7109375" customWidth="1"/>
    <col min="14333" max="14333" width="13.7109375" customWidth="1"/>
    <col min="14334" max="14336" width="12.7109375" customWidth="1"/>
    <col min="14338" max="14338" width="21" customWidth="1"/>
    <col min="14339" max="14339" width="36.5703125" customWidth="1"/>
    <col min="14586" max="14586" width="4.7109375" customWidth="1"/>
    <col min="14587" max="14587" width="30.7109375" customWidth="1"/>
    <col min="14588" max="14588" width="4.7109375" customWidth="1"/>
    <col min="14589" max="14589" width="13.7109375" customWidth="1"/>
    <col min="14590" max="14592" width="12.7109375" customWidth="1"/>
    <col min="14594" max="14594" width="21" customWidth="1"/>
    <col min="14595" max="14595" width="36.5703125" customWidth="1"/>
    <col min="14842" max="14842" width="4.7109375" customWidth="1"/>
    <col min="14843" max="14843" width="30.7109375" customWidth="1"/>
    <col min="14844" max="14844" width="4.7109375" customWidth="1"/>
    <col min="14845" max="14845" width="13.7109375" customWidth="1"/>
    <col min="14846" max="14848" width="12.7109375" customWidth="1"/>
    <col min="14850" max="14850" width="21" customWidth="1"/>
    <col min="14851" max="14851" width="36.5703125" customWidth="1"/>
    <col min="15098" max="15098" width="4.7109375" customWidth="1"/>
    <col min="15099" max="15099" width="30.7109375" customWidth="1"/>
    <col min="15100" max="15100" width="4.7109375" customWidth="1"/>
    <col min="15101" max="15101" width="13.7109375" customWidth="1"/>
    <col min="15102" max="15104" width="12.7109375" customWidth="1"/>
    <col min="15106" max="15106" width="21" customWidth="1"/>
    <col min="15107" max="15107" width="36.5703125" customWidth="1"/>
    <col min="15354" max="15354" width="4.7109375" customWidth="1"/>
    <col min="15355" max="15355" width="30.7109375" customWidth="1"/>
    <col min="15356" max="15356" width="4.7109375" customWidth="1"/>
    <col min="15357" max="15357" width="13.7109375" customWidth="1"/>
    <col min="15358" max="15360" width="12.7109375" customWidth="1"/>
    <col min="15362" max="15362" width="21" customWidth="1"/>
    <col min="15363" max="15363" width="36.5703125" customWidth="1"/>
    <col min="15610" max="15610" width="4.7109375" customWidth="1"/>
    <col min="15611" max="15611" width="30.7109375" customWidth="1"/>
    <col min="15612" max="15612" width="4.7109375" customWidth="1"/>
    <col min="15613" max="15613" width="13.7109375" customWidth="1"/>
    <col min="15614" max="15616" width="12.7109375" customWidth="1"/>
    <col min="15618" max="15618" width="21" customWidth="1"/>
    <col min="15619" max="15619" width="36.5703125" customWidth="1"/>
    <col min="15866" max="15866" width="4.7109375" customWidth="1"/>
    <col min="15867" max="15867" width="30.7109375" customWidth="1"/>
    <col min="15868" max="15868" width="4.7109375" customWidth="1"/>
    <col min="15869" max="15869" width="13.7109375" customWidth="1"/>
    <col min="15870" max="15872" width="12.7109375" customWidth="1"/>
    <col min="15874" max="15874" width="21" customWidth="1"/>
    <col min="15875" max="15875" width="36.5703125" customWidth="1"/>
    <col min="16122" max="16122" width="4.7109375" customWidth="1"/>
    <col min="16123" max="16123" width="30.7109375" customWidth="1"/>
    <col min="16124" max="16124" width="4.7109375" customWidth="1"/>
    <col min="16125" max="16125" width="13.7109375" customWidth="1"/>
    <col min="16126" max="16128" width="12.7109375" customWidth="1"/>
    <col min="16130" max="16130" width="21" customWidth="1"/>
    <col min="16131" max="16131" width="36.5703125" customWidth="1"/>
  </cols>
  <sheetData>
    <row r="1" spans="1:6" ht="12.75" customHeight="1">
      <c r="B1" s="93" t="str">
        <f>+FzemBetD!B1</f>
        <v>IZGRADNJA KANALIZACIJSKEGA SISTEMA NA OBMOČJU</v>
      </c>
    </row>
    <row r="2" spans="1:6" ht="12.75" customHeight="1">
      <c r="B2" s="93" t="str">
        <f>+FzemBetD!B2</f>
        <v>AGLOMERACIJE HRVATINI - KANALIZACIJA KOLOMBAN</v>
      </c>
    </row>
    <row r="3" spans="1:6" ht="12.75" customHeight="1">
      <c r="B3" s="93">
        <f>+FzemBetD!B3</f>
        <v>0</v>
      </c>
    </row>
    <row r="4" spans="1:6" ht="12.75" customHeight="1">
      <c r="B4" s="93">
        <f>+FzemBetD!B4</f>
        <v>0</v>
      </c>
    </row>
    <row r="5" spans="1:6" ht="12.75" customHeight="1">
      <c r="B5" s="93" t="str">
        <f>+FzemBetD!B5</f>
        <v xml:space="preserve">FEKALNA KANALIZACIJA </v>
      </c>
    </row>
    <row r="7" spans="1:6" ht="15.75">
      <c r="A7" s="22" t="s">
        <v>36</v>
      </c>
      <c r="B7" s="23" t="s">
        <v>10</v>
      </c>
      <c r="C7" s="114"/>
      <c r="D7" s="125"/>
      <c r="E7" s="125"/>
      <c r="F7" s="167"/>
    </row>
    <row r="8" spans="1:6" ht="12.75" customHeight="1">
      <c r="A8" s="45"/>
      <c r="B8" s="46"/>
      <c r="C8" s="114"/>
      <c r="D8" s="125"/>
      <c r="E8" s="125"/>
      <c r="F8" s="167"/>
    </row>
    <row r="9" spans="1:6" ht="255">
      <c r="A9" s="45">
        <v>1</v>
      </c>
      <c r="B9" s="20" t="s">
        <v>87</v>
      </c>
      <c r="C9" s="114"/>
      <c r="D9" s="125"/>
      <c r="E9" s="125"/>
      <c r="F9" s="167"/>
    </row>
    <row r="10" spans="1:6" ht="12.75" customHeight="1">
      <c r="A10" s="45"/>
      <c r="B10" s="64"/>
      <c r="C10" s="114"/>
      <c r="D10" s="140"/>
      <c r="E10" s="140"/>
      <c r="F10" s="126"/>
    </row>
    <row r="11" spans="1:6" ht="12.75" customHeight="1">
      <c r="A11" s="45"/>
      <c r="B11" s="297" t="s">
        <v>257</v>
      </c>
      <c r="C11" s="114" t="s">
        <v>16</v>
      </c>
      <c r="D11" s="66">
        <f>+'fekalna osnovni podatki'!D9</f>
        <v>824.64</v>
      </c>
      <c r="E11" s="201"/>
      <c r="F11" s="472">
        <f>D11*E11</f>
        <v>0</v>
      </c>
    </row>
    <row r="12" spans="1:6" ht="12.75" customHeight="1">
      <c r="A12" s="45"/>
      <c r="B12" s="411" t="s">
        <v>259</v>
      </c>
      <c r="C12" s="114" t="s">
        <v>16</v>
      </c>
      <c r="D12" s="66">
        <f>+'fekalna osnovni podatki'!D10</f>
        <v>103.60000000000001</v>
      </c>
      <c r="E12" s="201"/>
      <c r="F12" s="128">
        <f t="shared" ref="F12:F15" si="0">D12*E12</f>
        <v>0</v>
      </c>
    </row>
    <row r="13" spans="1:6" ht="12.75" customHeight="1">
      <c r="A13" s="45"/>
      <c r="B13" s="411" t="s">
        <v>260</v>
      </c>
      <c r="C13" s="114" t="s">
        <v>16</v>
      </c>
      <c r="D13" s="66">
        <f>+'fekalna osnovni podatki'!D11</f>
        <v>90.15</v>
      </c>
      <c r="E13" s="201"/>
      <c r="F13" s="128">
        <f t="shared" si="0"/>
        <v>0</v>
      </c>
    </row>
    <row r="14" spans="1:6" ht="12.75" customHeight="1">
      <c r="A14" s="45"/>
      <c r="B14" s="411" t="s">
        <v>261</v>
      </c>
      <c r="C14" s="114" t="s">
        <v>16</v>
      </c>
      <c r="D14" s="66">
        <f>'fekalna osnovni podatki'!D12</f>
        <v>199.20999999999998</v>
      </c>
      <c r="E14" s="201"/>
      <c r="F14" s="128">
        <f t="shared" si="0"/>
        <v>0</v>
      </c>
    </row>
    <row r="15" spans="1:6" ht="12.75" customHeight="1">
      <c r="A15" s="45"/>
      <c r="B15" s="411" t="s">
        <v>262</v>
      </c>
      <c r="C15" s="114" t="s">
        <v>16</v>
      </c>
      <c r="D15" s="66">
        <f>'fekalna osnovni podatki'!D13</f>
        <v>57.7</v>
      </c>
      <c r="E15" s="201"/>
      <c r="F15" s="128">
        <f t="shared" si="0"/>
        <v>0</v>
      </c>
    </row>
    <row r="16" spans="1:6" ht="12.75" customHeight="1">
      <c r="A16" s="45"/>
      <c r="B16" s="411" t="s">
        <v>271</v>
      </c>
      <c r="C16" s="114" t="s">
        <v>16</v>
      </c>
      <c r="D16" s="66">
        <f>'fekalna osnovni podatki'!D14</f>
        <v>56.5</v>
      </c>
      <c r="E16" s="201"/>
      <c r="F16" s="128">
        <f t="shared" ref="F16" si="1">D16*E16</f>
        <v>0</v>
      </c>
    </row>
    <row r="17" spans="1:6" ht="12.75" customHeight="1">
      <c r="A17" s="45"/>
      <c r="B17" s="411" t="s">
        <v>265</v>
      </c>
      <c r="C17" s="114" t="s">
        <v>16</v>
      </c>
      <c r="D17" s="66">
        <f>'fekalna osnovni podatki'!D15</f>
        <v>644.70000000000005</v>
      </c>
      <c r="E17" s="201"/>
      <c r="F17" s="128">
        <f t="shared" ref="F17:F18" si="2">D17*E17</f>
        <v>0</v>
      </c>
    </row>
    <row r="18" spans="1:6" ht="12.75" customHeight="1">
      <c r="A18" s="45"/>
      <c r="B18" s="411" t="s">
        <v>266</v>
      </c>
      <c r="C18" s="114" t="s">
        <v>16</v>
      </c>
      <c r="D18" s="66">
        <f>'fekalna osnovni podatki'!D16</f>
        <v>50.08</v>
      </c>
      <c r="E18" s="201"/>
      <c r="F18" s="128">
        <f t="shared" si="2"/>
        <v>0</v>
      </c>
    </row>
    <row r="19" spans="1:6" ht="12.75" customHeight="1">
      <c r="A19" s="45"/>
      <c r="B19" s="411" t="s">
        <v>267</v>
      </c>
      <c r="C19" s="114" t="s">
        <v>16</v>
      </c>
      <c r="D19" s="66">
        <f>'fekalna osnovni podatki'!D17</f>
        <v>110.15</v>
      </c>
      <c r="E19" s="201"/>
      <c r="F19" s="128">
        <f t="shared" ref="F19:F30" si="3">D19*E19</f>
        <v>0</v>
      </c>
    </row>
    <row r="20" spans="1:6" ht="12.75" customHeight="1">
      <c r="A20" s="45"/>
      <c r="B20" s="411" t="s">
        <v>268</v>
      </c>
      <c r="C20" s="114" t="s">
        <v>16</v>
      </c>
      <c r="D20" s="66">
        <f>'fekalna osnovni podatki'!D18</f>
        <v>20.85</v>
      </c>
      <c r="E20" s="201"/>
      <c r="F20" s="128">
        <f t="shared" si="3"/>
        <v>0</v>
      </c>
    </row>
    <row r="21" spans="1:6" ht="12.75" customHeight="1">
      <c r="A21" s="45"/>
      <c r="B21" s="411" t="s">
        <v>269</v>
      </c>
      <c r="C21" s="114" t="s">
        <v>16</v>
      </c>
      <c r="D21" s="66">
        <f>'fekalna osnovni podatki'!D19</f>
        <v>38.6</v>
      </c>
      <c r="E21" s="201"/>
      <c r="F21" s="128">
        <f t="shared" si="3"/>
        <v>0</v>
      </c>
    </row>
    <row r="22" spans="1:6" ht="12.75" customHeight="1">
      <c r="A22" s="45"/>
      <c r="B22" s="411" t="s">
        <v>270</v>
      </c>
      <c r="C22" s="114" t="s">
        <v>16</v>
      </c>
      <c r="D22" s="66">
        <f>'fekalna osnovni podatki'!D20</f>
        <v>458.3</v>
      </c>
      <c r="E22" s="201"/>
      <c r="F22" s="128">
        <f t="shared" si="3"/>
        <v>0</v>
      </c>
    </row>
    <row r="23" spans="1:6" ht="12.75" customHeight="1">
      <c r="A23" s="45"/>
      <c r="B23" s="411" t="s">
        <v>263</v>
      </c>
      <c r="C23" s="114" t="s">
        <v>16</v>
      </c>
      <c r="D23" s="66">
        <f>'fekalna osnovni podatki'!D21</f>
        <v>91.74</v>
      </c>
      <c r="E23" s="201"/>
      <c r="F23" s="128">
        <f t="shared" si="3"/>
        <v>0</v>
      </c>
    </row>
    <row r="24" spans="1:6" ht="12.75" customHeight="1">
      <c r="A24" s="45"/>
      <c r="B24" s="411" t="s">
        <v>264</v>
      </c>
      <c r="C24" s="114" t="s">
        <v>16</v>
      </c>
      <c r="D24" s="66">
        <f>'fekalna osnovni podatki'!D22</f>
        <v>97.19</v>
      </c>
      <c r="E24" s="201"/>
      <c r="F24" s="128">
        <f t="shared" si="3"/>
        <v>0</v>
      </c>
    </row>
    <row r="25" spans="1:6" ht="12.75" customHeight="1">
      <c r="A25" s="45"/>
      <c r="B25" s="411" t="s">
        <v>272</v>
      </c>
      <c r="C25" s="114" t="s">
        <v>16</v>
      </c>
      <c r="D25" s="66">
        <f>'fekalna osnovni podatki'!D23</f>
        <v>48.7</v>
      </c>
      <c r="E25" s="201"/>
      <c r="F25" s="128">
        <f t="shared" si="3"/>
        <v>0</v>
      </c>
    </row>
    <row r="26" spans="1:6" ht="12.75" customHeight="1">
      <c r="A26" s="45"/>
      <c r="B26" s="411" t="s">
        <v>273</v>
      </c>
      <c r="C26" s="114" t="s">
        <v>16</v>
      </c>
      <c r="D26" s="66">
        <f>'fekalna osnovni podatki'!D24</f>
        <v>127.2</v>
      </c>
      <c r="E26" s="201"/>
      <c r="F26" s="128">
        <f t="shared" si="3"/>
        <v>0</v>
      </c>
    </row>
    <row r="27" spans="1:6" ht="12.75" customHeight="1">
      <c r="A27" s="45"/>
      <c r="B27" s="411" t="s">
        <v>274</v>
      </c>
      <c r="C27" s="114" t="s">
        <v>16</v>
      </c>
      <c r="D27" s="66">
        <f>'fekalna osnovni podatki'!D25</f>
        <v>97.8</v>
      </c>
      <c r="E27" s="201"/>
      <c r="F27" s="128">
        <f t="shared" si="3"/>
        <v>0</v>
      </c>
    </row>
    <row r="28" spans="1:6" ht="12.75" customHeight="1">
      <c r="A28" s="45"/>
      <c r="B28" s="411" t="s">
        <v>275</v>
      </c>
      <c r="C28" s="114" t="s">
        <v>16</v>
      </c>
      <c r="D28" s="66">
        <f>'fekalna osnovni podatki'!D26</f>
        <v>21.94</v>
      </c>
      <c r="E28" s="201"/>
      <c r="F28" s="128">
        <f t="shared" si="3"/>
        <v>0</v>
      </c>
    </row>
    <row r="29" spans="1:6" ht="12.75" customHeight="1">
      <c r="A29" s="45"/>
      <c r="B29" s="411" t="s">
        <v>276</v>
      </c>
      <c r="C29" s="114" t="s">
        <v>16</v>
      </c>
      <c r="D29" s="66">
        <f>'fekalna osnovni podatki'!D27</f>
        <v>152.44</v>
      </c>
      <c r="E29" s="201"/>
      <c r="F29" s="128">
        <f t="shared" si="3"/>
        <v>0</v>
      </c>
    </row>
    <row r="30" spans="1:6" ht="12.75" customHeight="1">
      <c r="A30" s="45"/>
      <c r="B30" s="411" t="s">
        <v>277</v>
      </c>
      <c r="C30" s="114" t="s">
        <v>16</v>
      </c>
      <c r="D30" s="66">
        <v>0</v>
      </c>
      <c r="E30" s="201"/>
      <c r="F30" s="128">
        <f t="shared" si="3"/>
        <v>0</v>
      </c>
    </row>
    <row r="31" spans="1:6" ht="12.75" customHeight="1">
      <c r="A31" s="45"/>
      <c r="B31" s="73"/>
      <c r="C31" s="114"/>
      <c r="D31" s="125"/>
      <c r="E31" s="125"/>
      <c r="F31" s="167"/>
    </row>
    <row r="32" spans="1:6" ht="183" customHeight="1">
      <c r="A32" s="45">
        <f>+A9+1</f>
        <v>2</v>
      </c>
      <c r="B32" s="20" t="s">
        <v>131</v>
      </c>
      <c r="C32" s="114"/>
      <c r="D32" s="125"/>
      <c r="E32" s="125"/>
      <c r="F32" s="167"/>
    </row>
    <row r="33" spans="1:6" ht="12.75" customHeight="1">
      <c r="A33" s="45"/>
      <c r="B33" s="64"/>
      <c r="C33" s="114"/>
      <c r="D33" s="140"/>
      <c r="E33" s="140"/>
      <c r="F33" s="126"/>
    </row>
    <row r="34" spans="1:6" ht="12.75" customHeight="1">
      <c r="A34" s="45"/>
      <c r="B34" s="297" t="s">
        <v>257</v>
      </c>
      <c r="C34" s="114" t="s">
        <v>16</v>
      </c>
      <c r="D34" s="66">
        <f>+'fekalna osnovni podatki'!D25</f>
        <v>97.8</v>
      </c>
      <c r="E34" s="201"/>
      <c r="F34" s="472">
        <f>D34*E34</f>
        <v>0</v>
      </c>
    </row>
    <row r="35" spans="1:6" ht="12.75" customHeight="1">
      <c r="A35" s="45"/>
      <c r="B35" s="411" t="s">
        <v>259</v>
      </c>
      <c r="C35" s="114" t="s">
        <v>16</v>
      </c>
      <c r="D35" s="66">
        <f>+'fekalna osnovni podatki'!D26</f>
        <v>21.94</v>
      </c>
      <c r="E35" s="201"/>
      <c r="F35" s="128">
        <f t="shared" ref="F35:F38" si="4">D35*E35</f>
        <v>0</v>
      </c>
    </row>
    <row r="36" spans="1:6" ht="12.75" customHeight="1">
      <c r="A36" s="45"/>
      <c r="B36" s="411" t="s">
        <v>260</v>
      </c>
      <c r="C36" s="114" t="s">
        <v>16</v>
      </c>
      <c r="D36" s="66">
        <f>+'fekalna osnovni podatki'!D27</f>
        <v>152.44</v>
      </c>
      <c r="E36" s="201"/>
      <c r="F36" s="128">
        <f t="shared" si="4"/>
        <v>0</v>
      </c>
    </row>
    <row r="37" spans="1:6" ht="12.75" customHeight="1">
      <c r="A37" s="45"/>
      <c r="B37" s="411" t="s">
        <v>261</v>
      </c>
      <c r="C37" s="114" t="s">
        <v>16</v>
      </c>
      <c r="D37" s="66">
        <v>0</v>
      </c>
      <c r="E37" s="201"/>
      <c r="F37" s="128">
        <f t="shared" si="4"/>
        <v>0</v>
      </c>
    </row>
    <row r="38" spans="1:6" ht="12.75" customHeight="1">
      <c r="A38" s="45"/>
      <c r="B38" s="411" t="s">
        <v>262</v>
      </c>
      <c r="C38" s="114" t="s">
        <v>16</v>
      </c>
      <c r="D38" s="66">
        <v>0</v>
      </c>
      <c r="E38" s="201"/>
      <c r="F38" s="128">
        <f t="shared" si="4"/>
        <v>0</v>
      </c>
    </row>
    <row r="39" spans="1:6" ht="12.75" customHeight="1">
      <c r="A39" s="45"/>
      <c r="B39" s="411" t="s">
        <v>271</v>
      </c>
      <c r="C39" s="114" t="s">
        <v>16</v>
      </c>
      <c r="D39" s="66">
        <v>0</v>
      </c>
      <c r="E39" s="201"/>
      <c r="F39" s="128">
        <f t="shared" ref="F39" si="5">D39*E39</f>
        <v>0</v>
      </c>
    </row>
    <row r="40" spans="1:6" ht="12.75" customHeight="1">
      <c r="A40" s="45"/>
      <c r="B40" s="411" t="s">
        <v>265</v>
      </c>
      <c r="C40" s="114" t="s">
        <v>16</v>
      </c>
      <c r="D40" s="66">
        <v>0</v>
      </c>
      <c r="E40" s="201"/>
      <c r="F40" s="128">
        <f t="shared" ref="F40:F41" si="6">D40*E40</f>
        <v>0</v>
      </c>
    </row>
    <row r="41" spans="1:6" ht="12.75" customHeight="1">
      <c r="A41" s="45"/>
      <c r="B41" s="411" t="s">
        <v>266</v>
      </c>
      <c r="C41" s="114" t="s">
        <v>16</v>
      </c>
      <c r="D41" s="66">
        <v>0</v>
      </c>
      <c r="E41" s="201"/>
      <c r="F41" s="128">
        <f t="shared" si="6"/>
        <v>0</v>
      </c>
    </row>
    <row r="42" spans="1:6" ht="12.75" customHeight="1">
      <c r="A42" s="45"/>
      <c r="B42" s="411" t="s">
        <v>267</v>
      </c>
      <c r="C42" s="114" t="s">
        <v>16</v>
      </c>
      <c r="D42" s="66">
        <v>0</v>
      </c>
      <c r="E42" s="201"/>
      <c r="F42" s="128">
        <f t="shared" ref="F42:F53" si="7">D42*E42</f>
        <v>0</v>
      </c>
    </row>
    <row r="43" spans="1:6" ht="12.75" customHeight="1">
      <c r="A43" s="45"/>
      <c r="B43" s="411" t="s">
        <v>268</v>
      </c>
      <c r="C43" s="114" t="s">
        <v>16</v>
      </c>
      <c r="D43" s="66">
        <v>0</v>
      </c>
      <c r="E43" s="201"/>
      <c r="F43" s="128">
        <f t="shared" si="7"/>
        <v>0</v>
      </c>
    </row>
    <row r="44" spans="1:6" ht="12.75" customHeight="1">
      <c r="A44" s="45"/>
      <c r="B44" s="411" t="s">
        <v>269</v>
      </c>
      <c r="C44" s="114" t="s">
        <v>16</v>
      </c>
      <c r="D44" s="66">
        <v>0</v>
      </c>
      <c r="E44" s="201"/>
      <c r="F44" s="128">
        <f t="shared" si="7"/>
        <v>0</v>
      </c>
    </row>
    <row r="45" spans="1:6" ht="12.75" customHeight="1">
      <c r="A45" s="45"/>
      <c r="B45" s="411" t="s">
        <v>270</v>
      </c>
      <c r="C45" s="114" t="s">
        <v>16</v>
      </c>
      <c r="D45" s="66">
        <v>0</v>
      </c>
      <c r="E45" s="201"/>
      <c r="F45" s="128">
        <f t="shared" si="7"/>
        <v>0</v>
      </c>
    </row>
    <row r="46" spans="1:6" ht="12.75" customHeight="1">
      <c r="A46" s="45"/>
      <c r="B46" s="411" t="s">
        <v>263</v>
      </c>
      <c r="C46" s="114" t="s">
        <v>16</v>
      </c>
      <c r="D46" s="66">
        <v>0</v>
      </c>
      <c r="E46" s="201"/>
      <c r="F46" s="128">
        <f t="shared" si="7"/>
        <v>0</v>
      </c>
    </row>
    <row r="47" spans="1:6" ht="12.75" customHeight="1">
      <c r="A47" s="45"/>
      <c r="B47" s="411" t="s">
        <v>264</v>
      </c>
      <c r="C47" s="114" t="s">
        <v>16</v>
      </c>
      <c r="D47" s="66">
        <v>0</v>
      </c>
      <c r="E47" s="201"/>
      <c r="F47" s="128">
        <f t="shared" si="7"/>
        <v>0</v>
      </c>
    </row>
    <row r="48" spans="1:6" ht="12.75" customHeight="1">
      <c r="A48" s="45"/>
      <c r="B48" s="411" t="s">
        <v>272</v>
      </c>
      <c r="C48" s="114" t="s">
        <v>16</v>
      </c>
      <c r="D48" s="66">
        <v>0</v>
      </c>
      <c r="E48" s="201"/>
      <c r="F48" s="128">
        <f t="shared" si="7"/>
        <v>0</v>
      </c>
    </row>
    <row r="49" spans="1:6" ht="12.75" customHeight="1">
      <c r="A49" s="45"/>
      <c r="B49" s="411" t="s">
        <v>273</v>
      </c>
      <c r="C49" s="114" t="s">
        <v>16</v>
      </c>
      <c r="D49" s="66">
        <v>0</v>
      </c>
      <c r="E49" s="201"/>
      <c r="F49" s="128">
        <f t="shared" si="7"/>
        <v>0</v>
      </c>
    </row>
    <row r="50" spans="1:6" ht="12.75" customHeight="1">
      <c r="A50" s="45"/>
      <c r="B50" s="411" t="s">
        <v>274</v>
      </c>
      <c r="C50" s="114" t="s">
        <v>16</v>
      </c>
      <c r="D50" s="66">
        <v>0</v>
      </c>
      <c r="E50" s="201"/>
      <c r="F50" s="128">
        <f t="shared" si="7"/>
        <v>0</v>
      </c>
    </row>
    <row r="51" spans="1:6" ht="12.75" customHeight="1">
      <c r="A51" s="45"/>
      <c r="B51" s="411" t="s">
        <v>275</v>
      </c>
      <c r="C51" s="114" t="s">
        <v>16</v>
      </c>
      <c r="D51" s="66">
        <v>0</v>
      </c>
      <c r="E51" s="201"/>
      <c r="F51" s="128">
        <f t="shared" si="7"/>
        <v>0</v>
      </c>
    </row>
    <row r="52" spans="1:6" ht="12.75" customHeight="1">
      <c r="A52" s="45"/>
      <c r="B52" s="411" t="s">
        <v>276</v>
      </c>
      <c r="C52" s="114" t="s">
        <v>16</v>
      </c>
      <c r="D52" s="66">
        <v>0</v>
      </c>
      <c r="E52" s="201"/>
      <c r="F52" s="128">
        <f t="shared" si="7"/>
        <v>0</v>
      </c>
    </row>
    <row r="53" spans="1:6" ht="12.75" customHeight="1">
      <c r="A53" s="45"/>
      <c r="B53" s="411" t="s">
        <v>277</v>
      </c>
      <c r="C53" s="114" t="s">
        <v>16</v>
      </c>
      <c r="D53" s="66">
        <v>94.36</v>
      </c>
      <c r="E53" s="201"/>
      <c r="F53" s="128">
        <f t="shared" si="7"/>
        <v>0</v>
      </c>
    </row>
    <row r="54" spans="1:6" ht="12.75" customHeight="1">
      <c r="A54" s="45"/>
      <c r="B54" s="20"/>
      <c r="C54" s="114"/>
      <c r="D54" s="125"/>
      <c r="E54" s="125"/>
      <c r="F54" s="167"/>
    </row>
    <row r="55" spans="1:6" ht="259.5" customHeight="1">
      <c r="A55" s="45">
        <v>3</v>
      </c>
      <c r="B55" s="295" t="s">
        <v>117</v>
      </c>
      <c r="C55" s="114"/>
      <c r="D55" s="170"/>
      <c r="E55" s="172"/>
      <c r="F55" s="171"/>
    </row>
    <row r="56" spans="1:6" ht="12.75" customHeight="1">
      <c r="A56" s="45"/>
      <c r="B56" s="64"/>
      <c r="C56" s="114"/>
      <c r="D56" s="140"/>
      <c r="E56" s="140"/>
      <c r="F56" s="126"/>
    </row>
    <row r="57" spans="1:6" ht="12.75" customHeight="1">
      <c r="A57" s="45"/>
      <c r="B57" s="297" t="s">
        <v>257</v>
      </c>
      <c r="C57" s="114" t="s">
        <v>12</v>
      </c>
      <c r="D57" s="296">
        <v>0</v>
      </c>
      <c r="E57" s="201"/>
      <c r="F57" s="472">
        <f>D57*E57</f>
        <v>0</v>
      </c>
    </row>
    <row r="58" spans="1:6" ht="12.75" customHeight="1">
      <c r="A58" s="45"/>
      <c r="B58" s="411" t="s">
        <v>259</v>
      </c>
      <c r="C58" s="114" t="s">
        <v>12</v>
      </c>
      <c r="D58" s="66">
        <v>0</v>
      </c>
      <c r="E58" s="201"/>
      <c r="F58" s="128">
        <f t="shared" ref="F58:F61" si="8">D58*E58</f>
        <v>0</v>
      </c>
    </row>
    <row r="59" spans="1:6" ht="12.75" customHeight="1">
      <c r="A59" s="45"/>
      <c r="B59" s="411" t="s">
        <v>260</v>
      </c>
      <c r="C59" s="114" t="s">
        <v>12</v>
      </c>
      <c r="D59" s="66">
        <v>0</v>
      </c>
      <c r="E59" s="201"/>
      <c r="F59" s="128">
        <f t="shared" si="8"/>
        <v>0</v>
      </c>
    </row>
    <row r="60" spans="1:6" ht="12.75" customHeight="1">
      <c r="A60" s="45"/>
      <c r="B60" s="411" t="s">
        <v>261</v>
      </c>
      <c r="C60" s="114" t="s">
        <v>12</v>
      </c>
      <c r="D60" s="66">
        <v>0</v>
      </c>
      <c r="E60" s="201"/>
      <c r="F60" s="128">
        <f t="shared" si="8"/>
        <v>0</v>
      </c>
    </row>
    <row r="61" spans="1:6" ht="12.75" customHeight="1">
      <c r="A61" s="45"/>
      <c r="B61" s="411" t="s">
        <v>262</v>
      </c>
      <c r="C61" s="114" t="s">
        <v>12</v>
      </c>
      <c r="D61" s="66">
        <v>0</v>
      </c>
      <c r="E61" s="201"/>
      <c r="F61" s="128">
        <f t="shared" si="8"/>
        <v>0</v>
      </c>
    </row>
    <row r="62" spans="1:6" ht="12.75" customHeight="1">
      <c r="A62" s="45"/>
      <c r="B62" s="411" t="s">
        <v>271</v>
      </c>
      <c r="C62" s="114" t="s">
        <v>12</v>
      </c>
      <c r="D62" s="66">
        <v>0</v>
      </c>
      <c r="E62" s="201"/>
      <c r="F62" s="128">
        <f t="shared" ref="F62" si="9">D62*E62</f>
        <v>0</v>
      </c>
    </row>
    <row r="63" spans="1:6" ht="12.75" customHeight="1">
      <c r="A63" s="45"/>
      <c r="B63" s="411" t="s">
        <v>265</v>
      </c>
      <c r="C63" s="114" t="s">
        <v>12</v>
      </c>
      <c r="D63" s="66">
        <v>0</v>
      </c>
      <c r="E63" s="201"/>
      <c r="F63" s="128">
        <f t="shared" ref="F63:F64" si="10">D63*E63</f>
        <v>0</v>
      </c>
    </row>
    <row r="64" spans="1:6" ht="12.75" customHeight="1">
      <c r="A64" s="45"/>
      <c r="B64" s="411" t="s">
        <v>266</v>
      </c>
      <c r="C64" s="114" t="s">
        <v>12</v>
      </c>
      <c r="D64" s="66">
        <v>0</v>
      </c>
      <c r="E64" s="201"/>
      <c r="F64" s="128">
        <f t="shared" si="10"/>
        <v>0</v>
      </c>
    </row>
    <row r="65" spans="1:6" ht="12.75" customHeight="1">
      <c r="A65" s="45"/>
      <c r="B65" s="411" t="s">
        <v>267</v>
      </c>
      <c r="C65" s="114" t="s">
        <v>12</v>
      </c>
      <c r="D65" s="66">
        <v>0</v>
      </c>
      <c r="E65" s="201"/>
      <c r="F65" s="128">
        <f t="shared" ref="F65:F76" si="11">D65*E65</f>
        <v>0</v>
      </c>
    </row>
    <row r="66" spans="1:6" ht="12.75" customHeight="1">
      <c r="A66" s="45"/>
      <c r="B66" s="411" t="s">
        <v>268</v>
      </c>
      <c r="C66" s="114" t="s">
        <v>12</v>
      </c>
      <c r="D66" s="66">
        <v>0</v>
      </c>
      <c r="E66" s="201"/>
      <c r="F66" s="128">
        <f t="shared" si="11"/>
        <v>0</v>
      </c>
    </row>
    <row r="67" spans="1:6" ht="12.75" customHeight="1">
      <c r="A67" s="45"/>
      <c r="B67" s="411" t="s">
        <v>269</v>
      </c>
      <c r="C67" s="114" t="s">
        <v>12</v>
      </c>
      <c r="D67" s="66">
        <v>0</v>
      </c>
      <c r="E67" s="201"/>
      <c r="F67" s="128">
        <f t="shared" si="11"/>
        <v>0</v>
      </c>
    </row>
    <row r="68" spans="1:6" ht="12.75" customHeight="1">
      <c r="A68" s="45"/>
      <c r="B68" s="411" t="s">
        <v>270</v>
      </c>
      <c r="C68" s="114" t="s">
        <v>12</v>
      </c>
      <c r="D68" s="66">
        <v>0</v>
      </c>
      <c r="E68" s="201"/>
      <c r="F68" s="128">
        <f t="shared" si="11"/>
        <v>0</v>
      </c>
    </row>
    <row r="69" spans="1:6" ht="12.75" customHeight="1">
      <c r="A69" s="45"/>
      <c r="B69" s="411" t="s">
        <v>263</v>
      </c>
      <c r="C69" s="114" t="s">
        <v>12</v>
      </c>
      <c r="D69" s="66">
        <v>0</v>
      </c>
      <c r="E69" s="201"/>
      <c r="F69" s="128">
        <f t="shared" si="11"/>
        <v>0</v>
      </c>
    </row>
    <row r="70" spans="1:6" ht="12.75" customHeight="1">
      <c r="A70" s="45"/>
      <c r="B70" s="411" t="s">
        <v>264</v>
      </c>
      <c r="C70" s="114" t="s">
        <v>12</v>
      </c>
      <c r="D70" s="66">
        <v>0</v>
      </c>
      <c r="E70" s="201"/>
      <c r="F70" s="128">
        <f t="shared" si="11"/>
        <v>0</v>
      </c>
    </row>
    <row r="71" spans="1:6" ht="12.75" customHeight="1">
      <c r="A71" s="45"/>
      <c r="B71" s="411" t="s">
        <v>272</v>
      </c>
      <c r="C71" s="114" t="s">
        <v>12</v>
      </c>
      <c r="D71" s="66">
        <v>0</v>
      </c>
      <c r="E71" s="201"/>
      <c r="F71" s="128">
        <f t="shared" si="11"/>
        <v>0</v>
      </c>
    </row>
    <row r="72" spans="1:6" ht="12.75" customHeight="1">
      <c r="A72" s="45"/>
      <c r="B72" s="411" t="s">
        <v>273</v>
      </c>
      <c r="C72" s="114" t="s">
        <v>12</v>
      </c>
      <c r="D72" s="66">
        <v>0</v>
      </c>
      <c r="E72" s="201"/>
      <c r="F72" s="128">
        <f t="shared" si="11"/>
        <v>0</v>
      </c>
    </row>
    <row r="73" spans="1:6" ht="12.75" customHeight="1">
      <c r="A73" s="45"/>
      <c r="B73" s="411" t="s">
        <v>274</v>
      </c>
      <c r="C73" s="114" t="s">
        <v>12</v>
      </c>
      <c r="D73" s="66">
        <v>0</v>
      </c>
      <c r="E73" s="201"/>
      <c r="F73" s="128">
        <f t="shared" si="11"/>
        <v>0</v>
      </c>
    </row>
    <row r="74" spans="1:6" ht="12.75" customHeight="1">
      <c r="A74" s="45"/>
      <c r="B74" s="411" t="s">
        <v>275</v>
      </c>
      <c r="C74" s="114" t="s">
        <v>12</v>
      </c>
      <c r="D74" s="66">
        <v>0</v>
      </c>
      <c r="E74" s="201"/>
      <c r="F74" s="128">
        <f t="shared" si="11"/>
        <v>0</v>
      </c>
    </row>
    <row r="75" spans="1:6" ht="12.75" customHeight="1">
      <c r="A75" s="45"/>
      <c r="B75" s="411" t="s">
        <v>276</v>
      </c>
      <c r="C75" s="114" t="s">
        <v>12</v>
      </c>
      <c r="D75" s="66">
        <v>0</v>
      </c>
      <c r="E75" s="201"/>
      <c r="F75" s="128">
        <f t="shared" si="11"/>
        <v>0</v>
      </c>
    </row>
    <row r="76" spans="1:6" ht="12.75" customHeight="1">
      <c r="A76" s="45"/>
      <c r="B76" s="411" t="s">
        <v>277</v>
      </c>
      <c r="C76" s="114" t="s">
        <v>12</v>
      </c>
      <c r="D76" s="66">
        <v>0</v>
      </c>
      <c r="E76" s="201"/>
      <c r="F76" s="128">
        <f t="shared" si="11"/>
        <v>0</v>
      </c>
    </row>
    <row r="77" spans="1:6" ht="12.75" customHeight="1">
      <c r="A77" s="45"/>
      <c r="B77" s="204"/>
      <c r="C77" s="115"/>
      <c r="D77" s="136"/>
      <c r="E77" s="201"/>
      <c r="F77" s="128"/>
    </row>
    <row r="78" spans="1:6" ht="256.5" customHeight="1">
      <c r="A78" s="45">
        <v>4</v>
      </c>
      <c r="B78" s="276" t="s">
        <v>118</v>
      </c>
      <c r="C78" s="114"/>
      <c r="D78" s="170"/>
      <c r="E78" s="175"/>
      <c r="F78" s="171"/>
    </row>
    <row r="79" spans="1:6" ht="12.75" customHeight="1">
      <c r="A79" s="45"/>
      <c r="B79" s="64"/>
      <c r="C79" s="114"/>
      <c r="D79" s="140"/>
      <c r="E79" s="140"/>
      <c r="F79" s="126"/>
    </row>
    <row r="80" spans="1:6" ht="12.75" customHeight="1">
      <c r="A80" s="45"/>
      <c r="B80" s="297" t="s">
        <v>257</v>
      </c>
      <c r="C80" s="114" t="s">
        <v>12</v>
      </c>
      <c r="D80" s="296">
        <v>33</v>
      </c>
      <c r="E80" s="201"/>
      <c r="F80" s="472">
        <f>D80*E80</f>
        <v>0</v>
      </c>
    </row>
    <row r="81" spans="1:6" ht="12.75" customHeight="1">
      <c r="A81" s="45"/>
      <c r="B81" s="411" t="s">
        <v>259</v>
      </c>
      <c r="C81" s="114" t="s">
        <v>12</v>
      </c>
      <c r="D81" s="66">
        <v>6</v>
      </c>
      <c r="E81" s="201"/>
      <c r="F81" s="128">
        <f t="shared" ref="F81:F84" si="12">D81*E81</f>
        <v>0</v>
      </c>
    </row>
    <row r="82" spans="1:6" ht="12.75" customHeight="1">
      <c r="A82" s="45"/>
      <c r="B82" s="411" t="s">
        <v>260</v>
      </c>
      <c r="C82" s="114" t="s">
        <v>12</v>
      </c>
      <c r="D82" s="66">
        <v>3</v>
      </c>
      <c r="E82" s="201"/>
      <c r="F82" s="128">
        <f t="shared" si="12"/>
        <v>0</v>
      </c>
    </row>
    <row r="83" spans="1:6" ht="12.75" customHeight="1">
      <c r="A83" s="45"/>
      <c r="B83" s="411" t="s">
        <v>261</v>
      </c>
      <c r="C83" s="114" t="s">
        <v>12</v>
      </c>
      <c r="D83" s="66">
        <v>10</v>
      </c>
      <c r="E83" s="201"/>
      <c r="F83" s="128">
        <f t="shared" si="12"/>
        <v>0</v>
      </c>
    </row>
    <row r="84" spans="1:6" ht="12.75" customHeight="1">
      <c r="A84" s="45"/>
      <c r="B84" s="411" t="s">
        <v>262</v>
      </c>
      <c r="C84" s="114" t="s">
        <v>12</v>
      </c>
      <c r="D84" s="66">
        <v>3</v>
      </c>
      <c r="E84" s="201"/>
      <c r="F84" s="128">
        <f t="shared" si="12"/>
        <v>0</v>
      </c>
    </row>
    <row r="85" spans="1:6" ht="12.75" customHeight="1">
      <c r="A85" s="45"/>
      <c r="B85" s="411" t="s">
        <v>271</v>
      </c>
      <c r="C85" s="114" t="s">
        <v>12</v>
      </c>
      <c r="D85" s="66">
        <v>3</v>
      </c>
      <c r="E85" s="201"/>
      <c r="F85" s="128">
        <f t="shared" ref="F85" si="13">D85*E85</f>
        <v>0</v>
      </c>
    </row>
    <row r="86" spans="1:6" ht="12.75" customHeight="1">
      <c r="A86" s="45"/>
      <c r="B86" s="411" t="s">
        <v>265</v>
      </c>
      <c r="C86" s="114" t="s">
        <v>12</v>
      </c>
      <c r="D86" s="66">
        <v>14</v>
      </c>
      <c r="E86" s="201"/>
      <c r="F86" s="128">
        <f t="shared" ref="F86:F87" si="14">D86*E86</f>
        <v>0</v>
      </c>
    </row>
    <row r="87" spans="1:6" ht="12.75" customHeight="1">
      <c r="A87" s="45"/>
      <c r="B87" s="411" t="s">
        <v>266</v>
      </c>
      <c r="C87" s="114" t="s">
        <v>12</v>
      </c>
      <c r="D87" s="66">
        <v>2</v>
      </c>
      <c r="E87" s="201"/>
      <c r="F87" s="128">
        <f t="shared" si="14"/>
        <v>0</v>
      </c>
    </row>
    <row r="88" spans="1:6" ht="12.75" customHeight="1">
      <c r="A88" s="45"/>
      <c r="B88" s="411" t="s">
        <v>267</v>
      </c>
      <c r="C88" s="114" t="s">
        <v>12</v>
      </c>
      <c r="D88" s="66">
        <v>4</v>
      </c>
      <c r="E88" s="201"/>
      <c r="F88" s="128">
        <f t="shared" ref="F88:F99" si="15">D88*E88</f>
        <v>0</v>
      </c>
    </row>
    <row r="89" spans="1:6" ht="12.75" customHeight="1">
      <c r="A89" s="45"/>
      <c r="B89" s="411" t="s">
        <v>268</v>
      </c>
      <c r="C89" s="114" t="s">
        <v>12</v>
      </c>
      <c r="D89" s="66">
        <v>1</v>
      </c>
      <c r="E89" s="201"/>
      <c r="F89" s="128">
        <f t="shared" si="15"/>
        <v>0</v>
      </c>
    </row>
    <row r="90" spans="1:6" ht="12.75" customHeight="1">
      <c r="A90" s="45"/>
      <c r="B90" s="411" t="s">
        <v>269</v>
      </c>
      <c r="C90" s="114" t="s">
        <v>12</v>
      </c>
      <c r="D90" s="66">
        <v>3</v>
      </c>
      <c r="E90" s="201"/>
      <c r="F90" s="128">
        <f t="shared" si="15"/>
        <v>0</v>
      </c>
    </row>
    <row r="91" spans="1:6" ht="12.75" customHeight="1">
      <c r="A91" s="45"/>
      <c r="B91" s="411" t="s">
        <v>270</v>
      </c>
      <c r="C91" s="114" t="s">
        <v>12</v>
      </c>
      <c r="D91" s="66">
        <v>27</v>
      </c>
      <c r="E91" s="201"/>
      <c r="F91" s="128">
        <f t="shared" si="15"/>
        <v>0</v>
      </c>
    </row>
    <row r="92" spans="1:6" ht="12.75" customHeight="1">
      <c r="A92" s="45"/>
      <c r="B92" s="411" t="s">
        <v>263</v>
      </c>
      <c r="C92" s="114" t="s">
        <v>12</v>
      </c>
      <c r="D92" s="66">
        <v>4</v>
      </c>
      <c r="E92" s="201"/>
      <c r="F92" s="128">
        <f t="shared" si="15"/>
        <v>0</v>
      </c>
    </row>
    <row r="93" spans="1:6" ht="12.75" customHeight="1">
      <c r="A93" s="45"/>
      <c r="B93" s="411" t="s">
        <v>264</v>
      </c>
      <c r="C93" s="114" t="s">
        <v>12</v>
      </c>
      <c r="D93" s="66">
        <v>1</v>
      </c>
      <c r="E93" s="201"/>
      <c r="F93" s="128">
        <f t="shared" si="15"/>
        <v>0</v>
      </c>
    </row>
    <row r="94" spans="1:6" ht="12.75" customHeight="1">
      <c r="A94" s="45"/>
      <c r="B94" s="411" t="s">
        <v>272</v>
      </c>
      <c r="C94" s="114" t="s">
        <v>12</v>
      </c>
      <c r="D94" s="66">
        <v>2</v>
      </c>
      <c r="E94" s="201"/>
      <c r="F94" s="128">
        <f t="shared" si="15"/>
        <v>0</v>
      </c>
    </row>
    <row r="95" spans="1:6" ht="12.75" customHeight="1">
      <c r="A95" s="45"/>
      <c r="B95" s="411" t="s">
        <v>273</v>
      </c>
      <c r="C95" s="114" t="s">
        <v>12</v>
      </c>
      <c r="D95" s="66">
        <v>7</v>
      </c>
      <c r="E95" s="201"/>
      <c r="F95" s="128">
        <f t="shared" si="15"/>
        <v>0</v>
      </c>
    </row>
    <row r="96" spans="1:6" ht="12.75" customHeight="1">
      <c r="A96" s="45"/>
      <c r="B96" s="411" t="s">
        <v>274</v>
      </c>
      <c r="C96" s="114" t="s">
        <v>12</v>
      </c>
      <c r="D96" s="66">
        <v>3</v>
      </c>
      <c r="E96" s="201"/>
      <c r="F96" s="128">
        <f t="shared" si="15"/>
        <v>0</v>
      </c>
    </row>
    <row r="97" spans="1:6" ht="12.75" customHeight="1">
      <c r="A97" s="45"/>
      <c r="B97" s="411" t="s">
        <v>275</v>
      </c>
      <c r="C97" s="114" t="s">
        <v>12</v>
      </c>
      <c r="D97" s="66">
        <v>2</v>
      </c>
      <c r="E97" s="201"/>
      <c r="F97" s="128">
        <f t="shared" si="15"/>
        <v>0</v>
      </c>
    </row>
    <row r="98" spans="1:6" ht="12.75" customHeight="1">
      <c r="A98" s="45"/>
      <c r="B98" s="411" t="s">
        <v>276</v>
      </c>
      <c r="C98" s="114" t="s">
        <v>12</v>
      </c>
      <c r="D98" s="66">
        <v>7</v>
      </c>
      <c r="E98" s="201"/>
      <c r="F98" s="128">
        <f t="shared" si="15"/>
        <v>0</v>
      </c>
    </row>
    <row r="99" spans="1:6" ht="12.75" customHeight="1">
      <c r="A99" s="45"/>
      <c r="B99" s="411" t="s">
        <v>277</v>
      </c>
      <c r="C99" s="114" t="s">
        <v>12</v>
      </c>
      <c r="D99" s="66">
        <v>0</v>
      </c>
      <c r="E99" s="201"/>
      <c r="F99" s="128">
        <f t="shared" si="15"/>
        <v>0</v>
      </c>
    </row>
    <row r="100" spans="1:6" ht="12.75" customHeight="1">
      <c r="A100" s="45"/>
      <c r="B100" s="204"/>
      <c r="C100" s="115"/>
      <c r="D100" s="136"/>
      <c r="E100" s="201"/>
      <c r="F100" s="128"/>
    </row>
    <row r="101" spans="1:6" ht="256.5" customHeight="1">
      <c r="A101" s="45">
        <v>5</v>
      </c>
      <c r="B101" s="276" t="s">
        <v>119</v>
      </c>
      <c r="C101" s="114"/>
      <c r="D101" s="170"/>
      <c r="E101" s="175"/>
      <c r="F101" s="171"/>
    </row>
    <row r="102" spans="1:6" ht="12.75" customHeight="1">
      <c r="A102" s="45"/>
      <c r="B102" s="64"/>
      <c r="C102" s="114"/>
      <c r="D102" s="140"/>
      <c r="E102" s="140"/>
      <c r="F102" s="126"/>
    </row>
    <row r="103" spans="1:6" ht="12.75" customHeight="1">
      <c r="A103" s="45"/>
      <c r="B103" s="297" t="s">
        <v>257</v>
      </c>
      <c r="C103" s="114" t="s">
        <v>12</v>
      </c>
      <c r="D103" s="296">
        <v>12</v>
      </c>
      <c r="E103" s="201"/>
      <c r="F103" s="472">
        <f>D103*E103</f>
        <v>0</v>
      </c>
    </row>
    <row r="104" spans="1:6" ht="12.75" customHeight="1">
      <c r="A104" s="45"/>
      <c r="B104" s="411" t="s">
        <v>259</v>
      </c>
      <c r="C104" s="114" t="s">
        <v>12</v>
      </c>
      <c r="D104" s="66">
        <v>0</v>
      </c>
      <c r="E104" s="201"/>
      <c r="F104" s="128">
        <f t="shared" ref="F104:F107" si="16">D104*E104</f>
        <v>0</v>
      </c>
    </row>
    <row r="105" spans="1:6" ht="12.75" customHeight="1">
      <c r="A105" s="45"/>
      <c r="B105" s="411" t="s">
        <v>260</v>
      </c>
      <c r="C105" s="114" t="s">
        <v>12</v>
      </c>
      <c r="D105" s="66">
        <v>3</v>
      </c>
      <c r="E105" s="201"/>
      <c r="F105" s="128">
        <f t="shared" si="16"/>
        <v>0</v>
      </c>
    </row>
    <row r="106" spans="1:6" ht="12.75" customHeight="1">
      <c r="A106" s="45"/>
      <c r="B106" s="411" t="s">
        <v>261</v>
      </c>
      <c r="C106" s="114" t="s">
        <v>12</v>
      </c>
      <c r="D106" s="66">
        <v>3</v>
      </c>
      <c r="E106" s="201"/>
      <c r="F106" s="128">
        <f t="shared" si="16"/>
        <v>0</v>
      </c>
    </row>
    <row r="107" spans="1:6" ht="12.75" customHeight="1">
      <c r="A107" s="45"/>
      <c r="B107" s="411" t="s">
        <v>262</v>
      </c>
      <c r="C107" s="114" t="s">
        <v>12</v>
      </c>
      <c r="D107" s="66">
        <v>0</v>
      </c>
      <c r="E107" s="201"/>
      <c r="F107" s="128">
        <f t="shared" si="16"/>
        <v>0</v>
      </c>
    </row>
    <row r="108" spans="1:6" ht="12.75" customHeight="1">
      <c r="A108" s="45"/>
      <c r="B108" s="411" t="s">
        <v>271</v>
      </c>
      <c r="C108" s="114" t="s">
        <v>12</v>
      </c>
      <c r="D108" s="66">
        <v>0</v>
      </c>
      <c r="E108" s="201"/>
      <c r="F108" s="128">
        <f t="shared" ref="F108" si="17">D108*E108</f>
        <v>0</v>
      </c>
    </row>
    <row r="109" spans="1:6" ht="12.75" customHeight="1">
      <c r="A109" s="45"/>
      <c r="B109" s="411" t="s">
        <v>265</v>
      </c>
      <c r="C109" s="114" t="s">
        <v>12</v>
      </c>
      <c r="D109" s="66">
        <v>16</v>
      </c>
      <c r="E109" s="201"/>
      <c r="F109" s="128">
        <f t="shared" ref="F109:F110" si="18">D109*E109</f>
        <v>0</v>
      </c>
    </row>
    <row r="110" spans="1:6" ht="12.75" customHeight="1">
      <c r="A110" s="45"/>
      <c r="B110" s="411" t="s">
        <v>266</v>
      </c>
      <c r="C110" s="114" t="s">
        <v>12</v>
      </c>
      <c r="D110" s="66">
        <v>0</v>
      </c>
      <c r="E110" s="201"/>
      <c r="F110" s="128">
        <f t="shared" si="18"/>
        <v>0</v>
      </c>
    </row>
    <row r="111" spans="1:6" ht="12.75" customHeight="1">
      <c r="A111" s="45"/>
      <c r="B111" s="411" t="s">
        <v>267</v>
      </c>
      <c r="C111" s="114" t="s">
        <v>12</v>
      </c>
      <c r="D111" s="66">
        <v>0</v>
      </c>
      <c r="E111" s="201"/>
      <c r="F111" s="128">
        <f t="shared" ref="F111:F122" si="19">D111*E111</f>
        <v>0</v>
      </c>
    </row>
    <row r="112" spans="1:6" ht="12.75" customHeight="1">
      <c r="A112" s="45"/>
      <c r="B112" s="411" t="s">
        <v>268</v>
      </c>
      <c r="C112" s="114" t="s">
        <v>12</v>
      </c>
      <c r="D112" s="66">
        <v>0</v>
      </c>
      <c r="E112" s="201"/>
      <c r="F112" s="128">
        <f t="shared" si="19"/>
        <v>0</v>
      </c>
    </row>
    <row r="113" spans="1:6" ht="12.75" customHeight="1">
      <c r="A113" s="45"/>
      <c r="B113" s="411" t="s">
        <v>269</v>
      </c>
      <c r="C113" s="114" t="s">
        <v>12</v>
      </c>
      <c r="D113" s="66">
        <v>0</v>
      </c>
      <c r="E113" s="201"/>
      <c r="F113" s="128">
        <f t="shared" si="19"/>
        <v>0</v>
      </c>
    </row>
    <row r="114" spans="1:6" ht="12.75" customHeight="1">
      <c r="A114" s="45"/>
      <c r="B114" s="411" t="s">
        <v>270</v>
      </c>
      <c r="C114" s="114" t="s">
        <v>12</v>
      </c>
      <c r="D114" s="66">
        <v>0</v>
      </c>
      <c r="E114" s="201"/>
      <c r="F114" s="128">
        <f t="shared" si="19"/>
        <v>0</v>
      </c>
    </row>
    <row r="115" spans="1:6" ht="12.75" customHeight="1">
      <c r="A115" s="45"/>
      <c r="B115" s="411" t="s">
        <v>263</v>
      </c>
      <c r="C115" s="114" t="s">
        <v>12</v>
      </c>
      <c r="D115" s="66">
        <v>1</v>
      </c>
      <c r="E115" s="201"/>
      <c r="F115" s="128">
        <f t="shared" si="19"/>
        <v>0</v>
      </c>
    </row>
    <row r="116" spans="1:6" ht="12.75" customHeight="1">
      <c r="A116" s="45"/>
      <c r="B116" s="411" t="s">
        <v>264</v>
      </c>
      <c r="C116" s="114" t="s">
        <v>12</v>
      </c>
      <c r="D116" s="66">
        <v>3</v>
      </c>
      <c r="E116" s="201"/>
      <c r="F116" s="128">
        <f t="shared" si="19"/>
        <v>0</v>
      </c>
    </row>
    <row r="117" spans="1:6" ht="12.75" customHeight="1">
      <c r="A117" s="45"/>
      <c r="B117" s="411" t="s">
        <v>272</v>
      </c>
      <c r="C117" s="114" t="s">
        <v>12</v>
      </c>
      <c r="D117" s="66">
        <v>0</v>
      </c>
      <c r="E117" s="201"/>
      <c r="F117" s="128">
        <f t="shared" si="19"/>
        <v>0</v>
      </c>
    </row>
    <row r="118" spans="1:6" ht="12.75" customHeight="1">
      <c r="A118" s="45"/>
      <c r="B118" s="411" t="s">
        <v>273</v>
      </c>
      <c r="C118" s="114" t="s">
        <v>12</v>
      </c>
      <c r="D118" s="66">
        <v>1</v>
      </c>
      <c r="E118" s="201"/>
      <c r="F118" s="128">
        <f t="shared" si="19"/>
        <v>0</v>
      </c>
    </row>
    <row r="119" spans="1:6" ht="12.75" customHeight="1">
      <c r="A119" s="45"/>
      <c r="B119" s="411" t="s">
        <v>274</v>
      </c>
      <c r="C119" s="114" t="s">
        <v>12</v>
      </c>
      <c r="D119" s="66">
        <v>2</v>
      </c>
      <c r="E119" s="201"/>
      <c r="F119" s="128">
        <f t="shared" si="19"/>
        <v>0</v>
      </c>
    </row>
    <row r="120" spans="1:6" ht="12.75" customHeight="1">
      <c r="A120" s="45"/>
      <c r="B120" s="411" t="s">
        <v>275</v>
      </c>
      <c r="C120" s="114" t="s">
        <v>12</v>
      </c>
      <c r="D120" s="66">
        <v>0</v>
      </c>
      <c r="E120" s="201"/>
      <c r="F120" s="128">
        <f t="shared" si="19"/>
        <v>0</v>
      </c>
    </row>
    <row r="121" spans="1:6" ht="12.75" customHeight="1">
      <c r="A121" s="45"/>
      <c r="B121" s="411" t="s">
        <v>276</v>
      </c>
      <c r="C121" s="114" t="s">
        <v>12</v>
      </c>
      <c r="D121" s="66">
        <v>0</v>
      </c>
      <c r="E121" s="201"/>
      <c r="F121" s="128">
        <f t="shared" si="19"/>
        <v>0</v>
      </c>
    </row>
    <row r="122" spans="1:6" ht="12.75" customHeight="1">
      <c r="A122" s="45"/>
      <c r="B122" s="411" t="s">
        <v>277</v>
      </c>
      <c r="C122" s="114" t="s">
        <v>12</v>
      </c>
      <c r="D122" s="66">
        <v>0</v>
      </c>
      <c r="E122" s="201"/>
      <c r="F122" s="128">
        <f t="shared" si="19"/>
        <v>0</v>
      </c>
    </row>
    <row r="123" spans="1:6" ht="12.75" customHeight="1">
      <c r="A123" s="45"/>
      <c r="B123" s="204"/>
      <c r="C123" s="115"/>
      <c r="D123" s="136"/>
      <c r="E123" s="201"/>
      <c r="F123" s="128"/>
    </row>
    <row r="124" spans="1:6" ht="256.5" customHeight="1">
      <c r="A124" s="45">
        <v>6</v>
      </c>
      <c r="B124" s="276" t="s">
        <v>120</v>
      </c>
      <c r="C124" s="114"/>
      <c r="D124" s="170"/>
      <c r="E124" s="175"/>
      <c r="F124" s="171"/>
    </row>
    <row r="125" spans="1:6" ht="12.75" customHeight="1">
      <c r="A125" s="45"/>
      <c r="B125" s="64"/>
      <c r="C125" s="114"/>
      <c r="D125" s="140"/>
      <c r="E125" s="140"/>
      <c r="F125" s="126"/>
    </row>
    <row r="126" spans="1:6" ht="12.75" customHeight="1">
      <c r="A126" s="45"/>
      <c r="B126" s="297" t="s">
        <v>257</v>
      </c>
      <c r="C126" s="114" t="s">
        <v>12</v>
      </c>
      <c r="D126" s="66">
        <v>0</v>
      </c>
      <c r="E126" s="201"/>
      <c r="F126" s="472">
        <f>D126*E126</f>
        <v>0</v>
      </c>
    </row>
    <row r="127" spans="1:6" ht="12.75" customHeight="1">
      <c r="A127" s="45"/>
      <c r="B127" s="411" t="s">
        <v>259</v>
      </c>
      <c r="C127" s="114" t="s">
        <v>12</v>
      </c>
      <c r="D127" s="66">
        <v>0</v>
      </c>
      <c r="E127" s="201"/>
      <c r="F127" s="128">
        <f t="shared" ref="F127:F130" si="20">D127*E127</f>
        <v>0</v>
      </c>
    </row>
    <row r="128" spans="1:6" ht="12.75" customHeight="1">
      <c r="A128" s="45"/>
      <c r="B128" s="411" t="s">
        <v>260</v>
      </c>
      <c r="C128" s="114" t="s">
        <v>12</v>
      </c>
      <c r="D128" s="66">
        <v>0</v>
      </c>
      <c r="E128" s="201"/>
      <c r="F128" s="128">
        <f t="shared" si="20"/>
        <v>0</v>
      </c>
    </row>
    <row r="129" spans="1:6" ht="12.75" customHeight="1">
      <c r="A129" s="45"/>
      <c r="B129" s="411" t="s">
        <v>261</v>
      </c>
      <c r="C129" s="114" t="s">
        <v>12</v>
      </c>
      <c r="D129" s="66">
        <v>0</v>
      </c>
      <c r="E129" s="201"/>
      <c r="F129" s="128">
        <f t="shared" si="20"/>
        <v>0</v>
      </c>
    </row>
    <row r="130" spans="1:6" ht="12.75" customHeight="1">
      <c r="A130" s="45"/>
      <c r="B130" s="411" t="s">
        <v>262</v>
      </c>
      <c r="C130" s="114" t="s">
        <v>12</v>
      </c>
      <c r="D130" s="66">
        <v>0</v>
      </c>
      <c r="E130" s="201"/>
      <c r="F130" s="128">
        <f t="shared" si="20"/>
        <v>0</v>
      </c>
    </row>
    <row r="131" spans="1:6" ht="12.75" customHeight="1">
      <c r="A131" s="45"/>
      <c r="B131" s="411" t="s">
        <v>271</v>
      </c>
      <c r="C131" s="114" t="s">
        <v>12</v>
      </c>
      <c r="D131" s="66">
        <v>0</v>
      </c>
      <c r="E131" s="201"/>
      <c r="F131" s="128">
        <f t="shared" ref="F131" si="21">D131*E131</f>
        <v>0</v>
      </c>
    </row>
    <row r="132" spans="1:6" ht="12.75" customHeight="1">
      <c r="A132" s="45"/>
      <c r="B132" s="411" t="s">
        <v>265</v>
      </c>
      <c r="C132" s="114" t="s">
        <v>12</v>
      </c>
      <c r="D132" s="66">
        <v>0</v>
      </c>
      <c r="E132" s="201"/>
      <c r="F132" s="128">
        <f t="shared" ref="F132:F133" si="22">D132*E132</f>
        <v>0</v>
      </c>
    </row>
    <row r="133" spans="1:6" ht="12.75" customHeight="1">
      <c r="A133" s="45"/>
      <c r="B133" s="411" t="s">
        <v>266</v>
      </c>
      <c r="C133" s="114" t="s">
        <v>12</v>
      </c>
      <c r="D133" s="66">
        <v>0</v>
      </c>
      <c r="E133" s="201"/>
      <c r="F133" s="128">
        <f t="shared" si="22"/>
        <v>0</v>
      </c>
    </row>
    <row r="134" spans="1:6" ht="12.75" customHeight="1">
      <c r="A134" s="45"/>
      <c r="B134" s="411" t="s">
        <v>267</v>
      </c>
      <c r="C134" s="114" t="s">
        <v>12</v>
      </c>
      <c r="D134" s="66">
        <v>2</v>
      </c>
      <c r="E134" s="201"/>
      <c r="F134" s="128">
        <f t="shared" ref="F134:F145" si="23">D134*E134</f>
        <v>0</v>
      </c>
    </row>
    <row r="135" spans="1:6" ht="12.75" customHeight="1">
      <c r="A135" s="45"/>
      <c r="B135" s="411" t="s">
        <v>268</v>
      </c>
      <c r="C135" s="114" t="s">
        <v>12</v>
      </c>
      <c r="D135" s="66">
        <v>0</v>
      </c>
      <c r="E135" s="201"/>
      <c r="F135" s="128">
        <f t="shared" si="23"/>
        <v>0</v>
      </c>
    </row>
    <row r="136" spans="1:6" ht="12.75" customHeight="1">
      <c r="A136" s="45"/>
      <c r="B136" s="411" t="s">
        <v>269</v>
      </c>
      <c r="C136" s="114" t="s">
        <v>12</v>
      </c>
      <c r="D136" s="66">
        <v>0</v>
      </c>
      <c r="E136" s="201"/>
      <c r="F136" s="128">
        <f t="shared" si="23"/>
        <v>0</v>
      </c>
    </row>
    <row r="137" spans="1:6" ht="12.75" customHeight="1">
      <c r="A137" s="45"/>
      <c r="B137" s="411" t="s">
        <v>270</v>
      </c>
      <c r="C137" s="114" t="s">
        <v>12</v>
      </c>
      <c r="D137" s="66">
        <v>0</v>
      </c>
      <c r="E137" s="201"/>
      <c r="F137" s="128">
        <f t="shared" si="23"/>
        <v>0</v>
      </c>
    </row>
    <row r="138" spans="1:6" ht="12.75" customHeight="1">
      <c r="A138" s="45"/>
      <c r="B138" s="411" t="s">
        <v>263</v>
      </c>
      <c r="C138" s="114" t="s">
        <v>12</v>
      </c>
      <c r="D138" s="66">
        <v>0</v>
      </c>
      <c r="E138" s="201"/>
      <c r="F138" s="128">
        <f t="shared" si="23"/>
        <v>0</v>
      </c>
    </row>
    <row r="139" spans="1:6" ht="12.75" customHeight="1">
      <c r="A139" s="45"/>
      <c r="B139" s="411" t="s">
        <v>264</v>
      </c>
      <c r="C139" s="114" t="s">
        <v>12</v>
      </c>
      <c r="D139" s="66">
        <v>0</v>
      </c>
      <c r="E139" s="201"/>
      <c r="F139" s="128">
        <f t="shared" si="23"/>
        <v>0</v>
      </c>
    </row>
    <row r="140" spans="1:6" ht="12.75" customHeight="1">
      <c r="A140" s="45"/>
      <c r="B140" s="411" t="s">
        <v>272</v>
      </c>
      <c r="C140" s="114" t="s">
        <v>12</v>
      </c>
      <c r="D140" s="66">
        <v>0</v>
      </c>
      <c r="E140" s="201"/>
      <c r="F140" s="128">
        <f t="shared" si="23"/>
        <v>0</v>
      </c>
    </row>
    <row r="141" spans="1:6" ht="12.75" customHeight="1">
      <c r="A141" s="45"/>
      <c r="B141" s="411" t="s">
        <v>273</v>
      </c>
      <c r="C141" s="114" t="s">
        <v>12</v>
      </c>
      <c r="D141" s="66">
        <v>0</v>
      </c>
      <c r="E141" s="201"/>
      <c r="F141" s="128">
        <f t="shared" si="23"/>
        <v>0</v>
      </c>
    </row>
    <row r="142" spans="1:6" ht="12.75" customHeight="1">
      <c r="A142" s="45"/>
      <c r="B142" s="411" t="s">
        <v>274</v>
      </c>
      <c r="C142" s="114" t="s">
        <v>12</v>
      </c>
      <c r="D142" s="66">
        <v>0</v>
      </c>
      <c r="E142" s="201"/>
      <c r="F142" s="128">
        <f t="shared" si="23"/>
        <v>0</v>
      </c>
    </row>
    <row r="143" spans="1:6" ht="12.75" customHeight="1">
      <c r="A143" s="45"/>
      <c r="B143" s="411" t="s">
        <v>275</v>
      </c>
      <c r="C143" s="114" t="s">
        <v>12</v>
      </c>
      <c r="D143" s="66">
        <v>0</v>
      </c>
      <c r="E143" s="201"/>
      <c r="F143" s="128">
        <f t="shared" si="23"/>
        <v>0</v>
      </c>
    </row>
    <row r="144" spans="1:6" ht="12.75" customHeight="1">
      <c r="A144" s="45"/>
      <c r="B144" s="411" t="s">
        <v>276</v>
      </c>
      <c r="C144" s="114" t="s">
        <v>12</v>
      </c>
      <c r="D144" s="66">
        <v>0</v>
      </c>
      <c r="E144" s="201"/>
      <c r="F144" s="128">
        <f t="shared" si="23"/>
        <v>0</v>
      </c>
    </row>
    <row r="145" spans="1:6" ht="12.75" customHeight="1">
      <c r="A145" s="45"/>
      <c r="B145" s="411" t="s">
        <v>277</v>
      </c>
      <c r="C145" s="114" t="s">
        <v>12</v>
      </c>
      <c r="D145" s="66">
        <v>0</v>
      </c>
      <c r="E145" s="201"/>
      <c r="F145" s="128">
        <f t="shared" si="23"/>
        <v>0</v>
      </c>
    </row>
    <row r="146" spans="1:6" ht="12.75" customHeight="1">
      <c r="A146" s="45"/>
      <c r="B146" s="204"/>
      <c r="C146" s="115"/>
      <c r="D146" s="136"/>
      <c r="E146" s="201"/>
      <c r="F146" s="128"/>
    </row>
    <row r="147" spans="1:6" ht="255">
      <c r="A147" s="45">
        <v>7</v>
      </c>
      <c r="B147" s="276" t="s">
        <v>293</v>
      </c>
      <c r="C147" s="114"/>
      <c r="D147" s="170"/>
      <c r="E147" s="172"/>
      <c r="F147" s="171"/>
    </row>
    <row r="148" spans="1:6" ht="12.75" customHeight="1">
      <c r="A148" s="45"/>
      <c r="B148" s="64"/>
      <c r="C148" s="114"/>
      <c r="D148" s="140"/>
      <c r="E148" s="140"/>
      <c r="F148" s="126"/>
    </row>
    <row r="149" spans="1:6" ht="12.75" customHeight="1">
      <c r="A149" s="45"/>
      <c r="B149" s="297" t="s">
        <v>257</v>
      </c>
      <c r="C149" s="114" t="s">
        <v>12</v>
      </c>
      <c r="D149" s="66">
        <v>8</v>
      </c>
      <c r="E149" s="201"/>
      <c r="F149" s="472">
        <f>D149*E149</f>
        <v>0</v>
      </c>
    </row>
    <row r="150" spans="1:6" ht="12.75" customHeight="1">
      <c r="A150" s="45"/>
      <c r="B150" s="411" t="s">
        <v>259</v>
      </c>
      <c r="C150" s="114" t="s">
        <v>12</v>
      </c>
      <c r="D150" s="66">
        <v>2</v>
      </c>
      <c r="E150" s="201"/>
      <c r="F150" s="128">
        <f t="shared" ref="F150:F153" si="24">D150*E150</f>
        <v>0</v>
      </c>
    </row>
    <row r="151" spans="1:6" ht="12.75" customHeight="1">
      <c r="A151" s="45"/>
      <c r="B151" s="411" t="s">
        <v>260</v>
      </c>
      <c r="C151" s="114" t="s">
        <v>12</v>
      </c>
      <c r="D151" s="66">
        <v>5</v>
      </c>
      <c r="E151" s="201"/>
      <c r="F151" s="128">
        <f t="shared" si="24"/>
        <v>0</v>
      </c>
    </row>
    <row r="152" spans="1:6" ht="12.75" customHeight="1">
      <c r="A152" s="45"/>
      <c r="B152" s="411" t="s">
        <v>261</v>
      </c>
      <c r="C152" s="114" t="s">
        <v>12</v>
      </c>
      <c r="D152" s="66">
        <v>5</v>
      </c>
      <c r="E152" s="201"/>
      <c r="F152" s="128">
        <f t="shared" si="24"/>
        <v>0</v>
      </c>
    </row>
    <row r="153" spans="1:6" ht="12.75" customHeight="1">
      <c r="A153" s="45"/>
      <c r="B153" s="411" t="s">
        <v>262</v>
      </c>
      <c r="C153" s="114" t="s">
        <v>12</v>
      </c>
      <c r="D153" s="66">
        <v>2</v>
      </c>
      <c r="E153" s="201"/>
      <c r="F153" s="128">
        <f t="shared" si="24"/>
        <v>0</v>
      </c>
    </row>
    <row r="154" spans="1:6" ht="12.75" customHeight="1">
      <c r="A154" s="45"/>
      <c r="B154" s="411" t="s">
        <v>271</v>
      </c>
      <c r="C154" s="114" t="s">
        <v>12</v>
      </c>
      <c r="D154" s="66">
        <v>2</v>
      </c>
      <c r="E154" s="201"/>
      <c r="F154" s="128">
        <f t="shared" ref="F154" si="25">D154*E154</f>
        <v>0</v>
      </c>
    </row>
    <row r="155" spans="1:6" ht="12.75" customHeight="1">
      <c r="A155" s="45"/>
      <c r="B155" s="411" t="s">
        <v>265</v>
      </c>
      <c r="C155" s="114" t="s">
        <v>12</v>
      </c>
      <c r="D155" s="66">
        <v>8</v>
      </c>
      <c r="E155" s="201"/>
      <c r="F155" s="128">
        <f t="shared" ref="F155:F156" si="26">D155*E155</f>
        <v>0</v>
      </c>
    </row>
    <row r="156" spans="1:6" ht="12.75" customHeight="1">
      <c r="A156" s="45"/>
      <c r="B156" s="411" t="s">
        <v>266</v>
      </c>
      <c r="C156" s="114" t="s">
        <v>12</v>
      </c>
      <c r="D156" s="66">
        <v>4</v>
      </c>
      <c r="E156" s="201"/>
      <c r="F156" s="128">
        <f t="shared" si="26"/>
        <v>0</v>
      </c>
    </row>
    <row r="157" spans="1:6" ht="12.75" customHeight="1">
      <c r="A157" s="45"/>
      <c r="B157" s="411" t="s">
        <v>267</v>
      </c>
      <c r="C157" s="114" t="s">
        <v>12</v>
      </c>
      <c r="D157" s="66">
        <v>5</v>
      </c>
      <c r="E157" s="201"/>
      <c r="F157" s="128">
        <f t="shared" ref="F157:F168" si="27">D157*E157</f>
        <v>0</v>
      </c>
    </row>
    <row r="158" spans="1:6" ht="12.75" customHeight="1">
      <c r="A158" s="45"/>
      <c r="B158" s="411" t="s">
        <v>268</v>
      </c>
      <c r="C158" s="114" t="s">
        <v>12</v>
      </c>
      <c r="D158" s="66">
        <v>1</v>
      </c>
      <c r="E158" s="201"/>
      <c r="F158" s="128">
        <f t="shared" si="27"/>
        <v>0</v>
      </c>
    </row>
    <row r="159" spans="1:6" ht="12.75" customHeight="1">
      <c r="A159" s="45"/>
      <c r="B159" s="411" t="s">
        <v>269</v>
      </c>
      <c r="C159" s="114" t="s">
        <v>12</v>
      </c>
      <c r="D159" s="66">
        <v>3</v>
      </c>
      <c r="E159" s="201"/>
      <c r="F159" s="128">
        <f t="shared" si="27"/>
        <v>0</v>
      </c>
    </row>
    <row r="160" spans="1:6" ht="12.75" customHeight="1">
      <c r="A160" s="45"/>
      <c r="B160" s="411" t="s">
        <v>270</v>
      </c>
      <c r="C160" s="114" t="s">
        <v>12</v>
      </c>
      <c r="D160" s="66">
        <v>5</v>
      </c>
      <c r="E160" s="201"/>
      <c r="F160" s="128">
        <f t="shared" si="27"/>
        <v>0</v>
      </c>
    </row>
    <row r="161" spans="1:6" ht="12.75" customHeight="1">
      <c r="A161" s="45"/>
      <c r="B161" s="411" t="s">
        <v>263</v>
      </c>
      <c r="C161" s="114" t="s">
        <v>12</v>
      </c>
      <c r="D161" s="66">
        <v>2</v>
      </c>
      <c r="E161" s="201"/>
      <c r="F161" s="128">
        <f t="shared" si="27"/>
        <v>0</v>
      </c>
    </row>
    <row r="162" spans="1:6" ht="12.75" customHeight="1">
      <c r="A162" s="45"/>
      <c r="B162" s="411" t="s">
        <v>264</v>
      </c>
      <c r="C162" s="114" t="s">
        <v>12</v>
      </c>
      <c r="D162" s="66">
        <v>2</v>
      </c>
      <c r="E162" s="201"/>
      <c r="F162" s="128">
        <f t="shared" si="27"/>
        <v>0</v>
      </c>
    </row>
    <row r="163" spans="1:6" ht="12.75" customHeight="1">
      <c r="A163" s="45"/>
      <c r="B163" s="411" t="s">
        <v>272</v>
      </c>
      <c r="C163" s="114" t="s">
        <v>12</v>
      </c>
      <c r="D163" s="66">
        <v>2</v>
      </c>
      <c r="E163" s="201"/>
      <c r="F163" s="128">
        <f t="shared" si="27"/>
        <v>0</v>
      </c>
    </row>
    <row r="164" spans="1:6" ht="12.75" customHeight="1">
      <c r="A164" s="45"/>
      <c r="B164" s="411" t="s">
        <v>273</v>
      </c>
      <c r="C164" s="114" t="s">
        <v>12</v>
      </c>
      <c r="D164" s="66">
        <v>5</v>
      </c>
      <c r="E164" s="201"/>
      <c r="F164" s="128">
        <f t="shared" si="27"/>
        <v>0</v>
      </c>
    </row>
    <row r="165" spans="1:6" ht="12.75" customHeight="1">
      <c r="A165" s="45"/>
      <c r="B165" s="411" t="s">
        <v>274</v>
      </c>
      <c r="C165" s="114" t="s">
        <v>12</v>
      </c>
      <c r="D165" s="66">
        <v>4</v>
      </c>
      <c r="E165" s="201"/>
      <c r="F165" s="128">
        <f t="shared" si="27"/>
        <v>0</v>
      </c>
    </row>
    <row r="166" spans="1:6" ht="12.75" customHeight="1">
      <c r="A166" s="45"/>
      <c r="B166" s="411" t="s">
        <v>275</v>
      </c>
      <c r="C166" s="114" t="s">
        <v>12</v>
      </c>
      <c r="D166" s="66">
        <v>1</v>
      </c>
      <c r="E166" s="201"/>
      <c r="F166" s="128">
        <f t="shared" si="27"/>
        <v>0</v>
      </c>
    </row>
    <row r="167" spans="1:6" ht="12.75" customHeight="1">
      <c r="A167" s="45"/>
      <c r="B167" s="411" t="s">
        <v>276</v>
      </c>
      <c r="C167" s="114" t="s">
        <v>12</v>
      </c>
      <c r="D167" s="66">
        <v>1</v>
      </c>
      <c r="E167" s="201"/>
      <c r="F167" s="128">
        <f t="shared" si="27"/>
        <v>0</v>
      </c>
    </row>
    <row r="168" spans="1:6" ht="12.75" customHeight="1">
      <c r="A168" s="45"/>
      <c r="B168" s="411" t="s">
        <v>277</v>
      </c>
      <c r="C168" s="114" t="s">
        <v>12</v>
      </c>
      <c r="D168" s="66">
        <v>0</v>
      </c>
      <c r="E168" s="201"/>
      <c r="F168" s="128">
        <f t="shared" si="27"/>
        <v>0</v>
      </c>
    </row>
    <row r="169" spans="1:6" ht="12.75" customHeight="1">
      <c r="A169" s="45"/>
      <c r="B169" s="204"/>
      <c r="C169" s="115"/>
      <c r="D169" s="136"/>
      <c r="E169" s="201"/>
      <c r="F169" s="128"/>
    </row>
    <row r="170" spans="1:6" ht="12.75" customHeight="1">
      <c r="A170" s="45"/>
      <c r="B170" s="55"/>
      <c r="C170" s="117"/>
      <c r="D170" s="133"/>
      <c r="E170" s="130"/>
      <c r="F170" s="131"/>
    </row>
    <row r="171" spans="1:6" ht="89.25">
      <c r="A171" s="45">
        <v>8</v>
      </c>
      <c r="B171" s="274" t="s">
        <v>89</v>
      </c>
      <c r="C171" s="155"/>
      <c r="D171" s="168"/>
      <c r="E171" s="162"/>
      <c r="F171" s="174"/>
    </row>
    <row r="172" spans="1:6" ht="12.75" customHeight="1">
      <c r="A172" s="45"/>
      <c r="B172" s="64"/>
      <c r="C172" s="114"/>
      <c r="D172" s="140"/>
      <c r="E172" s="140"/>
      <c r="F172" s="126"/>
    </row>
    <row r="173" spans="1:6" ht="12.75" customHeight="1">
      <c r="A173" s="45"/>
      <c r="B173" s="297" t="s">
        <v>257</v>
      </c>
      <c r="C173" s="114" t="s">
        <v>12</v>
      </c>
      <c r="D173" s="66">
        <v>13</v>
      </c>
      <c r="E173" s="201"/>
      <c r="F173" s="472">
        <f>D173*E173</f>
        <v>0</v>
      </c>
    </row>
    <row r="174" spans="1:6" ht="12.75" customHeight="1">
      <c r="A174" s="45"/>
      <c r="B174" s="411" t="s">
        <v>259</v>
      </c>
      <c r="C174" s="114" t="s">
        <v>12</v>
      </c>
      <c r="D174" s="66">
        <v>1</v>
      </c>
      <c r="E174" s="201"/>
      <c r="F174" s="128">
        <f t="shared" ref="F174:F177" si="28">D174*E174</f>
        <v>0</v>
      </c>
    </row>
    <row r="175" spans="1:6" ht="12.75" customHeight="1">
      <c r="A175" s="45"/>
      <c r="B175" s="411" t="s">
        <v>260</v>
      </c>
      <c r="C175" s="114" t="s">
        <v>12</v>
      </c>
      <c r="D175" s="66">
        <v>5</v>
      </c>
      <c r="E175" s="201"/>
      <c r="F175" s="128">
        <f t="shared" si="28"/>
        <v>0</v>
      </c>
    </row>
    <row r="176" spans="1:6" ht="12.75" customHeight="1">
      <c r="A176" s="45"/>
      <c r="B176" s="411" t="s">
        <v>261</v>
      </c>
      <c r="C176" s="114" t="s">
        <v>12</v>
      </c>
      <c r="D176" s="66">
        <v>4</v>
      </c>
      <c r="E176" s="201"/>
      <c r="F176" s="128">
        <f t="shared" si="28"/>
        <v>0</v>
      </c>
    </row>
    <row r="177" spans="1:6" ht="12.75" customHeight="1">
      <c r="A177" s="45"/>
      <c r="B177" s="411" t="s">
        <v>262</v>
      </c>
      <c r="C177" s="114" t="s">
        <v>12</v>
      </c>
      <c r="D177" s="66">
        <v>3</v>
      </c>
      <c r="E177" s="201"/>
      <c r="F177" s="128">
        <f t="shared" si="28"/>
        <v>0</v>
      </c>
    </row>
    <row r="178" spans="1:6" ht="12.75" customHeight="1">
      <c r="A178" s="45"/>
      <c r="B178" s="411" t="s">
        <v>271</v>
      </c>
      <c r="C178" s="114" t="s">
        <v>12</v>
      </c>
      <c r="D178" s="66">
        <v>0</v>
      </c>
      <c r="E178" s="201"/>
      <c r="F178" s="128">
        <f t="shared" ref="F178" si="29">D178*E178</f>
        <v>0</v>
      </c>
    </row>
    <row r="179" spans="1:6" ht="12.75" customHeight="1">
      <c r="A179" s="45"/>
      <c r="B179" s="411" t="s">
        <v>265</v>
      </c>
      <c r="C179" s="114" t="s">
        <v>12</v>
      </c>
      <c r="D179" s="66">
        <v>2</v>
      </c>
      <c r="E179" s="201"/>
      <c r="F179" s="128">
        <f t="shared" ref="F179:F180" si="30">D179*E179</f>
        <v>0</v>
      </c>
    </row>
    <row r="180" spans="1:6" ht="12.75" customHeight="1">
      <c r="A180" s="45"/>
      <c r="B180" s="411" t="s">
        <v>266</v>
      </c>
      <c r="C180" s="114" t="s">
        <v>12</v>
      </c>
      <c r="D180" s="66">
        <v>0</v>
      </c>
      <c r="E180" s="201"/>
      <c r="F180" s="128">
        <f t="shared" si="30"/>
        <v>0</v>
      </c>
    </row>
    <row r="181" spans="1:6" ht="12.75" customHeight="1">
      <c r="A181" s="45"/>
      <c r="B181" s="411" t="s">
        <v>267</v>
      </c>
      <c r="C181" s="114" t="s">
        <v>12</v>
      </c>
      <c r="D181" s="66">
        <v>5</v>
      </c>
      <c r="E181" s="201"/>
      <c r="F181" s="128">
        <f t="shared" ref="F181:F192" si="31">D181*E181</f>
        <v>0</v>
      </c>
    </row>
    <row r="182" spans="1:6" ht="12.75" customHeight="1">
      <c r="A182" s="45"/>
      <c r="B182" s="411" t="s">
        <v>268</v>
      </c>
      <c r="C182" s="114" t="s">
        <v>12</v>
      </c>
      <c r="D182" s="66">
        <v>0</v>
      </c>
      <c r="E182" s="201"/>
      <c r="F182" s="128">
        <f t="shared" si="31"/>
        <v>0</v>
      </c>
    </row>
    <row r="183" spans="1:6" ht="12.75" customHeight="1">
      <c r="A183" s="45"/>
      <c r="B183" s="411" t="s">
        <v>269</v>
      </c>
      <c r="C183" s="114" t="s">
        <v>12</v>
      </c>
      <c r="D183" s="66">
        <v>2</v>
      </c>
      <c r="E183" s="201"/>
      <c r="F183" s="128">
        <f t="shared" si="31"/>
        <v>0</v>
      </c>
    </row>
    <row r="184" spans="1:6" ht="12.75" customHeight="1">
      <c r="A184" s="45"/>
      <c r="B184" s="411" t="s">
        <v>270</v>
      </c>
      <c r="C184" s="114" t="s">
        <v>12</v>
      </c>
      <c r="D184" s="66">
        <v>27</v>
      </c>
      <c r="E184" s="201"/>
      <c r="F184" s="128">
        <f t="shared" si="31"/>
        <v>0</v>
      </c>
    </row>
    <row r="185" spans="1:6" ht="12.75" customHeight="1">
      <c r="A185" s="45"/>
      <c r="B185" s="411" t="s">
        <v>263</v>
      </c>
      <c r="C185" s="114" t="s">
        <v>12</v>
      </c>
      <c r="D185" s="66">
        <v>0</v>
      </c>
      <c r="E185" s="201"/>
      <c r="F185" s="128">
        <f t="shared" si="31"/>
        <v>0</v>
      </c>
    </row>
    <row r="186" spans="1:6" ht="12.75" customHeight="1">
      <c r="A186" s="45"/>
      <c r="B186" s="411" t="s">
        <v>264</v>
      </c>
      <c r="C186" s="114" t="s">
        <v>12</v>
      </c>
      <c r="D186" s="66">
        <v>3</v>
      </c>
      <c r="E186" s="201"/>
      <c r="F186" s="128">
        <f t="shared" si="31"/>
        <v>0</v>
      </c>
    </row>
    <row r="187" spans="1:6" ht="12.75" customHeight="1">
      <c r="A187" s="45"/>
      <c r="B187" s="411" t="s">
        <v>272</v>
      </c>
      <c r="C187" s="114" t="s">
        <v>12</v>
      </c>
      <c r="D187" s="66">
        <v>2</v>
      </c>
      <c r="E187" s="201"/>
      <c r="F187" s="128">
        <f t="shared" si="31"/>
        <v>0</v>
      </c>
    </row>
    <row r="188" spans="1:6" ht="12.75" customHeight="1">
      <c r="A188" s="45"/>
      <c r="B188" s="411" t="s">
        <v>273</v>
      </c>
      <c r="C188" s="114" t="s">
        <v>12</v>
      </c>
      <c r="D188" s="66">
        <v>7</v>
      </c>
      <c r="E188" s="201"/>
      <c r="F188" s="128">
        <f t="shared" si="31"/>
        <v>0</v>
      </c>
    </row>
    <row r="189" spans="1:6" ht="12.75" customHeight="1">
      <c r="A189" s="45"/>
      <c r="B189" s="411" t="s">
        <v>274</v>
      </c>
      <c r="C189" s="114" t="s">
        <v>12</v>
      </c>
      <c r="D189" s="66">
        <v>5</v>
      </c>
      <c r="E189" s="201"/>
      <c r="F189" s="128">
        <f t="shared" si="31"/>
        <v>0</v>
      </c>
    </row>
    <row r="190" spans="1:6" ht="12.75" customHeight="1">
      <c r="A190" s="45"/>
      <c r="B190" s="411" t="s">
        <v>275</v>
      </c>
      <c r="C190" s="114" t="s">
        <v>12</v>
      </c>
      <c r="D190" s="66">
        <v>2</v>
      </c>
      <c r="E190" s="201"/>
      <c r="F190" s="128">
        <f t="shared" si="31"/>
        <v>0</v>
      </c>
    </row>
    <row r="191" spans="1:6" ht="12.75" customHeight="1">
      <c r="A191" s="45"/>
      <c r="B191" s="411" t="s">
        <v>276</v>
      </c>
      <c r="C191" s="114" t="s">
        <v>12</v>
      </c>
      <c r="D191" s="66">
        <v>5</v>
      </c>
      <c r="E191" s="201"/>
      <c r="F191" s="128">
        <f t="shared" si="31"/>
        <v>0</v>
      </c>
    </row>
    <row r="192" spans="1:6" ht="12.75" customHeight="1">
      <c r="A192" s="45"/>
      <c r="B192" s="411" t="s">
        <v>277</v>
      </c>
      <c r="C192" s="114" t="s">
        <v>12</v>
      </c>
      <c r="D192" s="66">
        <v>0</v>
      </c>
      <c r="E192" s="201"/>
      <c r="F192" s="128">
        <f t="shared" si="31"/>
        <v>0</v>
      </c>
    </row>
    <row r="193" spans="1:6" ht="12.75" customHeight="1">
      <c r="A193" s="45"/>
      <c r="B193" s="73"/>
      <c r="C193" s="114"/>
      <c r="D193" s="129"/>
      <c r="E193" s="125"/>
      <c r="F193" s="167"/>
    </row>
    <row r="194" spans="1:6" ht="89.25">
      <c r="A194" s="45">
        <f>+A171+1</f>
        <v>9</v>
      </c>
      <c r="B194" s="73" t="s">
        <v>90</v>
      </c>
      <c r="C194" s="155"/>
      <c r="D194" s="168"/>
      <c r="E194" s="162"/>
      <c r="F194" s="174"/>
    </row>
    <row r="195" spans="1:6" ht="12.75" customHeight="1">
      <c r="A195" s="45"/>
      <c r="B195" s="64"/>
      <c r="C195" s="114"/>
      <c r="D195" s="140"/>
      <c r="E195" s="140"/>
      <c r="F195" s="126"/>
    </row>
    <row r="196" spans="1:6" ht="12.75" customHeight="1">
      <c r="A196" s="45"/>
      <c r="B196" s="297" t="s">
        <v>257</v>
      </c>
      <c r="C196" s="114" t="s">
        <v>12</v>
      </c>
      <c r="D196" s="66">
        <v>32</v>
      </c>
      <c r="E196" s="201"/>
      <c r="F196" s="472">
        <f>D196*E196</f>
        <v>0</v>
      </c>
    </row>
    <row r="197" spans="1:6" ht="12.75" customHeight="1">
      <c r="A197" s="45"/>
      <c r="B197" s="411" t="s">
        <v>259</v>
      </c>
      <c r="C197" s="114" t="s">
        <v>12</v>
      </c>
      <c r="D197" s="66">
        <v>5</v>
      </c>
      <c r="E197" s="201"/>
      <c r="F197" s="128">
        <f t="shared" ref="F197:F200" si="32">D197*E197</f>
        <v>0</v>
      </c>
    </row>
    <row r="198" spans="1:6" ht="12.75" customHeight="1">
      <c r="A198" s="45"/>
      <c r="B198" s="411" t="s">
        <v>260</v>
      </c>
      <c r="C198" s="114" t="s">
        <v>12</v>
      </c>
      <c r="D198" s="66">
        <v>1</v>
      </c>
      <c r="E198" s="201"/>
      <c r="F198" s="128">
        <f t="shared" si="32"/>
        <v>0</v>
      </c>
    </row>
    <row r="199" spans="1:6" ht="12.75" customHeight="1">
      <c r="A199" s="45"/>
      <c r="B199" s="411" t="s">
        <v>261</v>
      </c>
      <c r="C199" s="114" t="s">
        <v>12</v>
      </c>
      <c r="D199" s="66">
        <v>9</v>
      </c>
      <c r="E199" s="201"/>
      <c r="F199" s="128">
        <f t="shared" si="32"/>
        <v>0</v>
      </c>
    </row>
    <row r="200" spans="1:6" ht="12.75" customHeight="1">
      <c r="A200" s="45"/>
      <c r="B200" s="411" t="s">
        <v>262</v>
      </c>
      <c r="C200" s="114" t="s">
        <v>12</v>
      </c>
      <c r="D200" s="66">
        <v>0</v>
      </c>
      <c r="E200" s="201"/>
      <c r="F200" s="128">
        <f t="shared" si="32"/>
        <v>0</v>
      </c>
    </row>
    <row r="201" spans="1:6" ht="12.75" customHeight="1">
      <c r="A201" s="45"/>
      <c r="B201" s="411" t="s">
        <v>271</v>
      </c>
      <c r="C201" s="114" t="s">
        <v>12</v>
      </c>
      <c r="D201" s="66">
        <v>3</v>
      </c>
      <c r="E201" s="201"/>
      <c r="F201" s="128">
        <f t="shared" ref="F201" si="33">D201*E201</f>
        <v>0</v>
      </c>
    </row>
    <row r="202" spans="1:6" ht="12.75" customHeight="1">
      <c r="A202" s="45"/>
      <c r="B202" s="411" t="s">
        <v>265</v>
      </c>
      <c r="C202" s="114" t="s">
        <v>12</v>
      </c>
      <c r="D202" s="66">
        <v>28</v>
      </c>
      <c r="E202" s="201"/>
      <c r="F202" s="128">
        <f t="shared" ref="F202:F203" si="34">D202*E202</f>
        <v>0</v>
      </c>
    </row>
    <row r="203" spans="1:6" ht="12.75" customHeight="1">
      <c r="A203" s="45"/>
      <c r="B203" s="411" t="s">
        <v>266</v>
      </c>
      <c r="C203" s="114" t="s">
        <v>12</v>
      </c>
      <c r="D203" s="66">
        <v>2</v>
      </c>
      <c r="E203" s="201"/>
      <c r="F203" s="128">
        <f t="shared" si="34"/>
        <v>0</v>
      </c>
    </row>
    <row r="204" spans="1:6" ht="12.75" customHeight="1">
      <c r="A204" s="45"/>
      <c r="B204" s="411" t="s">
        <v>267</v>
      </c>
      <c r="C204" s="114" t="s">
        <v>12</v>
      </c>
      <c r="D204" s="66">
        <v>1</v>
      </c>
      <c r="E204" s="201"/>
      <c r="F204" s="128">
        <f t="shared" ref="F204:F215" si="35">D204*E204</f>
        <v>0</v>
      </c>
    </row>
    <row r="205" spans="1:6" ht="12.75" customHeight="1">
      <c r="A205" s="45"/>
      <c r="B205" s="411" t="s">
        <v>268</v>
      </c>
      <c r="C205" s="114" t="s">
        <v>12</v>
      </c>
      <c r="D205" s="66">
        <v>1</v>
      </c>
      <c r="E205" s="201"/>
      <c r="F205" s="128">
        <f t="shared" si="35"/>
        <v>0</v>
      </c>
    </row>
    <row r="206" spans="1:6" ht="12.75" customHeight="1">
      <c r="A206" s="45"/>
      <c r="B206" s="411" t="s">
        <v>269</v>
      </c>
      <c r="C206" s="114" t="s">
        <v>12</v>
      </c>
      <c r="D206" s="66">
        <v>1</v>
      </c>
      <c r="E206" s="201"/>
      <c r="F206" s="128">
        <f t="shared" si="35"/>
        <v>0</v>
      </c>
    </row>
    <row r="207" spans="1:6" ht="12.75" customHeight="1">
      <c r="A207" s="45"/>
      <c r="B207" s="411" t="s">
        <v>270</v>
      </c>
      <c r="C207" s="114" t="s">
        <v>12</v>
      </c>
      <c r="D207" s="66">
        <v>0</v>
      </c>
      <c r="E207" s="201"/>
      <c r="F207" s="128">
        <f t="shared" si="35"/>
        <v>0</v>
      </c>
    </row>
    <row r="208" spans="1:6" ht="12.75" customHeight="1">
      <c r="A208" s="45"/>
      <c r="B208" s="411" t="s">
        <v>263</v>
      </c>
      <c r="C208" s="114" t="s">
        <v>12</v>
      </c>
      <c r="D208" s="66">
        <v>5</v>
      </c>
      <c r="E208" s="201"/>
      <c r="F208" s="128">
        <f t="shared" si="35"/>
        <v>0</v>
      </c>
    </row>
    <row r="209" spans="1:6" ht="12.75" customHeight="1">
      <c r="A209" s="45"/>
      <c r="B209" s="411" t="s">
        <v>264</v>
      </c>
      <c r="C209" s="114" t="s">
        <v>12</v>
      </c>
      <c r="D209" s="66">
        <v>0</v>
      </c>
      <c r="E209" s="201"/>
      <c r="F209" s="128">
        <f t="shared" si="35"/>
        <v>0</v>
      </c>
    </row>
    <row r="210" spans="1:6" ht="12.75" customHeight="1">
      <c r="A210" s="45"/>
      <c r="B210" s="411" t="s">
        <v>272</v>
      </c>
      <c r="C210" s="114" t="s">
        <v>12</v>
      </c>
      <c r="D210" s="66">
        <v>0</v>
      </c>
      <c r="E210" s="201"/>
      <c r="F210" s="128">
        <f t="shared" si="35"/>
        <v>0</v>
      </c>
    </row>
    <row r="211" spans="1:6" ht="12.75" customHeight="1">
      <c r="A211" s="45"/>
      <c r="B211" s="411" t="s">
        <v>273</v>
      </c>
      <c r="C211" s="114" t="s">
        <v>12</v>
      </c>
      <c r="D211" s="66">
        <v>1</v>
      </c>
      <c r="E211" s="201"/>
      <c r="F211" s="128">
        <f t="shared" si="35"/>
        <v>0</v>
      </c>
    </row>
    <row r="212" spans="1:6" ht="12.75" customHeight="1">
      <c r="A212" s="45"/>
      <c r="B212" s="411" t="s">
        <v>274</v>
      </c>
      <c r="C212" s="114" t="s">
        <v>12</v>
      </c>
      <c r="D212" s="66">
        <v>0</v>
      </c>
      <c r="E212" s="201"/>
      <c r="F212" s="128">
        <f t="shared" si="35"/>
        <v>0</v>
      </c>
    </row>
    <row r="213" spans="1:6" ht="12.75" customHeight="1">
      <c r="A213" s="45"/>
      <c r="B213" s="411" t="s">
        <v>275</v>
      </c>
      <c r="C213" s="114" t="s">
        <v>12</v>
      </c>
      <c r="D213" s="66">
        <v>0</v>
      </c>
      <c r="E213" s="201"/>
      <c r="F213" s="128">
        <f t="shared" si="35"/>
        <v>0</v>
      </c>
    </row>
    <row r="214" spans="1:6" ht="12.75" customHeight="1">
      <c r="A214" s="45"/>
      <c r="B214" s="411" t="s">
        <v>276</v>
      </c>
      <c r="C214" s="114" t="s">
        <v>12</v>
      </c>
      <c r="D214" s="66">
        <v>2</v>
      </c>
      <c r="E214" s="201"/>
      <c r="F214" s="128">
        <f t="shared" si="35"/>
        <v>0</v>
      </c>
    </row>
    <row r="215" spans="1:6" ht="12.75" customHeight="1">
      <c r="A215" s="45"/>
      <c r="B215" s="411" t="s">
        <v>277</v>
      </c>
      <c r="C215" s="114" t="s">
        <v>12</v>
      </c>
      <c r="D215" s="66">
        <v>0</v>
      </c>
      <c r="E215" s="201"/>
      <c r="F215" s="128">
        <f t="shared" si="35"/>
        <v>0</v>
      </c>
    </row>
    <row r="216" spans="1:6" ht="12.75" customHeight="1">
      <c r="A216" s="45"/>
      <c r="B216" s="73"/>
      <c r="C216" s="117"/>
      <c r="D216" s="132"/>
      <c r="E216" s="162"/>
      <c r="F216" s="174"/>
    </row>
    <row r="217" spans="1:6" ht="41.25" customHeight="1">
      <c r="A217" s="45">
        <f>+A194+1</f>
        <v>10</v>
      </c>
      <c r="B217" s="67" t="s">
        <v>21</v>
      </c>
      <c r="C217" s="156"/>
      <c r="D217" s="162"/>
      <c r="E217" s="162"/>
      <c r="F217" s="174"/>
    </row>
    <row r="218" spans="1:6" ht="12.75" customHeight="1">
      <c r="A218" s="45"/>
      <c r="B218" s="64"/>
      <c r="C218" s="114"/>
      <c r="D218" s="140"/>
      <c r="E218" s="140"/>
      <c r="F218" s="126"/>
    </row>
    <row r="219" spans="1:6" ht="12.75" customHeight="1">
      <c r="A219" s="45"/>
      <c r="B219" s="297" t="s">
        <v>257</v>
      </c>
      <c r="C219" s="114" t="s">
        <v>12</v>
      </c>
      <c r="D219" s="66">
        <v>1</v>
      </c>
      <c r="E219" s="201"/>
      <c r="F219" s="472">
        <f>D219*E219</f>
        <v>0</v>
      </c>
    </row>
    <row r="220" spans="1:6" ht="12.75" customHeight="1">
      <c r="A220" s="45"/>
      <c r="B220" s="411" t="s">
        <v>259</v>
      </c>
      <c r="C220" s="114" t="s">
        <v>12</v>
      </c>
      <c r="D220" s="66">
        <v>0</v>
      </c>
      <c r="E220" s="201"/>
      <c r="F220" s="128">
        <f t="shared" ref="F220:F223" si="36">D220*E220</f>
        <v>0</v>
      </c>
    </row>
    <row r="221" spans="1:6" ht="12.75" customHeight="1">
      <c r="A221" s="45"/>
      <c r="B221" s="411" t="s">
        <v>260</v>
      </c>
      <c r="C221" s="114" t="s">
        <v>12</v>
      </c>
      <c r="D221" s="66">
        <v>0</v>
      </c>
      <c r="E221" s="201"/>
      <c r="F221" s="128">
        <f t="shared" si="36"/>
        <v>0</v>
      </c>
    </row>
    <row r="222" spans="1:6" ht="12.75" customHeight="1">
      <c r="A222" s="45"/>
      <c r="B222" s="411" t="s">
        <v>261</v>
      </c>
      <c r="C222" s="114" t="s">
        <v>12</v>
      </c>
      <c r="D222" s="66">
        <v>0</v>
      </c>
      <c r="E222" s="201"/>
      <c r="F222" s="128">
        <f t="shared" si="36"/>
        <v>0</v>
      </c>
    </row>
    <row r="223" spans="1:6" ht="12.75" customHeight="1">
      <c r="A223" s="45"/>
      <c r="B223" s="411" t="s">
        <v>262</v>
      </c>
      <c r="C223" s="114" t="s">
        <v>12</v>
      </c>
      <c r="D223" s="66">
        <v>0</v>
      </c>
      <c r="E223" s="201"/>
      <c r="F223" s="128">
        <f t="shared" si="36"/>
        <v>0</v>
      </c>
    </row>
    <row r="224" spans="1:6" ht="12.75" customHeight="1">
      <c r="A224" s="45"/>
      <c r="B224" s="411" t="s">
        <v>271</v>
      </c>
      <c r="C224" s="114" t="s">
        <v>12</v>
      </c>
      <c r="D224" s="66">
        <v>0</v>
      </c>
      <c r="E224" s="201"/>
      <c r="F224" s="128">
        <f t="shared" ref="F224" si="37">D224*E224</f>
        <v>0</v>
      </c>
    </row>
    <row r="225" spans="1:6" ht="12.75" customHeight="1">
      <c r="A225" s="45"/>
      <c r="B225" s="411" t="s">
        <v>265</v>
      </c>
      <c r="C225" s="114" t="s">
        <v>12</v>
      </c>
      <c r="D225" s="66">
        <v>1</v>
      </c>
      <c r="E225" s="201"/>
      <c r="F225" s="128">
        <f t="shared" ref="F225:F226" si="38">D225*E225</f>
        <v>0</v>
      </c>
    </row>
    <row r="226" spans="1:6" ht="12.75" customHeight="1">
      <c r="A226" s="45"/>
      <c r="B226" s="411" t="s">
        <v>266</v>
      </c>
      <c r="C226" s="114" t="s">
        <v>12</v>
      </c>
      <c r="D226" s="66">
        <v>0</v>
      </c>
      <c r="E226" s="201"/>
      <c r="F226" s="128">
        <f t="shared" si="38"/>
        <v>0</v>
      </c>
    </row>
    <row r="227" spans="1:6" ht="12.75" customHeight="1">
      <c r="A227" s="45"/>
      <c r="B227" s="411" t="s">
        <v>267</v>
      </c>
      <c r="C227" s="114" t="s">
        <v>12</v>
      </c>
      <c r="D227" s="66">
        <v>0</v>
      </c>
      <c r="E227" s="201"/>
      <c r="F227" s="128">
        <f t="shared" ref="F227:F238" si="39">D227*E227</f>
        <v>0</v>
      </c>
    </row>
    <row r="228" spans="1:6" ht="12.75" customHeight="1">
      <c r="A228" s="45"/>
      <c r="B228" s="411" t="s">
        <v>268</v>
      </c>
      <c r="C228" s="114" t="s">
        <v>12</v>
      </c>
      <c r="D228" s="66">
        <v>0</v>
      </c>
      <c r="E228" s="201"/>
      <c r="F228" s="128">
        <f t="shared" si="39"/>
        <v>0</v>
      </c>
    </row>
    <row r="229" spans="1:6" ht="12.75" customHeight="1">
      <c r="A229" s="45"/>
      <c r="B229" s="411" t="s">
        <v>269</v>
      </c>
      <c r="C229" s="114" t="s">
        <v>12</v>
      </c>
      <c r="D229" s="66">
        <v>0</v>
      </c>
      <c r="E229" s="201"/>
      <c r="F229" s="128">
        <f t="shared" si="39"/>
        <v>0</v>
      </c>
    </row>
    <row r="230" spans="1:6" ht="12.75" customHeight="1">
      <c r="A230" s="45"/>
      <c r="B230" s="411" t="s">
        <v>270</v>
      </c>
      <c r="C230" s="114" t="s">
        <v>12</v>
      </c>
      <c r="D230" s="66">
        <v>1</v>
      </c>
      <c r="E230" s="201"/>
      <c r="F230" s="128">
        <f t="shared" si="39"/>
        <v>0</v>
      </c>
    </row>
    <row r="231" spans="1:6" ht="12.75" customHeight="1">
      <c r="A231" s="45"/>
      <c r="B231" s="411" t="s">
        <v>263</v>
      </c>
      <c r="C231" s="114" t="s">
        <v>12</v>
      </c>
      <c r="D231" s="66">
        <v>0</v>
      </c>
      <c r="E231" s="201"/>
      <c r="F231" s="128">
        <f t="shared" si="39"/>
        <v>0</v>
      </c>
    </row>
    <row r="232" spans="1:6" ht="12.75" customHeight="1">
      <c r="A232" s="45"/>
      <c r="B232" s="411" t="s">
        <v>264</v>
      </c>
      <c r="C232" s="114" t="s">
        <v>12</v>
      </c>
      <c r="D232" s="66">
        <v>0</v>
      </c>
      <c r="E232" s="201"/>
      <c r="F232" s="128">
        <f t="shared" si="39"/>
        <v>0</v>
      </c>
    </row>
    <row r="233" spans="1:6" ht="12.75" customHeight="1">
      <c r="A233" s="45"/>
      <c r="B233" s="411" t="s">
        <v>272</v>
      </c>
      <c r="C233" s="114" t="s">
        <v>12</v>
      </c>
      <c r="D233" s="66">
        <v>0</v>
      </c>
      <c r="E233" s="201"/>
      <c r="F233" s="128">
        <f t="shared" si="39"/>
        <v>0</v>
      </c>
    </row>
    <row r="234" spans="1:6" ht="12.75" customHeight="1">
      <c r="A234" s="45"/>
      <c r="B234" s="411" t="s">
        <v>273</v>
      </c>
      <c r="C234" s="114" t="s">
        <v>12</v>
      </c>
      <c r="D234" s="66">
        <v>0</v>
      </c>
      <c r="E234" s="201"/>
      <c r="F234" s="128">
        <f t="shared" si="39"/>
        <v>0</v>
      </c>
    </row>
    <row r="235" spans="1:6" ht="12.75" customHeight="1">
      <c r="A235" s="45"/>
      <c r="B235" s="411" t="s">
        <v>274</v>
      </c>
      <c r="C235" s="114" t="s">
        <v>12</v>
      </c>
      <c r="D235" s="66">
        <v>0</v>
      </c>
      <c r="E235" s="201"/>
      <c r="F235" s="128">
        <f t="shared" si="39"/>
        <v>0</v>
      </c>
    </row>
    <row r="236" spans="1:6" ht="12.75" customHeight="1">
      <c r="A236" s="45"/>
      <c r="B236" s="411" t="s">
        <v>275</v>
      </c>
      <c r="C236" s="114" t="s">
        <v>12</v>
      </c>
      <c r="D236" s="66">
        <v>1</v>
      </c>
      <c r="E236" s="201"/>
      <c r="F236" s="128">
        <f t="shared" si="39"/>
        <v>0</v>
      </c>
    </row>
    <row r="237" spans="1:6" ht="12.75" customHeight="1">
      <c r="A237" s="45"/>
      <c r="B237" s="411" t="s">
        <v>276</v>
      </c>
      <c r="C237" s="114" t="s">
        <v>12</v>
      </c>
      <c r="D237" s="66">
        <v>1</v>
      </c>
      <c r="E237" s="201"/>
      <c r="F237" s="128">
        <f t="shared" si="39"/>
        <v>0</v>
      </c>
    </row>
    <row r="238" spans="1:6" ht="12.75" customHeight="1">
      <c r="A238" s="45"/>
      <c r="B238" s="411" t="s">
        <v>277</v>
      </c>
      <c r="C238" s="114" t="s">
        <v>12</v>
      </c>
      <c r="D238" s="66">
        <v>0</v>
      </c>
      <c r="E238" s="201"/>
      <c r="F238" s="128">
        <f t="shared" si="39"/>
        <v>0</v>
      </c>
    </row>
    <row r="239" spans="1:6" ht="12.75" customHeight="1">
      <c r="A239" s="45"/>
      <c r="B239" s="20"/>
      <c r="C239" s="114"/>
      <c r="D239" s="125"/>
      <c r="E239" s="176"/>
      <c r="F239" s="131"/>
    </row>
    <row r="240" spans="1:6" ht="12.75" customHeight="1">
      <c r="A240" s="45"/>
      <c r="B240" s="20" t="s">
        <v>64</v>
      </c>
      <c r="C240" s="114"/>
      <c r="D240" s="140"/>
      <c r="E240" s="141"/>
      <c r="F240" s="128"/>
    </row>
    <row r="241" spans="1:6" ht="12.75" customHeight="1">
      <c r="A241" s="45"/>
      <c r="B241" s="246"/>
      <c r="C241" s="114"/>
      <c r="D241" s="136"/>
      <c r="E241" s="137"/>
      <c r="F241" s="138"/>
    </row>
    <row r="242" spans="1:6" ht="12.75" customHeight="1">
      <c r="A242" s="45"/>
      <c r="B242" s="297" t="s">
        <v>257</v>
      </c>
      <c r="C242" s="117"/>
      <c r="D242" s="136"/>
      <c r="E242" s="297"/>
      <c r="F242" s="472">
        <f t="shared" ref="F242:F261" si="40">ROUND(+F11+F34+F57+F80+F173+F196+F219+F149+F126+F103,0)</f>
        <v>0</v>
      </c>
    </row>
    <row r="243" spans="1:6" ht="12.75" customHeight="1">
      <c r="A243" s="45"/>
      <c r="B243" s="411" t="s">
        <v>259</v>
      </c>
      <c r="C243" s="117"/>
      <c r="D243" s="136"/>
      <c r="E243" s="411"/>
      <c r="F243" s="472">
        <f t="shared" si="40"/>
        <v>0</v>
      </c>
    </row>
    <row r="244" spans="1:6" ht="12.75" customHeight="1">
      <c r="A244" s="45"/>
      <c r="B244" s="411" t="s">
        <v>260</v>
      </c>
      <c r="C244" s="117"/>
      <c r="D244" s="136"/>
      <c r="E244" s="411"/>
      <c r="F244" s="472">
        <f t="shared" si="40"/>
        <v>0</v>
      </c>
    </row>
    <row r="245" spans="1:6" ht="12.75" customHeight="1">
      <c r="A245" s="45"/>
      <c r="B245" s="411" t="s">
        <v>261</v>
      </c>
      <c r="C245" s="117"/>
      <c r="D245" s="136"/>
      <c r="E245" s="411"/>
      <c r="F245" s="472">
        <f t="shared" si="40"/>
        <v>0</v>
      </c>
    </row>
    <row r="246" spans="1:6" ht="12.75" customHeight="1">
      <c r="A246" s="45"/>
      <c r="B246" s="411" t="s">
        <v>262</v>
      </c>
      <c r="C246" s="117"/>
      <c r="D246" s="136"/>
      <c r="E246" s="411"/>
      <c r="F246" s="472">
        <f t="shared" si="40"/>
        <v>0</v>
      </c>
    </row>
    <row r="247" spans="1:6" ht="12.75" customHeight="1">
      <c r="A247" s="45"/>
      <c r="B247" s="411" t="s">
        <v>271</v>
      </c>
      <c r="C247" s="117"/>
      <c r="D247" s="136"/>
      <c r="E247" s="411"/>
      <c r="F247" s="472">
        <f t="shared" si="40"/>
        <v>0</v>
      </c>
    </row>
    <row r="248" spans="1:6" ht="12.75" customHeight="1">
      <c r="A248" s="45"/>
      <c r="B248" s="411" t="s">
        <v>265</v>
      </c>
      <c r="C248" s="117"/>
      <c r="D248" s="136"/>
      <c r="E248" s="411"/>
      <c r="F248" s="472">
        <f t="shared" si="40"/>
        <v>0</v>
      </c>
    </row>
    <row r="249" spans="1:6" ht="12.75" customHeight="1">
      <c r="A249" s="45"/>
      <c r="B249" s="411" t="s">
        <v>266</v>
      </c>
      <c r="C249" s="117"/>
      <c r="D249" s="136"/>
      <c r="E249" s="411"/>
      <c r="F249" s="472">
        <f t="shared" si="40"/>
        <v>0</v>
      </c>
    </row>
    <row r="250" spans="1:6" ht="12.75" customHeight="1">
      <c r="A250" s="45"/>
      <c r="B250" s="411" t="s">
        <v>267</v>
      </c>
      <c r="C250" s="117"/>
      <c r="D250" s="136"/>
      <c r="E250" s="411"/>
      <c r="F250" s="472">
        <f t="shared" si="40"/>
        <v>0</v>
      </c>
    </row>
    <row r="251" spans="1:6" ht="12.75" customHeight="1">
      <c r="A251" s="45"/>
      <c r="B251" s="411" t="s">
        <v>268</v>
      </c>
      <c r="C251" s="117"/>
      <c r="D251" s="136"/>
      <c r="E251" s="411"/>
      <c r="F251" s="472">
        <f t="shared" si="40"/>
        <v>0</v>
      </c>
    </row>
    <row r="252" spans="1:6" ht="12.75" customHeight="1">
      <c r="A252" s="45"/>
      <c r="B252" s="411" t="s">
        <v>269</v>
      </c>
      <c r="C252" s="117"/>
      <c r="D252" s="136"/>
      <c r="E252" s="411"/>
      <c r="F252" s="472">
        <f t="shared" si="40"/>
        <v>0</v>
      </c>
    </row>
    <row r="253" spans="1:6" ht="12.75" customHeight="1">
      <c r="A253" s="45"/>
      <c r="B253" s="411" t="s">
        <v>270</v>
      </c>
      <c r="C253" s="117"/>
      <c r="D253" s="136"/>
      <c r="E253" s="411"/>
      <c r="F253" s="472">
        <f t="shared" si="40"/>
        <v>0</v>
      </c>
    </row>
    <row r="254" spans="1:6" ht="12.75" customHeight="1">
      <c r="A254" s="45"/>
      <c r="B254" s="411" t="s">
        <v>263</v>
      </c>
      <c r="C254" s="117"/>
      <c r="D254" s="136"/>
      <c r="E254" s="411"/>
      <c r="F254" s="472">
        <f t="shared" si="40"/>
        <v>0</v>
      </c>
    </row>
    <row r="255" spans="1:6" ht="12.75" customHeight="1">
      <c r="A255" s="45"/>
      <c r="B255" s="411" t="s">
        <v>264</v>
      </c>
      <c r="C255" s="117"/>
      <c r="D255" s="136"/>
      <c r="E255" s="411"/>
      <c r="F255" s="472">
        <f t="shared" si="40"/>
        <v>0</v>
      </c>
    </row>
    <row r="256" spans="1:6" ht="12.75" customHeight="1">
      <c r="A256" s="45"/>
      <c r="B256" s="411" t="s">
        <v>272</v>
      </c>
      <c r="C256" s="117"/>
      <c r="D256" s="136"/>
      <c r="E256" s="411"/>
      <c r="F256" s="472">
        <f t="shared" si="40"/>
        <v>0</v>
      </c>
    </row>
    <row r="257" spans="1:6" ht="12.75" customHeight="1">
      <c r="A257" s="45"/>
      <c r="B257" s="411" t="s">
        <v>273</v>
      </c>
      <c r="C257" s="117"/>
      <c r="D257" s="136"/>
      <c r="E257" s="411"/>
      <c r="F257" s="472">
        <f t="shared" si="40"/>
        <v>0</v>
      </c>
    </row>
    <row r="258" spans="1:6" ht="12.75" customHeight="1">
      <c r="A258" s="45"/>
      <c r="B258" s="411" t="s">
        <v>274</v>
      </c>
      <c r="C258" s="117"/>
      <c r="D258" s="136"/>
      <c r="E258" s="411"/>
      <c r="F258" s="472">
        <f t="shared" si="40"/>
        <v>0</v>
      </c>
    </row>
    <row r="259" spans="1:6" ht="12.75" customHeight="1">
      <c r="A259" s="45"/>
      <c r="B259" s="411" t="s">
        <v>275</v>
      </c>
      <c r="C259" s="117"/>
      <c r="D259" s="136"/>
      <c r="E259" s="411"/>
      <c r="F259" s="472">
        <f t="shared" si="40"/>
        <v>0</v>
      </c>
    </row>
    <row r="260" spans="1:6" ht="12.75" customHeight="1">
      <c r="A260" s="45"/>
      <c r="B260" s="411" t="s">
        <v>276</v>
      </c>
      <c r="C260" s="117"/>
      <c r="D260" s="136"/>
      <c r="E260" s="411"/>
      <c r="F260" s="472">
        <f t="shared" si="40"/>
        <v>0</v>
      </c>
    </row>
    <row r="261" spans="1:6" ht="12.75" customHeight="1">
      <c r="A261" s="45"/>
      <c r="B261" s="411" t="s">
        <v>277</v>
      </c>
      <c r="C261" s="117"/>
      <c r="D261" s="136"/>
      <c r="E261" s="411"/>
      <c r="F261" s="472">
        <f t="shared" si="40"/>
        <v>0</v>
      </c>
    </row>
    <row r="262" spans="1:6" ht="12.75" customHeight="1">
      <c r="A262" s="45"/>
      <c r="B262" s="20"/>
      <c r="C262" s="114"/>
      <c r="D262" s="125"/>
      <c r="E262" s="176"/>
      <c r="F262" s="472"/>
    </row>
    <row r="263" spans="1:6" ht="12.75" customHeight="1">
      <c r="A263" s="45"/>
      <c r="B263" s="20"/>
      <c r="C263" s="114"/>
      <c r="D263" s="125"/>
      <c r="E263" s="176"/>
      <c r="F263" s="131"/>
    </row>
    <row r="264" spans="1:6" ht="12.75" customHeight="1">
      <c r="A264" s="45"/>
      <c r="B264" s="20"/>
      <c r="C264" s="79"/>
      <c r="D264" s="41"/>
      <c r="E264" s="41"/>
      <c r="F264" s="195"/>
    </row>
    <row r="265" spans="1:6" ht="16.5" thickBot="1">
      <c r="A265" s="22" t="s">
        <v>36</v>
      </c>
      <c r="B265" s="23" t="s">
        <v>10</v>
      </c>
      <c r="C265" s="119"/>
      <c r="D265" s="125"/>
      <c r="E265" s="200" t="s">
        <v>34</v>
      </c>
      <c r="F265" s="107">
        <f>SUM(F242:F261)</f>
        <v>0</v>
      </c>
    </row>
    <row r="266" spans="1:6" ht="12.75" customHeight="1" thickTop="1">
      <c r="A266" s="45"/>
      <c r="B266" s="20"/>
      <c r="C266" s="119"/>
      <c r="D266" s="125"/>
      <c r="E266" s="125"/>
      <c r="F266" s="167"/>
    </row>
    <row r="267" spans="1:6" ht="12.75" customHeight="1">
      <c r="A267" s="45"/>
      <c r="B267" s="20"/>
      <c r="C267" s="119"/>
      <c r="D267" s="125"/>
      <c r="E267" s="125"/>
      <c r="F267" s="167"/>
    </row>
    <row r="268" spans="1:6" ht="12.75" customHeight="1">
      <c r="A268" s="45"/>
      <c r="B268" s="20"/>
      <c r="C268" s="119"/>
      <c r="D268" s="125"/>
      <c r="E268" s="125"/>
      <c r="F268" s="167"/>
    </row>
    <row r="269" spans="1:6" ht="12.75" customHeight="1">
      <c r="A269" s="45"/>
      <c r="B269" s="20"/>
      <c r="C269" s="119"/>
      <c r="D269" s="125"/>
      <c r="E269" s="125"/>
      <c r="F269" s="167"/>
    </row>
    <row r="270" spans="1:6" ht="12.75" customHeight="1">
      <c r="A270" s="45"/>
      <c r="B270" s="20"/>
      <c r="C270" s="119"/>
      <c r="D270" s="125"/>
      <c r="E270" s="125"/>
      <c r="F270" s="167"/>
    </row>
    <row r="271" spans="1:6" ht="12.75" customHeight="1">
      <c r="A271" s="45"/>
      <c r="B271" s="20"/>
      <c r="C271" s="119"/>
      <c r="D271" s="125"/>
      <c r="E271" s="125"/>
      <c r="F271" s="167"/>
    </row>
    <row r="272" spans="1:6" ht="12.75" customHeight="1">
      <c r="A272" s="45"/>
      <c r="B272" s="20"/>
      <c r="C272" s="119"/>
      <c r="D272" s="125"/>
      <c r="E272" s="125"/>
      <c r="F272" s="167"/>
    </row>
    <row r="273" spans="1:6" ht="12.75" customHeight="1">
      <c r="A273" s="45"/>
      <c r="B273" s="20"/>
      <c r="C273" s="119"/>
      <c r="D273" s="125"/>
      <c r="E273" s="125"/>
      <c r="F273" s="167"/>
    </row>
    <row r="274" spans="1:6" ht="12.75" customHeight="1">
      <c r="A274" s="45"/>
      <c r="B274" s="20"/>
      <c r="C274" s="119"/>
      <c r="D274" s="125"/>
      <c r="E274" s="125"/>
      <c r="F274" s="167"/>
    </row>
    <row r="275" spans="1:6" ht="12.75" customHeight="1">
      <c r="A275" s="45"/>
      <c r="B275" s="20"/>
      <c r="C275" s="119"/>
      <c r="D275" s="125"/>
      <c r="E275" s="125"/>
      <c r="F275" s="167"/>
    </row>
    <row r="276" spans="1:6" ht="12.75" customHeight="1">
      <c r="A276" s="45"/>
      <c r="B276" s="20"/>
      <c r="C276" s="119"/>
      <c r="D276" s="125"/>
      <c r="E276" s="125"/>
      <c r="F276" s="167"/>
    </row>
    <row r="277" spans="1:6" ht="12.75" customHeight="1">
      <c r="A277" s="45"/>
      <c r="B277" s="20"/>
      <c r="C277" s="119"/>
      <c r="D277" s="125"/>
      <c r="E277" s="125"/>
      <c r="F277" s="167"/>
    </row>
    <row r="278" spans="1:6" ht="12.75" customHeight="1">
      <c r="A278" s="45"/>
      <c r="B278" s="20"/>
      <c r="C278" s="119"/>
      <c r="D278" s="125"/>
      <c r="E278" s="125"/>
      <c r="F278" s="167"/>
    </row>
    <row r="279" spans="1:6" ht="12.75" customHeight="1">
      <c r="A279" s="45"/>
      <c r="B279" s="20"/>
      <c r="C279" s="119"/>
      <c r="D279" s="125"/>
      <c r="E279" s="125"/>
      <c r="F279" s="167"/>
    </row>
    <row r="280" spans="1:6" ht="12.75" customHeight="1">
      <c r="A280" s="45"/>
      <c r="B280" s="20"/>
      <c r="C280" s="119"/>
      <c r="D280" s="125"/>
      <c r="E280" s="125"/>
      <c r="F280" s="167"/>
    </row>
    <row r="281" spans="1:6" ht="12.75" customHeight="1">
      <c r="A281" s="45"/>
      <c r="B281" s="20"/>
      <c r="C281" s="119"/>
      <c r="D281" s="125"/>
      <c r="E281" s="125"/>
      <c r="F281" s="167"/>
    </row>
    <row r="282" spans="1:6" ht="12.75" customHeight="1">
      <c r="A282" s="45"/>
      <c r="B282" s="20"/>
      <c r="C282" s="119"/>
      <c r="D282" s="125"/>
      <c r="E282" s="125"/>
      <c r="F282" s="167"/>
    </row>
    <row r="283" spans="1:6" ht="12.75" customHeight="1">
      <c r="A283" s="45"/>
      <c r="B283" s="20"/>
      <c r="C283" s="119"/>
      <c r="D283" s="125"/>
      <c r="E283" s="125"/>
      <c r="F283" s="167"/>
    </row>
    <row r="284" spans="1:6" ht="12.75" customHeight="1">
      <c r="A284" s="45"/>
      <c r="B284" s="20"/>
      <c r="C284" s="119"/>
      <c r="D284" s="125"/>
      <c r="E284" s="125"/>
      <c r="F284" s="167"/>
    </row>
    <row r="285" spans="1:6" ht="12.75" customHeight="1">
      <c r="A285" s="45"/>
      <c r="B285" s="20"/>
      <c r="C285" s="119"/>
      <c r="D285" s="125"/>
      <c r="E285" s="125"/>
      <c r="F285" s="167"/>
    </row>
    <row r="286" spans="1:6" ht="12.75" customHeight="1">
      <c r="A286" s="45"/>
      <c r="B286" s="20"/>
      <c r="C286" s="119"/>
      <c r="D286" s="125"/>
      <c r="E286" s="125"/>
      <c r="F286" s="167"/>
    </row>
    <row r="287" spans="1:6" ht="12.75" customHeight="1">
      <c r="A287" s="45"/>
      <c r="B287" s="20"/>
      <c r="C287" s="119"/>
      <c r="D287" s="125"/>
      <c r="E287" s="125"/>
      <c r="F287" s="167"/>
    </row>
    <row r="288" spans="1:6" ht="12.75" customHeight="1">
      <c r="A288" s="45"/>
      <c r="B288" s="20"/>
      <c r="C288" s="119"/>
      <c r="D288" s="125"/>
      <c r="E288" s="125"/>
      <c r="F288" s="167"/>
    </row>
    <row r="289" spans="1:6" ht="12.75" customHeight="1">
      <c r="A289" s="45"/>
      <c r="B289" s="20"/>
      <c r="C289" s="119"/>
      <c r="D289" s="125"/>
      <c r="E289" s="125"/>
      <c r="F289" s="167"/>
    </row>
    <row r="290" spans="1:6" ht="12.75" customHeight="1">
      <c r="A290" s="45"/>
      <c r="B290" s="20"/>
      <c r="C290" s="114"/>
      <c r="D290" s="125"/>
      <c r="E290" s="125"/>
      <c r="F290" s="167"/>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336600"/>
  </sheetPr>
  <dimension ref="A1:H248"/>
  <sheetViews>
    <sheetView showZeros="0" topLeftCell="A3" workbookViewId="0">
      <selection activeCell="E9" sqref="E9"/>
    </sheetView>
  </sheetViews>
  <sheetFormatPr defaultRowHeight="12.75" customHeight="1"/>
  <cols>
    <col min="1" max="1" width="4.7109375" style="80" customWidth="1"/>
    <col min="2" max="2" width="30.7109375" customWidth="1"/>
    <col min="3" max="3" width="4.7109375" style="113" customWidth="1"/>
    <col min="4" max="4" width="11.7109375" style="146" customWidth="1"/>
    <col min="5" max="5" width="11.7109375" style="147" customWidth="1"/>
    <col min="6" max="6" width="12.7109375" style="148" customWidth="1"/>
    <col min="7" max="7" width="4.7109375" style="148"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7" ht="12.75" customHeight="1">
      <c r="B1" s="93" t="str">
        <f>+Fkan!B1</f>
        <v>IZGRADNJA KANALIZACIJSKEGA SISTEMA NA OBMOČJU</v>
      </c>
    </row>
    <row r="2" spans="1:7" ht="12.75" customHeight="1">
      <c r="B2" s="93" t="str">
        <f>+Fkan!B2</f>
        <v>AGLOMERACIJE HRVATINI - KANALIZACIJA KOLOMBAN</v>
      </c>
    </row>
    <row r="3" spans="1:7" ht="12.75" customHeight="1">
      <c r="B3" s="93"/>
    </row>
    <row r="4" spans="1:7" ht="12.75" customHeight="1">
      <c r="B4" s="93"/>
    </row>
    <row r="5" spans="1:7" ht="12.75" customHeight="1">
      <c r="B5" s="93" t="str">
        <f>+Fkan!B5</f>
        <v xml:space="preserve">FEKALNA KANALIZACIJA </v>
      </c>
    </row>
    <row r="7" spans="1:7" ht="15.75">
      <c r="A7" s="22" t="s">
        <v>38</v>
      </c>
      <c r="B7" s="23" t="s">
        <v>37</v>
      </c>
      <c r="C7" s="114"/>
      <c r="D7" s="140"/>
      <c r="E7" s="140"/>
      <c r="F7" s="126"/>
      <c r="G7" s="126"/>
    </row>
    <row r="8" spans="1:7" ht="12.75" customHeight="1">
      <c r="A8" s="45"/>
      <c r="B8" s="46"/>
      <c r="C8" s="114"/>
      <c r="D8" s="140"/>
      <c r="E8" s="140"/>
      <c r="F8" s="126"/>
      <c r="G8" s="126"/>
    </row>
    <row r="9" spans="1:7" ht="149.25" customHeight="1">
      <c r="A9" s="45">
        <v>1</v>
      </c>
      <c r="B9" s="20" t="s">
        <v>294</v>
      </c>
      <c r="C9" s="36"/>
      <c r="D9" s="140"/>
      <c r="E9" s="140"/>
      <c r="F9" s="126"/>
      <c r="G9" s="126"/>
    </row>
    <row r="10" spans="1:7" ht="15">
      <c r="A10" s="45"/>
      <c r="B10" s="64"/>
      <c r="C10" s="114"/>
      <c r="D10" s="140"/>
      <c r="E10" s="140"/>
      <c r="F10" s="126"/>
      <c r="G10" s="77"/>
    </row>
    <row r="11" spans="1:7" ht="12.75" customHeight="1">
      <c r="A11" s="45"/>
      <c r="B11" s="297" t="s">
        <v>257</v>
      </c>
      <c r="C11" s="114" t="s">
        <v>14</v>
      </c>
      <c r="D11" s="66">
        <f>+FpredD!D196</f>
        <v>153.69999999999999</v>
      </c>
      <c r="E11" s="201"/>
      <c r="F11" s="472">
        <f>D11*E11</f>
        <v>0</v>
      </c>
      <c r="G11" s="157"/>
    </row>
    <row r="12" spans="1:7" ht="12.75" customHeight="1">
      <c r="A12" s="45"/>
      <c r="B12" s="411" t="s">
        <v>259</v>
      </c>
      <c r="C12" s="114" t="s">
        <v>14</v>
      </c>
      <c r="D12" s="66">
        <f>+FpredD!D197</f>
        <v>10.1</v>
      </c>
      <c r="E12" s="201"/>
      <c r="F12" s="128">
        <f t="shared" ref="F12:F15" si="0">D12*E12</f>
        <v>0</v>
      </c>
      <c r="G12" s="157"/>
    </row>
    <row r="13" spans="1:7" ht="12.75" customHeight="1">
      <c r="A13" s="45"/>
      <c r="B13" s="411" t="s">
        <v>260</v>
      </c>
      <c r="C13" s="114" t="s">
        <v>14</v>
      </c>
      <c r="D13" s="66">
        <f>+FpredD!D198</f>
        <v>59.9</v>
      </c>
      <c r="E13" s="201"/>
      <c r="F13" s="128">
        <f t="shared" si="0"/>
        <v>0</v>
      </c>
      <c r="G13" s="157"/>
    </row>
    <row r="14" spans="1:7" ht="12.75" customHeight="1">
      <c r="A14" s="45"/>
      <c r="B14" s="411" t="s">
        <v>261</v>
      </c>
      <c r="C14" s="114" t="s">
        <v>14</v>
      </c>
      <c r="D14" s="66">
        <f>+FpredD!D199</f>
        <v>58.7</v>
      </c>
      <c r="E14" s="201"/>
      <c r="F14" s="128">
        <f t="shared" si="0"/>
        <v>0</v>
      </c>
      <c r="G14" s="157"/>
    </row>
    <row r="15" spans="1:7" ht="12.75" customHeight="1">
      <c r="A15" s="45"/>
      <c r="B15" s="411" t="s">
        <v>262</v>
      </c>
      <c r="C15" s="114" t="s">
        <v>14</v>
      </c>
      <c r="D15" s="66">
        <f>+FpredD!D200</f>
        <v>65</v>
      </c>
      <c r="E15" s="201"/>
      <c r="F15" s="128">
        <f t="shared" si="0"/>
        <v>0</v>
      </c>
      <c r="G15" s="157"/>
    </row>
    <row r="16" spans="1:7" ht="12.75" customHeight="1">
      <c r="A16" s="45"/>
      <c r="B16" s="411" t="s">
        <v>271</v>
      </c>
      <c r="C16" s="114" t="s">
        <v>14</v>
      </c>
      <c r="D16" s="66">
        <f>+FpredD!D201</f>
        <v>0</v>
      </c>
      <c r="E16" s="201"/>
      <c r="F16" s="128">
        <f t="shared" ref="F16:F17" si="1">D16*E16</f>
        <v>0</v>
      </c>
      <c r="G16" s="157"/>
    </row>
    <row r="17" spans="1:7" ht="12.75" customHeight="1">
      <c r="A17" s="45"/>
      <c r="B17" s="411" t="s">
        <v>265</v>
      </c>
      <c r="C17" s="114" t="s">
        <v>14</v>
      </c>
      <c r="D17" s="66">
        <f>+FpredD!D202</f>
        <v>7.21</v>
      </c>
      <c r="E17" s="201"/>
      <c r="F17" s="128">
        <f t="shared" si="1"/>
        <v>0</v>
      </c>
      <c r="G17" s="157"/>
    </row>
    <row r="18" spans="1:7" ht="12.75" customHeight="1">
      <c r="A18" s="45"/>
      <c r="B18" s="411" t="s">
        <v>266</v>
      </c>
      <c r="C18" s="114" t="s">
        <v>14</v>
      </c>
      <c r="D18" s="66">
        <f>+FpredD!D203</f>
        <v>0</v>
      </c>
      <c r="E18" s="201"/>
      <c r="F18" s="128">
        <f t="shared" ref="F18" si="2">D18*E18</f>
        <v>0</v>
      </c>
      <c r="G18" s="157"/>
    </row>
    <row r="19" spans="1:7" ht="12.75" customHeight="1">
      <c r="A19" s="45"/>
      <c r="B19" s="411" t="s">
        <v>267</v>
      </c>
      <c r="C19" s="114" t="s">
        <v>14</v>
      </c>
      <c r="D19" s="66">
        <f>+FpredD!D204</f>
        <v>86.5</v>
      </c>
      <c r="E19" s="201"/>
      <c r="F19" s="128">
        <f t="shared" ref="F19:F30" si="3">D19*E19</f>
        <v>0</v>
      </c>
      <c r="G19" s="157"/>
    </row>
    <row r="20" spans="1:7" ht="12.75" customHeight="1">
      <c r="A20" s="45"/>
      <c r="B20" s="411" t="s">
        <v>268</v>
      </c>
      <c r="C20" s="114" t="s">
        <v>14</v>
      </c>
      <c r="D20" s="66">
        <f>+FpredD!D205</f>
        <v>0</v>
      </c>
      <c r="E20" s="201"/>
      <c r="F20" s="128">
        <f t="shared" si="3"/>
        <v>0</v>
      </c>
      <c r="G20" s="157"/>
    </row>
    <row r="21" spans="1:7" ht="12.75" customHeight="1">
      <c r="A21" s="45"/>
      <c r="B21" s="411" t="s">
        <v>269</v>
      </c>
      <c r="C21" s="114" t="s">
        <v>14</v>
      </c>
      <c r="D21" s="66">
        <f>+FpredD!D206</f>
        <v>20.2</v>
      </c>
      <c r="E21" s="201"/>
      <c r="F21" s="128">
        <f t="shared" si="3"/>
        <v>0</v>
      </c>
      <c r="G21" s="157"/>
    </row>
    <row r="22" spans="1:7" ht="12.75" customHeight="1">
      <c r="A22" s="45"/>
      <c r="B22" s="411" t="s">
        <v>270</v>
      </c>
      <c r="C22" s="114" t="s">
        <v>14</v>
      </c>
      <c r="D22" s="66">
        <f>+FpredD!D207</f>
        <v>586.6</v>
      </c>
      <c r="E22" s="201"/>
      <c r="F22" s="128">
        <f t="shared" si="3"/>
        <v>0</v>
      </c>
      <c r="G22" s="157"/>
    </row>
    <row r="23" spans="1:7" ht="12.75" customHeight="1">
      <c r="A23" s="45"/>
      <c r="B23" s="411" t="s">
        <v>263</v>
      </c>
      <c r="C23" s="114" t="s">
        <v>14</v>
      </c>
      <c r="D23" s="66">
        <f>+FpredD!D208</f>
        <v>6.1</v>
      </c>
      <c r="E23" s="201"/>
      <c r="F23" s="128">
        <f t="shared" si="3"/>
        <v>0</v>
      </c>
      <c r="G23" s="157"/>
    </row>
    <row r="24" spans="1:7" ht="12.75" customHeight="1">
      <c r="A24" s="45"/>
      <c r="B24" s="411" t="s">
        <v>264</v>
      </c>
      <c r="C24" s="114" t="s">
        <v>14</v>
      </c>
      <c r="D24" s="66">
        <f>+FpredD!D209</f>
        <v>120.3</v>
      </c>
      <c r="E24" s="201"/>
      <c r="F24" s="128">
        <f t="shared" si="3"/>
        <v>0</v>
      </c>
      <c r="G24" s="157"/>
    </row>
    <row r="25" spans="1:7" ht="12.75" customHeight="1">
      <c r="A25" s="45"/>
      <c r="B25" s="411" t="s">
        <v>272</v>
      </c>
      <c r="C25" s="114" t="s">
        <v>14</v>
      </c>
      <c r="D25" s="66">
        <f>+FpredD!D210</f>
        <v>62.3</v>
      </c>
      <c r="E25" s="201"/>
      <c r="F25" s="128">
        <f t="shared" si="3"/>
        <v>0</v>
      </c>
      <c r="G25" s="157"/>
    </row>
    <row r="26" spans="1:7" ht="12.75" customHeight="1">
      <c r="A26" s="45"/>
      <c r="B26" s="411" t="s">
        <v>273</v>
      </c>
      <c r="C26" s="114" t="s">
        <v>14</v>
      </c>
      <c r="D26" s="66">
        <f>+FpredD!D211</f>
        <v>9.8000000000000007</v>
      </c>
      <c r="E26" s="201"/>
      <c r="F26" s="128">
        <f t="shared" si="3"/>
        <v>0</v>
      </c>
      <c r="G26" s="157"/>
    </row>
    <row r="27" spans="1:7" ht="12.75" customHeight="1">
      <c r="A27" s="45"/>
      <c r="B27" s="411" t="s">
        <v>274</v>
      </c>
      <c r="C27" s="114" t="s">
        <v>14</v>
      </c>
      <c r="D27" s="66">
        <f>+FpredD!D212</f>
        <v>131</v>
      </c>
      <c r="E27" s="201"/>
      <c r="F27" s="128">
        <f t="shared" si="3"/>
        <v>0</v>
      </c>
      <c r="G27" s="157"/>
    </row>
    <row r="28" spans="1:7" ht="12.75" customHeight="1">
      <c r="A28" s="45"/>
      <c r="B28" s="411" t="s">
        <v>275</v>
      </c>
      <c r="C28" s="114" t="s">
        <v>14</v>
      </c>
      <c r="D28" s="66">
        <f>+FpredD!D213</f>
        <v>1.3</v>
      </c>
      <c r="E28" s="201"/>
      <c r="F28" s="128">
        <f t="shared" si="3"/>
        <v>0</v>
      </c>
      <c r="G28" s="157"/>
    </row>
    <row r="29" spans="1:7" ht="12.75" customHeight="1">
      <c r="A29" s="45"/>
      <c r="B29" s="411" t="s">
        <v>276</v>
      </c>
      <c r="C29" s="114" t="s">
        <v>14</v>
      </c>
      <c r="D29" s="66">
        <f>+FpredD!D214</f>
        <v>116.4</v>
      </c>
      <c r="E29" s="201"/>
      <c r="F29" s="128">
        <f t="shared" si="3"/>
        <v>0</v>
      </c>
      <c r="G29" s="157"/>
    </row>
    <row r="30" spans="1:7" ht="12.75" customHeight="1">
      <c r="A30" s="45"/>
      <c r="B30" s="411" t="s">
        <v>277</v>
      </c>
      <c r="C30" s="114" t="s">
        <v>14</v>
      </c>
      <c r="D30" s="66">
        <f>+FpredD!D215</f>
        <v>31.7</v>
      </c>
      <c r="E30" s="201"/>
      <c r="F30" s="128">
        <f t="shared" si="3"/>
        <v>0</v>
      </c>
      <c r="G30" s="126"/>
    </row>
    <row r="31" spans="1:7" ht="12.75" customHeight="1">
      <c r="A31" s="45"/>
      <c r="B31" s="411"/>
      <c r="C31" s="114"/>
      <c r="D31" s="140"/>
      <c r="E31" s="140"/>
      <c r="F31" s="126"/>
      <c r="G31" s="126"/>
    </row>
    <row r="32" spans="1:7" ht="129.75" customHeight="1">
      <c r="A32" s="45">
        <f>+A9+1</f>
        <v>2</v>
      </c>
      <c r="B32" s="73" t="s">
        <v>40</v>
      </c>
      <c r="C32" s="114"/>
      <c r="D32" s="140"/>
      <c r="E32" s="136"/>
      <c r="F32" s="163"/>
      <c r="G32" s="163"/>
    </row>
    <row r="33" spans="1:8" ht="12.75" customHeight="1">
      <c r="A33" s="45"/>
      <c r="B33" s="64"/>
      <c r="C33" s="114"/>
      <c r="D33" s="140"/>
      <c r="E33" s="140"/>
      <c r="F33" s="126"/>
      <c r="G33" s="206"/>
    </row>
    <row r="34" spans="1:8" ht="12.75" customHeight="1">
      <c r="A34" s="45"/>
      <c r="B34" s="297" t="s">
        <v>257</v>
      </c>
      <c r="C34" s="114" t="s">
        <v>14</v>
      </c>
      <c r="D34" s="66">
        <f>+FpredD!D173</f>
        <v>5.6</v>
      </c>
      <c r="E34" s="201"/>
      <c r="F34" s="472">
        <f>D34*E34</f>
        <v>0</v>
      </c>
      <c r="G34" s="206"/>
    </row>
    <row r="35" spans="1:8" ht="12.75" customHeight="1">
      <c r="A35" s="45"/>
      <c r="B35" s="411" t="s">
        <v>259</v>
      </c>
      <c r="C35" s="114" t="s">
        <v>14</v>
      </c>
      <c r="D35" s="66">
        <f>+FpredD!D174</f>
        <v>0</v>
      </c>
      <c r="E35" s="201"/>
      <c r="F35" s="128">
        <f t="shared" ref="F35:F38" si="4">D35*E35</f>
        <v>0</v>
      </c>
      <c r="G35" s="206"/>
    </row>
    <row r="36" spans="1:8" ht="12.75" customHeight="1">
      <c r="A36" s="45"/>
      <c r="B36" s="411" t="s">
        <v>260</v>
      </c>
      <c r="C36" s="114" t="s">
        <v>14</v>
      </c>
      <c r="D36" s="66">
        <f>+FpredD!D175</f>
        <v>0</v>
      </c>
      <c r="E36" s="201"/>
      <c r="F36" s="128">
        <f t="shared" si="4"/>
        <v>0</v>
      </c>
      <c r="G36" s="206"/>
      <c r="H36" s="109"/>
    </row>
    <row r="37" spans="1:8" ht="12.75" customHeight="1">
      <c r="A37" s="45"/>
      <c r="B37" s="411" t="s">
        <v>261</v>
      </c>
      <c r="C37" s="114" t="s">
        <v>14</v>
      </c>
      <c r="D37" s="66">
        <v>0</v>
      </c>
      <c r="E37" s="201"/>
      <c r="F37" s="128">
        <f t="shared" si="4"/>
        <v>0</v>
      </c>
      <c r="G37" s="206"/>
      <c r="H37" s="109"/>
    </row>
    <row r="38" spans="1:8" ht="12.75" customHeight="1">
      <c r="A38" s="45"/>
      <c r="B38" s="411" t="s">
        <v>262</v>
      </c>
      <c r="C38" s="114" t="s">
        <v>14</v>
      </c>
      <c r="D38" s="66">
        <f>+FpredD!D177</f>
        <v>0</v>
      </c>
      <c r="E38" s="201"/>
      <c r="F38" s="128">
        <f t="shared" si="4"/>
        <v>0</v>
      </c>
      <c r="G38" s="206"/>
      <c r="H38" s="109"/>
    </row>
    <row r="39" spans="1:8" ht="12.75" customHeight="1">
      <c r="A39" s="45"/>
      <c r="B39" s="411" t="s">
        <v>271</v>
      </c>
      <c r="C39" s="114" t="s">
        <v>14</v>
      </c>
      <c r="D39" s="66">
        <f>+FpredD!D178</f>
        <v>0</v>
      </c>
      <c r="E39" s="201"/>
      <c r="F39" s="128">
        <f t="shared" ref="F39" si="5">D39*E39</f>
        <v>0</v>
      </c>
      <c r="G39" s="206"/>
      <c r="H39" s="109"/>
    </row>
    <row r="40" spans="1:8" ht="12.75" customHeight="1">
      <c r="A40" s="45"/>
      <c r="B40" s="411" t="s">
        <v>265</v>
      </c>
      <c r="C40" s="114" t="s">
        <v>14</v>
      </c>
      <c r="D40" s="66">
        <f>+FpredD!D179</f>
        <v>0</v>
      </c>
      <c r="E40" s="201"/>
      <c r="F40" s="128">
        <f t="shared" ref="F40:F41" si="6">D40*E40</f>
        <v>0</v>
      </c>
      <c r="G40" s="206"/>
      <c r="H40" s="109"/>
    </row>
    <row r="41" spans="1:8" ht="12.75" customHeight="1">
      <c r="A41" s="45"/>
      <c r="B41" s="411" t="s">
        <v>266</v>
      </c>
      <c r="C41" s="114" t="s">
        <v>14</v>
      </c>
      <c r="D41" s="66">
        <f>+FpredD!D180</f>
        <v>0</v>
      </c>
      <c r="E41" s="201"/>
      <c r="F41" s="128">
        <f t="shared" si="6"/>
        <v>0</v>
      </c>
      <c r="G41" s="206"/>
    </row>
    <row r="42" spans="1:8" ht="12.75" customHeight="1">
      <c r="A42" s="45"/>
      <c r="B42" s="411" t="s">
        <v>267</v>
      </c>
      <c r="C42" s="114" t="s">
        <v>14</v>
      </c>
      <c r="D42" s="66">
        <f>+FpredD!D181</f>
        <v>0</v>
      </c>
      <c r="E42" s="201"/>
      <c r="F42" s="128">
        <f t="shared" ref="F42:F53" si="7">D42*E42</f>
        <v>0</v>
      </c>
      <c r="G42" s="206"/>
    </row>
    <row r="43" spans="1:8" ht="12.75" customHeight="1">
      <c r="A43" s="45"/>
      <c r="B43" s="411" t="s">
        <v>268</v>
      </c>
      <c r="C43" s="114" t="s">
        <v>14</v>
      </c>
      <c r="D43" s="66">
        <f>+FpredD!D182</f>
        <v>0</v>
      </c>
      <c r="E43" s="201"/>
      <c r="F43" s="128">
        <f t="shared" si="7"/>
        <v>0</v>
      </c>
      <c r="G43" s="206"/>
    </row>
    <row r="44" spans="1:8" ht="12.75" customHeight="1">
      <c r="A44" s="45"/>
      <c r="B44" s="411" t="s">
        <v>269</v>
      </c>
      <c r="C44" s="114" t="s">
        <v>14</v>
      </c>
      <c r="D44" s="66">
        <f>+FpredD!D183</f>
        <v>0</v>
      </c>
      <c r="E44" s="201"/>
      <c r="F44" s="128">
        <f t="shared" si="7"/>
        <v>0</v>
      </c>
      <c r="G44" s="206"/>
    </row>
    <row r="45" spans="1:8" ht="12.75" customHeight="1">
      <c r="A45" s="45"/>
      <c r="B45" s="411" t="s">
        <v>270</v>
      </c>
      <c r="C45" s="114" t="s">
        <v>14</v>
      </c>
      <c r="D45" s="66">
        <f>+FpredD!D184</f>
        <v>0</v>
      </c>
      <c r="E45" s="201"/>
      <c r="F45" s="128">
        <f t="shared" si="7"/>
        <v>0</v>
      </c>
      <c r="G45" s="206"/>
    </row>
    <row r="46" spans="1:8" ht="12.75" customHeight="1">
      <c r="A46" s="45"/>
      <c r="B46" s="411" t="s">
        <v>263</v>
      </c>
      <c r="C46" s="114" t="s">
        <v>14</v>
      </c>
      <c r="D46" s="66">
        <f>+FpredD!D185</f>
        <v>0</v>
      </c>
      <c r="E46" s="201"/>
      <c r="F46" s="128">
        <f t="shared" si="7"/>
        <v>0</v>
      </c>
      <c r="G46" s="206"/>
    </row>
    <row r="47" spans="1:8" ht="12.75" customHeight="1">
      <c r="A47" s="45"/>
      <c r="B47" s="411" t="s">
        <v>264</v>
      </c>
      <c r="C47" s="114" t="s">
        <v>14</v>
      </c>
      <c r="D47" s="66">
        <f>+FpredD!D186</f>
        <v>0</v>
      </c>
      <c r="E47" s="201"/>
      <c r="F47" s="128">
        <f t="shared" si="7"/>
        <v>0</v>
      </c>
      <c r="G47" s="206"/>
    </row>
    <row r="48" spans="1:8" ht="12.75" customHeight="1">
      <c r="A48" s="45"/>
      <c r="B48" s="411" t="s">
        <v>272</v>
      </c>
      <c r="C48" s="114" t="s">
        <v>14</v>
      </c>
      <c r="D48" s="66">
        <f>+FpredD!D187</f>
        <v>0</v>
      </c>
      <c r="E48" s="201"/>
      <c r="F48" s="128">
        <f t="shared" si="7"/>
        <v>0</v>
      </c>
      <c r="G48" s="206"/>
    </row>
    <row r="49" spans="1:8" ht="12.75" customHeight="1">
      <c r="A49" s="45"/>
      <c r="B49" s="411" t="s">
        <v>273</v>
      </c>
      <c r="C49" s="114" t="s">
        <v>14</v>
      </c>
      <c r="D49" s="66">
        <f>+FpredD!D188</f>
        <v>0</v>
      </c>
      <c r="E49" s="201"/>
      <c r="F49" s="128">
        <f t="shared" si="7"/>
        <v>0</v>
      </c>
      <c r="G49" s="206"/>
    </row>
    <row r="50" spans="1:8" ht="12.75" customHeight="1">
      <c r="A50" s="45"/>
      <c r="B50" s="411" t="s">
        <v>274</v>
      </c>
      <c r="C50" s="114" t="s">
        <v>14</v>
      </c>
      <c r="D50" s="66">
        <f>+FpredD!D189</f>
        <v>0</v>
      </c>
      <c r="E50" s="201"/>
      <c r="F50" s="128">
        <f t="shared" si="7"/>
        <v>0</v>
      </c>
      <c r="G50" s="206"/>
    </row>
    <row r="51" spans="1:8" ht="12.75" customHeight="1">
      <c r="A51" s="45"/>
      <c r="B51" s="411" t="s">
        <v>275</v>
      </c>
      <c r="C51" s="114" t="s">
        <v>14</v>
      </c>
      <c r="D51" s="66">
        <f>+FpredD!D190</f>
        <v>0</v>
      </c>
      <c r="E51" s="201"/>
      <c r="F51" s="128">
        <f t="shared" si="7"/>
        <v>0</v>
      </c>
      <c r="G51" s="206"/>
    </row>
    <row r="52" spans="1:8" ht="12.75" customHeight="1">
      <c r="A52" s="45"/>
      <c r="B52" s="411" t="s">
        <v>276</v>
      </c>
      <c r="C52" s="114" t="s">
        <v>14</v>
      </c>
      <c r="D52" s="66">
        <f>+FpredD!D191</f>
        <v>0</v>
      </c>
      <c r="E52" s="201"/>
      <c r="F52" s="128">
        <f t="shared" si="7"/>
        <v>0</v>
      </c>
      <c r="G52" s="206"/>
    </row>
    <row r="53" spans="1:8" ht="12.75" customHeight="1">
      <c r="A53" s="45"/>
      <c r="B53" s="411" t="s">
        <v>277</v>
      </c>
      <c r="C53" s="114" t="s">
        <v>14</v>
      </c>
      <c r="D53" s="66">
        <f>+FpredD!D192</f>
        <v>0</v>
      </c>
      <c r="E53" s="201"/>
      <c r="F53" s="128">
        <f t="shared" si="7"/>
        <v>0</v>
      </c>
      <c r="G53" s="206"/>
    </row>
    <row r="54" spans="1:8" ht="12.75" customHeight="1">
      <c r="A54" s="45"/>
      <c r="B54" s="20"/>
      <c r="C54" s="114"/>
      <c r="D54" s="140"/>
      <c r="E54" s="140"/>
      <c r="F54" s="126"/>
      <c r="G54" s="157"/>
      <c r="H54" s="109"/>
    </row>
    <row r="55" spans="1:8" ht="153.75" customHeight="1">
      <c r="A55" s="45">
        <f>+A32+1</f>
        <v>3</v>
      </c>
      <c r="B55" s="72" t="s">
        <v>42</v>
      </c>
      <c r="C55" s="117"/>
      <c r="D55" s="158"/>
      <c r="E55" s="145"/>
      <c r="F55" s="128"/>
      <c r="G55" s="128"/>
      <c r="H55" s="109"/>
    </row>
    <row r="56" spans="1:8" ht="12.75" customHeight="1">
      <c r="A56" s="45"/>
      <c r="B56" s="64"/>
      <c r="C56" s="114"/>
      <c r="D56" s="140"/>
      <c r="E56" s="140"/>
      <c r="F56" s="126"/>
      <c r="G56" s="192"/>
      <c r="H56" s="109"/>
    </row>
    <row r="57" spans="1:8" ht="12.75" customHeight="1">
      <c r="A57" s="45"/>
      <c r="B57" s="297" t="s">
        <v>257</v>
      </c>
      <c r="C57" s="114" t="s">
        <v>14</v>
      </c>
      <c r="D57" s="66">
        <v>5.4</v>
      </c>
      <c r="E57" s="201"/>
      <c r="F57" s="472">
        <f>D57*E57</f>
        <v>0</v>
      </c>
      <c r="G57" s="192"/>
      <c r="H57" s="109"/>
    </row>
    <row r="58" spans="1:8" ht="12.75" customHeight="1">
      <c r="A58" s="45"/>
      <c r="B58" s="411" t="s">
        <v>259</v>
      </c>
      <c r="C58" s="114" t="s">
        <v>14</v>
      </c>
      <c r="D58" s="66">
        <f>+FpredD!D151</f>
        <v>0</v>
      </c>
      <c r="E58" s="201"/>
      <c r="F58" s="128">
        <f t="shared" ref="F58:F61" si="8">D58*E58</f>
        <v>0</v>
      </c>
      <c r="G58" s="192"/>
    </row>
    <row r="59" spans="1:8" ht="12.75" customHeight="1">
      <c r="A59" s="45"/>
      <c r="B59" s="411" t="s">
        <v>260</v>
      </c>
      <c r="C59" s="114" t="s">
        <v>14</v>
      </c>
      <c r="D59" s="66">
        <v>0</v>
      </c>
      <c r="E59" s="201"/>
      <c r="F59" s="128">
        <f t="shared" si="8"/>
        <v>0</v>
      </c>
      <c r="G59" s="192"/>
    </row>
    <row r="60" spans="1:8" ht="12.75" customHeight="1">
      <c r="A60" s="45"/>
      <c r="B60" s="411" t="s">
        <v>261</v>
      </c>
      <c r="C60" s="114" t="s">
        <v>14</v>
      </c>
      <c r="D60" s="66">
        <v>0</v>
      </c>
      <c r="E60" s="201"/>
      <c r="F60" s="128">
        <f t="shared" si="8"/>
        <v>0</v>
      </c>
      <c r="G60" s="192"/>
    </row>
    <row r="61" spans="1:8" ht="12.75" customHeight="1">
      <c r="A61" s="45"/>
      <c r="B61" s="411" t="s">
        <v>262</v>
      </c>
      <c r="C61" s="114" t="s">
        <v>14</v>
      </c>
      <c r="D61" s="66">
        <v>0</v>
      </c>
      <c r="E61" s="201"/>
      <c r="F61" s="128">
        <f t="shared" si="8"/>
        <v>0</v>
      </c>
      <c r="G61" s="192"/>
    </row>
    <row r="62" spans="1:8" ht="12.75" customHeight="1">
      <c r="A62" s="45"/>
      <c r="B62" s="411" t="s">
        <v>271</v>
      </c>
      <c r="C62" s="114" t="s">
        <v>14</v>
      </c>
      <c r="D62" s="66">
        <v>0</v>
      </c>
      <c r="E62" s="201"/>
      <c r="F62" s="128">
        <f t="shared" ref="F62" si="9">D62*E62</f>
        <v>0</v>
      </c>
      <c r="G62" s="192"/>
    </row>
    <row r="63" spans="1:8" ht="12.75" customHeight="1">
      <c r="A63" s="45"/>
      <c r="B63" s="411" t="s">
        <v>265</v>
      </c>
      <c r="C63" s="114" t="s">
        <v>14</v>
      </c>
      <c r="D63" s="66">
        <v>0</v>
      </c>
      <c r="E63" s="201"/>
      <c r="F63" s="128">
        <f t="shared" ref="F63:F64" si="10">D63*E63</f>
        <v>0</v>
      </c>
      <c r="G63" s="192"/>
    </row>
    <row r="64" spans="1:8" ht="12.75" customHeight="1">
      <c r="A64" s="45"/>
      <c r="B64" s="411" t="s">
        <v>266</v>
      </c>
      <c r="C64" s="114" t="s">
        <v>14</v>
      </c>
      <c r="D64" s="66">
        <v>0</v>
      </c>
      <c r="E64" s="201"/>
      <c r="F64" s="128">
        <f t="shared" si="10"/>
        <v>0</v>
      </c>
      <c r="G64" s="192"/>
    </row>
    <row r="65" spans="1:7" ht="12.75" customHeight="1">
      <c r="A65" s="45"/>
      <c r="B65" s="411" t="s">
        <v>267</v>
      </c>
      <c r="C65" s="114" t="s">
        <v>14</v>
      </c>
      <c r="D65" s="66">
        <v>0</v>
      </c>
      <c r="E65" s="201"/>
      <c r="F65" s="128">
        <f t="shared" ref="F65:F76" si="11">D65*E65</f>
        <v>0</v>
      </c>
      <c r="G65" s="192"/>
    </row>
    <row r="66" spans="1:7" ht="12.75" customHeight="1">
      <c r="A66" s="45"/>
      <c r="B66" s="411" t="s">
        <v>268</v>
      </c>
      <c r="C66" s="114" t="s">
        <v>14</v>
      </c>
      <c r="D66" s="66">
        <v>0</v>
      </c>
      <c r="E66" s="201"/>
      <c r="F66" s="128">
        <f t="shared" si="11"/>
        <v>0</v>
      </c>
      <c r="G66" s="192"/>
    </row>
    <row r="67" spans="1:7" ht="12.75" customHeight="1">
      <c r="A67" s="45"/>
      <c r="B67" s="411" t="s">
        <v>269</v>
      </c>
      <c r="C67" s="114" t="s">
        <v>14</v>
      </c>
      <c r="D67" s="66">
        <v>0</v>
      </c>
      <c r="E67" s="201"/>
      <c r="F67" s="128">
        <f t="shared" si="11"/>
        <v>0</v>
      </c>
      <c r="G67" s="192"/>
    </row>
    <row r="68" spans="1:7" ht="12.75" customHeight="1">
      <c r="A68" s="45"/>
      <c r="B68" s="411" t="s">
        <v>270</v>
      </c>
      <c r="C68" s="114" t="s">
        <v>14</v>
      </c>
      <c r="D68" s="66">
        <v>0</v>
      </c>
      <c r="E68" s="201"/>
      <c r="F68" s="128">
        <f t="shared" si="11"/>
        <v>0</v>
      </c>
      <c r="G68" s="192"/>
    </row>
    <row r="69" spans="1:7" ht="12.75" customHeight="1">
      <c r="A69" s="45"/>
      <c r="B69" s="411" t="s">
        <v>263</v>
      </c>
      <c r="C69" s="114" t="s">
        <v>14</v>
      </c>
      <c r="D69" s="66">
        <v>2.7</v>
      </c>
      <c r="E69" s="201"/>
      <c r="F69" s="128">
        <f t="shared" si="11"/>
        <v>0</v>
      </c>
      <c r="G69" s="192"/>
    </row>
    <row r="70" spans="1:7" ht="12.75" customHeight="1">
      <c r="A70" s="45"/>
      <c r="B70" s="411" t="s">
        <v>264</v>
      </c>
      <c r="C70" s="114" t="s">
        <v>14</v>
      </c>
      <c r="D70" s="66">
        <v>0</v>
      </c>
      <c r="E70" s="201"/>
      <c r="F70" s="128">
        <f t="shared" si="11"/>
        <v>0</v>
      </c>
      <c r="G70" s="192"/>
    </row>
    <row r="71" spans="1:7" ht="12.75" customHeight="1">
      <c r="A71" s="45"/>
      <c r="B71" s="411" t="s">
        <v>272</v>
      </c>
      <c r="C71" s="114" t="s">
        <v>14</v>
      </c>
      <c r="D71" s="66">
        <v>0</v>
      </c>
      <c r="E71" s="201"/>
      <c r="F71" s="128">
        <f t="shared" si="11"/>
        <v>0</v>
      </c>
      <c r="G71" s="192"/>
    </row>
    <row r="72" spans="1:7" ht="12.75" customHeight="1">
      <c r="A72" s="45"/>
      <c r="B72" s="411" t="s">
        <v>273</v>
      </c>
      <c r="C72" s="114" t="s">
        <v>14</v>
      </c>
      <c r="D72" s="66">
        <v>0</v>
      </c>
      <c r="E72" s="201"/>
      <c r="F72" s="128">
        <f t="shared" si="11"/>
        <v>0</v>
      </c>
      <c r="G72" s="192"/>
    </row>
    <row r="73" spans="1:7" ht="12.75" customHeight="1">
      <c r="A73" s="45"/>
      <c r="B73" s="411" t="s">
        <v>274</v>
      </c>
      <c r="C73" s="114" t="s">
        <v>14</v>
      </c>
      <c r="D73" s="66">
        <v>0</v>
      </c>
      <c r="E73" s="201"/>
      <c r="F73" s="128">
        <f t="shared" si="11"/>
        <v>0</v>
      </c>
      <c r="G73" s="192"/>
    </row>
    <row r="74" spans="1:7" ht="12.75" customHeight="1">
      <c r="A74" s="45"/>
      <c r="B74" s="411" t="s">
        <v>275</v>
      </c>
      <c r="C74" s="114" t="s">
        <v>14</v>
      </c>
      <c r="D74" s="66">
        <v>0</v>
      </c>
      <c r="E74" s="201"/>
      <c r="F74" s="128">
        <f t="shared" si="11"/>
        <v>0</v>
      </c>
      <c r="G74" s="192"/>
    </row>
    <row r="75" spans="1:7" ht="12.75" customHeight="1">
      <c r="A75" s="45"/>
      <c r="B75" s="411" t="s">
        <v>276</v>
      </c>
      <c r="C75" s="114" t="s">
        <v>14</v>
      </c>
      <c r="D75" s="66">
        <v>28.8</v>
      </c>
      <c r="E75" s="201"/>
      <c r="F75" s="128">
        <f t="shared" si="11"/>
        <v>0</v>
      </c>
      <c r="G75" s="192"/>
    </row>
    <row r="76" spans="1:7" ht="12.75" customHeight="1">
      <c r="A76" s="45"/>
      <c r="B76" s="411" t="s">
        <v>277</v>
      </c>
      <c r="C76" s="114" t="s">
        <v>14</v>
      </c>
      <c r="D76" s="66">
        <v>0</v>
      </c>
      <c r="E76" s="201"/>
      <c r="F76" s="128">
        <f t="shared" si="11"/>
        <v>0</v>
      </c>
      <c r="G76" s="192"/>
    </row>
    <row r="77" spans="1:7" ht="12.75" customHeight="1">
      <c r="A77" s="45"/>
      <c r="B77" s="46"/>
      <c r="C77" s="114"/>
      <c r="D77" s="140"/>
      <c r="E77" s="140"/>
      <c r="F77" s="126"/>
      <c r="G77" s="126"/>
    </row>
    <row r="78" spans="1:7" ht="166.5" customHeight="1">
      <c r="A78" s="45">
        <f>+A55+1</f>
        <v>4</v>
      </c>
      <c r="B78" s="276" t="s">
        <v>92</v>
      </c>
      <c r="C78" s="114"/>
      <c r="D78" s="160"/>
      <c r="E78" s="161"/>
      <c r="F78" s="138"/>
      <c r="G78" s="138"/>
    </row>
    <row r="79" spans="1:7" ht="12.75" customHeight="1">
      <c r="A79" s="45"/>
      <c r="B79" s="64"/>
      <c r="C79" s="114"/>
      <c r="D79" s="140"/>
      <c r="E79" s="140"/>
      <c r="F79" s="126"/>
      <c r="G79" s="192"/>
    </row>
    <row r="80" spans="1:7" ht="12.75" customHeight="1">
      <c r="A80" s="45"/>
      <c r="B80" s="297" t="s">
        <v>257</v>
      </c>
      <c r="C80" s="114" t="s">
        <v>14</v>
      </c>
      <c r="D80" s="66">
        <v>1.1000000000000001</v>
      </c>
      <c r="E80" s="201"/>
      <c r="F80" s="472">
        <f>D80*E80</f>
        <v>0</v>
      </c>
      <c r="G80" s="192"/>
    </row>
    <row r="81" spans="1:7" ht="12.75" customHeight="1">
      <c r="A81" s="45"/>
      <c r="B81" s="411" t="s">
        <v>259</v>
      </c>
      <c r="C81" s="114" t="s">
        <v>14</v>
      </c>
      <c r="D81" s="66">
        <v>0</v>
      </c>
      <c r="E81" s="201"/>
      <c r="F81" s="128">
        <f t="shared" ref="F81:F84" si="12">D81*E81</f>
        <v>0</v>
      </c>
      <c r="G81" s="192"/>
    </row>
    <row r="82" spans="1:7" ht="12.75" customHeight="1">
      <c r="A82" s="45"/>
      <c r="B82" s="411" t="s">
        <v>260</v>
      </c>
      <c r="C82" s="114" t="s">
        <v>14</v>
      </c>
      <c r="D82" s="66">
        <v>0.7</v>
      </c>
      <c r="E82" s="201"/>
      <c r="F82" s="128">
        <f t="shared" si="12"/>
        <v>0</v>
      </c>
      <c r="G82" s="192"/>
    </row>
    <row r="83" spans="1:7" ht="12.75" customHeight="1">
      <c r="A83" s="45"/>
      <c r="B83" s="411" t="s">
        <v>261</v>
      </c>
      <c r="C83" s="114" t="s">
        <v>14</v>
      </c>
      <c r="D83" s="66">
        <v>0</v>
      </c>
      <c r="E83" s="201"/>
      <c r="F83" s="128">
        <f t="shared" si="12"/>
        <v>0</v>
      </c>
      <c r="G83" s="192"/>
    </row>
    <row r="84" spans="1:7" ht="12.75" customHeight="1">
      <c r="A84" s="45"/>
      <c r="B84" s="411" t="s">
        <v>262</v>
      </c>
      <c r="C84" s="114" t="s">
        <v>14</v>
      </c>
      <c r="D84" s="66">
        <v>0</v>
      </c>
      <c r="E84" s="201"/>
      <c r="F84" s="128">
        <f t="shared" si="12"/>
        <v>0</v>
      </c>
      <c r="G84" s="192"/>
    </row>
    <row r="85" spans="1:7" ht="12.75" customHeight="1">
      <c r="A85" s="45"/>
      <c r="B85" s="411" t="s">
        <v>271</v>
      </c>
      <c r="C85" s="114" t="s">
        <v>14</v>
      </c>
      <c r="D85" s="66">
        <v>0</v>
      </c>
      <c r="E85" s="201"/>
      <c r="F85" s="128">
        <f t="shared" ref="F85" si="13">D85*E85</f>
        <v>0</v>
      </c>
      <c r="G85" s="192"/>
    </row>
    <row r="86" spans="1:7" ht="12.75" customHeight="1">
      <c r="A86" s="45"/>
      <c r="B86" s="411" t="s">
        <v>265</v>
      </c>
      <c r="C86" s="114" t="s">
        <v>14</v>
      </c>
      <c r="D86" s="66">
        <v>0</v>
      </c>
      <c r="E86" s="201"/>
      <c r="F86" s="128">
        <f t="shared" ref="F86:F87" si="14">D86*E86</f>
        <v>0</v>
      </c>
      <c r="G86" s="192"/>
    </row>
    <row r="87" spans="1:7" ht="12.75" customHeight="1">
      <c r="A87" s="45"/>
      <c r="B87" s="411" t="s">
        <v>266</v>
      </c>
      <c r="C87" s="114" t="s">
        <v>14</v>
      </c>
      <c r="D87" s="66">
        <v>0.9</v>
      </c>
      <c r="E87" s="201"/>
      <c r="F87" s="128">
        <f t="shared" si="14"/>
        <v>0</v>
      </c>
      <c r="G87" s="192"/>
    </row>
    <row r="88" spans="1:7" ht="12.75" customHeight="1">
      <c r="A88" s="45"/>
      <c r="B88" s="411" t="s">
        <v>267</v>
      </c>
      <c r="C88" s="114" t="s">
        <v>14</v>
      </c>
      <c r="D88" s="66">
        <v>0</v>
      </c>
      <c r="E88" s="201"/>
      <c r="F88" s="128">
        <f t="shared" ref="F88:F99" si="15">D88*E88</f>
        <v>0</v>
      </c>
      <c r="G88" s="192"/>
    </row>
    <row r="89" spans="1:7" ht="12.75" customHeight="1">
      <c r="A89" s="45"/>
      <c r="B89" s="411" t="s">
        <v>268</v>
      </c>
      <c r="C89" s="114" t="s">
        <v>14</v>
      </c>
      <c r="D89" s="66">
        <v>0</v>
      </c>
      <c r="E89" s="201"/>
      <c r="F89" s="128">
        <f t="shared" si="15"/>
        <v>0</v>
      </c>
      <c r="G89" s="192"/>
    </row>
    <row r="90" spans="1:7" ht="12.75" customHeight="1">
      <c r="A90" s="45"/>
      <c r="B90" s="411" t="s">
        <v>269</v>
      </c>
      <c r="C90" s="114" t="s">
        <v>14</v>
      </c>
      <c r="D90" s="66">
        <v>0</v>
      </c>
      <c r="E90" s="201"/>
      <c r="F90" s="128">
        <f t="shared" si="15"/>
        <v>0</v>
      </c>
      <c r="G90" s="192"/>
    </row>
    <row r="91" spans="1:7" ht="12.75" customHeight="1">
      <c r="A91" s="45"/>
      <c r="B91" s="411" t="s">
        <v>270</v>
      </c>
      <c r="C91" s="114" t="s">
        <v>14</v>
      </c>
      <c r="D91" s="66">
        <v>0</v>
      </c>
      <c r="E91" s="201"/>
      <c r="F91" s="128">
        <f t="shared" si="15"/>
        <v>0</v>
      </c>
      <c r="G91" s="192"/>
    </row>
    <row r="92" spans="1:7" ht="12.75" customHeight="1">
      <c r="A92" s="45"/>
      <c r="B92" s="411" t="s">
        <v>263</v>
      </c>
      <c r="C92" s="114" t="s">
        <v>14</v>
      </c>
      <c r="D92" s="66">
        <v>0</v>
      </c>
      <c r="E92" s="201"/>
      <c r="F92" s="128">
        <f t="shared" si="15"/>
        <v>0</v>
      </c>
      <c r="G92" s="192"/>
    </row>
    <row r="93" spans="1:7" ht="12.75" customHeight="1">
      <c r="A93" s="45"/>
      <c r="B93" s="411" t="s">
        <v>264</v>
      </c>
      <c r="C93" s="114" t="s">
        <v>14</v>
      </c>
      <c r="D93" s="66">
        <v>0</v>
      </c>
      <c r="E93" s="201"/>
      <c r="F93" s="128">
        <f t="shared" si="15"/>
        <v>0</v>
      </c>
      <c r="G93" s="192"/>
    </row>
    <row r="94" spans="1:7" ht="12.75" customHeight="1">
      <c r="A94" s="45"/>
      <c r="B94" s="411" t="s">
        <v>272</v>
      </c>
      <c r="C94" s="114" t="s">
        <v>14</v>
      </c>
      <c r="D94" s="66">
        <v>0</v>
      </c>
      <c r="E94" s="201"/>
      <c r="F94" s="128">
        <f t="shared" si="15"/>
        <v>0</v>
      </c>
      <c r="G94" s="192"/>
    </row>
    <row r="95" spans="1:7" ht="12.75" customHeight="1">
      <c r="A95" s="45"/>
      <c r="B95" s="411" t="s">
        <v>273</v>
      </c>
      <c r="C95" s="114" t="s">
        <v>14</v>
      </c>
      <c r="D95" s="66">
        <v>0</v>
      </c>
      <c r="E95" s="201"/>
      <c r="F95" s="128">
        <f t="shared" si="15"/>
        <v>0</v>
      </c>
      <c r="G95" s="192"/>
    </row>
    <row r="96" spans="1:7" ht="12.75" customHeight="1">
      <c r="A96" s="45"/>
      <c r="B96" s="411" t="s">
        <v>274</v>
      </c>
      <c r="C96" s="114" t="s">
        <v>14</v>
      </c>
      <c r="D96" s="66">
        <v>0</v>
      </c>
      <c r="E96" s="201"/>
      <c r="F96" s="128">
        <f t="shared" si="15"/>
        <v>0</v>
      </c>
      <c r="G96" s="192"/>
    </row>
    <row r="97" spans="1:7" ht="12.75" customHeight="1">
      <c r="A97" s="45"/>
      <c r="B97" s="411" t="s">
        <v>275</v>
      </c>
      <c r="C97" s="114" t="s">
        <v>14</v>
      </c>
      <c r="D97" s="66">
        <v>0</v>
      </c>
      <c r="E97" s="201"/>
      <c r="F97" s="128">
        <f t="shared" si="15"/>
        <v>0</v>
      </c>
      <c r="G97" s="192"/>
    </row>
    <row r="98" spans="1:7" ht="12.75" customHeight="1">
      <c r="A98" s="45"/>
      <c r="B98" s="411" t="s">
        <v>276</v>
      </c>
      <c r="C98" s="114" t="s">
        <v>14</v>
      </c>
      <c r="D98" s="66">
        <v>0</v>
      </c>
      <c r="E98" s="201"/>
      <c r="F98" s="128">
        <f t="shared" si="15"/>
        <v>0</v>
      </c>
      <c r="G98" s="192"/>
    </row>
    <row r="99" spans="1:7" ht="12.75" customHeight="1">
      <c r="A99" s="45"/>
      <c r="B99" s="411" t="s">
        <v>277</v>
      </c>
      <c r="C99" s="114" t="s">
        <v>14</v>
      </c>
      <c r="D99" s="66">
        <v>0.7</v>
      </c>
      <c r="E99" s="201"/>
      <c r="F99" s="128">
        <f t="shared" si="15"/>
        <v>0</v>
      </c>
      <c r="G99" s="192"/>
    </row>
    <row r="100" spans="1:7" ht="12.75" customHeight="1">
      <c r="A100" s="45"/>
      <c r="B100" s="204"/>
      <c r="C100" s="115"/>
      <c r="D100" s="136"/>
      <c r="E100" s="201"/>
      <c r="F100" s="128"/>
      <c r="G100" s="192"/>
    </row>
    <row r="101" spans="1:7" ht="153">
      <c r="A101" s="45">
        <v>5</v>
      </c>
      <c r="B101" s="457" t="s">
        <v>93</v>
      </c>
      <c r="C101" s="458"/>
      <c r="D101" s="300"/>
      <c r="E101" s="300"/>
      <c r="F101" s="301"/>
      <c r="G101" s="192"/>
    </row>
    <row r="102" spans="1:7" ht="12.75" customHeight="1">
      <c r="A102" s="45"/>
      <c r="B102" s="459"/>
      <c r="C102" s="298"/>
      <c r="D102" s="456"/>
      <c r="E102" s="469"/>
      <c r="F102" s="470"/>
      <c r="G102" s="192"/>
    </row>
    <row r="103" spans="1:7" ht="12.75" customHeight="1">
      <c r="A103" s="45"/>
      <c r="B103" s="297" t="s">
        <v>257</v>
      </c>
      <c r="C103" s="460" t="s">
        <v>13</v>
      </c>
      <c r="D103" s="456">
        <f>+('fekalna osnovni podatki'!E9+'fekalna osnovni podatki'!F9)*1.2</f>
        <v>205.24799999999999</v>
      </c>
      <c r="E103" s="471"/>
      <c r="F103" s="473">
        <f>D103*E103</f>
        <v>0</v>
      </c>
      <c r="G103" s="192"/>
    </row>
    <row r="104" spans="1:7" ht="12.75" customHeight="1">
      <c r="A104" s="45"/>
      <c r="B104" s="411" t="s">
        <v>259</v>
      </c>
      <c r="C104" s="460" t="s">
        <v>13</v>
      </c>
      <c r="D104" s="456">
        <f>+('fekalna osnovni podatki'!E10+'fekalna osnovni podatki'!F10)*1.2</f>
        <v>9.48</v>
      </c>
      <c r="E104" s="471"/>
      <c r="F104" s="474">
        <f t="shared" ref="F104:F107" si="16">D104*E104</f>
        <v>0</v>
      </c>
      <c r="G104" s="192"/>
    </row>
    <row r="105" spans="1:7" ht="12.75" customHeight="1">
      <c r="A105" s="45"/>
      <c r="B105" s="411" t="s">
        <v>260</v>
      </c>
      <c r="C105" s="460" t="s">
        <v>13</v>
      </c>
      <c r="D105" s="456">
        <f>+('fekalna osnovni podatki'!E11+'fekalna osnovni podatki'!F11)*1.2</f>
        <v>57.947999999999993</v>
      </c>
      <c r="E105" s="471"/>
      <c r="F105" s="474">
        <f t="shared" si="16"/>
        <v>0</v>
      </c>
      <c r="G105" s="192"/>
    </row>
    <row r="106" spans="1:7" ht="12.75" customHeight="1">
      <c r="A106" s="45"/>
      <c r="B106" s="411" t="s">
        <v>261</v>
      </c>
      <c r="C106" s="460" t="s">
        <v>13</v>
      </c>
      <c r="D106" s="456">
        <f>+('fekalna osnovni podatki'!E12+'fekalna osnovni podatki'!F12)*1.2</f>
        <v>52.583999999999996</v>
      </c>
      <c r="E106" s="471"/>
      <c r="F106" s="474">
        <f t="shared" si="16"/>
        <v>0</v>
      </c>
      <c r="G106" s="192"/>
    </row>
    <row r="107" spans="1:7" ht="12.75" customHeight="1">
      <c r="A107" s="45"/>
      <c r="B107" s="411" t="s">
        <v>262</v>
      </c>
      <c r="C107" s="460" t="s">
        <v>13</v>
      </c>
      <c r="D107" s="456">
        <f>+('fekalna osnovni podatki'!E13+'fekalna osnovni podatki'!F13)*1.2</f>
        <v>69.239999999999995</v>
      </c>
      <c r="E107" s="471"/>
      <c r="F107" s="474">
        <f t="shared" si="16"/>
        <v>0</v>
      </c>
      <c r="G107" s="192"/>
    </row>
    <row r="108" spans="1:7" ht="12.75" customHeight="1">
      <c r="A108" s="45"/>
      <c r="B108" s="411" t="s">
        <v>271</v>
      </c>
      <c r="C108" s="460" t="s">
        <v>13</v>
      </c>
      <c r="D108" s="456">
        <f>+('fekalna osnovni podatki'!E14+'fekalna osnovni podatki'!F14)*1.2</f>
        <v>0</v>
      </c>
      <c r="E108" s="471"/>
      <c r="F108" s="474">
        <f t="shared" ref="F108" si="17">D108*E108</f>
        <v>0</v>
      </c>
      <c r="G108" s="192"/>
    </row>
    <row r="109" spans="1:7" ht="12.75" customHeight="1">
      <c r="A109" s="45"/>
      <c r="B109" s="411" t="s">
        <v>265</v>
      </c>
      <c r="C109" s="460" t="s">
        <v>13</v>
      </c>
      <c r="D109" s="456">
        <f>+('fekalna osnovni podatki'!E15+'fekalna osnovni podatki'!F15)*1.2</f>
        <v>40.439999999999991</v>
      </c>
      <c r="E109" s="471"/>
      <c r="F109" s="474">
        <f t="shared" ref="F109:F110" si="18">D109*E109</f>
        <v>0</v>
      </c>
      <c r="G109" s="192"/>
    </row>
    <row r="110" spans="1:7" ht="12.75" customHeight="1">
      <c r="A110" s="45"/>
      <c r="B110" s="411" t="s">
        <v>266</v>
      </c>
      <c r="C110" s="460" t="s">
        <v>13</v>
      </c>
      <c r="D110" s="456">
        <f>+('fekalna osnovni podatki'!E16+'fekalna osnovni podatki'!F16)*1.2</f>
        <v>0</v>
      </c>
      <c r="E110" s="471"/>
      <c r="F110" s="474">
        <f t="shared" si="18"/>
        <v>0</v>
      </c>
      <c r="G110" s="192"/>
    </row>
    <row r="111" spans="1:7" ht="12.75" customHeight="1">
      <c r="A111" s="45"/>
      <c r="B111" s="411" t="s">
        <v>267</v>
      </c>
      <c r="C111" s="460" t="s">
        <v>13</v>
      </c>
      <c r="D111" s="456">
        <f>+('fekalna osnovni podatki'!E17+'fekalna osnovni podatki'!F17)*1.2</f>
        <v>81.059999999999988</v>
      </c>
      <c r="E111" s="471"/>
      <c r="F111" s="474">
        <f t="shared" ref="F111:F122" si="19">D111*E111</f>
        <v>0</v>
      </c>
      <c r="G111" s="192"/>
    </row>
    <row r="112" spans="1:7" ht="12.75" customHeight="1">
      <c r="A112" s="45"/>
      <c r="B112" s="411" t="s">
        <v>268</v>
      </c>
      <c r="C112" s="460" t="s">
        <v>13</v>
      </c>
      <c r="D112" s="456">
        <f>+('fekalna osnovni podatki'!E18+'fekalna osnovni podatki'!F18)*1.2</f>
        <v>0</v>
      </c>
      <c r="E112" s="471"/>
      <c r="F112" s="474">
        <f t="shared" si="19"/>
        <v>0</v>
      </c>
      <c r="G112" s="192"/>
    </row>
    <row r="113" spans="1:7" ht="12.75" customHeight="1">
      <c r="A113" s="45"/>
      <c r="B113" s="411" t="s">
        <v>269</v>
      </c>
      <c r="C113" s="460" t="s">
        <v>13</v>
      </c>
      <c r="D113" s="456">
        <f>+('fekalna osnovni podatki'!E19+'fekalna osnovni podatki'!F19)*1.2</f>
        <v>20.16</v>
      </c>
      <c r="E113" s="471"/>
      <c r="F113" s="474">
        <f t="shared" si="19"/>
        <v>0</v>
      </c>
      <c r="G113" s="192"/>
    </row>
    <row r="114" spans="1:7" ht="12.75" customHeight="1">
      <c r="A114" s="45"/>
      <c r="B114" s="411" t="s">
        <v>270</v>
      </c>
      <c r="C114" s="460" t="s">
        <v>13</v>
      </c>
      <c r="D114" s="456">
        <f>+('fekalna osnovni podatki'!E20+'fekalna osnovni podatki'!F20)*1.2</f>
        <v>549.96</v>
      </c>
      <c r="E114" s="471"/>
      <c r="F114" s="474">
        <f t="shared" si="19"/>
        <v>0</v>
      </c>
      <c r="G114" s="192"/>
    </row>
    <row r="115" spans="1:7" ht="12.75" customHeight="1">
      <c r="A115" s="45"/>
      <c r="B115" s="411" t="s">
        <v>263</v>
      </c>
      <c r="C115" s="460" t="s">
        <v>13</v>
      </c>
      <c r="D115" s="456">
        <f>+('fekalna osnovni podatki'!E21+'fekalna osnovni podatki'!F21)*1.2</f>
        <v>5.3280000000000003</v>
      </c>
      <c r="E115" s="471"/>
      <c r="F115" s="474">
        <f t="shared" si="19"/>
        <v>0</v>
      </c>
      <c r="G115" s="192"/>
    </row>
    <row r="116" spans="1:7" ht="12.75" customHeight="1">
      <c r="A116" s="45"/>
      <c r="B116" s="411" t="s">
        <v>264</v>
      </c>
      <c r="C116" s="460" t="s">
        <v>13</v>
      </c>
      <c r="D116" s="456">
        <f>+('fekalna osnovni podatki'!E31+'fekalna osnovni podatki'!F31)*1.2</f>
        <v>0</v>
      </c>
      <c r="E116" s="471"/>
      <c r="F116" s="474">
        <f t="shared" si="19"/>
        <v>0</v>
      </c>
      <c r="G116" s="192"/>
    </row>
    <row r="117" spans="1:7" ht="12.75" customHeight="1">
      <c r="A117" s="45"/>
      <c r="B117" s="411" t="s">
        <v>272</v>
      </c>
      <c r="C117" s="460" t="s">
        <v>13</v>
      </c>
      <c r="D117" s="456">
        <f>+('fekalna osnovni podatki'!E32+'fekalna osnovni podatki'!F32)*1.2</f>
        <v>0</v>
      </c>
      <c r="E117" s="471"/>
      <c r="F117" s="474">
        <f t="shared" si="19"/>
        <v>0</v>
      </c>
      <c r="G117" s="192"/>
    </row>
    <row r="118" spans="1:7" ht="12.75" customHeight="1">
      <c r="A118" s="45"/>
      <c r="B118" s="411" t="s">
        <v>273</v>
      </c>
      <c r="C118" s="460" t="s">
        <v>13</v>
      </c>
      <c r="D118" s="456">
        <f>+('fekalna osnovni podatki'!E24+'fekalna osnovni podatki'!F24)*1.2</f>
        <v>139.19999999999999</v>
      </c>
      <c r="E118" s="471"/>
      <c r="F118" s="474">
        <f t="shared" si="19"/>
        <v>0</v>
      </c>
      <c r="G118" s="192"/>
    </row>
    <row r="119" spans="1:7" ht="12.75" customHeight="1">
      <c r="A119" s="45"/>
      <c r="B119" s="411" t="s">
        <v>274</v>
      </c>
      <c r="C119" s="460" t="s">
        <v>13</v>
      </c>
      <c r="D119" s="456">
        <f>+('fekalna osnovni podatki'!E25+'fekalna osnovni podatki'!F25)*1.2</f>
        <v>117.35999999999999</v>
      </c>
      <c r="E119" s="471"/>
      <c r="F119" s="474">
        <f t="shared" si="19"/>
        <v>0</v>
      </c>
      <c r="G119" s="192"/>
    </row>
    <row r="120" spans="1:7" ht="12.75" customHeight="1">
      <c r="A120" s="45"/>
      <c r="B120" s="411" t="s">
        <v>275</v>
      </c>
      <c r="C120" s="460" t="s">
        <v>13</v>
      </c>
      <c r="D120" s="456">
        <f>+('fekalna osnovni podatki'!E26+'fekalna osnovni podatki'!F26)*1.2</f>
        <v>26.327999999999999</v>
      </c>
      <c r="E120" s="471"/>
      <c r="F120" s="474">
        <f t="shared" si="19"/>
        <v>0</v>
      </c>
      <c r="G120" s="192"/>
    </row>
    <row r="121" spans="1:7" ht="12.75" customHeight="1">
      <c r="A121" s="45"/>
      <c r="B121" s="411" t="s">
        <v>276</v>
      </c>
      <c r="C121" s="460" t="s">
        <v>13</v>
      </c>
      <c r="D121" s="456">
        <f>+('fekalna osnovni podatki'!E27+'fekalna osnovni podatki'!F27)*1.2</f>
        <v>107.44800000000001</v>
      </c>
      <c r="E121" s="471"/>
      <c r="F121" s="474">
        <f t="shared" si="19"/>
        <v>0</v>
      </c>
      <c r="G121" s="192"/>
    </row>
    <row r="122" spans="1:7" ht="12.75" customHeight="1">
      <c r="A122" s="45"/>
      <c r="B122" s="411" t="s">
        <v>277</v>
      </c>
      <c r="C122" s="460" t="s">
        <v>13</v>
      </c>
      <c r="D122" s="456">
        <f>+('fekalna osnovni podatki'!E28+'fekalna osnovni podatki'!F28)*1.2</f>
        <v>30.671999999999997</v>
      </c>
      <c r="E122" s="471"/>
      <c r="F122" s="474">
        <f t="shared" si="19"/>
        <v>0</v>
      </c>
      <c r="G122" s="192"/>
    </row>
    <row r="123" spans="1:7" ht="12.75" customHeight="1">
      <c r="A123" s="45"/>
      <c r="B123" s="55"/>
      <c r="C123" s="117"/>
      <c r="D123" s="153"/>
      <c r="E123" s="151"/>
      <c r="F123" s="128"/>
      <c r="G123" s="128"/>
    </row>
    <row r="124" spans="1:7" ht="102">
      <c r="A124" s="45">
        <v>6</v>
      </c>
      <c r="B124" s="73" t="s">
        <v>102</v>
      </c>
      <c r="C124" s="114"/>
      <c r="D124" s="140"/>
      <c r="E124" s="136"/>
      <c r="F124" s="126"/>
      <c r="G124" s="126"/>
    </row>
    <row r="125" spans="1:7" ht="12.75" customHeight="1">
      <c r="A125" s="45"/>
      <c r="B125" s="64"/>
      <c r="C125" s="114"/>
      <c r="D125" s="140"/>
      <c r="E125" s="140"/>
      <c r="F125" s="126"/>
      <c r="G125" s="77"/>
    </row>
    <row r="126" spans="1:7" ht="12.75" customHeight="1">
      <c r="A126" s="45"/>
      <c r="B126" s="297" t="s">
        <v>257</v>
      </c>
      <c r="C126" s="114" t="s">
        <v>14</v>
      </c>
      <c r="D126" s="66">
        <f>+FpredD!D196</f>
        <v>153.69999999999999</v>
      </c>
      <c r="E126" s="201"/>
      <c r="F126" s="472">
        <f>D126*E126</f>
        <v>0</v>
      </c>
      <c r="G126" s="126"/>
    </row>
    <row r="127" spans="1:7" ht="12.75" customHeight="1">
      <c r="A127" s="45"/>
      <c r="B127" s="411" t="s">
        <v>259</v>
      </c>
      <c r="C127" s="114" t="s">
        <v>14</v>
      </c>
      <c r="D127" s="66">
        <f>+FpredD!D197</f>
        <v>10.1</v>
      </c>
      <c r="E127" s="201"/>
      <c r="F127" s="128">
        <f t="shared" ref="F127:F130" si="20">D127*E127</f>
        <v>0</v>
      </c>
      <c r="G127" s="126"/>
    </row>
    <row r="128" spans="1:7" ht="12.75" customHeight="1">
      <c r="A128" s="45"/>
      <c r="B128" s="411" t="s">
        <v>260</v>
      </c>
      <c r="C128" s="114" t="s">
        <v>14</v>
      </c>
      <c r="D128" s="66">
        <f>+FpredD!D198</f>
        <v>59.9</v>
      </c>
      <c r="E128" s="201"/>
      <c r="F128" s="128">
        <f t="shared" si="20"/>
        <v>0</v>
      </c>
      <c r="G128" s="126"/>
    </row>
    <row r="129" spans="1:7" ht="12.75" customHeight="1">
      <c r="A129" s="45"/>
      <c r="B129" s="411" t="s">
        <v>261</v>
      </c>
      <c r="C129" s="114" t="s">
        <v>14</v>
      </c>
      <c r="D129" s="66">
        <f>+FpredD!D199</f>
        <v>58.7</v>
      </c>
      <c r="E129" s="201"/>
      <c r="F129" s="128">
        <f t="shared" si="20"/>
        <v>0</v>
      </c>
      <c r="G129" s="126"/>
    </row>
    <row r="130" spans="1:7" ht="12.75" customHeight="1">
      <c r="A130" s="45"/>
      <c r="B130" s="411" t="s">
        <v>262</v>
      </c>
      <c r="C130" s="114" t="s">
        <v>14</v>
      </c>
      <c r="D130" s="66">
        <f>+FpredD!D200</f>
        <v>65</v>
      </c>
      <c r="E130" s="201"/>
      <c r="F130" s="128">
        <f t="shared" si="20"/>
        <v>0</v>
      </c>
      <c r="G130" s="126"/>
    </row>
    <row r="131" spans="1:7" ht="12.75" customHeight="1">
      <c r="A131" s="45"/>
      <c r="B131" s="411" t="s">
        <v>271</v>
      </c>
      <c r="C131" s="114" t="s">
        <v>14</v>
      </c>
      <c r="D131" s="66">
        <f>+FpredD!D201</f>
        <v>0</v>
      </c>
      <c r="E131" s="201"/>
      <c r="F131" s="128">
        <f t="shared" ref="F131" si="21">D131*E131</f>
        <v>0</v>
      </c>
      <c r="G131" s="126"/>
    </row>
    <row r="132" spans="1:7" ht="12.75" customHeight="1">
      <c r="A132" s="45"/>
      <c r="B132" s="411" t="s">
        <v>265</v>
      </c>
      <c r="C132" s="114" t="s">
        <v>14</v>
      </c>
      <c r="D132" s="66">
        <f>+FpredD!D202</f>
        <v>7.21</v>
      </c>
      <c r="E132" s="201"/>
      <c r="F132" s="128">
        <f t="shared" ref="F132:F133" si="22">D132*E132</f>
        <v>0</v>
      </c>
      <c r="G132" s="126"/>
    </row>
    <row r="133" spans="1:7" ht="12.75" customHeight="1">
      <c r="A133" s="45"/>
      <c r="B133" s="411" t="s">
        <v>266</v>
      </c>
      <c r="C133" s="114" t="s">
        <v>14</v>
      </c>
      <c r="D133" s="66">
        <f>+FpredD!D203</f>
        <v>0</v>
      </c>
      <c r="E133" s="201"/>
      <c r="F133" s="128">
        <f t="shared" si="22"/>
        <v>0</v>
      </c>
      <c r="G133" s="126"/>
    </row>
    <row r="134" spans="1:7" ht="12.75" customHeight="1">
      <c r="A134" s="45"/>
      <c r="B134" s="411" t="s">
        <v>267</v>
      </c>
      <c r="C134" s="114" t="s">
        <v>14</v>
      </c>
      <c r="D134" s="66">
        <f>+FpredD!D204</f>
        <v>86.5</v>
      </c>
      <c r="E134" s="201"/>
      <c r="F134" s="128">
        <f t="shared" ref="F134:F145" si="23">D134*E134</f>
        <v>0</v>
      </c>
      <c r="G134" s="126"/>
    </row>
    <row r="135" spans="1:7" ht="12.75" customHeight="1">
      <c r="A135" s="45"/>
      <c r="B135" s="411" t="s">
        <v>268</v>
      </c>
      <c r="C135" s="114" t="s">
        <v>14</v>
      </c>
      <c r="D135" s="66">
        <f>+FpredD!D205</f>
        <v>0</v>
      </c>
      <c r="E135" s="201"/>
      <c r="F135" s="128">
        <f t="shared" si="23"/>
        <v>0</v>
      </c>
      <c r="G135" s="126"/>
    </row>
    <row r="136" spans="1:7" ht="12.75" customHeight="1">
      <c r="A136" s="45"/>
      <c r="B136" s="411" t="s">
        <v>269</v>
      </c>
      <c r="C136" s="114" t="s">
        <v>14</v>
      </c>
      <c r="D136" s="66">
        <f>+FpredD!D206</f>
        <v>20.2</v>
      </c>
      <c r="E136" s="201"/>
      <c r="F136" s="128">
        <f t="shared" si="23"/>
        <v>0</v>
      </c>
      <c r="G136" s="126"/>
    </row>
    <row r="137" spans="1:7" ht="12.75" customHeight="1">
      <c r="A137" s="45"/>
      <c r="B137" s="411" t="s">
        <v>270</v>
      </c>
      <c r="C137" s="114" t="s">
        <v>14</v>
      </c>
      <c r="D137" s="66">
        <f>+FpredD!D207</f>
        <v>586.6</v>
      </c>
      <c r="E137" s="201"/>
      <c r="F137" s="128">
        <f t="shared" si="23"/>
        <v>0</v>
      </c>
      <c r="G137" s="126"/>
    </row>
    <row r="138" spans="1:7" ht="12.75" customHeight="1">
      <c r="A138" s="45"/>
      <c r="B138" s="411" t="s">
        <v>263</v>
      </c>
      <c r="C138" s="114" t="s">
        <v>14</v>
      </c>
      <c r="D138" s="66">
        <f>+FpredD!D208</f>
        <v>6.1</v>
      </c>
      <c r="E138" s="201"/>
      <c r="F138" s="128">
        <f t="shared" si="23"/>
        <v>0</v>
      </c>
      <c r="G138" s="126"/>
    </row>
    <row r="139" spans="1:7" ht="12.75" customHeight="1">
      <c r="A139" s="45"/>
      <c r="B139" s="411" t="s">
        <v>264</v>
      </c>
      <c r="C139" s="114" t="s">
        <v>14</v>
      </c>
      <c r="D139" s="66">
        <f>+FpredD!D209</f>
        <v>120.3</v>
      </c>
      <c r="E139" s="201"/>
      <c r="F139" s="128">
        <f t="shared" si="23"/>
        <v>0</v>
      </c>
      <c r="G139" s="126"/>
    </row>
    <row r="140" spans="1:7" ht="12.75" customHeight="1">
      <c r="A140" s="45"/>
      <c r="B140" s="411" t="s">
        <v>272</v>
      </c>
      <c r="C140" s="114" t="s">
        <v>14</v>
      </c>
      <c r="D140" s="66">
        <f>+FpredD!D210</f>
        <v>62.3</v>
      </c>
      <c r="E140" s="201"/>
      <c r="F140" s="128">
        <f t="shared" si="23"/>
        <v>0</v>
      </c>
      <c r="G140" s="126"/>
    </row>
    <row r="141" spans="1:7" ht="12.75" customHeight="1">
      <c r="A141" s="45"/>
      <c r="B141" s="411" t="s">
        <v>273</v>
      </c>
      <c r="C141" s="114" t="s">
        <v>14</v>
      </c>
      <c r="D141" s="66">
        <f>+FpredD!D211</f>
        <v>9.8000000000000007</v>
      </c>
      <c r="E141" s="201"/>
      <c r="F141" s="128">
        <f t="shared" si="23"/>
        <v>0</v>
      </c>
      <c r="G141" s="126"/>
    </row>
    <row r="142" spans="1:7" ht="12.75" customHeight="1">
      <c r="A142" s="45"/>
      <c r="B142" s="411" t="s">
        <v>274</v>
      </c>
      <c r="C142" s="114" t="s">
        <v>14</v>
      </c>
      <c r="D142" s="66">
        <f>+FpredD!D212</f>
        <v>131</v>
      </c>
      <c r="E142" s="201"/>
      <c r="F142" s="128">
        <f t="shared" si="23"/>
        <v>0</v>
      </c>
      <c r="G142" s="126"/>
    </row>
    <row r="143" spans="1:7" ht="12.75" customHeight="1">
      <c r="A143" s="45"/>
      <c r="B143" s="411" t="s">
        <v>275</v>
      </c>
      <c r="C143" s="114" t="s">
        <v>14</v>
      </c>
      <c r="D143" s="66">
        <f>+FpredD!D213</f>
        <v>1.3</v>
      </c>
      <c r="E143" s="201"/>
      <c r="F143" s="128">
        <f t="shared" si="23"/>
        <v>0</v>
      </c>
      <c r="G143" s="126"/>
    </row>
    <row r="144" spans="1:7" ht="12.75" customHeight="1">
      <c r="A144" s="45"/>
      <c r="B144" s="411" t="s">
        <v>276</v>
      </c>
      <c r="C144" s="114" t="s">
        <v>14</v>
      </c>
      <c r="D144" s="66">
        <f>+FpredD!D214</f>
        <v>116.4</v>
      </c>
      <c r="E144" s="201"/>
      <c r="F144" s="128">
        <f t="shared" si="23"/>
        <v>0</v>
      </c>
      <c r="G144" s="126"/>
    </row>
    <row r="145" spans="1:7" ht="12.75" customHeight="1">
      <c r="A145" s="45"/>
      <c r="B145" s="411" t="s">
        <v>277</v>
      </c>
      <c r="C145" s="114" t="s">
        <v>14</v>
      </c>
      <c r="D145" s="66">
        <f>+FpredD!D215</f>
        <v>31.7</v>
      </c>
      <c r="E145" s="201"/>
      <c r="F145" s="128">
        <f t="shared" si="23"/>
        <v>0</v>
      </c>
      <c r="G145" s="126"/>
    </row>
    <row r="146" spans="1:7" ht="12.75" customHeight="1">
      <c r="A146" s="45"/>
      <c r="B146" s="55"/>
      <c r="C146" s="117"/>
      <c r="D146" s="153"/>
      <c r="E146" s="151"/>
      <c r="F146" s="128"/>
      <c r="G146" s="128"/>
    </row>
    <row r="147" spans="1:7" ht="51">
      <c r="A147" s="45">
        <f>+A124+1</f>
        <v>7</v>
      </c>
      <c r="B147" s="55" t="s">
        <v>43</v>
      </c>
      <c r="C147" s="177"/>
      <c r="D147" s="140"/>
      <c r="E147" s="158"/>
      <c r="F147" s="126"/>
      <c r="G147" s="126"/>
    </row>
    <row r="148" spans="1:7" ht="12.75" customHeight="1">
      <c r="A148" s="45"/>
      <c r="B148" s="64"/>
      <c r="C148" s="114"/>
      <c r="D148" s="140"/>
      <c r="E148" s="140"/>
      <c r="F148" s="126"/>
      <c r="G148" s="126"/>
    </row>
    <row r="149" spans="1:7" ht="12.75" customHeight="1">
      <c r="A149" s="45"/>
      <c r="B149" s="297" t="s">
        <v>257</v>
      </c>
      <c r="C149" s="114" t="s">
        <v>14</v>
      </c>
      <c r="D149" s="66">
        <f t="shared" ref="D149:D168" si="24">+D126</f>
        <v>153.69999999999999</v>
      </c>
      <c r="E149" s="201"/>
      <c r="F149" s="472">
        <f>D149*E149</f>
        <v>0</v>
      </c>
      <c r="G149" s="126"/>
    </row>
    <row r="150" spans="1:7" ht="12.75" customHeight="1">
      <c r="A150" s="45"/>
      <c r="B150" s="411" t="s">
        <v>259</v>
      </c>
      <c r="C150" s="114" t="s">
        <v>14</v>
      </c>
      <c r="D150" s="66">
        <f t="shared" si="24"/>
        <v>10.1</v>
      </c>
      <c r="E150" s="201"/>
      <c r="F150" s="128">
        <f t="shared" ref="F150:F153" si="25">D150*E150</f>
        <v>0</v>
      </c>
      <c r="G150" s="126"/>
    </row>
    <row r="151" spans="1:7" ht="12.75" customHeight="1">
      <c r="A151" s="45"/>
      <c r="B151" s="411" t="s">
        <v>260</v>
      </c>
      <c r="C151" s="114" t="s">
        <v>14</v>
      </c>
      <c r="D151" s="66">
        <f t="shared" si="24"/>
        <v>59.9</v>
      </c>
      <c r="E151" s="201"/>
      <c r="F151" s="128">
        <f t="shared" si="25"/>
        <v>0</v>
      </c>
      <c r="G151" s="126"/>
    </row>
    <row r="152" spans="1:7" ht="12.75" customHeight="1">
      <c r="A152" s="45"/>
      <c r="B152" s="411" t="s">
        <v>261</v>
      </c>
      <c r="C152" s="114" t="s">
        <v>14</v>
      </c>
      <c r="D152" s="66">
        <f t="shared" si="24"/>
        <v>58.7</v>
      </c>
      <c r="E152" s="201"/>
      <c r="F152" s="128">
        <f t="shared" si="25"/>
        <v>0</v>
      </c>
      <c r="G152" s="126"/>
    </row>
    <row r="153" spans="1:7" ht="12.75" customHeight="1">
      <c r="A153" s="45"/>
      <c r="B153" s="411" t="s">
        <v>262</v>
      </c>
      <c r="C153" s="114" t="s">
        <v>14</v>
      </c>
      <c r="D153" s="66">
        <f t="shared" si="24"/>
        <v>65</v>
      </c>
      <c r="E153" s="201"/>
      <c r="F153" s="128">
        <f t="shared" si="25"/>
        <v>0</v>
      </c>
      <c r="G153" s="126"/>
    </row>
    <row r="154" spans="1:7" ht="12.75" customHeight="1">
      <c r="A154" s="45"/>
      <c r="B154" s="411" t="s">
        <v>271</v>
      </c>
      <c r="C154" s="114" t="s">
        <v>14</v>
      </c>
      <c r="D154" s="66">
        <f t="shared" si="24"/>
        <v>0</v>
      </c>
      <c r="E154" s="201"/>
      <c r="F154" s="128">
        <f t="shared" ref="F154" si="26">D154*E154</f>
        <v>0</v>
      </c>
      <c r="G154" s="126"/>
    </row>
    <row r="155" spans="1:7" ht="12.75" customHeight="1">
      <c r="A155" s="45"/>
      <c r="B155" s="411" t="s">
        <v>265</v>
      </c>
      <c r="C155" s="114" t="s">
        <v>14</v>
      </c>
      <c r="D155" s="66">
        <f t="shared" si="24"/>
        <v>7.21</v>
      </c>
      <c r="E155" s="201"/>
      <c r="F155" s="128">
        <f t="shared" ref="F155:F156" si="27">D155*E155</f>
        <v>0</v>
      </c>
      <c r="G155" s="126"/>
    </row>
    <row r="156" spans="1:7" ht="12.75" customHeight="1">
      <c r="A156" s="45"/>
      <c r="B156" s="411" t="s">
        <v>266</v>
      </c>
      <c r="C156" s="114" t="s">
        <v>14</v>
      </c>
      <c r="D156" s="66">
        <f t="shared" si="24"/>
        <v>0</v>
      </c>
      <c r="E156" s="201"/>
      <c r="F156" s="128">
        <f t="shared" si="27"/>
        <v>0</v>
      </c>
      <c r="G156" s="126"/>
    </row>
    <row r="157" spans="1:7" ht="12.75" customHeight="1">
      <c r="A157" s="45"/>
      <c r="B157" s="411" t="s">
        <v>267</v>
      </c>
      <c r="C157" s="114" t="s">
        <v>14</v>
      </c>
      <c r="D157" s="66">
        <f t="shared" si="24"/>
        <v>86.5</v>
      </c>
      <c r="E157" s="201"/>
      <c r="F157" s="128">
        <f t="shared" ref="F157:F168" si="28">D157*E157</f>
        <v>0</v>
      </c>
      <c r="G157" s="126"/>
    </row>
    <row r="158" spans="1:7" ht="12.75" customHeight="1">
      <c r="A158" s="45"/>
      <c r="B158" s="411" t="s">
        <v>268</v>
      </c>
      <c r="C158" s="114" t="s">
        <v>14</v>
      </c>
      <c r="D158" s="66">
        <f t="shared" si="24"/>
        <v>0</v>
      </c>
      <c r="E158" s="201"/>
      <c r="F158" s="128">
        <f t="shared" si="28"/>
        <v>0</v>
      </c>
      <c r="G158" s="126"/>
    </row>
    <row r="159" spans="1:7" ht="12.75" customHeight="1">
      <c r="A159" s="45"/>
      <c r="B159" s="411" t="s">
        <v>269</v>
      </c>
      <c r="C159" s="114" t="s">
        <v>14</v>
      </c>
      <c r="D159" s="66">
        <f t="shared" si="24"/>
        <v>20.2</v>
      </c>
      <c r="E159" s="201"/>
      <c r="F159" s="128">
        <f t="shared" si="28"/>
        <v>0</v>
      </c>
      <c r="G159" s="126"/>
    </row>
    <row r="160" spans="1:7" ht="12.75" customHeight="1">
      <c r="A160" s="45"/>
      <c r="B160" s="411" t="s">
        <v>270</v>
      </c>
      <c r="C160" s="114" t="s">
        <v>14</v>
      </c>
      <c r="D160" s="66">
        <f t="shared" si="24"/>
        <v>586.6</v>
      </c>
      <c r="E160" s="201"/>
      <c r="F160" s="128">
        <f t="shared" si="28"/>
        <v>0</v>
      </c>
      <c r="G160" s="126"/>
    </row>
    <row r="161" spans="1:7" ht="12.75" customHeight="1">
      <c r="A161" s="45"/>
      <c r="B161" s="411" t="s">
        <v>263</v>
      </c>
      <c r="C161" s="114" t="s">
        <v>14</v>
      </c>
      <c r="D161" s="66">
        <f t="shared" si="24"/>
        <v>6.1</v>
      </c>
      <c r="E161" s="201"/>
      <c r="F161" s="128">
        <f t="shared" si="28"/>
        <v>0</v>
      </c>
      <c r="G161" s="126"/>
    </row>
    <row r="162" spans="1:7" ht="12.75" customHeight="1">
      <c r="A162" s="45"/>
      <c r="B162" s="411" t="s">
        <v>264</v>
      </c>
      <c r="C162" s="114" t="s">
        <v>14</v>
      </c>
      <c r="D162" s="66">
        <f t="shared" si="24"/>
        <v>120.3</v>
      </c>
      <c r="E162" s="201"/>
      <c r="F162" s="128">
        <f t="shared" si="28"/>
        <v>0</v>
      </c>
      <c r="G162" s="126"/>
    </row>
    <row r="163" spans="1:7" ht="12.75" customHeight="1">
      <c r="A163" s="45"/>
      <c r="B163" s="411" t="s">
        <v>272</v>
      </c>
      <c r="C163" s="114" t="s">
        <v>14</v>
      </c>
      <c r="D163" s="66">
        <f t="shared" si="24"/>
        <v>62.3</v>
      </c>
      <c r="E163" s="201"/>
      <c r="F163" s="128">
        <f t="shared" si="28"/>
        <v>0</v>
      </c>
      <c r="G163" s="126"/>
    </row>
    <row r="164" spans="1:7" ht="12.75" customHeight="1">
      <c r="A164" s="45"/>
      <c r="B164" s="411" t="s">
        <v>273</v>
      </c>
      <c r="C164" s="114" t="s">
        <v>14</v>
      </c>
      <c r="D164" s="66">
        <f t="shared" si="24"/>
        <v>9.8000000000000007</v>
      </c>
      <c r="E164" s="201"/>
      <c r="F164" s="128">
        <f t="shared" si="28"/>
        <v>0</v>
      </c>
      <c r="G164" s="126"/>
    </row>
    <row r="165" spans="1:7" ht="12.75" customHeight="1">
      <c r="A165" s="45"/>
      <c r="B165" s="411" t="s">
        <v>274</v>
      </c>
      <c r="C165" s="114" t="s">
        <v>14</v>
      </c>
      <c r="D165" s="66">
        <f t="shared" si="24"/>
        <v>131</v>
      </c>
      <c r="E165" s="201"/>
      <c r="F165" s="128">
        <f t="shared" si="28"/>
        <v>0</v>
      </c>
      <c r="G165" s="126"/>
    </row>
    <row r="166" spans="1:7" ht="12.75" customHeight="1">
      <c r="A166" s="45"/>
      <c r="B166" s="411" t="s">
        <v>275</v>
      </c>
      <c r="C166" s="114" t="s">
        <v>14</v>
      </c>
      <c r="D166" s="66">
        <f t="shared" si="24"/>
        <v>1.3</v>
      </c>
      <c r="E166" s="201"/>
      <c r="F166" s="128">
        <f t="shared" si="28"/>
        <v>0</v>
      </c>
      <c r="G166" s="126"/>
    </row>
    <row r="167" spans="1:7" ht="12.75" customHeight="1">
      <c r="A167" s="45"/>
      <c r="B167" s="411" t="s">
        <v>276</v>
      </c>
      <c r="C167" s="114" t="s">
        <v>14</v>
      </c>
      <c r="D167" s="66">
        <f t="shared" si="24"/>
        <v>116.4</v>
      </c>
      <c r="E167" s="201"/>
      <c r="F167" s="128">
        <f t="shared" si="28"/>
        <v>0</v>
      </c>
      <c r="G167" s="126"/>
    </row>
    <row r="168" spans="1:7" ht="12.75" customHeight="1">
      <c r="A168" s="45"/>
      <c r="B168" s="411" t="s">
        <v>277</v>
      </c>
      <c r="C168" s="114" t="s">
        <v>14</v>
      </c>
      <c r="D168" s="66">
        <f t="shared" si="24"/>
        <v>31.7</v>
      </c>
      <c r="E168" s="201"/>
      <c r="F168" s="128">
        <f t="shared" si="28"/>
        <v>0</v>
      </c>
      <c r="G168" s="126"/>
    </row>
    <row r="169" spans="1:7" ht="12.75" customHeight="1">
      <c r="A169" s="45"/>
      <c r="B169" s="73"/>
      <c r="C169" s="114"/>
      <c r="D169" s="136"/>
      <c r="E169" s="140"/>
      <c r="F169" s="126"/>
      <c r="G169" s="126"/>
    </row>
    <row r="170" spans="1:7" ht="89.25">
      <c r="A170" s="45">
        <f>+A147+1</f>
        <v>8</v>
      </c>
      <c r="B170" s="73" t="s">
        <v>319</v>
      </c>
      <c r="C170" s="178"/>
      <c r="D170" s="140"/>
      <c r="E170" s="136"/>
      <c r="F170" s="126"/>
      <c r="G170" s="126"/>
    </row>
    <row r="171" spans="1:7" ht="12.75" customHeight="1">
      <c r="A171" s="45"/>
      <c r="B171" s="64"/>
      <c r="C171" s="114"/>
      <c r="D171" s="140"/>
      <c r="E171" s="140"/>
      <c r="F171" s="126"/>
      <c r="G171" s="126"/>
    </row>
    <row r="172" spans="1:7" ht="12.75" customHeight="1">
      <c r="A172" s="45"/>
      <c r="B172" s="297" t="s">
        <v>257</v>
      </c>
      <c r="C172" s="114" t="s">
        <v>14</v>
      </c>
      <c r="D172" s="66">
        <f t="shared" ref="D172:D191" si="29">+D149</f>
        <v>153.69999999999999</v>
      </c>
      <c r="E172" s="201"/>
      <c r="F172" s="472">
        <f>D172*E172</f>
        <v>0</v>
      </c>
      <c r="G172" s="126"/>
    </row>
    <row r="173" spans="1:7" ht="12.75" customHeight="1">
      <c r="A173" s="45"/>
      <c r="B173" s="411" t="s">
        <v>259</v>
      </c>
      <c r="C173" s="114" t="s">
        <v>14</v>
      </c>
      <c r="D173" s="66">
        <f t="shared" si="29"/>
        <v>10.1</v>
      </c>
      <c r="E173" s="201"/>
      <c r="F173" s="128">
        <f t="shared" ref="F173:F176" si="30">D173*E173</f>
        <v>0</v>
      </c>
      <c r="G173" s="126"/>
    </row>
    <row r="174" spans="1:7" ht="12.75" customHeight="1">
      <c r="A174" s="45"/>
      <c r="B174" s="411" t="s">
        <v>260</v>
      </c>
      <c r="C174" s="114" t="s">
        <v>14</v>
      </c>
      <c r="D174" s="66">
        <f t="shared" si="29"/>
        <v>59.9</v>
      </c>
      <c r="E174" s="201"/>
      <c r="F174" s="128">
        <f t="shared" si="30"/>
        <v>0</v>
      </c>
      <c r="G174" s="126"/>
    </row>
    <row r="175" spans="1:7" ht="12.75" customHeight="1">
      <c r="A175" s="45"/>
      <c r="B175" s="411" t="s">
        <v>261</v>
      </c>
      <c r="C175" s="114" t="s">
        <v>14</v>
      </c>
      <c r="D175" s="66">
        <f t="shared" si="29"/>
        <v>58.7</v>
      </c>
      <c r="E175" s="201"/>
      <c r="F175" s="128">
        <f t="shared" si="30"/>
        <v>0</v>
      </c>
      <c r="G175" s="126"/>
    </row>
    <row r="176" spans="1:7" ht="12.75" customHeight="1">
      <c r="A176" s="45"/>
      <c r="B176" s="411" t="s">
        <v>262</v>
      </c>
      <c r="C176" s="114" t="s">
        <v>14</v>
      </c>
      <c r="D176" s="66">
        <f t="shared" si="29"/>
        <v>65</v>
      </c>
      <c r="E176" s="201"/>
      <c r="F176" s="128">
        <f t="shared" si="30"/>
        <v>0</v>
      </c>
      <c r="G176" s="126"/>
    </row>
    <row r="177" spans="1:7" ht="12.75" customHeight="1">
      <c r="A177" s="45"/>
      <c r="B177" s="411" t="s">
        <v>271</v>
      </c>
      <c r="C177" s="114" t="s">
        <v>14</v>
      </c>
      <c r="D177" s="66">
        <f t="shared" si="29"/>
        <v>0</v>
      </c>
      <c r="E177" s="201"/>
      <c r="F177" s="128">
        <f t="shared" ref="F177" si="31">D177*E177</f>
        <v>0</v>
      </c>
      <c r="G177" s="126"/>
    </row>
    <row r="178" spans="1:7" ht="12.75" customHeight="1">
      <c r="A178" s="45"/>
      <c r="B178" s="411" t="s">
        <v>265</v>
      </c>
      <c r="C178" s="114" t="s">
        <v>14</v>
      </c>
      <c r="D178" s="66">
        <f t="shared" si="29"/>
        <v>7.21</v>
      </c>
      <c r="E178" s="201"/>
      <c r="F178" s="128">
        <f t="shared" ref="F178:F179" si="32">D178*E178</f>
        <v>0</v>
      </c>
      <c r="G178" s="126"/>
    </row>
    <row r="179" spans="1:7" ht="12.75" customHeight="1">
      <c r="A179" s="45"/>
      <c r="B179" s="411" t="s">
        <v>266</v>
      </c>
      <c r="C179" s="114" t="s">
        <v>14</v>
      </c>
      <c r="D179" s="66">
        <f t="shared" si="29"/>
        <v>0</v>
      </c>
      <c r="E179" s="201"/>
      <c r="F179" s="128">
        <f t="shared" si="32"/>
        <v>0</v>
      </c>
      <c r="G179" s="126"/>
    </row>
    <row r="180" spans="1:7" ht="12.75" customHeight="1">
      <c r="A180" s="45"/>
      <c r="B180" s="411" t="s">
        <v>267</v>
      </c>
      <c r="C180" s="114" t="s">
        <v>14</v>
      </c>
      <c r="D180" s="66">
        <f t="shared" si="29"/>
        <v>86.5</v>
      </c>
      <c r="E180" s="201"/>
      <c r="F180" s="128">
        <f t="shared" ref="F180:F191" si="33">D180*E180</f>
        <v>0</v>
      </c>
      <c r="G180" s="126"/>
    </row>
    <row r="181" spans="1:7" ht="12.75" customHeight="1">
      <c r="A181" s="45"/>
      <c r="B181" s="411" t="s">
        <v>268</v>
      </c>
      <c r="C181" s="114" t="s">
        <v>14</v>
      </c>
      <c r="D181" s="66">
        <f t="shared" si="29"/>
        <v>0</v>
      </c>
      <c r="E181" s="201"/>
      <c r="F181" s="128">
        <f t="shared" si="33"/>
        <v>0</v>
      </c>
      <c r="G181" s="126"/>
    </row>
    <row r="182" spans="1:7" ht="12.75" customHeight="1">
      <c r="A182" s="45"/>
      <c r="B182" s="411" t="s">
        <v>269</v>
      </c>
      <c r="C182" s="114" t="s">
        <v>14</v>
      </c>
      <c r="D182" s="66">
        <f t="shared" si="29"/>
        <v>20.2</v>
      </c>
      <c r="E182" s="201"/>
      <c r="F182" s="128">
        <f t="shared" si="33"/>
        <v>0</v>
      </c>
      <c r="G182" s="126"/>
    </row>
    <row r="183" spans="1:7" ht="12.75" customHeight="1">
      <c r="A183" s="45"/>
      <c r="B183" s="411" t="s">
        <v>270</v>
      </c>
      <c r="C183" s="114" t="s">
        <v>14</v>
      </c>
      <c r="D183" s="66">
        <f t="shared" si="29"/>
        <v>586.6</v>
      </c>
      <c r="E183" s="201"/>
      <c r="F183" s="128">
        <f t="shared" si="33"/>
        <v>0</v>
      </c>
      <c r="G183" s="126"/>
    </row>
    <row r="184" spans="1:7" ht="12.75" customHeight="1">
      <c r="A184" s="45"/>
      <c r="B184" s="411" t="s">
        <v>263</v>
      </c>
      <c r="C184" s="114" t="s">
        <v>14</v>
      </c>
      <c r="D184" s="66">
        <f t="shared" si="29"/>
        <v>6.1</v>
      </c>
      <c r="E184" s="201"/>
      <c r="F184" s="128">
        <f t="shared" si="33"/>
        <v>0</v>
      </c>
      <c r="G184" s="126"/>
    </row>
    <row r="185" spans="1:7" ht="12.75" customHeight="1">
      <c r="A185" s="45"/>
      <c r="B185" s="411" t="s">
        <v>264</v>
      </c>
      <c r="C185" s="114" t="s">
        <v>14</v>
      </c>
      <c r="D185" s="66">
        <f t="shared" si="29"/>
        <v>120.3</v>
      </c>
      <c r="E185" s="201"/>
      <c r="F185" s="128">
        <f t="shared" si="33"/>
        <v>0</v>
      </c>
      <c r="G185" s="126"/>
    </row>
    <row r="186" spans="1:7" ht="12.75" customHeight="1">
      <c r="A186" s="45"/>
      <c r="B186" s="411" t="s">
        <v>272</v>
      </c>
      <c r="C186" s="114" t="s">
        <v>14</v>
      </c>
      <c r="D186" s="66">
        <f t="shared" si="29"/>
        <v>62.3</v>
      </c>
      <c r="E186" s="201"/>
      <c r="F186" s="128">
        <f t="shared" si="33"/>
        <v>0</v>
      </c>
      <c r="G186" s="126"/>
    </row>
    <row r="187" spans="1:7" ht="12.75" customHeight="1">
      <c r="A187" s="45"/>
      <c r="B187" s="411" t="s">
        <v>273</v>
      </c>
      <c r="C187" s="114" t="s">
        <v>14</v>
      </c>
      <c r="D187" s="66">
        <f t="shared" si="29"/>
        <v>9.8000000000000007</v>
      </c>
      <c r="E187" s="201"/>
      <c r="F187" s="128">
        <f t="shared" si="33"/>
        <v>0</v>
      </c>
      <c r="G187" s="126"/>
    </row>
    <row r="188" spans="1:7" ht="12.75" customHeight="1">
      <c r="A188" s="45"/>
      <c r="B188" s="411" t="s">
        <v>274</v>
      </c>
      <c r="C188" s="114" t="s">
        <v>14</v>
      </c>
      <c r="D188" s="66">
        <f t="shared" si="29"/>
        <v>131</v>
      </c>
      <c r="E188" s="201"/>
      <c r="F188" s="128">
        <f t="shared" si="33"/>
        <v>0</v>
      </c>
      <c r="G188" s="126"/>
    </row>
    <row r="189" spans="1:7" ht="12.75" customHeight="1">
      <c r="A189" s="45"/>
      <c r="B189" s="411" t="s">
        <v>275</v>
      </c>
      <c r="C189" s="114" t="s">
        <v>14</v>
      </c>
      <c r="D189" s="66">
        <f t="shared" si="29"/>
        <v>1.3</v>
      </c>
      <c r="E189" s="201"/>
      <c r="F189" s="128">
        <f t="shared" si="33"/>
        <v>0</v>
      </c>
      <c r="G189" s="126"/>
    </row>
    <row r="190" spans="1:7" ht="12.75" customHeight="1">
      <c r="A190" s="45"/>
      <c r="B190" s="411" t="s">
        <v>276</v>
      </c>
      <c r="C190" s="114" t="s">
        <v>14</v>
      </c>
      <c r="D190" s="66">
        <f t="shared" si="29"/>
        <v>116.4</v>
      </c>
      <c r="E190" s="201"/>
      <c r="F190" s="128">
        <f t="shared" si="33"/>
        <v>0</v>
      </c>
      <c r="G190" s="126"/>
    </row>
    <row r="191" spans="1:7" ht="12.75" customHeight="1">
      <c r="A191" s="45"/>
      <c r="B191" s="411" t="s">
        <v>277</v>
      </c>
      <c r="C191" s="114" t="s">
        <v>14</v>
      </c>
      <c r="D191" s="66">
        <f t="shared" si="29"/>
        <v>31.7</v>
      </c>
      <c r="E191" s="201"/>
      <c r="F191" s="128">
        <f t="shared" si="33"/>
        <v>0</v>
      </c>
      <c r="G191" s="126"/>
    </row>
    <row r="192" spans="1:7" ht="12.75" customHeight="1">
      <c r="A192" s="45"/>
      <c r="B192" s="73"/>
      <c r="C192" s="114"/>
      <c r="D192" s="136"/>
      <c r="E192" s="140"/>
      <c r="F192" s="126"/>
      <c r="G192" s="126"/>
    </row>
    <row r="193" spans="1:7" ht="51">
      <c r="A193" s="45">
        <f>+A170+1</f>
        <v>9</v>
      </c>
      <c r="B193" s="73" t="s">
        <v>45</v>
      </c>
      <c r="C193" s="76"/>
      <c r="D193" s="129"/>
      <c r="E193" s="61"/>
      <c r="F193" s="196"/>
      <c r="G193" s="196"/>
    </row>
    <row r="194" spans="1:7" ht="12.75" customHeight="1">
      <c r="A194" s="45"/>
      <c r="B194" s="64"/>
      <c r="C194" s="114"/>
      <c r="D194" s="140"/>
      <c r="E194" s="140"/>
      <c r="F194" s="126"/>
      <c r="G194" s="179"/>
    </row>
    <row r="195" spans="1:7" ht="12.75" customHeight="1">
      <c r="A195" s="45"/>
      <c r="B195" s="297" t="s">
        <v>257</v>
      </c>
      <c r="C195" s="114" t="s">
        <v>14</v>
      </c>
      <c r="D195" s="66">
        <v>0</v>
      </c>
      <c r="E195" s="201"/>
      <c r="F195" s="472">
        <f>D195*E195</f>
        <v>0</v>
      </c>
      <c r="G195" s="179"/>
    </row>
    <row r="196" spans="1:7" ht="12.75" customHeight="1">
      <c r="A196" s="45"/>
      <c r="B196" s="411" t="s">
        <v>259</v>
      </c>
      <c r="C196" s="114" t="s">
        <v>14</v>
      </c>
      <c r="D196" s="66">
        <v>0</v>
      </c>
      <c r="E196" s="201"/>
      <c r="F196" s="128">
        <f t="shared" ref="F196:F199" si="34">D196*E196</f>
        <v>0</v>
      </c>
      <c r="G196" s="179"/>
    </row>
    <row r="197" spans="1:7" ht="12.75" customHeight="1">
      <c r="A197" s="45"/>
      <c r="B197" s="411" t="s">
        <v>260</v>
      </c>
      <c r="C197" s="114" t="s">
        <v>14</v>
      </c>
      <c r="D197" s="66">
        <v>0</v>
      </c>
      <c r="E197" s="201"/>
      <c r="F197" s="128">
        <f t="shared" si="34"/>
        <v>0</v>
      </c>
      <c r="G197" s="179"/>
    </row>
    <row r="198" spans="1:7" ht="12.75" customHeight="1">
      <c r="A198" s="45"/>
      <c r="B198" s="411" t="s">
        <v>261</v>
      </c>
      <c r="C198" s="114" t="s">
        <v>14</v>
      </c>
      <c r="D198" s="66">
        <v>0</v>
      </c>
      <c r="E198" s="201"/>
      <c r="F198" s="128">
        <f t="shared" si="34"/>
        <v>0</v>
      </c>
      <c r="G198" s="179"/>
    </row>
    <row r="199" spans="1:7" ht="12.75" customHeight="1">
      <c r="A199" s="45"/>
      <c r="B199" s="411" t="s">
        <v>262</v>
      </c>
      <c r="C199" s="114" t="s">
        <v>14</v>
      </c>
      <c r="D199" s="66">
        <v>0</v>
      </c>
      <c r="E199" s="201"/>
      <c r="F199" s="128">
        <f t="shared" si="34"/>
        <v>0</v>
      </c>
      <c r="G199" s="179"/>
    </row>
    <row r="200" spans="1:7" ht="12.75" customHeight="1">
      <c r="A200" s="45"/>
      <c r="B200" s="411" t="s">
        <v>271</v>
      </c>
      <c r="C200" s="114" t="s">
        <v>14</v>
      </c>
      <c r="D200" s="66">
        <v>0</v>
      </c>
      <c r="E200" s="201"/>
      <c r="F200" s="128">
        <f t="shared" ref="F200" si="35">D200*E200</f>
        <v>0</v>
      </c>
      <c r="G200" s="179"/>
    </row>
    <row r="201" spans="1:7" ht="12.75" customHeight="1">
      <c r="A201" s="45"/>
      <c r="B201" s="411" t="s">
        <v>265</v>
      </c>
      <c r="C201" s="114" t="s">
        <v>14</v>
      </c>
      <c r="D201" s="66">
        <v>0</v>
      </c>
      <c r="E201" s="201"/>
      <c r="F201" s="128">
        <f t="shared" ref="F201:F202" si="36">D201*E201</f>
        <v>0</v>
      </c>
      <c r="G201" s="179"/>
    </row>
    <row r="202" spans="1:7" ht="12.75" customHeight="1">
      <c r="A202" s="45"/>
      <c r="B202" s="411" t="s">
        <v>266</v>
      </c>
      <c r="C202" s="114" t="s">
        <v>14</v>
      </c>
      <c r="D202" s="66">
        <v>0</v>
      </c>
      <c r="E202" s="201"/>
      <c r="F202" s="128">
        <f t="shared" si="36"/>
        <v>0</v>
      </c>
      <c r="G202" s="179"/>
    </row>
    <row r="203" spans="1:7" ht="12.75" customHeight="1">
      <c r="A203" s="45"/>
      <c r="B203" s="411" t="s">
        <v>267</v>
      </c>
      <c r="C203" s="114" t="s">
        <v>14</v>
      </c>
      <c r="D203" s="66">
        <v>0</v>
      </c>
      <c r="E203" s="201"/>
      <c r="F203" s="128">
        <f t="shared" ref="F203:F214" si="37">D203*E203</f>
        <v>0</v>
      </c>
      <c r="G203" s="179"/>
    </row>
    <row r="204" spans="1:7" ht="12.75" customHeight="1">
      <c r="A204" s="45"/>
      <c r="B204" s="411" t="s">
        <v>268</v>
      </c>
      <c r="C204" s="114" t="s">
        <v>14</v>
      </c>
      <c r="D204" s="66">
        <v>0</v>
      </c>
      <c r="E204" s="201"/>
      <c r="F204" s="128">
        <f t="shared" si="37"/>
        <v>0</v>
      </c>
      <c r="G204" s="179"/>
    </row>
    <row r="205" spans="1:7" ht="12.75" customHeight="1">
      <c r="A205" s="45"/>
      <c r="B205" s="411" t="s">
        <v>269</v>
      </c>
      <c r="C205" s="114" t="s">
        <v>14</v>
      </c>
      <c r="D205" s="66">
        <v>0</v>
      </c>
      <c r="E205" s="201"/>
      <c r="F205" s="128">
        <f t="shared" si="37"/>
        <v>0</v>
      </c>
      <c r="G205" s="179"/>
    </row>
    <row r="206" spans="1:7" ht="12.75" customHeight="1">
      <c r="A206" s="45"/>
      <c r="B206" s="411" t="s">
        <v>270</v>
      </c>
      <c r="C206" s="114" t="s">
        <v>14</v>
      </c>
      <c r="D206" s="66">
        <v>0</v>
      </c>
      <c r="E206" s="201"/>
      <c r="F206" s="128">
        <f t="shared" si="37"/>
        <v>0</v>
      </c>
      <c r="G206" s="179"/>
    </row>
    <row r="207" spans="1:7" ht="12.75" customHeight="1">
      <c r="A207" s="45"/>
      <c r="B207" s="411" t="s">
        <v>263</v>
      </c>
      <c r="C207" s="114" t="s">
        <v>14</v>
      </c>
      <c r="D207" s="66">
        <v>0</v>
      </c>
      <c r="E207" s="201"/>
      <c r="F207" s="128">
        <f t="shared" si="37"/>
        <v>0</v>
      </c>
      <c r="G207" s="179"/>
    </row>
    <row r="208" spans="1:7" ht="12.75" customHeight="1">
      <c r="A208" s="45"/>
      <c r="B208" s="411" t="s">
        <v>264</v>
      </c>
      <c r="C208" s="114" t="s">
        <v>14</v>
      </c>
      <c r="D208" s="66">
        <v>0</v>
      </c>
      <c r="E208" s="201"/>
      <c r="F208" s="128">
        <f t="shared" si="37"/>
        <v>0</v>
      </c>
      <c r="G208" s="179"/>
    </row>
    <row r="209" spans="1:7" ht="12.75" customHeight="1">
      <c r="A209" s="45"/>
      <c r="B209" s="411" t="s">
        <v>272</v>
      </c>
      <c r="C209" s="114" t="s">
        <v>14</v>
      </c>
      <c r="D209" s="66">
        <v>0</v>
      </c>
      <c r="E209" s="201"/>
      <c r="F209" s="128">
        <f t="shared" si="37"/>
        <v>0</v>
      </c>
      <c r="G209" s="179"/>
    </row>
    <row r="210" spans="1:7" ht="12.75" customHeight="1">
      <c r="A210" s="45"/>
      <c r="B210" s="411" t="s">
        <v>273</v>
      </c>
      <c r="C210" s="114" t="s">
        <v>14</v>
      </c>
      <c r="D210" s="66">
        <v>0</v>
      </c>
      <c r="E210" s="201"/>
      <c r="F210" s="128">
        <f t="shared" si="37"/>
        <v>0</v>
      </c>
      <c r="G210" s="179"/>
    </row>
    <row r="211" spans="1:7" ht="12.75" customHeight="1">
      <c r="A211" s="45"/>
      <c r="B211" s="411" t="s">
        <v>274</v>
      </c>
      <c r="C211" s="114" t="s">
        <v>14</v>
      </c>
      <c r="D211" s="66">
        <v>0</v>
      </c>
      <c r="E211" s="201"/>
      <c r="F211" s="128">
        <f t="shared" si="37"/>
        <v>0</v>
      </c>
      <c r="G211" s="179"/>
    </row>
    <row r="212" spans="1:7" ht="12.75" customHeight="1">
      <c r="A212" s="45"/>
      <c r="B212" s="411" t="s">
        <v>275</v>
      </c>
      <c r="C212" s="114" t="s">
        <v>14</v>
      </c>
      <c r="D212" s="66">
        <v>0</v>
      </c>
      <c r="E212" s="201"/>
      <c r="F212" s="128">
        <f t="shared" si="37"/>
        <v>0</v>
      </c>
      <c r="G212" s="179"/>
    </row>
    <row r="213" spans="1:7" ht="12.75" customHeight="1">
      <c r="A213" s="45"/>
      <c r="B213" s="411" t="s">
        <v>276</v>
      </c>
      <c r="C213" s="114" t="s">
        <v>14</v>
      </c>
      <c r="D213" s="66">
        <v>0</v>
      </c>
      <c r="E213" s="201"/>
      <c r="F213" s="128">
        <f t="shared" si="37"/>
        <v>0</v>
      </c>
      <c r="G213" s="179"/>
    </row>
    <row r="214" spans="1:7" ht="12.75" customHeight="1">
      <c r="A214" s="45"/>
      <c r="B214" s="411" t="s">
        <v>277</v>
      </c>
      <c r="C214" s="114" t="s">
        <v>14</v>
      </c>
      <c r="D214" s="66">
        <v>0</v>
      </c>
      <c r="E214" s="201"/>
      <c r="F214" s="128">
        <f t="shared" si="37"/>
        <v>0</v>
      </c>
      <c r="G214" s="179"/>
    </row>
    <row r="215" spans="1:7" ht="12.75" customHeight="1">
      <c r="A215" s="45"/>
      <c r="B215" s="73"/>
      <c r="C215" s="117"/>
      <c r="D215" s="112"/>
      <c r="E215" s="139"/>
      <c r="F215" s="135"/>
      <c r="G215" s="135"/>
    </row>
    <row r="216" spans="1:7" ht="12.75" customHeight="1">
      <c r="A216" s="45"/>
      <c r="B216" s="20" t="s">
        <v>64</v>
      </c>
      <c r="C216" s="114"/>
      <c r="D216" s="140"/>
      <c r="E216" s="141"/>
      <c r="F216" s="128"/>
      <c r="G216" s="131"/>
    </row>
    <row r="217" spans="1:7" ht="12.75" customHeight="1">
      <c r="A217" s="45"/>
      <c r="B217" s="297" t="s">
        <v>257</v>
      </c>
      <c r="C217" s="117"/>
      <c r="D217" s="136"/>
      <c r="E217" s="297"/>
      <c r="F217" s="472">
        <f t="shared" ref="F217:F224" si="38">ROUND(+F11+F34+F57+F80+F103+F126+F149+F172+F195,0)</f>
        <v>0</v>
      </c>
      <c r="G217" s="128"/>
    </row>
    <row r="218" spans="1:7" ht="12.75" customHeight="1">
      <c r="A218" s="45"/>
      <c r="B218" s="411" t="s">
        <v>259</v>
      </c>
      <c r="C218" s="117"/>
      <c r="D218" s="136"/>
      <c r="E218" s="411"/>
      <c r="F218" s="472">
        <f t="shared" si="38"/>
        <v>0</v>
      </c>
      <c r="G218" s="128"/>
    </row>
    <row r="219" spans="1:7" ht="12.75" customHeight="1">
      <c r="A219" s="45"/>
      <c r="B219" s="411" t="s">
        <v>260</v>
      </c>
      <c r="C219" s="117"/>
      <c r="D219" s="136"/>
      <c r="E219" s="411"/>
      <c r="F219" s="472">
        <f t="shared" si="38"/>
        <v>0</v>
      </c>
      <c r="G219" s="128"/>
    </row>
    <row r="220" spans="1:7" ht="12.75" customHeight="1">
      <c r="A220" s="45"/>
      <c r="B220" s="411" t="s">
        <v>261</v>
      </c>
      <c r="C220" s="117"/>
      <c r="D220" s="136"/>
      <c r="E220" s="411"/>
      <c r="F220" s="472">
        <f t="shared" si="38"/>
        <v>0</v>
      </c>
      <c r="G220" s="128"/>
    </row>
    <row r="221" spans="1:7" ht="12.75" customHeight="1">
      <c r="A221" s="45"/>
      <c r="B221" s="411" t="s">
        <v>262</v>
      </c>
      <c r="C221" s="117"/>
      <c r="D221" s="136"/>
      <c r="E221" s="411"/>
      <c r="F221" s="472">
        <f t="shared" si="38"/>
        <v>0</v>
      </c>
      <c r="G221" s="128"/>
    </row>
    <row r="222" spans="1:7" ht="12.75" customHeight="1">
      <c r="A222" s="45"/>
      <c r="B222" s="411" t="s">
        <v>271</v>
      </c>
      <c r="C222" s="117"/>
      <c r="D222" s="136"/>
      <c r="E222" s="411"/>
      <c r="F222" s="472">
        <f t="shared" si="38"/>
        <v>0</v>
      </c>
      <c r="G222" s="128"/>
    </row>
    <row r="223" spans="1:7" ht="12.75" customHeight="1">
      <c r="A223" s="45"/>
      <c r="B223" s="411" t="s">
        <v>265</v>
      </c>
      <c r="C223" s="117"/>
      <c r="D223" s="136"/>
      <c r="E223" s="411"/>
      <c r="F223" s="472">
        <f t="shared" si="38"/>
        <v>0</v>
      </c>
      <c r="G223" s="128"/>
    </row>
    <row r="224" spans="1:7" ht="12.75" customHeight="1">
      <c r="A224" s="45"/>
      <c r="B224" s="411" t="s">
        <v>266</v>
      </c>
      <c r="C224" s="117"/>
      <c r="D224" s="136"/>
      <c r="E224" s="411"/>
      <c r="F224" s="472">
        <f t="shared" si="38"/>
        <v>0</v>
      </c>
      <c r="G224" s="128"/>
    </row>
    <row r="225" spans="1:7" ht="12.75" customHeight="1">
      <c r="A225" s="45"/>
      <c r="B225" s="411" t="s">
        <v>267</v>
      </c>
      <c r="C225" s="117"/>
      <c r="D225" s="136"/>
      <c r="E225" s="411"/>
      <c r="F225" s="472">
        <f t="shared" ref="F225:F236" si="39">ROUND(+F19+F42+F65+F88+F111+F134+F157+F180+F203,0)</f>
        <v>0</v>
      </c>
      <c r="G225" s="128"/>
    </row>
    <row r="226" spans="1:7" ht="12.75" customHeight="1">
      <c r="A226" s="45"/>
      <c r="B226" s="411" t="s">
        <v>268</v>
      </c>
      <c r="C226" s="117"/>
      <c r="D226" s="136"/>
      <c r="E226" s="411"/>
      <c r="F226" s="472">
        <f t="shared" si="39"/>
        <v>0</v>
      </c>
      <c r="G226" s="128"/>
    </row>
    <row r="227" spans="1:7" ht="12.75" customHeight="1">
      <c r="A227" s="45"/>
      <c r="B227" s="411" t="s">
        <v>269</v>
      </c>
      <c r="C227" s="117"/>
      <c r="D227" s="136"/>
      <c r="E227" s="411"/>
      <c r="F227" s="472">
        <f t="shared" si="39"/>
        <v>0</v>
      </c>
      <c r="G227" s="128"/>
    </row>
    <row r="228" spans="1:7" ht="12.75" customHeight="1">
      <c r="A228" s="45"/>
      <c r="B228" s="411" t="s">
        <v>270</v>
      </c>
      <c r="C228" s="117"/>
      <c r="D228" s="136"/>
      <c r="E228" s="411"/>
      <c r="F228" s="472">
        <f t="shared" si="39"/>
        <v>0</v>
      </c>
      <c r="G228" s="128"/>
    </row>
    <row r="229" spans="1:7" ht="12.75" customHeight="1">
      <c r="A229" s="45"/>
      <c r="B229" s="411" t="s">
        <v>263</v>
      </c>
      <c r="C229" s="117"/>
      <c r="D229" s="136"/>
      <c r="E229" s="411"/>
      <c r="F229" s="472">
        <f t="shared" si="39"/>
        <v>0</v>
      </c>
      <c r="G229" s="128"/>
    </row>
    <row r="230" spans="1:7" ht="12.75" customHeight="1">
      <c r="A230" s="45"/>
      <c r="B230" s="411" t="s">
        <v>264</v>
      </c>
      <c r="C230" s="117"/>
      <c r="D230" s="136"/>
      <c r="E230" s="411"/>
      <c r="F230" s="472">
        <f t="shared" si="39"/>
        <v>0</v>
      </c>
      <c r="G230" s="128"/>
    </row>
    <row r="231" spans="1:7" ht="12.75" customHeight="1">
      <c r="A231" s="45"/>
      <c r="B231" s="411" t="s">
        <v>272</v>
      </c>
      <c r="C231" s="117"/>
      <c r="D231" s="136"/>
      <c r="E231" s="411"/>
      <c r="F231" s="472">
        <f t="shared" si="39"/>
        <v>0</v>
      </c>
      <c r="G231" s="128"/>
    </row>
    <row r="232" spans="1:7" ht="12.75" customHeight="1">
      <c r="A232" s="45"/>
      <c r="B232" s="411" t="s">
        <v>273</v>
      </c>
      <c r="C232" s="117"/>
      <c r="D232" s="136"/>
      <c r="E232" s="411"/>
      <c r="F232" s="472">
        <f t="shared" si="39"/>
        <v>0</v>
      </c>
      <c r="G232" s="128"/>
    </row>
    <row r="233" spans="1:7" ht="12.75" customHeight="1">
      <c r="A233" s="45"/>
      <c r="B233" s="411" t="s">
        <v>274</v>
      </c>
      <c r="C233" s="117"/>
      <c r="D233" s="136"/>
      <c r="E233" s="411"/>
      <c r="F233" s="472">
        <f t="shared" si="39"/>
        <v>0</v>
      </c>
      <c r="G233" s="128"/>
    </row>
    <row r="234" spans="1:7" ht="12.75" customHeight="1">
      <c r="A234" s="45"/>
      <c r="B234" s="411" t="s">
        <v>275</v>
      </c>
      <c r="C234" s="117"/>
      <c r="D234" s="136"/>
      <c r="E234" s="411"/>
      <c r="F234" s="472">
        <f t="shared" si="39"/>
        <v>0</v>
      </c>
      <c r="G234" s="128"/>
    </row>
    <row r="235" spans="1:7" ht="12.75" customHeight="1">
      <c r="A235" s="45"/>
      <c r="B235" s="411" t="s">
        <v>276</v>
      </c>
      <c r="C235" s="117"/>
      <c r="D235" s="136"/>
      <c r="E235" s="411"/>
      <c r="F235" s="472">
        <f t="shared" si="39"/>
        <v>0</v>
      </c>
      <c r="G235" s="128"/>
    </row>
    <row r="236" spans="1:7" ht="12.75" customHeight="1">
      <c r="A236" s="45"/>
      <c r="B236" s="411" t="s">
        <v>277</v>
      </c>
      <c r="C236" s="117"/>
      <c r="D236" s="136"/>
      <c r="E236" s="411"/>
      <c r="F236" s="472">
        <f t="shared" si="39"/>
        <v>0</v>
      </c>
      <c r="G236" s="128"/>
    </row>
    <row r="237" spans="1:7" ht="16.5" thickBot="1">
      <c r="A237" s="22" t="s">
        <v>38</v>
      </c>
      <c r="B237" s="23" t="s">
        <v>37</v>
      </c>
      <c r="C237" s="119"/>
      <c r="D237" s="140"/>
      <c r="E237" s="107" t="s">
        <v>34</v>
      </c>
      <c r="F237" s="107">
        <f>SUM(F217:G236)</f>
        <v>0</v>
      </c>
      <c r="G237" s="207"/>
    </row>
    <row r="238" spans="1:7" ht="12.75" customHeight="1" thickTop="1">
      <c r="A238" s="45"/>
      <c r="B238" s="20"/>
      <c r="C238" s="119"/>
      <c r="D238" s="140"/>
      <c r="E238" s="140"/>
      <c r="F238" s="126"/>
      <c r="G238" s="126"/>
    </row>
    <row r="239" spans="1:7" ht="12.75" customHeight="1">
      <c r="A239" s="45"/>
      <c r="B239" s="20"/>
      <c r="C239" s="119"/>
      <c r="D239" s="140"/>
      <c r="E239" s="140"/>
      <c r="F239" s="126"/>
      <c r="G239" s="126"/>
    </row>
    <row r="240" spans="1:7" ht="12.75" customHeight="1">
      <c r="A240" s="45"/>
      <c r="B240" s="20"/>
      <c r="C240" s="114"/>
      <c r="D240" s="140"/>
      <c r="E240" s="140"/>
      <c r="F240" s="126"/>
      <c r="G240" s="126"/>
    </row>
    <row r="241" spans="1:7" ht="12.75" customHeight="1">
      <c r="A241" s="45"/>
      <c r="B241" s="55"/>
      <c r="C241" s="114"/>
      <c r="D241" s="140"/>
      <c r="E241" s="140"/>
      <c r="F241" s="126"/>
      <c r="G241" s="126"/>
    </row>
    <row r="242" spans="1:7" ht="12.75" customHeight="1">
      <c r="A242" s="45"/>
      <c r="B242" s="55"/>
      <c r="C242" s="114"/>
      <c r="D242" s="140"/>
      <c r="E242" s="140"/>
      <c r="F242" s="126"/>
      <c r="G242" s="126"/>
    </row>
    <row r="243" spans="1:7" ht="12.75" customHeight="1">
      <c r="A243" s="45"/>
      <c r="B243" s="20"/>
      <c r="C243" s="114"/>
      <c r="D243" s="136"/>
      <c r="E243" s="140"/>
      <c r="F243" s="126"/>
      <c r="G243" s="126"/>
    </row>
    <row r="244" spans="1:7" ht="15">
      <c r="A244" s="45"/>
      <c r="B244" s="20"/>
      <c r="C244" s="36"/>
      <c r="D244" s="140"/>
      <c r="E244" s="140"/>
      <c r="F244" s="126"/>
      <c r="G244" s="126"/>
    </row>
    <row r="246" spans="1:7" ht="12.75" customHeight="1">
      <c r="B246" s="81"/>
      <c r="C246" s="120"/>
      <c r="D246" s="143"/>
      <c r="E246" s="139"/>
      <c r="F246" s="135"/>
      <c r="G246" s="135"/>
    </row>
    <row r="248" spans="1:7" ht="12.75" customHeight="1">
      <c r="B248" s="67"/>
      <c r="C248" s="121"/>
      <c r="D248" s="144"/>
      <c r="E248" s="145"/>
      <c r="F248" s="128"/>
      <c r="G248" s="128"/>
    </row>
  </sheetData>
  <pageMargins left="0.78740157480314965" right="0.19685039370078741" top="0.39370078740157483" bottom="0.59055118110236227" header="0.31496062992125984" footer="0.19685039370078741"/>
  <pageSetup paperSize="9" orientation="portrait" r:id="rId1"/>
  <headerFooter>
    <oddFooter>Stran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0070C0"/>
  </sheetPr>
  <dimension ref="A1:M35"/>
  <sheetViews>
    <sheetView showZeros="0" workbookViewId="0">
      <selection activeCell="D69" sqref="D69"/>
    </sheetView>
  </sheetViews>
  <sheetFormatPr defaultRowHeight="12.75"/>
  <cols>
    <col min="1" max="1" width="4.7109375" style="36" customWidth="1"/>
    <col min="2" max="2" width="1.7109375" style="36" customWidth="1"/>
    <col min="3" max="3" width="19.7109375" style="16" customWidth="1"/>
    <col min="4" max="4" width="1.7109375" style="16" customWidth="1"/>
    <col min="5" max="5" width="19.7109375" style="60" customWidth="1"/>
    <col min="6" max="6" width="1.7109375" style="60" customWidth="1"/>
    <col min="7" max="7" width="19.7109375" style="84" customWidth="1"/>
    <col min="8" max="8" width="1.7109375" style="84" customWidth="1"/>
    <col min="9" max="9" width="19.7109375" style="85" customWidth="1"/>
    <col min="10" max="10" width="1.7109375" style="85" customWidth="1"/>
    <col min="11" max="11" width="19.7109375" style="85" customWidth="1"/>
    <col min="12" max="12" width="1.7109375" style="85" customWidth="1"/>
    <col min="13" max="13" width="20.7109375" style="85" customWidth="1"/>
    <col min="14" max="255" width="9.140625" style="4"/>
    <col min="256" max="256" width="17.5703125" style="4" customWidth="1"/>
    <col min="257" max="257" width="42.42578125" style="4" customWidth="1"/>
    <col min="258" max="258" width="9.140625" style="4"/>
    <col min="259" max="259" width="20.7109375" style="4" customWidth="1"/>
    <col min="260" max="511" width="9.140625" style="4"/>
    <col min="512" max="512" width="17.5703125" style="4" customWidth="1"/>
    <col min="513" max="513" width="42.42578125" style="4" customWidth="1"/>
    <col min="514" max="514" width="9.140625" style="4"/>
    <col min="515" max="515" width="20.7109375" style="4" customWidth="1"/>
    <col min="516" max="767" width="9.140625" style="4"/>
    <col min="768" max="768" width="17.5703125" style="4" customWidth="1"/>
    <col min="769" max="769" width="42.42578125" style="4" customWidth="1"/>
    <col min="770" max="770" width="9.140625" style="4"/>
    <col min="771" max="771" width="20.7109375" style="4" customWidth="1"/>
    <col min="772" max="1023" width="9.140625" style="4"/>
    <col min="1024" max="1024" width="17.5703125" style="4" customWidth="1"/>
    <col min="1025" max="1025" width="42.42578125" style="4" customWidth="1"/>
    <col min="1026" max="1026" width="9.140625" style="4"/>
    <col min="1027" max="1027" width="20.7109375" style="4" customWidth="1"/>
    <col min="1028" max="1279" width="9.140625" style="4"/>
    <col min="1280" max="1280" width="17.5703125" style="4" customWidth="1"/>
    <col min="1281" max="1281" width="42.42578125" style="4" customWidth="1"/>
    <col min="1282" max="1282" width="9.140625" style="4"/>
    <col min="1283" max="1283" width="20.7109375" style="4" customWidth="1"/>
    <col min="1284" max="1535" width="9.140625" style="4"/>
    <col min="1536" max="1536" width="17.5703125" style="4" customWidth="1"/>
    <col min="1537" max="1537" width="42.42578125" style="4" customWidth="1"/>
    <col min="1538" max="1538" width="9.140625" style="4"/>
    <col min="1539" max="1539" width="20.7109375" style="4" customWidth="1"/>
    <col min="1540" max="1791" width="9.140625" style="4"/>
    <col min="1792" max="1792" width="17.5703125" style="4" customWidth="1"/>
    <col min="1793" max="1793" width="42.42578125" style="4" customWidth="1"/>
    <col min="1794" max="1794" width="9.140625" style="4"/>
    <col min="1795" max="1795" width="20.7109375" style="4" customWidth="1"/>
    <col min="1796" max="2047" width="9.140625" style="4"/>
    <col min="2048" max="2048" width="17.5703125" style="4" customWidth="1"/>
    <col min="2049" max="2049" width="42.42578125" style="4" customWidth="1"/>
    <col min="2050" max="2050" width="9.140625" style="4"/>
    <col min="2051" max="2051" width="20.7109375" style="4" customWidth="1"/>
    <col min="2052" max="2303" width="9.140625" style="4"/>
    <col min="2304" max="2304" width="17.5703125" style="4" customWidth="1"/>
    <col min="2305" max="2305" width="42.42578125" style="4" customWidth="1"/>
    <col min="2306" max="2306" width="9.140625" style="4"/>
    <col min="2307" max="2307" width="20.7109375" style="4" customWidth="1"/>
    <col min="2308" max="2559" width="9.140625" style="4"/>
    <col min="2560" max="2560" width="17.5703125" style="4" customWidth="1"/>
    <col min="2561" max="2561" width="42.42578125" style="4" customWidth="1"/>
    <col min="2562" max="2562" width="9.140625" style="4"/>
    <col min="2563" max="2563" width="20.7109375" style="4" customWidth="1"/>
    <col min="2564" max="2815" width="9.140625" style="4"/>
    <col min="2816" max="2816" width="17.5703125" style="4" customWidth="1"/>
    <col min="2817" max="2817" width="42.42578125" style="4" customWidth="1"/>
    <col min="2818" max="2818" width="9.140625" style="4"/>
    <col min="2819" max="2819" width="20.7109375" style="4" customWidth="1"/>
    <col min="2820" max="3071" width="9.140625" style="4"/>
    <col min="3072" max="3072" width="17.5703125" style="4" customWidth="1"/>
    <col min="3073" max="3073" width="42.42578125" style="4" customWidth="1"/>
    <col min="3074" max="3074" width="9.140625" style="4"/>
    <col min="3075" max="3075" width="20.7109375" style="4" customWidth="1"/>
    <col min="3076" max="3327" width="9.140625" style="4"/>
    <col min="3328" max="3328" width="17.5703125" style="4" customWidth="1"/>
    <col min="3329" max="3329" width="42.42578125" style="4" customWidth="1"/>
    <col min="3330" max="3330" width="9.140625" style="4"/>
    <col min="3331" max="3331" width="20.7109375" style="4" customWidth="1"/>
    <col min="3332" max="3583" width="9.140625" style="4"/>
    <col min="3584" max="3584" width="17.5703125" style="4" customWidth="1"/>
    <col min="3585" max="3585" width="42.42578125" style="4" customWidth="1"/>
    <col min="3586" max="3586" width="9.140625" style="4"/>
    <col min="3587" max="3587" width="20.7109375" style="4" customWidth="1"/>
    <col min="3588" max="3839" width="9.140625" style="4"/>
    <col min="3840" max="3840" width="17.5703125" style="4" customWidth="1"/>
    <col min="3841" max="3841" width="42.42578125" style="4" customWidth="1"/>
    <col min="3842" max="3842" width="9.140625" style="4"/>
    <col min="3843" max="3843" width="20.7109375" style="4" customWidth="1"/>
    <col min="3844" max="4095" width="9.140625" style="4"/>
    <col min="4096" max="4096" width="17.5703125" style="4" customWidth="1"/>
    <col min="4097" max="4097" width="42.42578125" style="4" customWidth="1"/>
    <col min="4098" max="4098" width="9.140625" style="4"/>
    <col min="4099" max="4099" width="20.7109375" style="4" customWidth="1"/>
    <col min="4100" max="4351" width="9.140625" style="4"/>
    <col min="4352" max="4352" width="17.5703125" style="4" customWidth="1"/>
    <col min="4353" max="4353" width="42.42578125" style="4" customWidth="1"/>
    <col min="4354" max="4354" width="9.140625" style="4"/>
    <col min="4355" max="4355" width="20.7109375" style="4" customWidth="1"/>
    <col min="4356" max="4607" width="9.140625" style="4"/>
    <col min="4608" max="4608" width="17.5703125" style="4" customWidth="1"/>
    <col min="4609" max="4609" width="42.42578125" style="4" customWidth="1"/>
    <col min="4610" max="4610" width="9.140625" style="4"/>
    <col min="4611" max="4611" width="20.7109375" style="4" customWidth="1"/>
    <col min="4612" max="4863" width="9.140625" style="4"/>
    <col min="4864" max="4864" width="17.5703125" style="4" customWidth="1"/>
    <col min="4865" max="4865" width="42.42578125" style="4" customWidth="1"/>
    <col min="4866" max="4866" width="9.140625" style="4"/>
    <col min="4867" max="4867" width="20.7109375" style="4" customWidth="1"/>
    <col min="4868" max="5119" width="9.140625" style="4"/>
    <col min="5120" max="5120" width="17.5703125" style="4" customWidth="1"/>
    <col min="5121" max="5121" width="42.42578125" style="4" customWidth="1"/>
    <col min="5122" max="5122" width="9.140625" style="4"/>
    <col min="5123" max="5123" width="20.7109375" style="4" customWidth="1"/>
    <col min="5124" max="5375" width="9.140625" style="4"/>
    <col min="5376" max="5376" width="17.5703125" style="4" customWidth="1"/>
    <col min="5377" max="5377" width="42.42578125" style="4" customWidth="1"/>
    <col min="5378" max="5378" width="9.140625" style="4"/>
    <col min="5379" max="5379" width="20.7109375" style="4" customWidth="1"/>
    <col min="5380" max="5631" width="9.140625" style="4"/>
    <col min="5632" max="5632" width="17.5703125" style="4" customWidth="1"/>
    <col min="5633" max="5633" width="42.42578125" style="4" customWidth="1"/>
    <col min="5634" max="5634" width="9.140625" style="4"/>
    <col min="5635" max="5635" width="20.7109375" style="4" customWidth="1"/>
    <col min="5636" max="5887" width="9.140625" style="4"/>
    <col min="5888" max="5888" width="17.5703125" style="4" customWidth="1"/>
    <col min="5889" max="5889" width="42.42578125" style="4" customWidth="1"/>
    <col min="5890" max="5890" width="9.140625" style="4"/>
    <col min="5891" max="5891" width="20.7109375" style="4" customWidth="1"/>
    <col min="5892" max="6143" width="9.140625" style="4"/>
    <col min="6144" max="6144" width="17.5703125" style="4" customWidth="1"/>
    <col min="6145" max="6145" width="42.42578125" style="4" customWidth="1"/>
    <col min="6146" max="6146" width="9.140625" style="4"/>
    <col min="6147" max="6147" width="20.7109375" style="4" customWidth="1"/>
    <col min="6148" max="6399" width="9.140625" style="4"/>
    <col min="6400" max="6400" width="17.5703125" style="4" customWidth="1"/>
    <col min="6401" max="6401" width="42.42578125" style="4" customWidth="1"/>
    <col min="6402" max="6402" width="9.140625" style="4"/>
    <col min="6403" max="6403" width="20.7109375" style="4" customWidth="1"/>
    <col min="6404" max="6655" width="9.140625" style="4"/>
    <col min="6656" max="6656" width="17.5703125" style="4" customWidth="1"/>
    <col min="6657" max="6657" width="42.42578125" style="4" customWidth="1"/>
    <col min="6658" max="6658" width="9.140625" style="4"/>
    <col min="6659" max="6659" width="20.7109375" style="4" customWidth="1"/>
    <col min="6660" max="6911" width="9.140625" style="4"/>
    <col min="6912" max="6912" width="17.5703125" style="4" customWidth="1"/>
    <col min="6913" max="6913" width="42.42578125" style="4" customWidth="1"/>
    <col min="6914" max="6914" width="9.140625" style="4"/>
    <col min="6915" max="6915" width="20.7109375" style="4" customWidth="1"/>
    <col min="6916" max="7167" width="9.140625" style="4"/>
    <col min="7168" max="7168" width="17.5703125" style="4" customWidth="1"/>
    <col min="7169" max="7169" width="42.42578125" style="4" customWidth="1"/>
    <col min="7170" max="7170" width="9.140625" style="4"/>
    <col min="7171" max="7171" width="20.7109375" style="4" customWidth="1"/>
    <col min="7172" max="7423" width="9.140625" style="4"/>
    <col min="7424" max="7424" width="17.5703125" style="4" customWidth="1"/>
    <col min="7425" max="7425" width="42.42578125" style="4" customWidth="1"/>
    <col min="7426" max="7426" width="9.140625" style="4"/>
    <col min="7427" max="7427" width="20.7109375" style="4" customWidth="1"/>
    <col min="7428" max="7679" width="9.140625" style="4"/>
    <col min="7680" max="7680" width="17.5703125" style="4" customWidth="1"/>
    <col min="7681" max="7681" width="42.42578125" style="4" customWidth="1"/>
    <col min="7682" max="7682" width="9.140625" style="4"/>
    <col min="7683" max="7683" width="20.7109375" style="4" customWidth="1"/>
    <col min="7684" max="7935" width="9.140625" style="4"/>
    <col min="7936" max="7936" width="17.5703125" style="4" customWidth="1"/>
    <col min="7937" max="7937" width="42.42578125" style="4" customWidth="1"/>
    <col min="7938" max="7938" width="9.140625" style="4"/>
    <col min="7939" max="7939" width="20.7109375" style="4" customWidth="1"/>
    <col min="7940" max="8191" width="9.140625" style="4"/>
    <col min="8192" max="8192" width="17.5703125" style="4" customWidth="1"/>
    <col min="8193" max="8193" width="42.42578125" style="4" customWidth="1"/>
    <col min="8194" max="8194" width="9.140625" style="4"/>
    <col min="8195" max="8195" width="20.7109375" style="4" customWidth="1"/>
    <col min="8196" max="8447" width="9.140625" style="4"/>
    <col min="8448" max="8448" width="17.5703125" style="4" customWidth="1"/>
    <col min="8449" max="8449" width="42.42578125" style="4" customWidth="1"/>
    <col min="8450" max="8450" width="9.140625" style="4"/>
    <col min="8451" max="8451" width="20.7109375" style="4" customWidth="1"/>
    <col min="8452" max="8703" width="9.140625" style="4"/>
    <col min="8704" max="8704" width="17.5703125" style="4" customWidth="1"/>
    <col min="8705" max="8705" width="42.42578125" style="4" customWidth="1"/>
    <col min="8706" max="8706" width="9.140625" style="4"/>
    <col min="8707" max="8707" width="20.7109375" style="4" customWidth="1"/>
    <col min="8708" max="8959" width="9.140625" style="4"/>
    <col min="8960" max="8960" width="17.5703125" style="4" customWidth="1"/>
    <col min="8961" max="8961" width="42.42578125" style="4" customWidth="1"/>
    <col min="8962" max="8962" width="9.140625" style="4"/>
    <col min="8963" max="8963" width="20.7109375" style="4" customWidth="1"/>
    <col min="8964" max="9215" width="9.140625" style="4"/>
    <col min="9216" max="9216" width="17.5703125" style="4" customWidth="1"/>
    <col min="9217" max="9217" width="42.42578125" style="4" customWidth="1"/>
    <col min="9218" max="9218" width="9.140625" style="4"/>
    <col min="9219" max="9219" width="20.7109375" style="4" customWidth="1"/>
    <col min="9220" max="9471" width="9.140625" style="4"/>
    <col min="9472" max="9472" width="17.5703125" style="4" customWidth="1"/>
    <col min="9473" max="9473" width="42.42578125" style="4" customWidth="1"/>
    <col min="9474" max="9474" width="9.140625" style="4"/>
    <col min="9475" max="9475" width="20.7109375" style="4" customWidth="1"/>
    <col min="9476" max="9727" width="9.140625" style="4"/>
    <col min="9728" max="9728" width="17.5703125" style="4" customWidth="1"/>
    <col min="9729" max="9729" width="42.42578125" style="4" customWidth="1"/>
    <col min="9730" max="9730" width="9.140625" style="4"/>
    <col min="9731" max="9731" width="20.7109375" style="4" customWidth="1"/>
    <col min="9732" max="9983" width="9.140625" style="4"/>
    <col min="9984" max="9984" width="17.5703125" style="4" customWidth="1"/>
    <col min="9985" max="9985" width="42.42578125" style="4" customWidth="1"/>
    <col min="9986" max="9986" width="9.140625" style="4"/>
    <col min="9987" max="9987" width="20.7109375" style="4" customWidth="1"/>
    <col min="9988" max="10239" width="9.140625" style="4"/>
    <col min="10240" max="10240" width="17.5703125" style="4" customWidth="1"/>
    <col min="10241" max="10241" width="42.42578125" style="4" customWidth="1"/>
    <col min="10242" max="10242" width="9.140625" style="4"/>
    <col min="10243" max="10243" width="20.7109375" style="4" customWidth="1"/>
    <col min="10244" max="10495" width="9.140625" style="4"/>
    <col min="10496" max="10496" width="17.5703125" style="4" customWidth="1"/>
    <col min="10497" max="10497" width="42.42578125" style="4" customWidth="1"/>
    <col min="10498" max="10498" width="9.140625" style="4"/>
    <col min="10499" max="10499" width="20.7109375" style="4" customWidth="1"/>
    <col min="10500" max="10751" width="9.140625" style="4"/>
    <col min="10752" max="10752" width="17.5703125" style="4" customWidth="1"/>
    <col min="10753" max="10753" width="42.42578125" style="4" customWidth="1"/>
    <col min="10754" max="10754" width="9.140625" style="4"/>
    <col min="10755" max="10755" width="20.7109375" style="4" customWidth="1"/>
    <col min="10756" max="11007" width="9.140625" style="4"/>
    <col min="11008" max="11008" width="17.5703125" style="4" customWidth="1"/>
    <col min="11009" max="11009" width="42.42578125" style="4" customWidth="1"/>
    <col min="11010" max="11010" width="9.140625" style="4"/>
    <col min="11011" max="11011" width="20.7109375" style="4" customWidth="1"/>
    <col min="11012" max="11263" width="9.140625" style="4"/>
    <col min="11264" max="11264" width="17.5703125" style="4" customWidth="1"/>
    <col min="11265" max="11265" width="42.42578125" style="4" customWidth="1"/>
    <col min="11266" max="11266" width="9.140625" style="4"/>
    <col min="11267" max="11267" width="20.7109375" style="4" customWidth="1"/>
    <col min="11268" max="11519" width="9.140625" style="4"/>
    <col min="11520" max="11520" width="17.5703125" style="4" customWidth="1"/>
    <col min="11521" max="11521" width="42.42578125" style="4" customWidth="1"/>
    <col min="11522" max="11522" width="9.140625" style="4"/>
    <col min="11523" max="11523" width="20.7109375" style="4" customWidth="1"/>
    <col min="11524" max="11775" width="9.140625" style="4"/>
    <col min="11776" max="11776" width="17.5703125" style="4" customWidth="1"/>
    <col min="11777" max="11777" width="42.42578125" style="4" customWidth="1"/>
    <col min="11778" max="11778" width="9.140625" style="4"/>
    <col min="11779" max="11779" width="20.7109375" style="4" customWidth="1"/>
    <col min="11780" max="12031" width="9.140625" style="4"/>
    <col min="12032" max="12032" width="17.5703125" style="4" customWidth="1"/>
    <col min="12033" max="12033" width="42.42578125" style="4" customWidth="1"/>
    <col min="12034" max="12034" width="9.140625" style="4"/>
    <col min="12035" max="12035" width="20.7109375" style="4" customWidth="1"/>
    <col min="12036" max="12287" width="9.140625" style="4"/>
    <col min="12288" max="12288" width="17.5703125" style="4" customWidth="1"/>
    <col min="12289" max="12289" width="42.42578125" style="4" customWidth="1"/>
    <col min="12290" max="12290" width="9.140625" style="4"/>
    <col min="12291" max="12291" width="20.7109375" style="4" customWidth="1"/>
    <col min="12292" max="12543" width="9.140625" style="4"/>
    <col min="12544" max="12544" width="17.5703125" style="4" customWidth="1"/>
    <col min="12545" max="12545" width="42.42578125" style="4" customWidth="1"/>
    <col min="12546" max="12546" width="9.140625" style="4"/>
    <col min="12547" max="12547" width="20.7109375" style="4" customWidth="1"/>
    <col min="12548" max="12799" width="9.140625" style="4"/>
    <col min="12800" max="12800" width="17.5703125" style="4" customWidth="1"/>
    <col min="12801" max="12801" width="42.42578125" style="4" customWidth="1"/>
    <col min="12802" max="12802" width="9.140625" style="4"/>
    <col min="12803" max="12803" width="20.7109375" style="4" customWidth="1"/>
    <col min="12804" max="13055" width="9.140625" style="4"/>
    <col min="13056" max="13056" width="17.5703125" style="4" customWidth="1"/>
    <col min="13057" max="13057" width="42.42578125" style="4" customWidth="1"/>
    <col min="13058" max="13058" width="9.140625" style="4"/>
    <col min="13059" max="13059" width="20.7109375" style="4" customWidth="1"/>
    <col min="13060" max="13311" width="9.140625" style="4"/>
    <col min="13312" max="13312" width="17.5703125" style="4" customWidth="1"/>
    <col min="13313" max="13313" width="42.42578125" style="4" customWidth="1"/>
    <col min="13314" max="13314" width="9.140625" style="4"/>
    <col min="13315" max="13315" width="20.7109375" style="4" customWidth="1"/>
    <col min="13316" max="13567" width="9.140625" style="4"/>
    <col min="13568" max="13568" width="17.5703125" style="4" customWidth="1"/>
    <col min="13569" max="13569" width="42.42578125" style="4" customWidth="1"/>
    <col min="13570" max="13570" width="9.140625" style="4"/>
    <col min="13571" max="13571" width="20.7109375" style="4" customWidth="1"/>
    <col min="13572" max="13823" width="9.140625" style="4"/>
    <col min="13824" max="13824" width="17.5703125" style="4" customWidth="1"/>
    <col min="13825" max="13825" width="42.42578125" style="4" customWidth="1"/>
    <col min="13826" max="13826" width="9.140625" style="4"/>
    <col min="13827" max="13827" width="20.7109375" style="4" customWidth="1"/>
    <col min="13828" max="14079" width="9.140625" style="4"/>
    <col min="14080" max="14080" width="17.5703125" style="4" customWidth="1"/>
    <col min="14081" max="14081" width="42.42578125" style="4" customWidth="1"/>
    <col min="14082" max="14082" width="9.140625" style="4"/>
    <col min="14083" max="14083" width="20.7109375" style="4" customWidth="1"/>
    <col min="14084" max="14335" width="9.140625" style="4"/>
    <col min="14336" max="14336" width="17.5703125" style="4" customWidth="1"/>
    <col min="14337" max="14337" width="42.42578125" style="4" customWidth="1"/>
    <col min="14338" max="14338" width="9.140625" style="4"/>
    <col min="14339" max="14339" width="20.7109375" style="4" customWidth="1"/>
    <col min="14340" max="14591" width="9.140625" style="4"/>
    <col min="14592" max="14592" width="17.5703125" style="4" customWidth="1"/>
    <col min="14593" max="14593" width="42.42578125" style="4" customWidth="1"/>
    <col min="14594" max="14594" width="9.140625" style="4"/>
    <col min="14595" max="14595" width="20.7109375" style="4" customWidth="1"/>
    <col min="14596" max="14847" width="9.140625" style="4"/>
    <col min="14848" max="14848" width="17.5703125" style="4" customWidth="1"/>
    <col min="14849" max="14849" width="42.42578125" style="4" customWidth="1"/>
    <col min="14850" max="14850" width="9.140625" style="4"/>
    <col min="14851" max="14851" width="20.7109375" style="4" customWidth="1"/>
    <col min="14852" max="15103" width="9.140625" style="4"/>
    <col min="15104" max="15104" width="17.5703125" style="4" customWidth="1"/>
    <col min="15105" max="15105" width="42.42578125" style="4" customWidth="1"/>
    <col min="15106" max="15106" width="9.140625" style="4"/>
    <col min="15107" max="15107" width="20.7109375" style="4" customWidth="1"/>
    <col min="15108" max="15359" width="9.140625" style="4"/>
    <col min="15360" max="15360" width="17.5703125" style="4" customWidth="1"/>
    <col min="15361" max="15361" width="42.42578125" style="4" customWidth="1"/>
    <col min="15362" max="15362" width="9.140625" style="4"/>
    <col min="15363" max="15363" width="20.7109375" style="4" customWidth="1"/>
    <col min="15364" max="15615" width="9.140625" style="4"/>
    <col min="15616" max="15616" width="17.5703125" style="4" customWidth="1"/>
    <col min="15617" max="15617" width="42.42578125" style="4" customWidth="1"/>
    <col min="15618" max="15618" width="9.140625" style="4"/>
    <col min="15619" max="15619" width="20.7109375" style="4" customWidth="1"/>
    <col min="15620" max="15871" width="9.140625" style="4"/>
    <col min="15872" max="15872" width="17.5703125" style="4" customWidth="1"/>
    <col min="15873" max="15873" width="42.42578125" style="4" customWidth="1"/>
    <col min="15874" max="15874" width="9.140625" style="4"/>
    <col min="15875" max="15875" width="20.7109375" style="4" customWidth="1"/>
    <col min="15876" max="16127" width="9.140625" style="4"/>
    <col min="16128" max="16128" width="17.5703125" style="4" customWidth="1"/>
    <col min="16129" max="16129" width="42.42578125" style="4" customWidth="1"/>
    <col min="16130" max="16130" width="9.140625" style="4"/>
    <col min="16131" max="16131" width="20.7109375" style="4" customWidth="1"/>
    <col min="16132" max="16384" width="9.140625" style="4"/>
  </cols>
  <sheetData>
    <row r="1" spans="1:13">
      <c r="E1" s="95" t="str">
        <f>+FzakljD!B1</f>
        <v>IZGRADNJA KANALIZACIJSKEGA SISTEMA NA OBMOČJU</v>
      </c>
      <c r="F1" s="95"/>
    </row>
    <row r="2" spans="1:13">
      <c r="E2" s="95" t="str">
        <f>+FzakljD!B2</f>
        <v>AGLOMERACIJE HRVATINI - KANALIZACIJA KOLOMBAN</v>
      </c>
      <c r="F2" s="95"/>
    </row>
    <row r="3" spans="1:13">
      <c r="E3" s="95"/>
      <c r="F3" s="96"/>
    </row>
    <row r="4" spans="1:13">
      <c r="E4" s="95"/>
      <c r="F4" s="96"/>
    </row>
    <row r="6" spans="1:13" ht="26.25">
      <c r="E6" s="97" t="s">
        <v>39</v>
      </c>
      <c r="F6" s="97"/>
      <c r="G6" s="98"/>
      <c r="H6" s="98"/>
      <c r="M6" s="99"/>
    </row>
    <row r="7" spans="1:13">
      <c r="E7" s="87"/>
      <c r="F7" s="87"/>
    </row>
    <row r="8" spans="1:13" s="92" customFormat="1" ht="19.5">
      <c r="A8" s="89"/>
      <c r="B8" s="89"/>
      <c r="C8" s="91"/>
      <c r="D8" s="91"/>
      <c r="E8" s="214" t="s">
        <v>29</v>
      </c>
      <c r="F8" s="214"/>
      <c r="G8" s="215" t="s">
        <v>53</v>
      </c>
      <c r="H8" s="215"/>
      <c r="I8" s="214" t="s">
        <v>30</v>
      </c>
      <c r="J8" s="214"/>
      <c r="K8" s="214" t="s">
        <v>31</v>
      </c>
      <c r="L8" s="216"/>
      <c r="M8" s="214" t="s">
        <v>97</v>
      </c>
    </row>
    <row r="9" spans="1:13" s="85" customFormat="1">
      <c r="A9" s="36"/>
      <c r="B9" s="36"/>
      <c r="C9" s="83"/>
      <c r="D9" s="83"/>
      <c r="E9" s="87"/>
      <c r="F9" s="87"/>
      <c r="G9" s="84"/>
      <c r="H9" s="84"/>
    </row>
    <row r="10" spans="1:13" s="88" customFormat="1" ht="14.25">
      <c r="A10" s="317"/>
      <c r="B10" s="317"/>
      <c r="C10" s="73" t="s">
        <v>279</v>
      </c>
      <c r="D10" s="311"/>
      <c r="E10" s="159">
        <f>MprD!F58</f>
        <v>0</v>
      </c>
      <c r="F10" s="320"/>
      <c r="G10" s="462">
        <f>MzbD!F90</f>
        <v>0</v>
      </c>
      <c r="H10" s="84"/>
      <c r="I10" s="159">
        <f>Mkanal!F115</f>
        <v>0</v>
      </c>
      <c r="J10" s="203"/>
      <c r="K10" s="159">
        <f>MzakljuD!F44</f>
        <v>0</v>
      </c>
      <c r="L10" s="203"/>
      <c r="M10" s="203">
        <f>SUM(E10:K10)</f>
        <v>0</v>
      </c>
    </row>
    <row r="11" spans="1:13" s="88" customFormat="1" ht="14.25">
      <c r="A11" s="317"/>
      <c r="B11" s="317"/>
      <c r="C11" s="73" t="s">
        <v>136</v>
      </c>
      <c r="D11" s="311"/>
      <c r="E11" s="159">
        <f>MprD!F59</f>
        <v>0</v>
      </c>
      <c r="F11" s="320"/>
      <c r="G11" s="462">
        <f>MzbD!F91</f>
        <v>0</v>
      </c>
      <c r="H11" s="84"/>
      <c r="I11" s="159">
        <f>Mkanal!F116</f>
        <v>0</v>
      </c>
      <c r="J11" s="203"/>
      <c r="K11" s="159">
        <f>MzakljuD!F45</f>
        <v>0</v>
      </c>
      <c r="L11" s="203"/>
      <c r="M11" s="203">
        <f t="shared" ref="M11:M14" si="0">SUM(E11:K11)</f>
        <v>0</v>
      </c>
    </row>
    <row r="12" spans="1:13" s="88" customFormat="1" ht="14.25">
      <c r="A12" s="317"/>
      <c r="B12" s="317"/>
      <c r="C12" s="73" t="s">
        <v>280</v>
      </c>
      <c r="D12" s="311"/>
      <c r="E12" s="159">
        <f>MprD!F60</f>
        <v>0</v>
      </c>
      <c r="F12" s="320"/>
      <c r="G12" s="462">
        <f>MzbD!F92</f>
        <v>0</v>
      </c>
      <c r="H12" s="84"/>
      <c r="I12" s="159">
        <f>Mkanal!F117</f>
        <v>0</v>
      </c>
      <c r="J12" s="203"/>
      <c r="K12" s="159">
        <f>MzakljuD!F46</f>
        <v>0</v>
      </c>
      <c r="L12" s="203"/>
      <c r="M12" s="203">
        <f t="shared" si="0"/>
        <v>0</v>
      </c>
    </row>
    <row r="13" spans="1:13" s="88" customFormat="1" ht="14.25">
      <c r="A13" s="317"/>
      <c r="B13" s="317"/>
      <c r="C13" s="312"/>
      <c r="D13" s="312"/>
      <c r="E13" s="465"/>
      <c r="F13" s="321"/>
      <c r="G13" s="467"/>
      <c r="H13" s="316"/>
      <c r="I13" s="463"/>
      <c r="J13" s="314"/>
      <c r="K13" s="463"/>
      <c r="L13" s="314"/>
      <c r="M13" s="314"/>
    </row>
    <row r="14" spans="1:13" s="88" customFormat="1" ht="14.25">
      <c r="A14" s="317"/>
      <c r="B14" s="317"/>
      <c r="C14" s="307" t="s">
        <v>34</v>
      </c>
      <c r="D14" s="304"/>
      <c r="E14" s="466">
        <f>SUM(E10:E12)</f>
        <v>0</v>
      </c>
      <c r="F14" s="322"/>
      <c r="G14" s="466">
        <f>SUM(G10:G12)</f>
        <v>0</v>
      </c>
      <c r="H14" s="323"/>
      <c r="I14" s="466">
        <f>SUM(I10:I12)</f>
        <v>0</v>
      </c>
      <c r="J14" s="303"/>
      <c r="K14" s="466">
        <f>SUM(K10:K12)</f>
        <v>0</v>
      </c>
      <c r="L14" s="303"/>
      <c r="M14" s="468">
        <f t="shared" si="0"/>
        <v>0</v>
      </c>
    </row>
    <row r="15" spans="1:13" s="88" customFormat="1" ht="14.25">
      <c r="A15" s="317"/>
      <c r="B15" s="317"/>
      <c r="C15" s="311"/>
      <c r="D15" s="311"/>
      <c r="E15" s="324"/>
      <c r="F15" s="324"/>
      <c r="G15" s="84"/>
      <c r="H15" s="84"/>
      <c r="I15" s="203"/>
      <c r="J15" s="203"/>
      <c r="K15" s="203"/>
      <c r="L15" s="203"/>
      <c r="M15" s="203"/>
    </row>
    <row r="16" spans="1:13" s="92" customFormat="1" ht="14.25">
      <c r="A16" s="310"/>
      <c r="B16" s="310"/>
      <c r="C16" s="148"/>
      <c r="D16" s="148"/>
      <c r="E16" s="313"/>
      <c r="F16" s="313"/>
      <c r="G16" s="84"/>
      <c r="H16" s="84"/>
      <c r="I16" s="203"/>
      <c r="J16" s="203"/>
      <c r="K16" s="203"/>
      <c r="L16" s="203"/>
      <c r="M16" s="325"/>
    </row>
    <row r="17" spans="1:13" s="92" customFormat="1" ht="14.25">
      <c r="A17" s="310"/>
      <c r="B17" s="310"/>
      <c r="C17" s="148"/>
      <c r="D17" s="148"/>
      <c r="E17" s="313"/>
      <c r="F17" s="313"/>
      <c r="G17" s="84"/>
      <c r="H17" s="84"/>
      <c r="I17" s="203"/>
      <c r="J17" s="203"/>
      <c r="K17" s="308" t="s">
        <v>7</v>
      </c>
      <c r="L17" s="203"/>
      <c r="M17" s="308">
        <f>M14*0.22</f>
        <v>0</v>
      </c>
    </row>
    <row r="18" spans="1:13" s="92" customFormat="1" ht="14.25">
      <c r="A18" s="310"/>
      <c r="B18" s="310"/>
      <c r="C18" s="148"/>
      <c r="D18" s="148"/>
      <c r="E18" s="313"/>
      <c r="F18" s="313"/>
      <c r="G18" s="84"/>
      <c r="H18" s="84"/>
      <c r="I18" s="203"/>
      <c r="J18" s="203"/>
      <c r="K18" s="308"/>
      <c r="L18" s="203"/>
      <c r="M18" s="203"/>
    </row>
    <row r="19" spans="1:13" s="92" customFormat="1" ht="15" thickBot="1">
      <c r="A19" s="310"/>
      <c r="B19" s="310"/>
      <c r="C19" s="148"/>
      <c r="D19" s="148"/>
      <c r="E19" s="313"/>
      <c r="F19" s="313"/>
      <c r="G19" s="84"/>
      <c r="H19" s="84"/>
      <c r="I19" s="203"/>
      <c r="J19" s="203"/>
      <c r="K19" s="309" t="s">
        <v>33</v>
      </c>
      <c r="L19" s="309"/>
      <c r="M19" s="309">
        <f>M14+M17</f>
        <v>0</v>
      </c>
    </row>
    <row r="20" spans="1:13" s="92" customFormat="1" ht="15.75" thickTop="1">
      <c r="A20" s="89"/>
      <c r="B20" s="89"/>
      <c r="C20" s="91"/>
      <c r="D20" s="91"/>
      <c r="E20" s="100"/>
      <c r="F20" s="100"/>
      <c r="G20" s="94"/>
      <c r="H20" s="94"/>
      <c r="I20" s="88"/>
      <c r="J20" s="88"/>
      <c r="K20" s="88"/>
      <c r="L20" s="88"/>
      <c r="M20" s="88"/>
    </row>
    <row r="21" spans="1:13" s="24" customFormat="1" ht="15.75">
      <c r="A21" s="22"/>
      <c r="B21" s="22"/>
      <c r="C21" s="25"/>
      <c r="D21" s="25"/>
      <c r="E21" s="101"/>
      <c r="F21" s="101"/>
      <c r="G21" s="28"/>
      <c r="H21" s="28"/>
      <c r="I21" s="86"/>
      <c r="J21" s="86"/>
      <c r="K21" s="86"/>
      <c r="L21" s="86"/>
      <c r="M21" s="86"/>
    </row>
    <row r="22" spans="1:13" s="32" customFormat="1" ht="18.75">
      <c r="A22" s="39"/>
      <c r="B22" s="39"/>
      <c r="C22" s="31"/>
      <c r="D22" s="31"/>
      <c r="E22" s="102"/>
      <c r="F22" s="102"/>
      <c r="G22" s="90"/>
      <c r="H22" s="90"/>
      <c r="I22" s="103"/>
      <c r="J22" s="103"/>
      <c r="K22" s="103"/>
      <c r="L22" s="103"/>
      <c r="M22" s="103"/>
    </row>
    <row r="23" spans="1:13" s="24" customFormat="1" ht="15.75">
      <c r="A23" s="22"/>
      <c r="B23" s="22"/>
      <c r="C23" s="25"/>
      <c r="D23" s="25"/>
      <c r="E23" s="101"/>
      <c r="F23" s="101"/>
      <c r="G23" s="104"/>
      <c r="H23" s="104"/>
      <c r="I23" s="86"/>
      <c r="J23" s="86"/>
      <c r="K23" s="86"/>
      <c r="L23" s="86"/>
      <c r="M23" s="86"/>
    </row>
    <row r="28" spans="1:13">
      <c r="E28" s="105"/>
      <c r="F28" s="105"/>
    </row>
    <row r="30" spans="1:13">
      <c r="E30" s="105"/>
      <c r="F30" s="105"/>
    </row>
    <row r="31" spans="1:13">
      <c r="E31" s="105"/>
      <c r="F31" s="105"/>
    </row>
    <row r="35" spans="5:6" ht="15.75">
      <c r="E35" s="106"/>
      <c r="F35" s="106"/>
    </row>
  </sheetData>
  <pageMargins left="0.39370078740157483" right="0.39370078740157483" top="1.1811023622047245" bottom="0.98425196850393704"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70C0"/>
  </sheetPr>
  <dimension ref="A1:K68"/>
  <sheetViews>
    <sheetView showZeros="0" workbookViewId="0">
      <selection activeCell="E9" sqref="E9:E56"/>
    </sheetView>
  </sheetViews>
  <sheetFormatPr defaultRowHeight="15"/>
  <cols>
    <col min="1" max="1" width="4.7109375" customWidth="1"/>
    <col min="2" max="2" width="30.7109375" customWidth="1"/>
    <col min="3" max="3" width="4.7109375" style="154" customWidth="1"/>
    <col min="4" max="4" width="12.7109375" style="146" customWidth="1"/>
    <col min="5" max="5" width="12.7109375" style="147" customWidth="1"/>
    <col min="6" max="6" width="12.7109375" style="148" customWidth="1"/>
    <col min="8" max="8" width="20.28515625" style="56" customWidth="1"/>
    <col min="9" max="9" width="15.5703125" style="44" customWidth="1"/>
    <col min="10" max="11" width="12.7109375"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11">
      <c r="B1" s="95" t="str">
        <f>+Rmet!E1</f>
        <v>IZGRADNJA KANALIZACIJSKEGA SISTEMA NA OBMOČJU</v>
      </c>
    </row>
    <row r="2" spans="1:11">
      <c r="B2" s="95" t="str">
        <f>+Rmet!E2</f>
        <v>AGLOMERACIJE HRVATINI - KANALIZACIJA KOLOMBAN</v>
      </c>
    </row>
    <row r="3" spans="1:11">
      <c r="B3" s="95"/>
    </row>
    <row r="4" spans="1:11">
      <c r="B4" s="95"/>
    </row>
    <row r="5" spans="1:11">
      <c r="B5" s="95"/>
    </row>
    <row r="6" spans="1:11" ht="15.75">
      <c r="A6" s="22" t="s">
        <v>23</v>
      </c>
      <c r="B6" s="23" t="s">
        <v>24</v>
      </c>
      <c r="C6" s="114"/>
      <c r="D6" s="140"/>
      <c r="E6" s="140"/>
      <c r="F6" s="126"/>
      <c r="H6" s="43"/>
    </row>
    <row r="7" spans="1:11" ht="12.75" customHeight="1">
      <c r="A7" s="45"/>
      <c r="B7" s="46"/>
      <c r="C7" s="114"/>
      <c r="D7" s="140"/>
      <c r="E7" s="140"/>
      <c r="F7" s="126"/>
      <c r="H7" s="47"/>
      <c r="I7" s="48"/>
      <c r="J7" s="49"/>
    </row>
    <row r="8" spans="1:11" ht="40.5" customHeight="1">
      <c r="A8" s="45">
        <v>1</v>
      </c>
      <c r="B8" s="55" t="s">
        <v>15</v>
      </c>
      <c r="C8" s="114"/>
      <c r="D8" s="140"/>
      <c r="E8" s="140"/>
      <c r="F8" s="126"/>
      <c r="H8" s="110"/>
      <c r="I8" s="221"/>
      <c r="J8" s="233"/>
      <c r="K8" s="237"/>
    </row>
    <row r="9" spans="1:11" ht="12.75" customHeight="1">
      <c r="A9" s="45"/>
      <c r="B9" s="73" t="s">
        <v>279</v>
      </c>
      <c r="C9" s="114" t="s">
        <v>16</v>
      </c>
      <c r="D9" s="140">
        <v>165</v>
      </c>
      <c r="E9" s="140"/>
      <c r="F9" s="126">
        <f t="shared" ref="F9:F11" si="0">+D9*E9</f>
        <v>0</v>
      </c>
      <c r="H9" s="217"/>
      <c r="I9" s="230"/>
      <c r="J9" s="235"/>
      <c r="K9" s="238"/>
    </row>
    <row r="10" spans="1:11" ht="12.75" customHeight="1">
      <c r="A10" s="45"/>
      <c r="B10" s="73" t="s">
        <v>136</v>
      </c>
      <c r="C10" s="114" t="s">
        <v>16</v>
      </c>
      <c r="D10" s="140">
        <v>71.5</v>
      </c>
      <c r="E10" s="140"/>
      <c r="F10" s="126">
        <f t="shared" si="0"/>
        <v>0</v>
      </c>
      <c r="H10" s="47"/>
      <c r="I10" s="230"/>
      <c r="J10" s="235"/>
      <c r="K10" s="238"/>
    </row>
    <row r="11" spans="1:11" ht="12.75" customHeight="1">
      <c r="A11" s="45"/>
      <c r="B11" s="73" t="s">
        <v>280</v>
      </c>
      <c r="C11" s="114" t="s">
        <v>16</v>
      </c>
      <c r="D11" s="140">
        <v>89.6</v>
      </c>
      <c r="E11" s="140"/>
      <c r="F11" s="126">
        <f t="shared" si="0"/>
        <v>0</v>
      </c>
      <c r="H11" s="47"/>
      <c r="I11" s="230"/>
      <c r="J11" s="235"/>
      <c r="K11" s="238"/>
    </row>
    <row r="12" spans="1:11" ht="12.75" customHeight="1">
      <c r="A12" s="45"/>
      <c r="B12" s="73"/>
      <c r="C12" s="114"/>
      <c r="D12" s="140"/>
      <c r="E12" s="140"/>
      <c r="F12" s="126"/>
      <c r="H12" s="47"/>
      <c r="I12" s="415"/>
      <c r="J12" s="236"/>
      <c r="K12" s="229"/>
    </row>
    <row r="13" spans="1:11" ht="52.5" customHeight="1">
      <c r="A13" s="45">
        <f>+A8+1</f>
        <v>2</v>
      </c>
      <c r="B13" s="55" t="s">
        <v>17</v>
      </c>
      <c r="C13" s="114"/>
      <c r="D13" s="140"/>
      <c r="E13" s="140"/>
      <c r="F13" s="126"/>
      <c r="H13" s="47"/>
      <c r="I13" s="240"/>
      <c r="J13" s="49"/>
    </row>
    <row r="14" spans="1:11" ht="12.75" customHeight="1">
      <c r="A14" s="45"/>
      <c r="B14" s="73" t="s">
        <v>279</v>
      </c>
      <c r="C14" s="114" t="s">
        <v>12</v>
      </c>
      <c r="D14" s="140">
        <v>0</v>
      </c>
      <c r="E14" s="140"/>
      <c r="F14" s="126">
        <f t="shared" ref="F14:F16" si="1">D14*E14</f>
        <v>0</v>
      </c>
      <c r="H14" s="217"/>
      <c r="I14" s="239"/>
      <c r="J14" s="49"/>
    </row>
    <row r="15" spans="1:11" ht="12.75" customHeight="1">
      <c r="A15" s="45"/>
      <c r="B15" s="73" t="s">
        <v>136</v>
      </c>
      <c r="C15" s="114" t="s">
        <v>12</v>
      </c>
      <c r="D15" s="140">
        <v>0</v>
      </c>
      <c r="E15" s="140"/>
      <c r="F15" s="126">
        <f t="shared" si="1"/>
        <v>0</v>
      </c>
      <c r="H15" s="47"/>
      <c r="I15" s="48"/>
      <c r="J15" s="49"/>
    </row>
    <row r="16" spans="1:11" ht="12.75" customHeight="1">
      <c r="A16" s="45"/>
      <c r="B16" s="73" t="s">
        <v>280</v>
      </c>
      <c r="C16" s="114" t="s">
        <v>12</v>
      </c>
      <c r="D16" s="140">
        <v>0</v>
      </c>
      <c r="E16" s="140"/>
      <c r="F16" s="126">
        <f t="shared" si="1"/>
        <v>0</v>
      </c>
      <c r="H16" s="47"/>
      <c r="I16" s="48"/>
      <c r="J16" s="49"/>
    </row>
    <row r="17" spans="1:10" ht="12.75" customHeight="1">
      <c r="A17" s="45"/>
      <c r="B17" s="73"/>
      <c r="C17" s="114"/>
      <c r="D17" s="140"/>
      <c r="E17" s="140"/>
      <c r="F17" s="126"/>
      <c r="H17" s="47"/>
      <c r="I17" s="48"/>
      <c r="J17" s="49"/>
    </row>
    <row r="18" spans="1:10" s="288" customFormat="1" ht="140.25" customHeight="1">
      <c r="A18" s="45">
        <f>+A13+1</f>
        <v>3</v>
      </c>
      <c r="B18" s="73" t="s">
        <v>41</v>
      </c>
      <c r="C18" s="286"/>
      <c r="D18" s="287"/>
      <c r="E18" s="287"/>
      <c r="F18" s="126"/>
      <c r="H18" s="289"/>
      <c r="I18" s="290"/>
      <c r="J18" s="291"/>
    </row>
    <row r="19" spans="1:10" ht="12.75" customHeight="1">
      <c r="A19" s="45"/>
      <c r="B19" s="73" t="s">
        <v>279</v>
      </c>
      <c r="C19" s="114" t="s">
        <v>12</v>
      </c>
      <c r="D19" s="140">
        <v>0</v>
      </c>
      <c r="E19" s="140"/>
      <c r="F19" s="126">
        <f t="shared" ref="F19:F21" si="2">D19*E19</f>
        <v>0</v>
      </c>
      <c r="H19" s="78"/>
      <c r="I19" s="78"/>
      <c r="J19" s="49"/>
    </row>
    <row r="20" spans="1:10" ht="12.75" customHeight="1">
      <c r="A20" s="45"/>
      <c r="B20" s="73" t="s">
        <v>136</v>
      </c>
      <c r="C20" s="114" t="s">
        <v>12</v>
      </c>
      <c r="D20" s="140">
        <v>0</v>
      </c>
      <c r="E20" s="140"/>
      <c r="F20" s="126">
        <f t="shared" si="2"/>
        <v>0</v>
      </c>
      <c r="H20" s="78"/>
      <c r="I20" s="78"/>
      <c r="J20" s="49"/>
    </row>
    <row r="21" spans="1:10" ht="12.75" customHeight="1">
      <c r="A21" s="45"/>
      <c r="B21" s="73" t="s">
        <v>280</v>
      </c>
      <c r="C21" s="114" t="s">
        <v>12</v>
      </c>
      <c r="D21" s="140">
        <v>0</v>
      </c>
      <c r="E21" s="140"/>
      <c r="F21" s="126">
        <f t="shared" si="2"/>
        <v>0</v>
      </c>
      <c r="H21" s="78"/>
      <c r="I21" s="78"/>
      <c r="J21" s="49"/>
    </row>
    <row r="22" spans="1:10" ht="12.75" customHeight="1">
      <c r="A22" s="45"/>
      <c r="B22" s="73"/>
      <c r="C22" s="114"/>
      <c r="D22" s="140"/>
      <c r="E22" s="140"/>
      <c r="F22" s="126"/>
      <c r="H22" s="47"/>
      <c r="I22" s="48"/>
      <c r="J22" s="49"/>
    </row>
    <row r="23" spans="1:10" ht="79.5" customHeight="1">
      <c r="A23" s="45">
        <f>+A18+1</f>
        <v>4</v>
      </c>
      <c r="B23" s="50" t="s">
        <v>11</v>
      </c>
      <c r="C23" s="116"/>
      <c r="D23" s="165"/>
      <c r="E23" s="151"/>
      <c r="F23" s="152"/>
      <c r="H23" s="212"/>
      <c r="I23" s="52"/>
    </row>
    <row r="24" spans="1:10" ht="12.75" customHeight="1">
      <c r="A24" s="45"/>
      <c r="B24" s="73" t="s">
        <v>279</v>
      </c>
      <c r="C24" s="116" t="s">
        <v>12</v>
      </c>
      <c r="D24" s="140">
        <v>3</v>
      </c>
      <c r="E24" s="151"/>
      <c r="F24" s="152">
        <f>D24*E24</f>
        <v>0</v>
      </c>
      <c r="H24" s="53"/>
    </row>
    <row r="25" spans="1:10" ht="12.75" customHeight="1">
      <c r="A25" s="45"/>
      <c r="B25" s="73" t="s">
        <v>136</v>
      </c>
      <c r="C25" s="116" t="s">
        <v>12</v>
      </c>
      <c r="D25" s="140">
        <v>1</v>
      </c>
      <c r="E25" s="151"/>
      <c r="F25" s="152">
        <f t="shared" ref="F25:F26" si="3">D25*E25</f>
        <v>0</v>
      </c>
      <c r="H25" s="53"/>
    </row>
    <row r="26" spans="1:10" ht="12.75" customHeight="1">
      <c r="A26" s="45"/>
      <c r="B26" s="73" t="s">
        <v>280</v>
      </c>
      <c r="C26" s="116" t="s">
        <v>12</v>
      </c>
      <c r="D26" s="140">
        <v>0</v>
      </c>
      <c r="E26" s="151"/>
      <c r="F26" s="152">
        <f t="shared" si="3"/>
        <v>0</v>
      </c>
      <c r="H26" s="53"/>
    </row>
    <row r="27" spans="1:10" ht="12.75" customHeight="1">
      <c r="A27" s="45"/>
      <c r="B27" s="46"/>
      <c r="C27" s="114"/>
      <c r="D27" s="140"/>
      <c r="E27" s="140"/>
      <c r="F27" s="126"/>
      <c r="H27" s="53"/>
    </row>
    <row r="28" spans="1:10" ht="104.25" customHeight="1">
      <c r="A28" s="45">
        <f>+A23+1</f>
        <v>5</v>
      </c>
      <c r="B28" s="274" t="s">
        <v>86</v>
      </c>
      <c r="C28" s="117"/>
      <c r="D28" s="153"/>
      <c r="E28" s="151"/>
      <c r="F28" s="128"/>
      <c r="H28" s="211"/>
      <c r="I28" s="54"/>
    </row>
    <row r="29" spans="1:10" ht="12.75" customHeight="1">
      <c r="A29" s="45"/>
      <c r="B29" s="73" t="s">
        <v>279</v>
      </c>
      <c r="C29" s="117" t="s">
        <v>13</v>
      </c>
      <c r="D29" s="140">
        <v>3</v>
      </c>
      <c r="E29" s="151"/>
      <c r="F29" s="128">
        <f t="shared" ref="F29:F31" si="4">D29*E29</f>
        <v>0</v>
      </c>
      <c r="I29" s="57"/>
    </row>
    <row r="30" spans="1:10" ht="12.75" customHeight="1">
      <c r="A30" s="45"/>
      <c r="B30" s="73" t="s">
        <v>136</v>
      </c>
      <c r="C30" s="117" t="s">
        <v>13</v>
      </c>
      <c r="D30" s="140">
        <v>1</v>
      </c>
      <c r="E30" s="151"/>
      <c r="F30" s="128">
        <f t="shared" si="4"/>
        <v>0</v>
      </c>
      <c r="I30" s="57"/>
    </row>
    <row r="31" spans="1:10" ht="12.75" customHeight="1">
      <c r="A31" s="45"/>
      <c r="B31" s="73" t="s">
        <v>280</v>
      </c>
      <c r="C31" s="117" t="s">
        <v>13</v>
      </c>
      <c r="D31" s="140">
        <v>0</v>
      </c>
      <c r="E31" s="151"/>
      <c r="F31" s="128">
        <f t="shared" si="4"/>
        <v>0</v>
      </c>
      <c r="I31" s="57"/>
    </row>
    <row r="32" spans="1:10" ht="12.75" customHeight="1">
      <c r="A32" s="45"/>
      <c r="B32" s="55"/>
      <c r="C32" s="117"/>
      <c r="D32" s="153"/>
      <c r="E32" s="151"/>
      <c r="F32" s="128"/>
      <c r="I32" s="57"/>
    </row>
    <row r="33" spans="1:9" ht="153">
      <c r="A33" s="45">
        <f>+A28+1</f>
        <v>6</v>
      </c>
      <c r="B33" s="58" t="s">
        <v>114</v>
      </c>
      <c r="C33" s="117"/>
      <c r="D33" s="153"/>
      <c r="E33" s="151"/>
      <c r="F33" s="128"/>
      <c r="H33" s="51"/>
      <c r="I33" s="59"/>
    </row>
    <row r="34" spans="1:9" ht="12.75" customHeight="1">
      <c r="A34" s="45"/>
      <c r="B34" s="73" t="s">
        <v>279</v>
      </c>
      <c r="C34" s="117" t="s">
        <v>14</v>
      </c>
      <c r="D34" s="140">
        <v>20</v>
      </c>
      <c r="E34" s="151"/>
      <c r="F34" s="128">
        <f t="shared" ref="F34:F36" si="5">D34*E34</f>
        <v>0</v>
      </c>
      <c r="H34" s="78"/>
    </row>
    <row r="35" spans="1:9" ht="12.75" customHeight="1">
      <c r="A35" s="45"/>
      <c r="B35" s="73" t="s">
        <v>136</v>
      </c>
      <c r="C35" s="117" t="s">
        <v>14</v>
      </c>
      <c r="D35" s="140">
        <v>0</v>
      </c>
      <c r="E35" s="151"/>
      <c r="F35" s="128">
        <f t="shared" si="5"/>
        <v>0</v>
      </c>
      <c r="H35" s="78"/>
    </row>
    <row r="36" spans="1:9" ht="12.75" customHeight="1">
      <c r="A36" s="45"/>
      <c r="B36" s="73" t="s">
        <v>280</v>
      </c>
      <c r="C36" s="117" t="s">
        <v>14</v>
      </c>
      <c r="D36" s="140">
        <v>50</v>
      </c>
      <c r="E36" s="151"/>
      <c r="F36" s="128">
        <f t="shared" si="5"/>
        <v>0</v>
      </c>
      <c r="H36" s="78"/>
    </row>
    <row r="37" spans="1:9" ht="12.75" customHeight="1">
      <c r="A37" s="45"/>
      <c r="B37" s="55"/>
      <c r="C37" s="117"/>
      <c r="D37" s="153"/>
      <c r="E37" s="151"/>
      <c r="F37" s="128"/>
    </row>
    <row r="38" spans="1:9" ht="140.25">
      <c r="A38" s="45">
        <f>+A33+1</f>
        <v>7</v>
      </c>
      <c r="B38" s="275" t="s">
        <v>115</v>
      </c>
      <c r="C38" s="117"/>
      <c r="D38" s="153"/>
      <c r="E38" s="151"/>
      <c r="F38" s="128"/>
      <c r="H38" s="213"/>
    </row>
    <row r="39" spans="1:9" ht="12.75" customHeight="1">
      <c r="A39" s="45"/>
      <c r="B39" s="73" t="s">
        <v>279</v>
      </c>
      <c r="C39" s="117" t="s">
        <v>12</v>
      </c>
      <c r="D39" s="140">
        <v>0</v>
      </c>
      <c r="E39" s="151"/>
      <c r="F39" s="128">
        <f t="shared" ref="F39:F41" si="6">D39*E39</f>
        <v>0</v>
      </c>
      <c r="H39" s="78"/>
    </row>
    <row r="40" spans="1:9" ht="12.75" customHeight="1">
      <c r="A40" s="45"/>
      <c r="B40" s="73" t="s">
        <v>136</v>
      </c>
      <c r="C40" s="117" t="s">
        <v>12</v>
      </c>
      <c r="D40" s="140">
        <v>0</v>
      </c>
      <c r="E40" s="151"/>
      <c r="F40" s="128">
        <f t="shared" si="6"/>
        <v>0</v>
      </c>
      <c r="H40" s="78"/>
    </row>
    <row r="41" spans="1:9" ht="12.75" customHeight="1">
      <c r="A41" s="45"/>
      <c r="B41" s="73" t="s">
        <v>280</v>
      </c>
      <c r="C41" s="117" t="s">
        <v>12</v>
      </c>
      <c r="D41" s="140">
        <v>1</v>
      </c>
      <c r="E41" s="151"/>
      <c r="F41" s="128">
        <f t="shared" si="6"/>
        <v>0</v>
      </c>
      <c r="H41" s="78"/>
    </row>
    <row r="42" spans="1:9" ht="12.75" customHeight="1">
      <c r="A42" s="45"/>
      <c r="B42" s="55"/>
      <c r="C42" s="117"/>
      <c r="D42" s="153"/>
      <c r="E42" s="151"/>
      <c r="F42" s="128"/>
    </row>
    <row r="43" spans="1:9" ht="165.75">
      <c r="A43" s="45">
        <f>+A38+1</f>
        <v>8</v>
      </c>
      <c r="B43" s="60" t="s">
        <v>25</v>
      </c>
      <c r="C43" s="118"/>
      <c r="D43" s="140"/>
      <c r="E43" s="141"/>
      <c r="F43" s="128"/>
      <c r="H43" s="213"/>
    </row>
    <row r="44" spans="1:9" ht="12.75" customHeight="1">
      <c r="A44" s="45"/>
      <c r="B44" s="73" t="s">
        <v>279</v>
      </c>
      <c r="C44" s="118" t="s">
        <v>13</v>
      </c>
      <c r="D44" s="140">
        <v>0</v>
      </c>
      <c r="E44" s="141"/>
      <c r="F44" s="128">
        <f t="shared" ref="F44:F46" si="7">D44*E44</f>
        <v>0</v>
      </c>
      <c r="H44" s="51"/>
    </row>
    <row r="45" spans="1:9" ht="12.75" customHeight="1">
      <c r="A45" s="45"/>
      <c r="B45" s="73" t="s">
        <v>136</v>
      </c>
      <c r="C45" s="118" t="s">
        <v>13</v>
      </c>
      <c r="D45" s="140">
        <v>0</v>
      </c>
      <c r="E45" s="141"/>
      <c r="F45" s="128">
        <f t="shared" si="7"/>
        <v>0</v>
      </c>
      <c r="H45" s="51"/>
    </row>
    <row r="46" spans="1:9" ht="12.75" customHeight="1">
      <c r="A46" s="45"/>
      <c r="B46" s="73" t="s">
        <v>280</v>
      </c>
      <c r="C46" s="118" t="s">
        <v>13</v>
      </c>
      <c r="D46" s="140">
        <v>1.3</v>
      </c>
      <c r="E46" s="141"/>
      <c r="F46" s="128">
        <f t="shared" si="7"/>
        <v>0</v>
      </c>
      <c r="H46" s="51"/>
    </row>
    <row r="47" spans="1:9" ht="12.75" customHeight="1">
      <c r="A47" s="45"/>
      <c r="B47" s="60"/>
      <c r="C47" s="118"/>
      <c r="D47" s="140"/>
      <c r="E47" s="141"/>
      <c r="F47" s="142"/>
    </row>
    <row r="48" spans="1:9" ht="204">
      <c r="A48" s="45">
        <f>+A43+1</f>
        <v>9</v>
      </c>
      <c r="B48" s="60" t="s">
        <v>26</v>
      </c>
      <c r="C48" s="114"/>
      <c r="D48" s="140"/>
      <c r="E48" s="141"/>
      <c r="F48" s="128"/>
      <c r="H48" s="213"/>
    </row>
    <row r="49" spans="1:9" ht="12.75" customHeight="1">
      <c r="A49" s="45"/>
      <c r="B49" s="73" t="s">
        <v>279</v>
      </c>
      <c r="C49" s="114" t="s">
        <v>14</v>
      </c>
      <c r="D49" s="140">
        <v>0</v>
      </c>
      <c r="E49" s="141"/>
      <c r="F49" s="128">
        <f>D49*E49</f>
        <v>0</v>
      </c>
    </row>
    <row r="50" spans="1:9" ht="12.75" customHeight="1">
      <c r="A50" s="45"/>
      <c r="B50" s="73" t="s">
        <v>136</v>
      </c>
      <c r="C50" s="114" t="s">
        <v>14</v>
      </c>
      <c r="D50" s="140">
        <v>0</v>
      </c>
      <c r="E50" s="141"/>
      <c r="F50" s="128">
        <f t="shared" ref="F50:F51" si="8">D50*E50</f>
        <v>0</v>
      </c>
    </row>
    <row r="51" spans="1:9" ht="12.75" customHeight="1">
      <c r="A51" s="45"/>
      <c r="B51" s="73" t="s">
        <v>280</v>
      </c>
      <c r="C51" s="114" t="s">
        <v>14</v>
      </c>
      <c r="D51" s="140">
        <v>0</v>
      </c>
      <c r="E51" s="141"/>
      <c r="F51" s="128">
        <f t="shared" si="8"/>
        <v>0</v>
      </c>
    </row>
    <row r="52" spans="1:9" ht="12.75" customHeight="1">
      <c r="A52" s="45"/>
      <c r="B52" s="20"/>
      <c r="C52" s="114"/>
      <c r="D52" s="140"/>
      <c r="E52" s="141"/>
      <c r="F52" s="128"/>
    </row>
    <row r="53" spans="1:9" ht="192.75" customHeight="1">
      <c r="A53" s="45">
        <f>+A48+1</f>
        <v>10</v>
      </c>
      <c r="B53" s="60" t="s">
        <v>27</v>
      </c>
      <c r="C53" s="114"/>
      <c r="D53" s="140"/>
      <c r="E53" s="141"/>
      <c r="F53" s="128"/>
      <c r="I53" s="208"/>
    </row>
    <row r="54" spans="1:9" ht="12.75" customHeight="1">
      <c r="A54" s="45"/>
      <c r="B54" s="73" t="s">
        <v>279</v>
      </c>
      <c r="C54" s="114" t="s">
        <v>14</v>
      </c>
      <c r="D54" s="140">
        <v>85.4</v>
      </c>
      <c r="E54" s="141"/>
      <c r="F54" s="128">
        <f t="shared" ref="F54:F56" si="9">D54*E54</f>
        <v>0</v>
      </c>
      <c r="I54" s="209"/>
    </row>
    <row r="55" spans="1:9" ht="12.75" customHeight="1">
      <c r="A55" s="45"/>
      <c r="B55" s="73" t="s">
        <v>136</v>
      </c>
      <c r="C55" s="114" t="s">
        <v>14</v>
      </c>
      <c r="D55" s="140">
        <v>61.4</v>
      </c>
      <c r="E55" s="141"/>
      <c r="F55" s="128">
        <f t="shared" si="9"/>
        <v>0</v>
      </c>
      <c r="I55" s="209"/>
    </row>
    <row r="56" spans="1:9" ht="12.75" customHeight="1">
      <c r="A56" s="45"/>
      <c r="B56" s="73" t="s">
        <v>280</v>
      </c>
      <c r="C56" s="114" t="s">
        <v>14</v>
      </c>
      <c r="D56" s="140">
        <v>0</v>
      </c>
      <c r="E56" s="141"/>
      <c r="F56" s="128">
        <f t="shared" si="9"/>
        <v>0</v>
      </c>
      <c r="I56" s="209"/>
    </row>
    <row r="57" spans="1:9" ht="12.75" customHeight="1">
      <c r="A57" s="45"/>
      <c r="B57" s="73"/>
      <c r="C57" s="114"/>
      <c r="D57" s="140"/>
      <c r="E57" s="141"/>
      <c r="F57" s="128"/>
    </row>
    <row r="58" spans="1:9" ht="12.75" customHeight="1">
      <c r="A58" s="45"/>
      <c r="B58" s="20"/>
      <c r="C58" s="114"/>
      <c r="D58" s="197" t="s">
        <v>279</v>
      </c>
      <c r="E58" s="166"/>
      <c r="F58" s="128">
        <f>ROUND(+F54+F49+F44+F39+F34+F29+F24+F19+F14+F9,0)</f>
        <v>0</v>
      </c>
    </row>
    <row r="59" spans="1:9" ht="12.75" customHeight="1">
      <c r="A59" s="45"/>
      <c r="B59" s="20"/>
      <c r="C59" s="114"/>
      <c r="D59" s="197" t="s">
        <v>136</v>
      </c>
      <c r="E59" s="166"/>
      <c r="F59" s="128">
        <f>ROUND(+F55+F50+F45+F40+F35+F30+F25+F20+F15+F10,0)</f>
        <v>0</v>
      </c>
    </row>
    <row r="60" spans="1:9" ht="12.75" customHeight="1">
      <c r="A60" s="45"/>
      <c r="B60" s="20"/>
      <c r="C60" s="114"/>
      <c r="D60" s="197" t="s">
        <v>280</v>
      </c>
      <c r="E60" s="166"/>
      <c r="F60" s="128">
        <f>ROUND(+F56+F51+F46+F41+F36+F31+F26+F21+F16+F11,0)</f>
        <v>0</v>
      </c>
    </row>
    <row r="61" spans="1:9" ht="12.75" customHeight="1">
      <c r="A61" s="45"/>
      <c r="B61" s="20"/>
      <c r="C61" s="119"/>
      <c r="D61" s="140"/>
      <c r="E61" s="140"/>
      <c r="F61" s="126"/>
    </row>
    <row r="62" spans="1:9" ht="16.5" thickBot="1">
      <c r="A62" s="22" t="s">
        <v>23</v>
      </c>
      <c r="B62" s="23" t="s">
        <v>24</v>
      </c>
      <c r="C62" s="119"/>
      <c r="D62" s="140"/>
      <c r="E62" s="107" t="s">
        <v>34</v>
      </c>
      <c r="F62" s="107">
        <f>SUM(F58:F61)</f>
        <v>0</v>
      </c>
    </row>
    <row r="63" spans="1:9" ht="15.75" thickTop="1">
      <c r="A63" s="45"/>
      <c r="B63" s="20"/>
      <c r="C63" s="119"/>
      <c r="D63" s="140"/>
      <c r="E63" s="140"/>
      <c r="F63" s="126"/>
    </row>
    <row r="64" spans="1:9">
      <c r="A64" s="45"/>
      <c r="B64" s="20"/>
      <c r="C64" s="119"/>
      <c r="D64" s="140"/>
      <c r="E64" s="140"/>
      <c r="F64" s="126"/>
    </row>
    <row r="65" spans="1:6">
      <c r="A65" s="45"/>
      <c r="B65" s="20"/>
      <c r="C65" s="114"/>
      <c r="D65" s="140"/>
      <c r="E65" s="140"/>
      <c r="F65" s="126"/>
    </row>
    <row r="66" spans="1:6">
      <c r="B66" s="81"/>
      <c r="C66" s="117"/>
      <c r="D66" s="143"/>
      <c r="E66" s="139"/>
      <c r="F66" s="135"/>
    </row>
    <row r="68" spans="1:6">
      <c r="B68" s="67"/>
      <c r="C68" s="121"/>
      <c r="D68" s="144"/>
      <c r="E68" s="145"/>
      <c r="F68" s="128"/>
    </row>
  </sheetData>
  <pageMargins left="0.78740157480314965" right="0.19685039370078741" top="0.59055118110236227" bottom="0.59055118110236227" header="0" footer="0.19685039370078741"/>
  <pageSetup paperSize="9" scale="95" orientation="portrait" r:id="rId1"/>
  <headerFooter>
    <oddFooter>Stran &amp;P</oddFooter>
  </headerFooter>
  <colBreaks count="1" manualBreakCount="1">
    <brk id="6" max="10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nsl</vt:lpstr>
      <vt:lpstr>skREK</vt:lpstr>
      <vt:lpstr>Rfk</vt:lpstr>
      <vt:lpstr>FpredD</vt:lpstr>
      <vt:lpstr>FzemBetD</vt:lpstr>
      <vt:lpstr>Fkan</vt:lpstr>
      <vt:lpstr>FzakljD</vt:lpstr>
      <vt:lpstr>Rmet</vt:lpstr>
      <vt:lpstr>MprD</vt:lpstr>
      <vt:lpstr>MzbD</vt:lpstr>
      <vt:lpstr>Mkanal</vt:lpstr>
      <vt:lpstr>MzakljuD</vt:lpstr>
      <vt:lpstr>fekalna osnovni podatki</vt:lpstr>
      <vt:lpstr>ČRP-grd</vt:lpstr>
      <vt:lpstr>ČRP str</vt:lpstr>
      <vt:lpstr>crp ELprikljucek gd</vt:lpstr>
      <vt:lpstr>ĆRP NN priklj ELmont dela</vt:lpstr>
      <vt:lpstr>ČRP ELmont dela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Iztok</dc:creator>
  <cp:lastModifiedBy>Uporabnik</cp:lastModifiedBy>
  <cp:lastPrinted>2020-10-05T07:13:23Z</cp:lastPrinted>
  <dcterms:created xsi:type="dcterms:W3CDTF">2014-12-11T07:13:27Z</dcterms:created>
  <dcterms:modified xsi:type="dcterms:W3CDTF">2020-10-13T10:04:09Z</dcterms:modified>
</cp:coreProperties>
</file>