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OPISI\"/>
    </mc:Choice>
  </mc:AlternateContent>
  <bookViews>
    <workbookView xWindow="0" yWindow="0" windowWidth="25200" windowHeight="10650" tabRatio="952" activeTab="1"/>
  </bookViews>
  <sheets>
    <sheet name="nsl" sheetId="1" r:id="rId1"/>
    <sheet name="skREK" sheetId="2" r:id="rId2"/>
    <sheet name="Rfk" sheetId="3" r:id="rId3"/>
    <sheet name="predD" sheetId="5" r:id="rId4"/>
    <sheet name="zemBetD" sheetId="7" r:id="rId5"/>
    <sheet name="kan" sheetId="8" r:id="rId6"/>
    <sheet name="zakljD" sheetId="9" r:id="rId7"/>
    <sheet name="fekalna osnovni podatki" sheetId="34" r:id="rId8"/>
    <sheet name="vodovod" sheetId="50" r:id="rId9"/>
    <sheet name="Č1-grd" sheetId="33" r:id="rId10"/>
    <sheet name="Č1-str" sheetId="39" r:id="rId11"/>
    <sheet name="Č1-ELgd" sheetId="15" r:id="rId12"/>
    <sheet name="Č1-el" sheetId="44" r:id="rId13"/>
    <sheet name="Č1-telem" sheetId="46" r:id="rId14"/>
    <sheet name="Č2-grd" sheetId="42" r:id="rId15"/>
    <sheet name="Č2-str" sheetId="41" r:id="rId16"/>
    <sheet name="Č2-ELgd" sheetId="43" r:id="rId17"/>
    <sheet name="Č2-el" sheetId="48" r:id="rId18"/>
    <sheet name="Č2-telem" sheetId="47" r:id="rId19"/>
  </sheets>
  <calcPr calcId="162913"/>
</workbook>
</file>

<file path=xl/calcChain.xml><?xml version="1.0" encoding="utf-8"?>
<calcChain xmlns="http://schemas.openxmlformats.org/spreadsheetml/2006/main">
  <c r="F28" i="41" l="1"/>
  <c r="F28" i="39"/>
  <c r="F24" i="41" l="1"/>
  <c r="F24" i="39"/>
  <c r="C23" i="2" l="1"/>
  <c r="C24" i="2"/>
  <c r="D19" i="50" l="1"/>
  <c r="F17" i="50" l="1"/>
  <c r="D9" i="50"/>
  <c r="F15" i="50" l="1"/>
  <c r="F19" i="50" l="1"/>
  <c r="F13" i="50"/>
  <c r="F11" i="50"/>
  <c r="A11" i="50"/>
  <c r="A13" i="50" s="1"/>
  <c r="A15" i="50" s="1"/>
  <c r="A17" i="50" s="1"/>
  <c r="A19" i="50" s="1"/>
  <c r="F9" i="50"/>
  <c r="F24" i="50" l="1"/>
  <c r="C26" i="2" l="1"/>
  <c r="D16" i="34"/>
  <c r="F53" i="33" l="1"/>
  <c r="F53" i="42"/>
  <c r="F33" i="42" l="1"/>
  <c r="D88" i="8" l="1"/>
  <c r="D87" i="8"/>
  <c r="E10" i="34" l="1"/>
  <c r="E40" i="3"/>
  <c r="E39" i="3"/>
  <c r="G10" i="34" l="1"/>
  <c r="D205" i="5"/>
  <c r="D13" i="9" s="1"/>
  <c r="C19" i="2"/>
  <c r="E16" i="34" l="1"/>
  <c r="E17" i="34"/>
  <c r="B239" i="9" l="1"/>
  <c r="D213" i="9"/>
  <c r="F213" i="9" s="1"/>
  <c r="B213" i="9"/>
  <c r="B188" i="9"/>
  <c r="B163" i="9"/>
  <c r="B138" i="9"/>
  <c r="D113" i="9"/>
  <c r="F113" i="9" s="1"/>
  <c r="B113" i="9"/>
  <c r="B88" i="9"/>
  <c r="D63" i="9"/>
  <c r="F63" i="9" s="1"/>
  <c r="B63" i="9"/>
  <c r="D38" i="9"/>
  <c r="F38" i="9" s="1"/>
  <c r="B38" i="9"/>
  <c r="B13" i="9"/>
  <c r="B213" i="8"/>
  <c r="F188" i="8"/>
  <c r="B188" i="8"/>
  <c r="F163" i="8"/>
  <c r="B163" i="8"/>
  <c r="F138" i="8"/>
  <c r="B138" i="8"/>
  <c r="F113" i="8"/>
  <c r="B113" i="8"/>
  <c r="B88" i="8"/>
  <c r="F63" i="8"/>
  <c r="B63" i="8"/>
  <c r="F38" i="8"/>
  <c r="B38" i="8"/>
  <c r="D13" i="8"/>
  <c r="F13" i="8" s="1"/>
  <c r="B13" i="8"/>
  <c r="B460" i="7"/>
  <c r="B435" i="7"/>
  <c r="B410" i="7"/>
  <c r="B385" i="7"/>
  <c r="F360" i="7"/>
  <c r="B360" i="7"/>
  <c r="F335" i="7"/>
  <c r="B335" i="7"/>
  <c r="B310" i="7"/>
  <c r="B285" i="7"/>
  <c r="B260" i="7"/>
  <c r="B235" i="7"/>
  <c r="B210" i="7"/>
  <c r="F185" i="7"/>
  <c r="B185" i="7"/>
  <c r="F160" i="7"/>
  <c r="B160" i="7"/>
  <c r="B135" i="7"/>
  <c r="B110" i="7"/>
  <c r="B85" i="7"/>
  <c r="B35" i="7"/>
  <c r="B60" i="7"/>
  <c r="G12" i="7"/>
  <c r="D235" i="7" s="1"/>
  <c r="F235" i="7" s="1"/>
  <c r="F12" i="7"/>
  <c r="E12" i="7"/>
  <c r="D12" i="7"/>
  <c r="B12" i="7"/>
  <c r="B301" i="5"/>
  <c r="F277" i="5"/>
  <c r="B277" i="5"/>
  <c r="F253" i="5"/>
  <c r="B253" i="5"/>
  <c r="F229" i="5"/>
  <c r="B229" i="5"/>
  <c r="F205" i="5"/>
  <c r="B205" i="5"/>
  <c r="F181" i="5"/>
  <c r="B181" i="5"/>
  <c r="F157" i="5"/>
  <c r="B157" i="5"/>
  <c r="F133" i="5"/>
  <c r="B133" i="5"/>
  <c r="F109" i="5"/>
  <c r="B109" i="5"/>
  <c r="B85" i="5"/>
  <c r="F61" i="5"/>
  <c r="B61" i="5"/>
  <c r="F37" i="5"/>
  <c r="B37" i="5"/>
  <c r="D13" i="5"/>
  <c r="B13" i="5"/>
  <c r="C10" i="3"/>
  <c r="B240" i="9"/>
  <c r="B214" i="9"/>
  <c r="B189" i="9"/>
  <c r="B164" i="9"/>
  <c r="B139" i="9"/>
  <c r="B114" i="9"/>
  <c r="B89" i="9"/>
  <c r="B64" i="9"/>
  <c r="D39" i="9"/>
  <c r="F39" i="9" s="1"/>
  <c r="B39" i="9"/>
  <c r="B14" i="9"/>
  <c r="B214" i="8"/>
  <c r="F189" i="8"/>
  <c r="B189" i="8"/>
  <c r="D139" i="8"/>
  <c r="F139" i="8" s="1"/>
  <c r="F164" i="8"/>
  <c r="B164" i="8"/>
  <c r="D140" i="8"/>
  <c r="B139" i="8"/>
  <c r="B114" i="8"/>
  <c r="D89" i="8"/>
  <c r="D90" i="8"/>
  <c r="B89" i="8"/>
  <c r="B64" i="8"/>
  <c r="F39" i="8"/>
  <c r="B39" i="8"/>
  <c r="D14" i="8"/>
  <c r="F14" i="8" s="1"/>
  <c r="D12" i="8"/>
  <c r="B14" i="8"/>
  <c r="C11" i="3"/>
  <c r="B461" i="7"/>
  <c r="B436" i="7"/>
  <c r="B411" i="7"/>
  <c r="B386" i="7"/>
  <c r="F361" i="7"/>
  <c r="B361" i="7"/>
  <c r="B336" i="7"/>
  <c r="B311" i="7"/>
  <c r="B286" i="7"/>
  <c r="B261" i="7"/>
  <c r="B236" i="7"/>
  <c r="B211" i="7"/>
  <c r="F186" i="7"/>
  <c r="B186" i="7"/>
  <c r="F161" i="7"/>
  <c r="F159" i="7"/>
  <c r="B161" i="7"/>
  <c r="D136" i="7"/>
  <c r="F136" i="7" s="1"/>
  <c r="B136" i="7"/>
  <c r="D111" i="7"/>
  <c r="F111" i="7" s="1"/>
  <c r="B111" i="7"/>
  <c r="D86" i="7"/>
  <c r="F86" i="7" s="1"/>
  <c r="B86" i="7"/>
  <c r="D61" i="7"/>
  <c r="F61" i="7" s="1"/>
  <c r="B61" i="7"/>
  <c r="B36" i="7"/>
  <c r="F13" i="7"/>
  <c r="D13" i="7"/>
  <c r="D211" i="7" s="1"/>
  <c r="F211" i="7" s="1"/>
  <c r="B13" i="7"/>
  <c r="B302" i="5"/>
  <c r="B278" i="5"/>
  <c r="F254" i="5"/>
  <c r="B254" i="5"/>
  <c r="F231" i="5"/>
  <c r="B230" i="5"/>
  <c r="B206" i="5"/>
  <c r="F182" i="5"/>
  <c r="B182" i="5"/>
  <c r="B158" i="5"/>
  <c r="B134" i="5"/>
  <c r="B110" i="5"/>
  <c r="B86" i="5"/>
  <c r="B62" i="5"/>
  <c r="F38" i="5"/>
  <c r="D14" i="5"/>
  <c r="B14" i="5"/>
  <c r="B38" i="5"/>
  <c r="E11" i="34"/>
  <c r="D206" i="5" s="1"/>
  <c r="F85" i="5" l="1"/>
  <c r="F301" i="5" s="1"/>
  <c r="E10" i="3" s="1"/>
  <c r="F13" i="5"/>
  <c r="D210" i="7"/>
  <c r="F210" i="7" s="1"/>
  <c r="F88" i="9"/>
  <c r="F89" i="8"/>
  <c r="F88" i="8"/>
  <c r="F213" i="8" s="1"/>
  <c r="I10" i="3" s="1"/>
  <c r="F278" i="5"/>
  <c r="F230" i="5"/>
  <c r="F13" i="9"/>
  <c r="D138" i="9"/>
  <c r="F138" i="9" s="1"/>
  <c r="F89" i="9"/>
  <c r="D410" i="7"/>
  <c r="F410" i="7" s="1"/>
  <c r="D385" i="7"/>
  <c r="D260" i="7"/>
  <c r="F260" i="7" s="1"/>
  <c r="D310" i="7"/>
  <c r="F310" i="7" s="1"/>
  <c r="F14" i="5"/>
  <c r="D114" i="9"/>
  <c r="F114" i="9" s="1"/>
  <c r="E13" i="7"/>
  <c r="D261" i="7" s="1"/>
  <c r="F261" i="7" s="1"/>
  <c r="F206" i="5"/>
  <c r="D14" i="9"/>
  <c r="F14" i="9" s="1"/>
  <c r="D214" i="9"/>
  <c r="F214" i="9" s="1"/>
  <c r="G11" i="34"/>
  <c r="D139" i="9"/>
  <c r="F139" i="9" s="1"/>
  <c r="D311" i="7"/>
  <c r="F311" i="7" s="1"/>
  <c r="F86" i="5"/>
  <c r="F10" i="48"/>
  <c r="A10" i="48"/>
  <c r="F8" i="48"/>
  <c r="F114" i="8" l="1"/>
  <c r="F20" i="48"/>
  <c r="F62" i="5"/>
  <c r="F64" i="8"/>
  <c r="F214" i="8" s="1"/>
  <c r="I11" i="3" s="1"/>
  <c r="F336" i="7"/>
  <c r="F232" i="5"/>
  <c r="D163" i="9"/>
  <c r="F163" i="9" s="1"/>
  <c r="F385" i="7"/>
  <c r="D285" i="7"/>
  <c r="F285" i="7" s="1"/>
  <c r="D411" i="7"/>
  <c r="F411" i="7" s="1"/>
  <c r="G13" i="7"/>
  <c r="D110" i="5"/>
  <c r="D164" i="9"/>
  <c r="F164" i="9" s="1"/>
  <c r="D189" i="9"/>
  <c r="F189" i="9" s="1"/>
  <c r="D286" i="7"/>
  <c r="F286" i="7" s="1"/>
  <c r="F10" i="44"/>
  <c r="A10" i="44"/>
  <c r="F8" i="44"/>
  <c r="D21" i="43"/>
  <c r="F21" i="43" s="1"/>
  <c r="F19" i="43"/>
  <c r="F17" i="43"/>
  <c r="D15" i="43"/>
  <c r="F15" i="43" s="1"/>
  <c r="F12" i="43"/>
  <c r="F10" i="43"/>
  <c r="A10" i="43"/>
  <c r="A12" i="43" s="1"/>
  <c r="A14" i="43" s="1"/>
  <c r="A17" i="43" s="1"/>
  <c r="A19" i="43" s="1"/>
  <c r="A21" i="43" s="1"/>
  <c r="F8" i="43"/>
  <c r="D21" i="15"/>
  <c r="D15" i="15"/>
  <c r="F279" i="5"/>
  <c r="F255" i="5"/>
  <c r="F252" i="5"/>
  <c r="F276" i="5"/>
  <c r="B295" i="5"/>
  <c r="B294" i="5"/>
  <c r="B293" i="5"/>
  <c r="B292" i="5"/>
  <c r="B291" i="5"/>
  <c r="B290" i="5"/>
  <c r="B289" i="5"/>
  <c r="B288" i="5"/>
  <c r="B287" i="5"/>
  <c r="B286" i="5"/>
  <c r="B285" i="5"/>
  <c r="B284" i="5"/>
  <c r="B283" i="5"/>
  <c r="B282" i="5"/>
  <c r="B281" i="5"/>
  <c r="B280" i="5"/>
  <c r="B279" i="5"/>
  <c r="B276" i="5"/>
  <c r="B275" i="5"/>
  <c r="B299" i="5"/>
  <c r="B300" i="5"/>
  <c r="B303" i="5"/>
  <c r="B304" i="5"/>
  <c r="B305" i="5"/>
  <c r="B306" i="5"/>
  <c r="B307" i="5"/>
  <c r="B308" i="5"/>
  <c r="B309" i="5"/>
  <c r="B310" i="5"/>
  <c r="B311" i="5"/>
  <c r="B312" i="5"/>
  <c r="B313" i="5"/>
  <c r="B314" i="5"/>
  <c r="B315" i="5"/>
  <c r="B316" i="5"/>
  <c r="B317" i="5"/>
  <c r="B318" i="5"/>
  <c r="B271" i="5"/>
  <c r="B270" i="5"/>
  <c r="B269" i="5"/>
  <c r="B268" i="5"/>
  <c r="B267" i="5"/>
  <c r="B266" i="5"/>
  <c r="B265" i="5"/>
  <c r="B264" i="5"/>
  <c r="B263" i="5"/>
  <c r="B262" i="5"/>
  <c r="B261" i="5"/>
  <c r="B260" i="5"/>
  <c r="B259" i="5"/>
  <c r="B258" i="5"/>
  <c r="B257" i="5"/>
  <c r="B256" i="5"/>
  <c r="B255" i="5"/>
  <c r="B252" i="5"/>
  <c r="B251" i="5"/>
  <c r="F27" i="42"/>
  <c r="F33" i="33"/>
  <c r="F55" i="42"/>
  <c r="F51" i="42"/>
  <c r="F49" i="42"/>
  <c r="F47" i="42"/>
  <c r="D45" i="42"/>
  <c r="F45" i="42" s="1"/>
  <c r="D43" i="42"/>
  <c r="F43" i="42" s="1"/>
  <c r="F41" i="42"/>
  <c r="D39" i="42"/>
  <c r="F39" i="42" s="1"/>
  <c r="D37" i="42"/>
  <c r="F37" i="42" s="1"/>
  <c r="D35" i="42"/>
  <c r="F35" i="42" s="1"/>
  <c r="D31" i="42"/>
  <c r="F31" i="42" s="1"/>
  <c r="D29" i="42"/>
  <c r="F29" i="42" s="1"/>
  <c r="D25" i="42"/>
  <c r="F25" i="42" s="1"/>
  <c r="D23" i="42"/>
  <c r="F23" i="42" s="1"/>
  <c r="D21" i="42"/>
  <c r="F21" i="42" s="1"/>
  <c r="A18" i="42"/>
  <c r="D16" i="42"/>
  <c r="F16" i="42" s="1"/>
  <c r="F15" i="42"/>
  <c r="F14" i="42"/>
  <c r="F13" i="42"/>
  <c r="F26" i="41"/>
  <c r="F25" i="41"/>
  <c r="F23" i="41"/>
  <c r="F22" i="41"/>
  <c r="F21" i="41"/>
  <c r="F20" i="41"/>
  <c r="F19" i="41"/>
  <c r="F18" i="41"/>
  <c r="F17" i="41"/>
  <c r="F16" i="41"/>
  <c r="A28" i="41"/>
  <c r="F13" i="41"/>
  <c r="F11" i="41"/>
  <c r="D21" i="33"/>
  <c r="B257" i="9"/>
  <c r="B256" i="9"/>
  <c r="B255" i="9"/>
  <c r="B254" i="9"/>
  <c r="B253" i="9"/>
  <c r="B252" i="9"/>
  <c r="B251" i="9"/>
  <c r="B250" i="9"/>
  <c r="B249" i="9"/>
  <c r="B248" i="9"/>
  <c r="B247" i="9"/>
  <c r="B246" i="9"/>
  <c r="B245" i="9"/>
  <c r="B244" i="9"/>
  <c r="B243" i="9"/>
  <c r="B242" i="9"/>
  <c r="B241" i="9"/>
  <c r="B238" i="9"/>
  <c r="B237" i="9"/>
  <c r="D222" i="5"/>
  <c r="D155" i="9" s="1"/>
  <c r="D208" i="5"/>
  <c r="D141" i="9" s="1"/>
  <c r="C28" i="3"/>
  <c r="C27" i="3"/>
  <c r="C26" i="3"/>
  <c r="C25" i="3"/>
  <c r="C24" i="3"/>
  <c r="C23" i="3"/>
  <c r="C22" i="3"/>
  <c r="C21" i="3"/>
  <c r="C20" i="3"/>
  <c r="C19" i="3"/>
  <c r="C18" i="3"/>
  <c r="C17" i="3"/>
  <c r="C16" i="3"/>
  <c r="C15" i="3"/>
  <c r="C14" i="3"/>
  <c r="C13" i="3"/>
  <c r="C12" i="3"/>
  <c r="C9" i="3"/>
  <c r="C8" i="3"/>
  <c r="D230" i="9"/>
  <c r="F230" i="9" s="1"/>
  <c r="D229" i="9"/>
  <c r="F229" i="9" s="1"/>
  <c r="D228" i="9"/>
  <c r="F228" i="9" s="1"/>
  <c r="D227" i="9"/>
  <c r="F227" i="9" s="1"/>
  <c r="D225" i="9"/>
  <c r="F225" i="9" s="1"/>
  <c r="D224" i="9"/>
  <c r="F224" i="9" s="1"/>
  <c r="D221" i="9"/>
  <c r="F221" i="9" s="1"/>
  <c r="D216" i="9"/>
  <c r="F216" i="9" s="1"/>
  <c r="D130" i="9"/>
  <c r="F130" i="9" s="1"/>
  <c r="D129" i="9"/>
  <c r="F129" i="9" s="1"/>
  <c r="D128" i="9"/>
  <c r="F128" i="9" s="1"/>
  <c r="D127" i="9"/>
  <c r="F127" i="9" s="1"/>
  <c r="D125" i="9"/>
  <c r="F125" i="9" s="1"/>
  <c r="D124" i="9"/>
  <c r="F124" i="9" s="1"/>
  <c r="D106" i="9"/>
  <c r="D105" i="9"/>
  <c r="D104" i="9"/>
  <c r="D103" i="9"/>
  <c r="D102" i="9"/>
  <c r="D101" i="9"/>
  <c r="D100" i="9"/>
  <c r="D74" i="9"/>
  <c r="F74" i="9" s="1"/>
  <c r="D72" i="9"/>
  <c r="F72" i="9" s="1"/>
  <c r="D71" i="9"/>
  <c r="F71" i="9" s="1"/>
  <c r="D70" i="9"/>
  <c r="F70" i="9" s="1"/>
  <c r="D56" i="9"/>
  <c r="F56" i="9" s="1"/>
  <c r="D55" i="9"/>
  <c r="F55" i="9" s="1"/>
  <c r="D54" i="9"/>
  <c r="F54" i="9" s="1"/>
  <c r="D53" i="9"/>
  <c r="F53" i="9" s="1"/>
  <c r="D52" i="9"/>
  <c r="F52" i="9" s="1"/>
  <c r="D51" i="9"/>
  <c r="F51" i="9" s="1"/>
  <c r="D50" i="9"/>
  <c r="F50" i="9" s="1"/>
  <c r="D49" i="9"/>
  <c r="F49" i="9" s="1"/>
  <c r="D48" i="9"/>
  <c r="F48" i="9" s="1"/>
  <c r="D47" i="9"/>
  <c r="F47" i="9" s="1"/>
  <c r="D46" i="9"/>
  <c r="F46" i="9" s="1"/>
  <c r="D45" i="9"/>
  <c r="F45" i="9" s="1"/>
  <c r="D44" i="9"/>
  <c r="F44" i="9" s="1"/>
  <c r="D43" i="9"/>
  <c r="F43" i="9" s="1"/>
  <c r="D42" i="9"/>
  <c r="F42" i="9" s="1"/>
  <c r="D41" i="9"/>
  <c r="F41" i="9" s="1"/>
  <c r="D40" i="9"/>
  <c r="F40" i="9" s="1"/>
  <c r="B31" i="9"/>
  <c r="B30" i="9"/>
  <c r="B29" i="9"/>
  <c r="B28" i="9"/>
  <c r="B27" i="9"/>
  <c r="B26" i="9"/>
  <c r="B25" i="9"/>
  <c r="B24" i="9"/>
  <c r="B23" i="9"/>
  <c r="B22" i="9"/>
  <c r="B21" i="9"/>
  <c r="B20" i="9"/>
  <c r="B19" i="9"/>
  <c r="B18" i="9"/>
  <c r="B17" i="9"/>
  <c r="B16" i="9"/>
  <c r="B15" i="9"/>
  <c r="B12" i="9"/>
  <c r="B56" i="9"/>
  <c r="B55" i="9"/>
  <c r="B54" i="9"/>
  <c r="B53" i="9"/>
  <c r="B52" i="9"/>
  <c r="B51" i="9"/>
  <c r="B50" i="9"/>
  <c r="B49" i="9"/>
  <c r="B48" i="9"/>
  <c r="B47" i="9"/>
  <c r="B46" i="9"/>
  <c r="B45" i="9"/>
  <c r="B44" i="9"/>
  <c r="B43" i="9"/>
  <c r="B42" i="9"/>
  <c r="B41" i="9"/>
  <c r="B40" i="9"/>
  <c r="B37" i="9"/>
  <c r="B81" i="9"/>
  <c r="B80" i="9"/>
  <c r="B79" i="9"/>
  <c r="B78" i="9"/>
  <c r="B77" i="9"/>
  <c r="B76" i="9"/>
  <c r="B75" i="9"/>
  <c r="B74" i="9"/>
  <c r="B73" i="9"/>
  <c r="B72" i="9"/>
  <c r="B71" i="9"/>
  <c r="B70" i="9"/>
  <c r="B69" i="9"/>
  <c r="B68" i="9"/>
  <c r="B67" i="9"/>
  <c r="B66" i="9"/>
  <c r="B65" i="9"/>
  <c r="B62" i="9"/>
  <c r="B106" i="9"/>
  <c r="B105" i="9"/>
  <c r="B104" i="9"/>
  <c r="B103" i="9"/>
  <c r="B102" i="9"/>
  <c r="B101" i="9"/>
  <c r="B100" i="9"/>
  <c r="B99" i="9"/>
  <c r="B98" i="9"/>
  <c r="B97" i="9"/>
  <c r="B96" i="9"/>
  <c r="B95" i="9"/>
  <c r="B94" i="9"/>
  <c r="B93" i="9"/>
  <c r="B92" i="9"/>
  <c r="B91" i="9"/>
  <c r="B90" i="9"/>
  <c r="B87" i="9"/>
  <c r="B131" i="9"/>
  <c r="B130" i="9"/>
  <c r="B129" i="9"/>
  <c r="B128" i="9"/>
  <c r="B127" i="9"/>
  <c r="B126" i="9"/>
  <c r="B125" i="9"/>
  <c r="B124" i="9"/>
  <c r="B123" i="9"/>
  <c r="B122" i="9"/>
  <c r="B121" i="9"/>
  <c r="B120" i="9"/>
  <c r="B119" i="9"/>
  <c r="B118" i="9"/>
  <c r="B117" i="9"/>
  <c r="B116" i="9"/>
  <c r="B115" i="9"/>
  <c r="B112" i="9"/>
  <c r="B156" i="9"/>
  <c r="B155" i="9"/>
  <c r="B154" i="9"/>
  <c r="B153" i="9"/>
  <c r="B152" i="9"/>
  <c r="B151" i="9"/>
  <c r="B150" i="9"/>
  <c r="B149" i="9"/>
  <c r="B148" i="9"/>
  <c r="B147" i="9"/>
  <c r="B146" i="9"/>
  <c r="B145" i="9"/>
  <c r="B144" i="9"/>
  <c r="B143" i="9"/>
  <c r="B142" i="9"/>
  <c r="B141" i="9"/>
  <c r="B140" i="9"/>
  <c r="B137" i="9"/>
  <c r="B181" i="9"/>
  <c r="B180" i="9"/>
  <c r="B179" i="9"/>
  <c r="B178" i="9"/>
  <c r="B177" i="9"/>
  <c r="B176" i="9"/>
  <c r="B175" i="9"/>
  <c r="B174" i="9"/>
  <c r="B173" i="9"/>
  <c r="B172" i="9"/>
  <c r="B171" i="9"/>
  <c r="B170" i="9"/>
  <c r="B169" i="9"/>
  <c r="B168" i="9"/>
  <c r="B167" i="9"/>
  <c r="B166" i="9"/>
  <c r="B165" i="9"/>
  <c r="B162" i="9"/>
  <c r="B206" i="9"/>
  <c r="B205" i="9"/>
  <c r="B204" i="9"/>
  <c r="B203" i="9"/>
  <c r="B202" i="9"/>
  <c r="B201" i="9"/>
  <c r="B200" i="9"/>
  <c r="B199" i="9"/>
  <c r="B198" i="9"/>
  <c r="B197" i="9"/>
  <c r="B196" i="9"/>
  <c r="B195" i="9"/>
  <c r="B194" i="9"/>
  <c r="B193" i="9"/>
  <c r="B192" i="9"/>
  <c r="B191" i="9"/>
  <c r="B190" i="9"/>
  <c r="B187" i="9"/>
  <c r="B231" i="9"/>
  <c r="B230" i="9"/>
  <c r="B229" i="9"/>
  <c r="B228" i="9"/>
  <c r="B227" i="9"/>
  <c r="B226" i="9"/>
  <c r="B225" i="9"/>
  <c r="B224" i="9"/>
  <c r="B223" i="9"/>
  <c r="B222" i="9"/>
  <c r="B221" i="9"/>
  <c r="B220" i="9"/>
  <c r="B219" i="9"/>
  <c r="B218" i="9"/>
  <c r="B217" i="9"/>
  <c r="B216" i="9"/>
  <c r="B215" i="9"/>
  <c r="B212" i="9"/>
  <c r="B211" i="9"/>
  <c r="B186" i="9"/>
  <c r="B161" i="9"/>
  <c r="B136" i="9"/>
  <c r="B111" i="9"/>
  <c r="B86" i="9"/>
  <c r="B61" i="9"/>
  <c r="B36" i="9"/>
  <c r="B11" i="9"/>
  <c r="F181" i="8"/>
  <c r="F180" i="8"/>
  <c r="F179" i="8"/>
  <c r="F178" i="8"/>
  <c r="F177" i="8"/>
  <c r="F176" i="8"/>
  <c r="F175" i="8"/>
  <c r="F174" i="8"/>
  <c r="F173" i="8"/>
  <c r="F172" i="8"/>
  <c r="F171" i="8"/>
  <c r="F170" i="8"/>
  <c r="F169" i="8"/>
  <c r="F168" i="8"/>
  <c r="F167" i="8"/>
  <c r="F166" i="8"/>
  <c r="F165" i="8"/>
  <c r="D156" i="8"/>
  <c r="F156" i="8" s="1"/>
  <c r="D155" i="8"/>
  <c r="F155" i="8" s="1"/>
  <c r="D154" i="8"/>
  <c r="F154" i="8" s="1"/>
  <c r="D153" i="8"/>
  <c r="F153" i="8" s="1"/>
  <c r="D152" i="8"/>
  <c r="F152" i="8" s="1"/>
  <c r="D151" i="8"/>
  <c r="F151" i="8" s="1"/>
  <c r="D150" i="8"/>
  <c r="F150" i="8" s="1"/>
  <c r="D149" i="8"/>
  <c r="F149" i="8" s="1"/>
  <c r="D148" i="8"/>
  <c r="F148" i="8" s="1"/>
  <c r="D147" i="8"/>
  <c r="F147" i="8" s="1"/>
  <c r="D146" i="8"/>
  <c r="F146" i="8" s="1"/>
  <c r="D145" i="8"/>
  <c r="F145" i="8" s="1"/>
  <c r="D144" i="8"/>
  <c r="F144" i="8" s="1"/>
  <c r="D143" i="8"/>
  <c r="F143" i="8" s="1"/>
  <c r="D142" i="8"/>
  <c r="F142" i="8" s="1"/>
  <c r="D141" i="8"/>
  <c r="F141" i="8" s="1"/>
  <c r="F140" i="8"/>
  <c r="D104" i="8"/>
  <c r="D103" i="8"/>
  <c r="D102" i="8"/>
  <c r="D101" i="8"/>
  <c r="D100" i="8"/>
  <c r="D99" i="8"/>
  <c r="D98" i="8"/>
  <c r="D97" i="8"/>
  <c r="D96" i="8"/>
  <c r="D95" i="8"/>
  <c r="D94" i="8"/>
  <c r="D93" i="8"/>
  <c r="D92" i="8"/>
  <c r="D91" i="8"/>
  <c r="D188" i="9" l="1"/>
  <c r="F188" i="9" s="1"/>
  <c r="F239" i="9" s="1"/>
  <c r="K10" i="3" s="1"/>
  <c r="F58" i="42"/>
  <c r="D134" i="5"/>
  <c r="F110" i="5"/>
  <c r="D236" i="7"/>
  <c r="F236" i="7" s="1"/>
  <c r="D386" i="7"/>
  <c r="F20" i="44"/>
  <c r="C18" i="2" s="1"/>
  <c r="F23" i="43"/>
  <c r="F281" i="5"/>
  <c r="F280" i="5"/>
  <c r="F256" i="5"/>
  <c r="F257" i="5"/>
  <c r="D180" i="9"/>
  <c r="F180" i="9" s="1"/>
  <c r="F155" i="9"/>
  <c r="D30" i="9"/>
  <c r="F30" i="9" s="1"/>
  <c r="F30" i="41"/>
  <c r="D166" i="9"/>
  <c r="F141" i="9"/>
  <c r="D16" i="9"/>
  <c r="F16" i="9" s="1"/>
  <c r="M35" i="3" l="1"/>
  <c r="D436" i="7"/>
  <c r="F436" i="7" s="1"/>
  <c r="F386" i="7"/>
  <c r="F134" i="5"/>
  <c r="D158" i="5"/>
  <c r="D205" i="9"/>
  <c r="F205" i="9" s="1"/>
  <c r="F282" i="5"/>
  <c r="F258" i="5"/>
  <c r="F166" i="9"/>
  <c r="D191" i="9"/>
  <c r="F191" i="9" s="1"/>
  <c r="F461" i="7" l="1"/>
  <c r="G11" i="3" s="1"/>
  <c r="F158" i="5"/>
  <c r="F302" i="5" s="1"/>
  <c r="E11" i="3" s="1"/>
  <c r="D64" i="9"/>
  <c r="F64" i="9" s="1"/>
  <c r="F240" i="9" s="1"/>
  <c r="K11" i="3" s="1"/>
  <c r="F283" i="5"/>
  <c r="F259" i="5"/>
  <c r="M11" i="3" l="1"/>
  <c r="F284" i="5"/>
  <c r="F260" i="5"/>
  <c r="F285" i="5" l="1"/>
  <c r="F261" i="5"/>
  <c r="F286" i="5" l="1"/>
  <c r="F262" i="5"/>
  <c r="F287" i="5" l="1"/>
  <c r="F263" i="5"/>
  <c r="D56" i="8"/>
  <c r="F56" i="8" s="1"/>
  <c r="D55" i="8"/>
  <c r="F55" i="8" s="1"/>
  <c r="F54" i="8"/>
  <c r="F53" i="8"/>
  <c r="F52" i="8"/>
  <c r="F51" i="8"/>
  <c r="F50" i="8"/>
  <c r="F49" i="8"/>
  <c r="F48" i="8"/>
  <c r="F47" i="8"/>
  <c r="F46" i="8"/>
  <c r="F45" i="8"/>
  <c r="F44" i="8"/>
  <c r="F43" i="8"/>
  <c r="F42" i="8"/>
  <c r="F41" i="8"/>
  <c r="F40" i="8"/>
  <c r="F31" i="8"/>
  <c r="F30" i="8"/>
  <c r="D29" i="8"/>
  <c r="F29" i="8" s="1"/>
  <c r="D28" i="8"/>
  <c r="F28" i="8" s="1"/>
  <c r="D27" i="8"/>
  <c r="F27" i="8" s="1"/>
  <c r="D26" i="8"/>
  <c r="F26" i="8" s="1"/>
  <c r="D25" i="8"/>
  <c r="F25" i="8" s="1"/>
  <c r="D24" i="8"/>
  <c r="F24" i="8" s="1"/>
  <c r="D23" i="8"/>
  <c r="F23" i="8" s="1"/>
  <c r="D22" i="8"/>
  <c r="F22" i="8" s="1"/>
  <c r="D21" i="8"/>
  <c r="F21" i="8" s="1"/>
  <c r="D20" i="8"/>
  <c r="F20" i="8" s="1"/>
  <c r="D19" i="8"/>
  <c r="F19" i="8" s="1"/>
  <c r="D18" i="8"/>
  <c r="F18" i="8" s="1"/>
  <c r="D17" i="8"/>
  <c r="F17" i="8" s="1"/>
  <c r="D16" i="8"/>
  <c r="F16" i="8" s="1"/>
  <c r="D15" i="8"/>
  <c r="F15" i="8" s="1"/>
  <c r="D207" i="8"/>
  <c r="D182" i="8"/>
  <c r="D132" i="8"/>
  <c r="D107" i="8"/>
  <c r="D82" i="8"/>
  <c r="B31" i="8"/>
  <c r="B30" i="8"/>
  <c r="B29" i="8"/>
  <c r="B28" i="8"/>
  <c r="B27" i="8"/>
  <c r="B26" i="8"/>
  <c r="B25" i="8"/>
  <c r="B24" i="8"/>
  <c r="B23" i="8"/>
  <c r="B22" i="8"/>
  <c r="B21" i="8"/>
  <c r="B20" i="8"/>
  <c r="B19" i="8"/>
  <c r="B18" i="8"/>
  <c r="B17" i="8"/>
  <c r="B16" i="8"/>
  <c r="B15" i="8"/>
  <c r="B12" i="8"/>
  <c r="B56" i="8"/>
  <c r="B55" i="8"/>
  <c r="B54" i="8"/>
  <c r="B53" i="8"/>
  <c r="B52" i="8"/>
  <c r="B51" i="8"/>
  <c r="B50" i="8"/>
  <c r="B49" i="8"/>
  <c r="B48" i="8"/>
  <c r="B46" i="8"/>
  <c r="B45" i="8"/>
  <c r="B44" i="8"/>
  <c r="B43" i="8"/>
  <c r="B42" i="8"/>
  <c r="B41" i="8"/>
  <c r="B40" i="8"/>
  <c r="B37" i="8"/>
  <c r="B81" i="8"/>
  <c r="B80" i="8"/>
  <c r="B79" i="8"/>
  <c r="B78" i="8"/>
  <c r="B77" i="8"/>
  <c r="B76" i="8"/>
  <c r="B75" i="8"/>
  <c r="B74" i="8"/>
  <c r="B73" i="8"/>
  <c r="B72" i="8"/>
  <c r="B71" i="8"/>
  <c r="B70" i="8"/>
  <c r="B69" i="8"/>
  <c r="B68" i="8"/>
  <c r="B67" i="8"/>
  <c r="B66" i="8"/>
  <c r="B65" i="8"/>
  <c r="B62" i="8"/>
  <c r="B106" i="8"/>
  <c r="B105" i="8"/>
  <c r="B104" i="8"/>
  <c r="B103" i="8"/>
  <c r="B102" i="8"/>
  <c r="B101" i="8"/>
  <c r="B100" i="8"/>
  <c r="B99" i="8"/>
  <c r="B98" i="8"/>
  <c r="B97" i="8"/>
  <c r="B96" i="8"/>
  <c r="B95" i="8"/>
  <c r="B94" i="8"/>
  <c r="B93" i="8"/>
  <c r="B92" i="8"/>
  <c r="B91" i="8"/>
  <c r="B90" i="8"/>
  <c r="B87" i="8"/>
  <c r="B131" i="8"/>
  <c r="B130" i="8"/>
  <c r="B129" i="8"/>
  <c r="B128" i="8"/>
  <c r="B127" i="8"/>
  <c r="B126" i="8"/>
  <c r="B125" i="8"/>
  <c r="B124" i="8"/>
  <c r="B123" i="8"/>
  <c r="B122" i="8"/>
  <c r="B121" i="8"/>
  <c r="B120" i="8"/>
  <c r="B119" i="8"/>
  <c r="B118" i="8"/>
  <c r="B117" i="8"/>
  <c r="B116" i="8"/>
  <c r="B115" i="8"/>
  <c r="B112" i="8"/>
  <c r="B156" i="8"/>
  <c r="B155" i="8"/>
  <c r="B154" i="8"/>
  <c r="B153" i="8"/>
  <c r="B152" i="8"/>
  <c r="B151" i="8"/>
  <c r="B150" i="8"/>
  <c r="B149" i="8"/>
  <c r="B148" i="8"/>
  <c r="B147" i="8"/>
  <c r="B146" i="8"/>
  <c r="B145" i="8"/>
  <c r="B144" i="8"/>
  <c r="B143" i="8"/>
  <c r="B142" i="8"/>
  <c r="B141" i="8"/>
  <c r="B140" i="8"/>
  <c r="B137" i="8"/>
  <c r="B181" i="8"/>
  <c r="B180" i="8"/>
  <c r="B179" i="8"/>
  <c r="B178" i="8"/>
  <c r="B177" i="8"/>
  <c r="B176" i="8"/>
  <c r="B175" i="8"/>
  <c r="B174" i="8"/>
  <c r="B173" i="8"/>
  <c r="B172" i="8"/>
  <c r="B171" i="8"/>
  <c r="B170" i="8"/>
  <c r="B169" i="8"/>
  <c r="B168" i="8"/>
  <c r="B167" i="8"/>
  <c r="B166" i="8"/>
  <c r="B165" i="8"/>
  <c r="B162" i="8"/>
  <c r="B206" i="8"/>
  <c r="B205" i="8"/>
  <c r="B204" i="8"/>
  <c r="B203" i="8"/>
  <c r="B202" i="8"/>
  <c r="B201" i="8"/>
  <c r="B200" i="8"/>
  <c r="B199" i="8"/>
  <c r="B198" i="8"/>
  <c r="B197" i="8"/>
  <c r="B196" i="8"/>
  <c r="B195" i="8"/>
  <c r="B194" i="8"/>
  <c r="B193" i="8"/>
  <c r="B192" i="8"/>
  <c r="B191" i="8"/>
  <c r="B190" i="8"/>
  <c r="B187" i="8"/>
  <c r="B231" i="8"/>
  <c r="B230" i="8"/>
  <c r="B229" i="8"/>
  <c r="B228" i="8"/>
  <c r="B227" i="8"/>
  <c r="B226" i="8"/>
  <c r="B225" i="8"/>
  <c r="B224" i="8"/>
  <c r="B223" i="8"/>
  <c r="B222" i="8"/>
  <c r="B221" i="8"/>
  <c r="B220" i="8"/>
  <c r="B219" i="8"/>
  <c r="B218" i="8"/>
  <c r="B217" i="8"/>
  <c r="B216" i="8"/>
  <c r="B215" i="8"/>
  <c r="B212" i="8"/>
  <c r="B211" i="8"/>
  <c r="B186" i="8"/>
  <c r="B161" i="8"/>
  <c r="B136" i="8"/>
  <c r="B111" i="8"/>
  <c r="B86" i="8"/>
  <c r="B61" i="8"/>
  <c r="B36" i="8"/>
  <c r="B11" i="8"/>
  <c r="F353" i="7"/>
  <c r="F352" i="7"/>
  <c r="F351" i="7"/>
  <c r="F350" i="7"/>
  <c r="F349" i="7"/>
  <c r="F348" i="7"/>
  <c r="F347" i="7"/>
  <c r="F341" i="7"/>
  <c r="F203" i="7"/>
  <c r="F202" i="7"/>
  <c r="F201" i="7"/>
  <c r="F200" i="7"/>
  <c r="F199" i="7"/>
  <c r="F198" i="7"/>
  <c r="F197" i="7"/>
  <c r="F196" i="7"/>
  <c r="F195" i="7"/>
  <c r="F194" i="7"/>
  <c r="F193" i="7"/>
  <c r="F192" i="7"/>
  <c r="F191" i="7"/>
  <c r="F190" i="7"/>
  <c r="F189" i="7"/>
  <c r="F188" i="7"/>
  <c r="F187" i="7"/>
  <c r="F184" i="7"/>
  <c r="F178" i="7"/>
  <c r="F177" i="7"/>
  <c r="F176" i="7"/>
  <c r="F175" i="7"/>
  <c r="F174" i="7"/>
  <c r="F173" i="7"/>
  <c r="F172" i="7"/>
  <c r="F171" i="7"/>
  <c r="F170" i="7"/>
  <c r="F169" i="7"/>
  <c r="F168" i="7"/>
  <c r="F167" i="7"/>
  <c r="F166" i="7"/>
  <c r="F165" i="7"/>
  <c r="F164" i="7"/>
  <c r="F163" i="7"/>
  <c r="F162" i="7"/>
  <c r="D153" i="7"/>
  <c r="F153" i="7" s="1"/>
  <c r="D152" i="7"/>
  <c r="F152" i="7" s="1"/>
  <c r="D151" i="7"/>
  <c r="F151" i="7" s="1"/>
  <c r="D150" i="7"/>
  <c r="F150" i="7" s="1"/>
  <c r="D149" i="7"/>
  <c r="F149" i="7" s="1"/>
  <c r="D148" i="7"/>
  <c r="F148" i="7" s="1"/>
  <c r="D147" i="7"/>
  <c r="F147" i="7" s="1"/>
  <c r="D146" i="7"/>
  <c r="F146" i="7" s="1"/>
  <c r="D145" i="7"/>
  <c r="F145" i="7" s="1"/>
  <c r="D144" i="7"/>
  <c r="F144" i="7" s="1"/>
  <c r="D143" i="7"/>
  <c r="F143" i="7" s="1"/>
  <c r="D142" i="7"/>
  <c r="F142" i="7" s="1"/>
  <c r="D141" i="7"/>
  <c r="F141" i="7" s="1"/>
  <c r="D140" i="7"/>
  <c r="F140" i="7" s="1"/>
  <c r="D139" i="7"/>
  <c r="F139" i="7" s="1"/>
  <c r="D138" i="7"/>
  <c r="F138" i="7" s="1"/>
  <c r="D137" i="7"/>
  <c r="F137" i="7" s="1"/>
  <c r="D128" i="7"/>
  <c r="F128" i="7" s="1"/>
  <c r="D127" i="7"/>
  <c r="F127" i="7" s="1"/>
  <c r="D126" i="7"/>
  <c r="F126" i="7" s="1"/>
  <c r="D125" i="7"/>
  <c r="F125" i="7" s="1"/>
  <c r="D124" i="7"/>
  <c r="F124" i="7" s="1"/>
  <c r="D123" i="7"/>
  <c r="F123" i="7" s="1"/>
  <c r="D122" i="7"/>
  <c r="F122" i="7" s="1"/>
  <c r="D121" i="7"/>
  <c r="F121" i="7" s="1"/>
  <c r="D120" i="7"/>
  <c r="F120" i="7" s="1"/>
  <c r="D119" i="7"/>
  <c r="F119" i="7" s="1"/>
  <c r="D118" i="7"/>
  <c r="F118" i="7" s="1"/>
  <c r="D117" i="7"/>
  <c r="F117" i="7" s="1"/>
  <c r="D116" i="7"/>
  <c r="F116" i="7" s="1"/>
  <c r="D115" i="7"/>
  <c r="F115" i="7" s="1"/>
  <c r="D114" i="7"/>
  <c r="F114" i="7" s="1"/>
  <c r="D113" i="7"/>
  <c r="F113" i="7" s="1"/>
  <c r="D112" i="7"/>
  <c r="F112" i="7" s="1"/>
  <c r="D103" i="7"/>
  <c r="F103" i="7" s="1"/>
  <c r="D102" i="7"/>
  <c r="F102" i="7" s="1"/>
  <c r="D101" i="7"/>
  <c r="F101" i="7" s="1"/>
  <c r="D100" i="7"/>
  <c r="F100" i="7" s="1"/>
  <c r="D99" i="7"/>
  <c r="F99" i="7" s="1"/>
  <c r="D98" i="7"/>
  <c r="F98" i="7" s="1"/>
  <c r="D97" i="7"/>
  <c r="F97" i="7" s="1"/>
  <c r="D96" i="7"/>
  <c r="F96" i="7" s="1"/>
  <c r="D95" i="7"/>
  <c r="F95" i="7" s="1"/>
  <c r="D94" i="7"/>
  <c r="F94" i="7" s="1"/>
  <c r="D93" i="7"/>
  <c r="F93" i="7" s="1"/>
  <c r="D92" i="7"/>
  <c r="F92" i="7" s="1"/>
  <c r="D91" i="7"/>
  <c r="F91" i="7" s="1"/>
  <c r="D90" i="7"/>
  <c r="F90" i="7" s="1"/>
  <c r="D89" i="7"/>
  <c r="F89" i="7" s="1"/>
  <c r="D88" i="7"/>
  <c r="F88" i="7" s="1"/>
  <c r="D87" i="7"/>
  <c r="F87" i="7" s="1"/>
  <c r="B228" i="7"/>
  <c r="B227" i="7"/>
  <c r="B226" i="7"/>
  <c r="B225" i="7"/>
  <c r="B224" i="7"/>
  <c r="B223" i="7"/>
  <c r="B222" i="7"/>
  <c r="B221" i="7"/>
  <c r="B220" i="7"/>
  <c r="B219" i="7"/>
  <c r="B218" i="7"/>
  <c r="B217" i="7"/>
  <c r="B216" i="7"/>
  <c r="B215" i="7"/>
  <c r="B214" i="7"/>
  <c r="B213" i="7"/>
  <c r="B212" i="7"/>
  <c r="B209" i="7"/>
  <c r="B203" i="7"/>
  <c r="B202" i="7"/>
  <c r="B201" i="7"/>
  <c r="B200" i="7"/>
  <c r="B199" i="7"/>
  <c r="B198" i="7"/>
  <c r="B197" i="7"/>
  <c r="B196" i="7"/>
  <c r="B195" i="7"/>
  <c r="B194" i="7"/>
  <c r="B193" i="7"/>
  <c r="B192" i="7"/>
  <c r="B191" i="7"/>
  <c r="B190" i="7"/>
  <c r="B189" i="7"/>
  <c r="B188" i="7"/>
  <c r="B187" i="7"/>
  <c r="B184" i="7"/>
  <c r="B178" i="7"/>
  <c r="B177" i="7"/>
  <c r="B176" i="7"/>
  <c r="B175" i="7"/>
  <c r="B174" i="7"/>
  <c r="B173" i="7"/>
  <c r="B172" i="7"/>
  <c r="B171" i="7"/>
  <c r="B170" i="7"/>
  <c r="B169" i="7"/>
  <c r="B168" i="7"/>
  <c r="B167" i="7"/>
  <c r="B166" i="7"/>
  <c r="B165" i="7"/>
  <c r="B164" i="7"/>
  <c r="B163" i="7"/>
  <c r="B162" i="7"/>
  <c r="B159" i="7"/>
  <c r="B153" i="7"/>
  <c r="B152" i="7"/>
  <c r="B151" i="7"/>
  <c r="B150" i="7"/>
  <c r="B149" i="7"/>
  <c r="B148" i="7"/>
  <c r="B147" i="7"/>
  <c r="B146" i="7"/>
  <c r="B145" i="7"/>
  <c r="B144" i="7"/>
  <c r="B143" i="7"/>
  <c r="B142" i="7"/>
  <c r="B141" i="7"/>
  <c r="B140" i="7"/>
  <c r="B139" i="7"/>
  <c r="B138" i="7"/>
  <c r="B137" i="7"/>
  <c r="B134" i="7"/>
  <c r="B128" i="7"/>
  <c r="B127" i="7"/>
  <c r="B126" i="7"/>
  <c r="B125" i="7"/>
  <c r="B124" i="7"/>
  <c r="B123" i="7"/>
  <c r="B122" i="7"/>
  <c r="B121" i="7"/>
  <c r="B120" i="7"/>
  <c r="B119" i="7"/>
  <c r="B118" i="7"/>
  <c r="B117" i="7"/>
  <c r="B116" i="7"/>
  <c r="B115" i="7"/>
  <c r="B114" i="7"/>
  <c r="B113" i="7"/>
  <c r="B112" i="7"/>
  <c r="B109" i="7"/>
  <c r="B103" i="7"/>
  <c r="B102" i="7"/>
  <c r="B101" i="7"/>
  <c r="B100" i="7"/>
  <c r="B99" i="7"/>
  <c r="B98" i="7"/>
  <c r="B97" i="7"/>
  <c r="B96" i="7"/>
  <c r="B95" i="7"/>
  <c r="B94" i="7"/>
  <c r="B93" i="7"/>
  <c r="B92" i="7"/>
  <c r="B91" i="7"/>
  <c r="B90" i="7"/>
  <c r="B89" i="7"/>
  <c r="B88" i="7"/>
  <c r="B87" i="7"/>
  <c r="B84" i="7"/>
  <c r="D179" i="7"/>
  <c r="B253" i="7"/>
  <c r="B252" i="7"/>
  <c r="B251" i="7"/>
  <c r="B250" i="7"/>
  <c r="B249" i="7"/>
  <c r="B248" i="7"/>
  <c r="B247" i="7"/>
  <c r="B246" i="7"/>
  <c r="B245" i="7"/>
  <c r="B244" i="7"/>
  <c r="B243" i="7"/>
  <c r="B242" i="7"/>
  <c r="B241" i="7"/>
  <c r="B240" i="7"/>
  <c r="B239" i="7"/>
  <c r="B238" i="7"/>
  <c r="B237" i="7"/>
  <c r="B234" i="7"/>
  <c r="B278" i="7"/>
  <c r="B277" i="7"/>
  <c r="B276" i="7"/>
  <c r="B275" i="7"/>
  <c r="B274" i="7"/>
  <c r="B273" i="7"/>
  <c r="B272" i="7"/>
  <c r="B271" i="7"/>
  <c r="B270" i="7"/>
  <c r="B269" i="7"/>
  <c r="B268" i="7"/>
  <c r="B267" i="7"/>
  <c r="B266" i="7"/>
  <c r="B265" i="7"/>
  <c r="B264" i="7"/>
  <c r="B263" i="7"/>
  <c r="B262" i="7"/>
  <c r="B259" i="7"/>
  <c r="B303" i="7"/>
  <c r="B302" i="7"/>
  <c r="B301" i="7"/>
  <c r="B300" i="7"/>
  <c r="B299" i="7"/>
  <c r="B298" i="7"/>
  <c r="B297" i="7"/>
  <c r="B296" i="7"/>
  <c r="B295" i="7"/>
  <c r="B294" i="7"/>
  <c r="B293" i="7"/>
  <c r="B292" i="7"/>
  <c r="B291" i="7"/>
  <c r="B290" i="7"/>
  <c r="B289" i="7"/>
  <c r="B288" i="7"/>
  <c r="B287" i="7"/>
  <c r="B284" i="7"/>
  <c r="B328" i="7"/>
  <c r="B327" i="7"/>
  <c r="B326" i="7"/>
  <c r="B325" i="7"/>
  <c r="B324" i="7"/>
  <c r="B323" i="7"/>
  <c r="B322" i="7"/>
  <c r="B321" i="7"/>
  <c r="B320" i="7"/>
  <c r="B319" i="7"/>
  <c r="B318" i="7"/>
  <c r="B317" i="7"/>
  <c r="B316" i="7"/>
  <c r="B315" i="7"/>
  <c r="B314" i="7"/>
  <c r="B313" i="7"/>
  <c r="B312" i="7"/>
  <c r="B309" i="7"/>
  <c r="D354" i="7"/>
  <c r="B353" i="7"/>
  <c r="B352" i="7"/>
  <c r="B351" i="7"/>
  <c r="B350" i="7"/>
  <c r="B349" i="7"/>
  <c r="B348" i="7"/>
  <c r="B347" i="7"/>
  <c r="B346" i="7"/>
  <c r="B345" i="7"/>
  <c r="B344" i="7"/>
  <c r="B343" i="7"/>
  <c r="B342" i="7"/>
  <c r="B341" i="7"/>
  <c r="B340" i="7"/>
  <c r="B339" i="7"/>
  <c r="B338" i="7"/>
  <c r="B337" i="7"/>
  <c r="B334" i="7"/>
  <c r="B378" i="7"/>
  <c r="B377" i="7"/>
  <c r="B376" i="7"/>
  <c r="B375" i="7"/>
  <c r="B374" i="7"/>
  <c r="B373" i="7"/>
  <c r="B372" i="7"/>
  <c r="B371" i="7"/>
  <c r="B370" i="7"/>
  <c r="B369" i="7"/>
  <c r="B368" i="7"/>
  <c r="B367" i="7"/>
  <c r="B366" i="7"/>
  <c r="B365" i="7"/>
  <c r="B364" i="7"/>
  <c r="B363" i="7"/>
  <c r="B362" i="7"/>
  <c r="B359" i="7"/>
  <c r="D379" i="7"/>
  <c r="B403" i="7"/>
  <c r="B402" i="7"/>
  <c r="B401" i="7"/>
  <c r="B400" i="7"/>
  <c r="B399" i="7"/>
  <c r="B398" i="7"/>
  <c r="B397" i="7"/>
  <c r="B396" i="7"/>
  <c r="B395" i="7"/>
  <c r="B394" i="7"/>
  <c r="B393" i="7"/>
  <c r="B392" i="7"/>
  <c r="B391" i="7"/>
  <c r="B390" i="7"/>
  <c r="B389" i="7"/>
  <c r="B388" i="7"/>
  <c r="B387" i="7"/>
  <c r="B384" i="7"/>
  <c r="B428" i="7"/>
  <c r="B427" i="7"/>
  <c r="B426" i="7"/>
  <c r="B425" i="7"/>
  <c r="B424" i="7"/>
  <c r="B423" i="7"/>
  <c r="B422" i="7"/>
  <c r="B421" i="7"/>
  <c r="B420" i="7"/>
  <c r="B419" i="7"/>
  <c r="B418" i="7"/>
  <c r="B417" i="7"/>
  <c r="B416" i="7"/>
  <c r="B415" i="7"/>
  <c r="B414" i="7"/>
  <c r="B413" i="7"/>
  <c r="B412" i="7"/>
  <c r="B409" i="7"/>
  <c r="B453" i="7"/>
  <c r="B452" i="7"/>
  <c r="B451" i="7"/>
  <c r="B450" i="7"/>
  <c r="B449" i="7"/>
  <c r="B448" i="7"/>
  <c r="B447" i="7"/>
  <c r="B446" i="7"/>
  <c r="B445" i="7"/>
  <c r="B444" i="7"/>
  <c r="B443" i="7"/>
  <c r="B442" i="7"/>
  <c r="B441" i="7"/>
  <c r="B440" i="7"/>
  <c r="B439" i="7"/>
  <c r="B438" i="7"/>
  <c r="B437" i="7"/>
  <c r="B434" i="7"/>
  <c r="B478" i="7"/>
  <c r="B477" i="7"/>
  <c r="B476" i="7"/>
  <c r="B475" i="7"/>
  <c r="B474" i="7"/>
  <c r="B473" i="7"/>
  <c r="B472" i="7"/>
  <c r="B471" i="7"/>
  <c r="B470" i="7"/>
  <c r="B469" i="7"/>
  <c r="B468" i="7"/>
  <c r="B467" i="7"/>
  <c r="B466" i="7"/>
  <c r="B465" i="7"/>
  <c r="B464" i="7"/>
  <c r="B463" i="7"/>
  <c r="B462" i="7"/>
  <c r="B459" i="7"/>
  <c r="B458" i="7"/>
  <c r="B433" i="7"/>
  <c r="B408" i="7"/>
  <c r="B383" i="7"/>
  <c r="B358" i="7"/>
  <c r="B333" i="7"/>
  <c r="B308" i="7"/>
  <c r="B283" i="7"/>
  <c r="B258" i="7"/>
  <c r="B233" i="7"/>
  <c r="B208" i="7"/>
  <c r="B183" i="7"/>
  <c r="B158" i="7"/>
  <c r="B133" i="7"/>
  <c r="B108" i="7"/>
  <c r="B83" i="7"/>
  <c r="B58" i="7"/>
  <c r="D78" i="7"/>
  <c r="F78" i="7" s="1"/>
  <c r="D77" i="7"/>
  <c r="F77" i="7" s="1"/>
  <c r="D76" i="7"/>
  <c r="F76" i="7" s="1"/>
  <c r="D75" i="7"/>
  <c r="F75" i="7" s="1"/>
  <c r="D74" i="7"/>
  <c r="F74" i="7" s="1"/>
  <c r="D73" i="7"/>
  <c r="F73" i="7" s="1"/>
  <c r="D72" i="7"/>
  <c r="F72" i="7" s="1"/>
  <c r="D71" i="7"/>
  <c r="F71" i="7" s="1"/>
  <c r="D70" i="7"/>
  <c r="F70" i="7" s="1"/>
  <c r="D69" i="7"/>
  <c r="F69" i="7" s="1"/>
  <c r="D68" i="7"/>
  <c r="F68" i="7" s="1"/>
  <c r="D67" i="7"/>
  <c r="F67" i="7" s="1"/>
  <c r="D66" i="7"/>
  <c r="F66" i="7" s="1"/>
  <c r="D65" i="7"/>
  <c r="F65" i="7" s="1"/>
  <c r="D64" i="7"/>
  <c r="F64" i="7" s="1"/>
  <c r="D63" i="7"/>
  <c r="D62" i="7"/>
  <c r="F62" i="7" s="1"/>
  <c r="B78" i="7"/>
  <c r="B77" i="7"/>
  <c r="B76" i="7"/>
  <c r="B75" i="7"/>
  <c r="B74" i="7"/>
  <c r="B73" i="7"/>
  <c r="B72" i="7"/>
  <c r="B71" i="7"/>
  <c r="B70" i="7"/>
  <c r="B69" i="7"/>
  <c r="B68" i="7"/>
  <c r="B67" i="7"/>
  <c r="B66" i="7"/>
  <c r="B65" i="7"/>
  <c r="B64" i="7"/>
  <c r="B63" i="7"/>
  <c r="B62" i="7"/>
  <c r="B59" i="7"/>
  <c r="F288" i="5" l="1"/>
  <c r="F264" i="5"/>
  <c r="D57" i="8"/>
  <c r="F63" i="7"/>
  <c r="F289" i="5" l="1"/>
  <c r="F265" i="5"/>
  <c r="F290" i="5" l="1"/>
  <c r="F266" i="5"/>
  <c r="F291" i="5" l="1"/>
  <c r="F267" i="5"/>
  <c r="F292" i="5" l="1"/>
  <c r="F268" i="5"/>
  <c r="F293" i="5" l="1"/>
  <c r="F269" i="5"/>
  <c r="F295" i="5" l="1"/>
  <c r="F294" i="5"/>
  <c r="F271" i="5"/>
  <c r="F270" i="5"/>
  <c r="B53" i="7" l="1"/>
  <c r="B52" i="7"/>
  <c r="B51" i="7"/>
  <c r="B50" i="7"/>
  <c r="B49" i="7"/>
  <c r="B48" i="7"/>
  <c r="B47" i="7"/>
  <c r="B46" i="7"/>
  <c r="B45" i="7"/>
  <c r="B44" i="7"/>
  <c r="B43" i="7"/>
  <c r="B42" i="7"/>
  <c r="B41" i="7"/>
  <c r="B40" i="7"/>
  <c r="B39" i="7"/>
  <c r="B38" i="7"/>
  <c r="B37" i="7"/>
  <c r="B34" i="7"/>
  <c r="B33" i="7"/>
  <c r="F30" i="7"/>
  <c r="D30" i="7"/>
  <c r="F29" i="7"/>
  <c r="E29" i="7"/>
  <c r="D29" i="7"/>
  <c r="F28" i="7"/>
  <c r="E28" i="7"/>
  <c r="D28" i="7"/>
  <c r="F27" i="7"/>
  <c r="E27" i="7"/>
  <c r="D27" i="7"/>
  <c r="F26" i="7"/>
  <c r="E26" i="7"/>
  <c r="D26" i="7"/>
  <c r="F25" i="7"/>
  <c r="D25" i="7"/>
  <c r="F24" i="7"/>
  <c r="E24" i="7"/>
  <c r="D24" i="7"/>
  <c r="F23" i="7"/>
  <c r="E23" i="7"/>
  <c r="D23" i="7"/>
  <c r="F22" i="7"/>
  <c r="D22" i="7"/>
  <c r="F21" i="7"/>
  <c r="D21" i="7"/>
  <c r="E20" i="7"/>
  <c r="D20" i="7"/>
  <c r="F19" i="7"/>
  <c r="D19" i="7"/>
  <c r="G18" i="7"/>
  <c r="D18" i="7"/>
  <c r="F17" i="7"/>
  <c r="D17" i="7"/>
  <c r="F16" i="7"/>
  <c r="D16" i="7"/>
  <c r="E15" i="7"/>
  <c r="D15" i="7"/>
  <c r="D213" i="7" s="1"/>
  <c r="F213" i="7" s="1"/>
  <c r="F14" i="7"/>
  <c r="D14" i="7"/>
  <c r="F11" i="7"/>
  <c r="B30" i="7"/>
  <c r="B29" i="7"/>
  <c r="B28" i="7"/>
  <c r="B27" i="7"/>
  <c r="B26" i="7"/>
  <c r="B25" i="7"/>
  <c r="B24" i="7"/>
  <c r="B23" i="7"/>
  <c r="B22" i="7"/>
  <c r="B21" i="7"/>
  <c r="B20" i="7"/>
  <c r="B19" i="7"/>
  <c r="B18" i="7"/>
  <c r="B17" i="7"/>
  <c r="B16" i="7"/>
  <c r="B15" i="7"/>
  <c r="B14" i="7"/>
  <c r="B11" i="7"/>
  <c r="B10" i="7"/>
  <c r="D221" i="5"/>
  <c r="D220" i="5"/>
  <c r="D219" i="5"/>
  <c r="D217" i="5"/>
  <c r="D216" i="5"/>
  <c r="D213" i="5"/>
  <c r="D150" i="5"/>
  <c r="D149" i="5"/>
  <c r="D148" i="5"/>
  <c r="D147" i="5"/>
  <c r="D145" i="5"/>
  <c r="D144" i="5"/>
  <c r="D139" i="5"/>
  <c r="F139" i="5" s="1"/>
  <c r="B319" i="5"/>
  <c r="B247" i="5"/>
  <c r="B246" i="5"/>
  <c r="B245" i="5"/>
  <c r="B244" i="5"/>
  <c r="B243" i="5"/>
  <c r="B242" i="5"/>
  <c r="B241" i="5"/>
  <c r="B240" i="5"/>
  <c r="B239" i="5"/>
  <c r="B238" i="5"/>
  <c r="B237" i="5"/>
  <c r="B236" i="5"/>
  <c r="B235" i="5"/>
  <c r="B234" i="5"/>
  <c r="B233" i="5"/>
  <c r="B232" i="5"/>
  <c r="B231" i="5"/>
  <c r="B228" i="5"/>
  <c r="B223" i="5"/>
  <c r="B222" i="5"/>
  <c r="B221" i="5"/>
  <c r="B220" i="5"/>
  <c r="B219" i="5"/>
  <c r="B218" i="5"/>
  <c r="B217" i="5"/>
  <c r="B216" i="5"/>
  <c r="B215" i="5"/>
  <c r="B214" i="5"/>
  <c r="B213" i="5"/>
  <c r="B212" i="5"/>
  <c r="B211" i="5"/>
  <c r="B210" i="5"/>
  <c r="B209" i="5"/>
  <c r="B208" i="5"/>
  <c r="B207" i="5"/>
  <c r="B204" i="5"/>
  <c r="B199" i="5"/>
  <c r="B198" i="5"/>
  <c r="B197" i="5"/>
  <c r="B196" i="5"/>
  <c r="B195" i="5"/>
  <c r="B194" i="5"/>
  <c r="B193" i="5"/>
  <c r="B192" i="5"/>
  <c r="B191" i="5"/>
  <c r="B190" i="5"/>
  <c r="B189" i="5"/>
  <c r="B188" i="5"/>
  <c r="B187" i="5"/>
  <c r="B186" i="5"/>
  <c r="B185" i="5"/>
  <c r="B184" i="5"/>
  <c r="B183" i="5"/>
  <c r="B180" i="5"/>
  <c r="B175" i="5"/>
  <c r="B174" i="5"/>
  <c r="B173" i="5"/>
  <c r="B172" i="5"/>
  <c r="B171" i="5"/>
  <c r="B170" i="5"/>
  <c r="B169" i="5"/>
  <c r="B168" i="5"/>
  <c r="B167" i="5"/>
  <c r="B166" i="5"/>
  <c r="B165" i="5"/>
  <c r="B164" i="5"/>
  <c r="B163" i="5"/>
  <c r="B162" i="5"/>
  <c r="B161" i="5"/>
  <c r="B160" i="5"/>
  <c r="B159" i="5"/>
  <c r="B156" i="5"/>
  <c r="B151" i="5"/>
  <c r="B150" i="5"/>
  <c r="B149" i="5"/>
  <c r="B148" i="5"/>
  <c r="B147" i="5"/>
  <c r="B146" i="5"/>
  <c r="B145" i="5"/>
  <c r="B144" i="5"/>
  <c r="B143" i="5"/>
  <c r="B142" i="5"/>
  <c r="B141" i="5"/>
  <c r="B140" i="5"/>
  <c r="B139" i="5"/>
  <c r="B138" i="5"/>
  <c r="B137" i="5"/>
  <c r="B136" i="5"/>
  <c r="B135" i="5"/>
  <c r="B132" i="5"/>
  <c r="B127" i="5"/>
  <c r="B126" i="5"/>
  <c r="B125" i="5"/>
  <c r="B124" i="5"/>
  <c r="B123" i="5"/>
  <c r="B122" i="5"/>
  <c r="B121" i="5"/>
  <c r="B120" i="5"/>
  <c r="B119" i="5"/>
  <c r="B118" i="5"/>
  <c r="B117" i="5"/>
  <c r="B116" i="5"/>
  <c r="B115" i="5"/>
  <c r="B114" i="5"/>
  <c r="B113" i="5"/>
  <c r="B112" i="5"/>
  <c r="B111" i="5"/>
  <c r="B108" i="5"/>
  <c r="B103" i="5"/>
  <c r="B102" i="5"/>
  <c r="B101" i="5"/>
  <c r="B100" i="5"/>
  <c r="B99" i="5"/>
  <c r="B98" i="5"/>
  <c r="B97" i="5"/>
  <c r="B96" i="5"/>
  <c r="B95" i="5"/>
  <c r="B94" i="5"/>
  <c r="B93" i="5"/>
  <c r="B92" i="5"/>
  <c r="B91" i="5"/>
  <c r="B90" i="5"/>
  <c r="B89" i="5"/>
  <c r="B88" i="5"/>
  <c r="B87" i="5"/>
  <c r="B84" i="5"/>
  <c r="B79" i="5"/>
  <c r="B78" i="5"/>
  <c r="B77" i="5"/>
  <c r="B76" i="5"/>
  <c r="B75" i="5"/>
  <c r="B74" i="5"/>
  <c r="B73" i="5"/>
  <c r="B72" i="5"/>
  <c r="B71" i="5"/>
  <c r="B70" i="5"/>
  <c r="B69" i="5"/>
  <c r="B68" i="5"/>
  <c r="B67" i="5"/>
  <c r="B66" i="5"/>
  <c r="B65" i="5"/>
  <c r="B64" i="5"/>
  <c r="B63" i="5"/>
  <c r="B60" i="5"/>
  <c r="B227" i="5"/>
  <c r="B203" i="5"/>
  <c r="B179" i="5"/>
  <c r="B155" i="5"/>
  <c r="B131" i="5"/>
  <c r="B107" i="5"/>
  <c r="B83" i="5"/>
  <c r="B59" i="5"/>
  <c r="B35" i="5"/>
  <c r="B55" i="5"/>
  <c r="B54" i="5"/>
  <c r="B53" i="5"/>
  <c r="B52" i="5"/>
  <c r="B51" i="5"/>
  <c r="B50" i="5"/>
  <c r="B49" i="5"/>
  <c r="B48" i="5"/>
  <c r="B47" i="5"/>
  <c r="B46" i="5"/>
  <c r="B45" i="5"/>
  <c r="B44" i="5"/>
  <c r="B43" i="5"/>
  <c r="B42" i="5"/>
  <c r="B41" i="5"/>
  <c r="B40" i="5"/>
  <c r="B39" i="5"/>
  <c r="B36" i="5"/>
  <c r="D30" i="5"/>
  <c r="D31" i="5"/>
  <c r="D29" i="5"/>
  <c r="D28" i="5"/>
  <c r="D27" i="5"/>
  <c r="D26" i="5"/>
  <c r="D25" i="5"/>
  <c r="D24" i="5"/>
  <c r="D23" i="5"/>
  <c r="D22" i="5"/>
  <c r="D21" i="5"/>
  <c r="D20" i="5"/>
  <c r="D19" i="5"/>
  <c r="D18" i="5"/>
  <c r="D17" i="5"/>
  <c r="D16" i="5"/>
  <c r="D15" i="5"/>
  <c r="B31" i="5"/>
  <c r="B30" i="5"/>
  <c r="B29" i="5"/>
  <c r="B28" i="5"/>
  <c r="B27" i="5"/>
  <c r="B26" i="5"/>
  <c r="B25" i="5"/>
  <c r="B24" i="5"/>
  <c r="B23" i="5"/>
  <c r="B22" i="5"/>
  <c r="B21" i="5"/>
  <c r="B20" i="5"/>
  <c r="B19" i="5"/>
  <c r="B18" i="5"/>
  <c r="B17" i="5"/>
  <c r="B16" i="5"/>
  <c r="B15" i="5"/>
  <c r="B12" i="5"/>
  <c r="B11" i="5"/>
  <c r="E23" i="34"/>
  <c r="G23" i="34" s="1"/>
  <c r="G25" i="7" s="1"/>
  <c r="E28" i="34"/>
  <c r="E20" i="34"/>
  <c r="E19" i="34"/>
  <c r="F18" i="34"/>
  <c r="D121" i="9" s="1"/>
  <c r="F121" i="9" s="1"/>
  <c r="E15" i="34"/>
  <c r="E14" i="34"/>
  <c r="F13" i="34"/>
  <c r="D116" i="9" s="1"/>
  <c r="F116" i="9" s="1"/>
  <c r="E12" i="34"/>
  <c r="G12" i="34" s="1"/>
  <c r="G27" i="34"/>
  <c r="G29" i="7" s="1"/>
  <c r="G26" i="34"/>
  <c r="G28" i="7" s="1"/>
  <c r="G25" i="34"/>
  <c r="G27" i="7" s="1"/>
  <c r="G24" i="34"/>
  <c r="G26" i="7" s="1"/>
  <c r="G22" i="34"/>
  <c r="G24" i="7" s="1"/>
  <c r="G21" i="34"/>
  <c r="G23" i="7" s="1"/>
  <c r="G19" i="34"/>
  <c r="G21" i="7" s="1"/>
  <c r="E9" i="34"/>
  <c r="D204" i="5" s="1"/>
  <c r="D12" i="9" s="1"/>
  <c r="G14" i="7" l="1"/>
  <c r="D237" i="7" s="1"/>
  <c r="F237" i="7" s="1"/>
  <c r="D111" i="5"/>
  <c r="G9" i="34"/>
  <c r="G11" i="7" s="1"/>
  <c r="D384" i="7" s="1"/>
  <c r="G18" i="34"/>
  <c r="G20" i="7" s="1"/>
  <c r="D243" i="7" s="1"/>
  <c r="F243" i="7" s="1"/>
  <c r="D399" i="7"/>
  <c r="D249" i="7"/>
  <c r="F249" i="7" s="1"/>
  <c r="D396" i="7"/>
  <c r="D246" i="7"/>
  <c r="F246" i="7" s="1"/>
  <c r="D247" i="7"/>
  <c r="F247" i="7" s="1"/>
  <c r="D397" i="7"/>
  <c r="D248" i="7"/>
  <c r="F248" i="7" s="1"/>
  <c r="D398" i="7"/>
  <c r="D400" i="7"/>
  <c r="D250" i="7"/>
  <c r="F250" i="7" s="1"/>
  <c r="D251" i="7"/>
  <c r="F251" i="7" s="1"/>
  <c r="D401" i="7"/>
  <c r="D252" i="7"/>
  <c r="F252" i="7" s="1"/>
  <c r="D402" i="7"/>
  <c r="D394" i="7"/>
  <c r="D244" i="7"/>
  <c r="F244" i="7" s="1"/>
  <c r="D212" i="7"/>
  <c r="F212" i="7" s="1"/>
  <c r="D312" i="7"/>
  <c r="F312" i="7" s="1"/>
  <c r="D314" i="7"/>
  <c r="D214" i="7"/>
  <c r="F214" i="7" s="1"/>
  <c r="D316" i="7"/>
  <c r="D216" i="7"/>
  <c r="F216" i="7" s="1"/>
  <c r="D218" i="7"/>
  <c r="F218" i="7" s="1"/>
  <c r="D318" i="7"/>
  <c r="D320" i="7"/>
  <c r="D220" i="7"/>
  <c r="F220" i="7" s="1"/>
  <c r="D222" i="7"/>
  <c r="F222" i="7" s="1"/>
  <c r="D322" i="7"/>
  <c r="D224" i="7"/>
  <c r="F224" i="7" s="1"/>
  <c r="D324" i="7"/>
  <c r="D326" i="7"/>
  <c r="D226" i="7"/>
  <c r="F226" i="7" s="1"/>
  <c r="D228" i="7"/>
  <c r="F228" i="7" s="1"/>
  <c r="D328" i="7"/>
  <c r="D223" i="9"/>
  <c r="F223" i="9" s="1"/>
  <c r="D215" i="5"/>
  <c r="D123" i="9"/>
  <c r="F123" i="9" s="1"/>
  <c r="D117" i="9"/>
  <c r="F117" i="9" s="1"/>
  <c r="D217" i="9"/>
  <c r="F217" i="9" s="1"/>
  <c r="D209" i="5"/>
  <c r="G28" i="34"/>
  <c r="D231" i="9"/>
  <c r="F231" i="9" s="1"/>
  <c r="D131" i="9"/>
  <c r="F131" i="9" s="1"/>
  <c r="G13" i="34"/>
  <c r="D118" i="9"/>
  <c r="F118" i="9" s="1"/>
  <c r="D210" i="5"/>
  <c r="D218" i="9"/>
  <c r="F218" i="9" s="1"/>
  <c r="D226" i="9"/>
  <c r="F226" i="9" s="1"/>
  <c r="D218" i="5"/>
  <c r="D126" i="9"/>
  <c r="F126" i="9" s="1"/>
  <c r="G14" i="34"/>
  <c r="D219" i="9"/>
  <c r="F219" i="9" s="1"/>
  <c r="D122" i="5"/>
  <c r="D146" i="5" s="1"/>
  <c r="G15" i="34"/>
  <c r="G17" i="7" s="1"/>
  <c r="F16" i="34"/>
  <c r="F18" i="7" s="1"/>
  <c r="G17" i="34"/>
  <c r="G19" i="7" s="1"/>
  <c r="D212" i="5"/>
  <c r="D220" i="9"/>
  <c r="F220" i="9" s="1"/>
  <c r="D120" i="9"/>
  <c r="F120" i="9" s="1"/>
  <c r="G20" i="34"/>
  <c r="G22" i="7" s="1"/>
  <c r="D215" i="9"/>
  <c r="F215" i="9" s="1"/>
  <c r="D115" i="9"/>
  <c r="F115" i="9" s="1"/>
  <c r="D222" i="9"/>
  <c r="F222" i="9" s="1"/>
  <c r="D122" i="9"/>
  <c r="F122" i="9" s="1"/>
  <c r="D214" i="5"/>
  <c r="D207" i="5"/>
  <c r="D140" i="9" s="1"/>
  <c r="D223" i="5"/>
  <c r="D31" i="9" s="1"/>
  <c r="F31" i="9" s="1"/>
  <c r="E14" i="7"/>
  <c r="E16" i="7"/>
  <c r="E18" i="7"/>
  <c r="E22" i="7"/>
  <c r="D272" i="7"/>
  <c r="D422" i="7"/>
  <c r="F422" i="7" s="1"/>
  <c r="D274" i="7"/>
  <c r="D424" i="7"/>
  <c r="F424" i="7" s="1"/>
  <c r="D426" i="7"/>
  <c r="F426" i="7" s="1"/>
  <c r="D276" i="7"/>
  <c r="E30" i="7"/>
  <c r="D211" i="5"/>
  <c r="D144" i="9" s="1"/>
  <c r="F20" i="7"/>
  <c r="D418" i="7" s="1"/>
  <c r="F418" i="7" s="1"/>
  <c r="D391" i="7"/>
  <c r="D241" i="7"/>
  <c r="F241" i="7" s="1"/>
  <c r="D315" i="7"/>
  <c r="D215" i="7"/>
  <c r="F215" i="7" s="1"/>
  <c r="D317" i="7"/>
  <c r="D217" i="7"/>
  <c r="F217" i="7" s="1"/>
  <c r="D319" i="7"/>
  <c r="D219" i="7"/>
  <c r="F219" i="7" s="1"/>
  <c r="D221" i="7"/>
  <c r="F221" i="7" s="1"/>
  <c r="D321" i="7"/>
  <c r="D323" i="7"/>
  <c r="D223" i="7"/>
  <c r="F223" i="7" s="1"/>
  <c r="D225" i="7"/>
  <c r="F225" i="7" s="1"/>
  <c r="D325" i="7"/>
  <c r="D227" i="7"/>
  <c r="F227" i="7" s="1"/>
  <c r="D327" i="7"/>
  <c r="E11" i="7"/>
  <c r="E17" i="7"/>
  <c r="E19" i="7"/>
  <c r="E21" i="7"/>
  <c r="D271" i="7"/>
  <c r="D421" i="7"/>
  <c r="F421" i="7" s="1"/>
  <c r="E25" i="7"/>
  <c r="D275" i="7"/>
  <c r="D425" i="7"/>
  <c r="F425" i="7" s="1"/>
  <c r="D277" i="7"/>
  <c r="D427" i="7"/>
  <c r="F427" i="7" s="1"/>
  <c r="F15" i="7"/>
  <c r="D263" i="7" s="1"/>
  <c r="D152" i="9"/>
  <c r="D27" i="9"/>
  <c r="F27" i="9" s="1"/>
  <c r="D146" i="9"/>
  <c r="D21" i="9"/>
  <c r="F21" i="9" s="1"/>
  <c r="D153" i="9"/>
  <c r="D28" i="9"/>
  <c r="F28" i="9" s="1"/>
  <c r="D24" i="9"/>
  <c r="F24" i="9" s="1"/>
  <c r="D149" i="9"/>
  <c r="D154" i="9"/>
  <c r="D29" i="9"/>
  <c r="F29" i="9" s="1"/>
  <c r="D25" i="9"/>
  <c r="F25" i="9" s="1"/>
  <c r="D150" i="9"/>
  <c r="D174" i="5"/>
  <c r="D80" i="9" s="1"/>
  <c r="F80" i="9" s="1"/>
  <c r="D173" i="5"/>
  <c r="D79" i="9" s="1"/>
  <c r="F79" i="9" s="1"/>
  <c r="D172" i="5"/>
  <c r="D78" i="9" s="1"/>
  <c r="F78" i="9" s="1"/>
  <c r="D171" i="5"/>
  <c r="D169" i="5"/>
  <c r="D69" i="9"/>
  <c r="F69" i="9" s="1"/>
  <c r="A28" i="39"/>
  <c r="A18" i="33"/>
  <c r="D16" i="33"/>
  <c r="F16" i="33" s="1"/>
  <c r="F15" i="33"/>
  <c r="F14" i="33"/>
  <c r="F13" i="33"/>
  <c r="F26" i="39"/>
  <c r="F25" i="39"/>
  <c r="F23" i="39"/>
  <c r="F22" i="39"/>
  <c r="F21" i="39"/>
  <c r="F20" i="39"/>
  <c r="F19" i="39"/>
  <c r="F18" i="39"/>
  <c r="F17" i="39"/>
  <c r="F16" i="39"/>
  <c r="F13" i="39"/>
  <c r="F11" i="39"/>
  <c r="D387" i="7" l="1"/>
  <c r="F387" i="7" s="1"/>
  <c r="G15" i="7"/>
  <c r="D388" i="7" s="1"/>
  <c r="D112" i="5"/>
  <c r="G16" i="7"/>
  <c r="D239" i="7" s="1"/>
  <c r="F239" i="7" s="1"/>
  <c r="D113" i="5"/>
  <c r="D156" i="9"/>
  <c r="F156" i="9" s="1"/>
  <c r="D393" i="7"/>
  <c r="F393" i="7" s="1"/>
  <c r="D268" i="7"/>
  <c r="F268" i="7" s="1"/>
  <c r="D234" i="7"/>
  <c r="F234" i="7" s="1"/>
  <c r="D19" i="9"/>
  <c r="F19" i="9" s="1"/>
  <c r="D15" i="9"/>
  <c r="F15" i="9" s="1"/>
  <c r="F263" i="7"/>
  <c r="D288" i="7"/>
  <c r="F288" i="7" s="1"/>
  <c r="D26" i="9"/>
  <c r="F26" i="9" s="1"/>
  <c r="D151" i="9"/>
  <c r="F394" i="7"/>
  <c r="D444" i="7"/>
  <c r="F444" i="7" s="1"/>
  <c r="F396" i="7"/>
  <c r="D446" i="7"/>
  <c r="F446" i="7" s="1"/>
  <c r="D264" i="7"/>
  <c r="D414" i="7"/>
  <c r="F414" i="7" s="1"/>
  <c r="D18" i="9"/>
  <c r="F18" i="9" s="1"/>
  <c r="D143" i="9"/>
  <c r="F275" i="7"/>
  <c r="D300" i="7"/>
  <c r="F300" i="7" s="1"/>
  <c r="F274" i="7"/>
  <c r="D299" i="7"/>
  <c r="F299" i="7" s="1"/>
  <c r="D262" i="7"/>
  <c r="D412" i="7"/>
  <c r="F412" i="7" s="1"/>
  <c r="F400" i="7"/>
  <c r="D450" i="7"/>
  <c r="F450" i="7" s="1"/>
  <c r="D423" i="7"/>
  <c r="F423" i="7" s="1"/>
  <c r="D273" i="7"/>
  <c r="D23" i="9"/>
  <c r="F23" i="9" s="1"/>
  <c r="D148" i="9"/>
  <c r="F398" i="7"/>
  <c r="D448" i="7"/>
  <c r="F448" i="7" s="1"/>
  <c r="F271" i="7"/>
  <c r="D296" i="7"/>
  <c r="F296" i="7" s="1"/>
  <c r="D420" i="7"/>
  <c r="F420" i="7" s="1"/>
  <c r="D270" i="7"/>
  <c r="D147" i="9"/>
  <c r="D22" i="9"/>
  <c r="F22" i="9" s="1"/>
  <c r="D20" i="9"/>
  <c r="F20" i="9" s="1"/>
  <c r="D145" i="9"/>
  <c r="F401" i="7"/>
  <c r="D451" i="7"/>
  <c r="F451" i="7" s="1"/>
  <c r="F397" i="7"/>
  <c r="D447" i="7"/>
  <c r="F447" i="7" s="1"/>
  <c r="D269" i="7"/>
  <c r="D419" i="7"/>
  <c r="F419" i="7" s="1"/>
  <c r="D278" i="7"/>
  <c r="D428" i="7"/>
  <c r="F428" i="7" s="1"/>
  <c r="D392" i="7"/>
  <c r="D242" i="7"/>
  <c r="F242" i="7" s="1"/>
  <c r="G30" i="7"/>
  <c r="D127" i="5"/>
  <c r="D151" i="5" s="1"/>
  <c r="D267" i="7"/>
  <c r="D417" i="7"/>
  <c r="F417" i="7" s="1"/>
  <c r="F276" i="7"/>
  <c r="D301" i="7"/>
  <c r="F301" i="7" s="1"/>
  <c r="D142" i="9"/>
  <c r="D17" i="9"/>
  <c r="F17" i="9" s="1"/>
  <c r="F277" i="7"/>
  <c r="D302" i="7"/>
  <c r="F302" i="7" s="1"/>
  <c r="D415" i="7"/>
  <c r="F415" i="7" s="1"/>
  <c r="D265" i="7"/>
  <c r="D266" i="7"/>
  <c r="D416" i="7"/>
  <c r="F416" i="7" s="1"/>
  <c r="D390" i="7"/>
  <c r="D240" i="7"/>
  <c r="F240" i="7" s="1"/>
  <c r="D413" i="7"/>
  <c r="F413" i="7" s="1"/>
  <c r="F402" i="7"/>
  <c r="D452" i="7"/>
  <c r="F452" i="7" s="1"/>
  <c r="D245" i="7"/>
  <c r="F245" i="7" s="1"/>
  <c r="D395" i="7"/>
  <c r="D119" i="9"/>
  <c r="F119" i="9" s="1"/>
  <c r="F391" i="7"/>
  <c r="D441" i="7"/>
  <c r="F441" i="7" s="1"/>
  <c r="F272" i="7"/>
  <c r="D297" i="7"/>
  <c r="F297" i="7" s="1"/>
  <c r="F399" i="7"/>
  <c r="D449" i="7"/>
  <c r="F449" i="7" s="1"/>
  <c r="D170" i="5"/>
  <c r="D76" i="9" s="1"/>
  <c r="F76" i="9" s="1"/>
  <c r="F154" i="9"/>
  <c r="D179" i="9"/>
  <c r="D178" i="9"/>
  <c r="F153" i="9"/>
  <c r="D174" i="9"/>
  <c r="F149" i="9"/>
  <c r="F152" i="9"/>
  <c r="D177" i="9"/>
  <c r="D165" i="9"/>
  <c r="F140" i="9"/>
  <c r="F146" i="9"/>
  <c r="D171" i="9"/>
  <c r="F144" i="9"/>
  <c r="D169" i="9"/>
  <c r="F150" i="9"/>
  <c r="D175" i="9"/>
  <c r="D77" i="9"/>
  <c r="F77" i="9" s="1"/>
  <c r="D75" i="9"/>
  <c r="F75" i="9" s="1"/>
  <c r="F164" i="5"/>
  <c r="F163" i="5"/>
  <c r="F30" i="39"/>
  <c r="D389" i="7" l="1"/>
  <c r="D439" i="7" s="1"/>
  <c r="F439" i="7" s="1"/>
  <c r="D437" i="7"/>
  <c r="F437" i="7" s="1"/>
  <c r="D238" i="7"/>
  <c r="F238" i="7" s="1"/>
  <c r="D181" i="9"/>
  <c r="F181" i="9" s="1"/>
  <c r="D443" i="7"/>
  <c r="F443" i="7" s="1"/>
  <c r="D293" i="7"/>
  <c r="F293" i="7" s="1"/>
  <c r="D438" i="7"/>
  <c r="F438" i="7" s="1"/>
  <c r="F388" i="7"/>
  <c r="F266" i="7"/>
  <c r="D291" i="7"/>
  <c r="F291" i="7" s="1"/>
  <c r="F278" i="7"/>
  <c r="D303" i="7"/>
  <c r="F303" i="7" s="1"/>
  <c r="F145" i="9"/>
  <c r="D170" i="9"/>
  <c r="F265" i="7"/>
  <c r="D290" i="7"/>
  <c r="F290" i="7" s="1"/>
  <c r="F264" i="7"/>
  <c r="D289" i="7"/>
  <c r="F289" i="7" s="1"/>
  <c r="F267" i="7"/>
  <c r="D292" i="7"/>
  <c r="F292" i="7" s="1"/>
  <c r="F269" i="7"/>
  <c r="D294" i="7"/>
  <c r="F294" i="7" s="1"/>
  <c r="F148" i="9"/>
  <c r="D173" i="9"/>
  <c r="D172" i="9"/>
  <c r="F147" i="9"/>
  <c r="D403" i="7"/>
  <c r="D253" i="7"/>
  <c r="F270" i="7"/>
  <c r="D295" i="7"/>
  <c r="F295" i="7" s="1"/>
  <c r="F262" i="7"/>
  <c r="D287" i="7"/>
  <c r="F287" i="7" s="1"/>
  <c r="F151" i="9"/>
  <c r="D176" i="9"/>
  <c r="D175" i="5"/>
  <c r="D81" i="9" s="1"/>
  <c r="F81" i="9" s="1"/>
  <c r="F273" i="7"/>
  <c r="D298" i="7"/>
  <c r="F298" i="7" s="1"/>
  <c r="D445" i="7"/>
  <c r="F445" i="7" s="1"/>
  <c r="F395" i="7"/>
  <c r="F390" i="7"/>
  <c r="D440" i="7"/>
  <c r="F440" i="7" s="1"/>
  <c r="F142" i="9"/>
  <c r="D167" i="9"/>
  <c r="F392" i="7"/>
  <c r="D442" i="7"/>
  <c r="F442" i="7" s="1"/>
  <c r="F143" i="9"/>
  <c r="D168" i="9"/>
  <c r="C17" i="2"/>
  <c r="D200" i="9"/>
  <c r="F200" i="9" s="1"/>
  <c r="F175" i="9"/>
  <c r="D196" i="9"/>
  <c r="F196" i="9" s="1"/>
  <c r="F171" i="9"/>
  <c r="F165" i="9"/>
  <c r="D190" i="9"/>
  <c r="F190" i="9" s="1"/>
  <c r="D194" i="9"/>
  <c r="F194" i="9" s="1"/>
  <c r="F169" i="9"/>
  <c r="F178" i="9"/>
  <c r="D203" i="9"/>
  <c r="F203" i="9" s="1"/>
  <c r="F177" i="9"/>
  <c r="D202" i="9"/>
  <c r="F202" i="9" s="1"/>
  <c r="F174" i="9"/>
  <c r="D199" i="9"/>
  <c r="F199" i="9" s="1"/>
  <c r="D204" i="9"/>
  <c r="F204" i="9" s="1"/>
  <c r="F179" i="9"/>
  <c r="F166" i="5"/>
  <c r="F165" i="5"/>
  <c r="A84" i="8"/>
  <c r="F87" i="8"/>
  <c r="B2" i="2"/>
  <c r="B1" i="2"/>
  <c r="F389" i="7" l="1"/>
  <c r="D206" i="9"/>
  <c r="F206" i="9" s="1"/>
  <c r="F253" i="7"/>
  <c r="D254" i="7"/>
  <c r="F403" i="7"/>
  <c r="D453" i="7"/>
  <c r="F453" i="7" s="1"/>
  <c r="D404" i="7"/>
  <c r="D197" i="9"/>
  <c r="F197" i="9" s="1"/>
  <c r="F172" i="9"/>
  <c r="F168" i="9"/>
  <c r="D193" i="9"/>
  <c r="F193" i="9" s="1"/>
  <c r="F170" i="9"/>
  <c r="D195" i="9"/>
  <c r="F195" i="9" s="1"/>
  <c r="F176" i="9"/>
  <c r="D201" i="9"/>
  <c r="F201" i="9" s="1"/>
  <c r="D192" i="9"/>
  <c r="F192" i="9" s="1"/>
  <c r="F167" i="9"/>
  <c r="D198" i="9"/>
  <c r="F198" i="9" s="1"/>
  <c r="F173" i="9"/>
  <c r="F91" i="8"/>
  <c r="F90" i="8"/>
  <c r="F94" i="8" l="1"/>
  <c r="F92" i="8"/>
  <c r="F93" i="8" l="1"/>
  <c r="B5" i="7"/>
  <c r="D212" i="9"/>
  <c r="D232" i="9" s="1"/>
  <c r="D112" i="9"/>
  <c r="D132" i="9" s="1"/>
  <c r="D98" i="9"/>
  <c r="F87" i="9"/>
  <c r="D37" i="9"/>
  <c r="F187" i="8"/>
  <c r="D137" i="8"/>
  <c r="F137" i="8" s="1"/>
  <c r="F115" i="8"/>
  <c r="F112" i="8"/>
  <c r="F65" i="8"/>
  <c r="D32" i="8"/>
  <c r="F235" i="5"/>
  <c r="F228" i="5"/>
  <c r="F204" i="5"/>
  <c r="F211" i="5"/>
  <c r="F180" i="5"/>
  <c r="D118" i="5"/>
  <c r="D142" i="5" s="1"/>
  <c r="D117" i="5"/>
  <c r="D141" i="5" s="1"/>
  <c r="D116" i="5"/>
  <c r="D140" i="5" s="1"/>
  <c r="D114" i="5"/>
  <c r="D138" i="5" s="1"/>
  <c r="D162" i="5" s="1"/>
  <c r="D136" i="5"/>
  <c r="D160" i="5" s="1"/>
  <c r="F84" i="5"/>
  <c r="F63" i="5"/>
  <c r="F60" i="5"/>
  <c r="F43" i="5"/>
  <c r="F36" i="5"/>
  <c r="D12" i="5"/>
  <c r="F12" i="5" s="1"/>
  <c r="D313" i="7"/>
  <c r="D259" i="7"/>
  <c r="D11" i="7"/>
  <c r="B2" i="5"/>
  <c r="B1" i="5"/>
  <c r="B2" i="34"/>
  <c r="E2" i="3" s="1"/>
  <c r="B1" i="34"/>
  <c r="E1" i="3" s="1"/>
  <c r="D137" i="5"/>
  <c r="D161" i="5" s="1"/>
  <c r="D135" i="5"/>
  <c r="D159" i="5" s="1"/>
  <c r="F359" i="7"/>
  <c r="B2" i="7"/>
  <c r="B1" i="7"/>
  <c r="B5" i="8" l="1"/>
  <c r="B5" i="9" s="1"/>
  <c r="B5" i="50"/>
  <c r="B1" i="8"/>
  <c r="B1" i="9" s="1"/>
  <c r="B1" i="42" s="1"/>
  <c r="B1" i="50"/>
  <c r="B2" i="8"/>
  <c r="B2" i="9" s="1"/>
  <c r="B2" i="33" s="1"/>
  <c r="B2" i="50"/>
  <c r="D34" i="7"/>
  <c r="D35" i="7"/>
  <c r="F19" i="5"/>
  <c r="D209" i="7"/>
  <c r="F209" i="7" s="1"/>
  <c r="D309" i="7"/>
  <c r="F309" i="7" s="1"/>
  <c r="D284" i="7"/>
  <c r="F284" i="7" s="1"/>
  <c r="D279" i="7"/>
  <c r="F186" i="5"/>
  <c r="F187" i="5"/>
  <c r="F159" i="5"/>
  <c r="D65" i="9"/>
  <c r="F65" i="9" s="1"/>
  <c r="D67" i="9"/>
  <c r="F67" i="9" s="1"/>
  <c r="F161" i="5"/>
  <c r="D66" i="9"/>
  <c r="F160" i="5"/>
  <c r="D68" i="9"/>
  <c r="F68" i="9" s="1"/>
  <c r="F162" i="5"/>
  <c r="F314" i="7"/>
  <c r="D57" i="9"/>
  <c r="D204" i="7"/>
  <c r="D108" i="5"/>
  <c r="D132" i="5" s="1"/>
  <c r="D119" i="5"/>
  <c r="D143" i="5" s="1"/>
  <c r="D167" i="5" s="1"/>
  <c r="D73" i="9" s="1"/>
  <c r="F73" i="9" s="1"/>
  <c r="D409" i="7"/>
  <c r="F95" i="8"/>
  <c r="D107" i="9"/>
  <c r="F234" i="5"/>
  <c r="D137" i="9"/>
  <c r="F212" i="9"/>
  <c r="F112" i="9"/>
  <c r="F92" i="9"/>
  <c r="F91" i="9"/>
  <c r="F90" i="9"/>
  <c r="F37" i="9"/>
  <c r="F190" i="8"/>
  <c r="F215" i="8" s="1"/>
  <c r="F191" i="8"/>
  <c r="F162" i="8"/>
  <c r="F67" i="8"/>
  <c r="F62" i="8"/>
  <c r="F37" i="8"/>
  <c r="F12" i="8"/>
  <c r="F207" i="5"/>
  <c r="F233" i="5"/>
  <c r="F210" i="5"/>
  <c r="F208" i="5"/>
  <c r="F209" i="5"/>
  <c r="F183" i="5"/>
  <c r="F184" i="5"/>
  <c r="F136" i="5"/>
  <c r="F135" i="5"/>
  <c r="F138" i="5"/>
  <c r="F137" i="5"/>
  <c r="F111" i="5"/>
  <c r="F88" i="5"/>
  <c r="F65" i="5"/>
  <c r="F39" i="5"/>
  <c r="F40" i="5"/>
  <c r="F42" i="5"/>
  <c r="F41" i="5"/>
  <c r="F15" i="5"/>
  <c r="F17" i="5"/>
  <c r="F18" i="5"/>
  <c r="F16" i="5"/>
  <c r="F363" i="7"/>
  <c r="F362" i="7"/>
  <c r="F338" i="7"/>
  <c r="F337" i="7"/>
  <c r="F334" i="7"/>
  <c r="F313" i="7"/>
  <c r="F259" i="7"/>
  <c r="F55" i="33"/>
  <c r="F51" i="33"/>
  <c r="F49" i="33"/>
  <c r="F47" i="33"/>
  <c r="D45" i="33"/>
  <c r="D43" i="33"/>
  <c r="F43" i="33" s="1"/>
  <c r="D39" i="33"/>
  <c r="F39" i="33" s="1"/>
  <c r="D37" i="33"/>
  <c r="F37" i="33" s="1"/>
  <c r="D35" i="33"/>
  <c r="F35" i="33" s="1"/>
  <c r="D31" i="33"/>
  <c r="D29" i="33"/>
  <c r="F29" i="33" s="1"/>
  <c r="F27" i="33"/>
  <c r="F21" i="33"/>
  <c r="F21" i="15"/>
  <c r="F19" i="15"/>
  <c r="F12" i="15"/>
  <c r="F17" i="15"/>
  <c r="B2" i="42" l="1"/>
  <c r="B1" i="33"/>
  <c r="D110" i="7"/>
  <c r="F110" i="7" s="1"/>
  <c r="D85" i="7"/>
  <c r="F85" i="7" s="1"/>
  <c r="D135" i="7"/>
  <c r="F135" i="7" s="1"/>
  <c r="D60" i="7"/>
  <c r="F60" i="7" s="1"/>
  <c r="D435" i="7"/>
  <c r="F435" i="7" s="1"/>
  <c r="D84" i="7"/>
  <c r="D134" i="7"/>
  <c r="D109" i="7"/>
  <c r="D59" i="7"/>
  <c r="D54" i="7"/>
  <c r="F212" i="8"/>
  <c r="I12" i="3"/>
  <c r="F462" i="7"/>
  <c r="G12" i="3" s="1"/>
  <c r="F66" i="9"/>
  <c r="F242" i="9" s="1"/>
  <c r="K13" i="3" s="1"/>
  <c r="D229" i="7"/>
  <c r="F185" i="5"/>
  <c r="F243" i="9"/>
  <c r="K14" i="3" s="1"/>
  <c r="F463" i="7"/>
  <c r="G13" i="3" s="1"/>
  <c r="F241" i="9"/>
  <c r="K12" i="3" s="1"/>
  <c r="D329" i="7"/>
  <c r="F409" i="7"/>
  <c r="D429" i="7"/>
  <c r="B1" i="39"/>
  <c r="B1" i="41"/>
  <c r="B2" i="39"/>
  <c r="B2" i="41"/>
  <c r="F132" i="5"/>
  <c r="D156" i="5"/>
  <c r="F137" i="9"/>
  <c r="D157" i="9"/>
  <c r="F315" i="7"/>
  <c r="F12" i="9"/>
  <c r="D32" i="9"/>
  <c r="D304" i="7"/>
  <c r="F108" i="5"/>
  <c r="D23" i="33"/>
  <c r="F23" i="33" s="1"/>
  <c r="D25" i="33"/>
  <c r="F25" i="33" s="1"/>
  <c r="F45" i="33"/>
  <c r="F96" i="8"/>
  <c r="D162" i="9"/>
  <c r="D187" i="9" s="1"/>
  <c r="F187" i="9" s="1"/>
  <c r="F93" i="9"/>
  <c r="F244" i="9" s="1"/>
  <c r="K15" i="3" s="1"/>
  <c r="F66" i="8"/>
  <c r="F194" i="8"/>
  <c r="F192" i="8"/>
  <c r="F116" i="8"/>
  <c r="F236" i="5"/>
  <c r="F238" i="5"/>
  <c r="F237" i="5"/>
  <c r="F212" i="5"/>
  <c r="F214" i="5"/>
  <c r="F213" i="5"/>
  <c r="F87" i="5"/>
  <c r="F303" i="5" s="1"/>
  <c r="F142" i="5"/>
  <c r="F140" i="5"/>
  <c r="F141" i="5"/>
  <c r="F112" i="5"/>
  <c r="F64" i="5"/>
  <c r="F45" i="5"/>
  <c r="F44" i="5"/>
  <c r="F46" i="5"/>
  <c r="F21" i="5"/>
  <c r="F22" i="5"/>
  <c r="F20" i="5"/>
  <c r="F384" i="7"/>
  <c r="D434" i="7"/>
  <c r="F366" i="7"/>
  <c r="F364" i="7"/>
  <c r="F339" i="7"/>
  <c r="F41" i="33"/>
  <c r="F31" i="33"/>
  <c r="F460" i="7" l="1"/>
  <c r="G10" i="3" s="1"/>
  <c r="M10" i="3" s="1"/>
  <c r="M40" i="3" s="1"/>
  <c r="D104" i="7"/>
  <c r="F84" i="7"/>
  <c r="F144" i="5"/>
  <c r="D129" i="7"/>
  <c r="F109" i="7"/>
  <c r="F58" i="33"/>
  <c r="D154" i="7"/>
  <c r="F134" i="7"/>
  <c r="F464" i="7"/>
  <c r="G14" i="3" s="1"/>
  <c r="F59" i="7"/>
  <c r="D79" i="7"/>
  <c r="F188" i="5"/>
  <c r="F216" i="8"/>
  <c r="I13" i="3" s="1"/>
  <c r="F304" i="5"/>
  <c r="E13" i="3" s="1"/>
  <c r="B2" i="15"/>
  <c r="B2" i="46"/>
  <c r="B2" i="48"/>
  <c r="B2" i="47"/>
  <c r="B2" i="43"/>
  <c r="B2" i="44"/>
  <c r="B1" i="47"/>
  <c r="B1" i="46"/>
  <c r="B1" i="48"/>
  <c r="B1" i="43"/>
  <c r="B1" i="44"/>
  <c r="B1" i="15"/>
  <c r="F94" i="9"/>
  <c r="F245" i="9" s="1"/>
  <c r="K16" i="3" s="1"/>
  <c r="F69" i="8"/>
  <c r="I9" i="3"/>
  <c r="F66" i="5"/>
  <c r="F67" i="5"/>
  <c r="F68" i="5"/>
  <c r="F90" i="5"/>
  <c r="F91" i="5"/>
  <c r="F156" i="5"/>
  <c r="F300" i="5" s="1"/>
  <c r="D62" i="9"/>
  <c r="D182" i="9"/>
  <c r="D207" i="9"/>
  <c r="F316" i="7"/>
  <c r="F466" i="7" s="1"/>
  <c r="G16" i="3" s="1"/>
  <c r="F168" i="5"/>
  <c r="D454" i="7"/>
  <c r="E12" i="3"/>
  <c r="M12" i="3" s="1"/>
  <c r="F68" i="8"/>
  <c r="F97" i="8"/>
  <c r="F162" i="9"/>
  <c r="F95" i="9"/>
  <c r="F246" i="9" s="1"/>
  <c r="K17" i="3" s="1"/>
  <c r="F193" i="8"/>
  <c r="F117" i="8"/>
  <c r="F89" i="5"/>
  <c r="F239" i="5"/>
  <c r="F215" i="5"/>
  <c r="F189" i="5"/>
  <c r="F167" i="5"/>
  <c r="F143" i="5"/>
  <c r="F113" i="5"/>
  <c r="F47" i="5"/>
  <c r="F23" i="5"/>
  <c r="F434" i="7"/>
  <c r="F365" i="7"/>
  <c r="F340" i="7"/>
  <c r="F15" i="15"/>
  <c r="F10" i="15"/>
  <c r="F8" i="15"/>
  <c r="A10" i="15"/>
  <c r="F145" i="5" l="1"/>
  <c r="F217" i="8"/>
  <c r="I14" i="3" s="1"/>
  <c r="M13" i="3"/>
  <c r="F465" i="7"/>
  <c r="G15" i="3" s="1"/>
  <c r="F305" i="5"/>
  <c r="F119" i="8"/>
  <c r="F70" i="8"/>
  <c r="F93" i="5"/>
  <c r="F114" i="5"/>
  <c r="F115" i="5"/>
  <c r="F307" i="5" s="1"/>
  <c r="F216" i="5"/>
  <c r="F240" i="5"/>
  <c r="E9" i="3"/>
  <c r="F62" i="9"/>
  <c r="F238" i="9" s="1"/>
  <c r="D82" i="9"/>
  <c r="F317" i="7"/>
  <c r="F169" i="5"/>
  <c r="F48" i="5"/>
  <c r="F24" i="5"/>
  <c r="F98" i="8"/>
  <c r="F96" i="9"/>
  <c r="F247" i="9" s="1"/>
  <c r="K18" i="3" s="1"/>
  <c r="F195" i="8"/>
  <c r="F118" i="8"/>
  <c r="F218" i="8" s="1"/>
  <c r="F92" i="5"/>
  <c r="F190" i="5"/>
  <c r="F116" i="5"/>
  <c r="F69" i="5"/>
  <c r="F367" i="7"/>
  <c r="F342" i="7"/>
  <c r="F23" i="15"/>
  <c r="M34" i="3" s="1"/>
  <c r="M36" i="3" s="1"/>
  <c r="A12" i="15"/>
  <c r="A14" i="15" s="1"/>
  <c r="A17" i="15" s="1"/>
  <c r="A19" i="15" s="1"/>
  <c r="A21" i="15" s="1"/>
  <c r="F146" i="5" l="1"/>
  <c r="C16" i="2"/>
  <c r="C20" i="2" s="1"/>
  <c r="F219" i="8"/>
  <c r="I16" i="3" s="1"/>
  <c r="F308" i="5"/>
  <c r="E17" i="3" s="1"/>
  <c r="K9" i="3"/>
  <c r="F467" i="7"/>
  <c r="G17" i="3" s="1"/>
  <c r="F306" i="5"/>
  <c r="E14" i="3"/>
  <c r="M14" i="3" s="1"/>
  <c r="E16" i="3"/>
  <c r="I15" i="3"/>
  <c r="F99" i="8"/>
  <c r="F71" i="8"/>
  <c r="F217" i="5"/>
  <c r="F94" i="5"/>
  <c r="F241" i="5"/>
  <c r="F318" i="7"/>
  <c r="F170" i="5"/>
  <c r="F49" i="5"/>
  <c r="F25" i="5"/>
  <c r="F97" i="9"/>
  <c r="F248" i="9" s="1"/>
  <c r="K19" i="3" s="1"/>
  <c r="F196" i="8"/>
  <c r="F120" i="8"/>
  <c r="F220" i="8" s="1"/>
  <c r="F191" i="5"/>
  <c r="F117" i="5"/>
  <c r="F309" i="5" s="1"/>
  <c r="F70" i="5"/>
  <c r="F368" i="7"/>
  <c r="F343" i="7"/>
  <c r="F147" i="5" l="1"/>
  <c r="M16" i="3"/>
  <c r="F468" i="7"/>
  <c r="G18" i="3" s="1"/>
  <c r="E15" i="3"/>
  <c r="M15" i="3" s="1"/>
  <c r="I17" i="3"/>
  <c r="M17" i="3" s="1"/>
  <c r="F72" i="8"/>
  <c r="F100" i="8"/>
  <c r="F242" i="5"/>
  <c r="F192" i="5"/>
  <c r="F95" i="5"/>
  <c r="F218" i="5"/>
  <c r="F319" i="7"/>
  <c r="F171" i="5"/>
  <c r="F50" i="5"/>
  <c r="F26" i="5"/>
  <c r="E18" i="3"/>
  <c r="F98" i="9"/>
  <c r="F249" i="9" s="1"/>
  <c r="F197" i="8"/>
  <c r="F121" i="8"/>
  <c r="F221" i="8" s="1"/>
  <c r="F118" i="5"/>
  <c r="F310" i="5" s="1"/>
  <c r="F71" i="5"/>
  <c r="F369" i="7"/>
  <c r="F344" i="7"/>
  <c r="F148" i="5" l="1"/>
  <c r="K20" i="3"/>
  <c r="F99" i="9"/>
  <c r="F250" i="9" s="1"/>
  <c r="K21" i="3" s="1"/>
  <c r="F469" i="7"/>
  <c r="G19" i="3" s="1"/>
  <c r="I18" i="3"/>
  <c r="M18" i="3" s="1"/>
  <c r="F73" i="8"/>
  <c r="F101" i="8"/>
  <c r="F72" i="5"/>
  <c r="F219" i="5"/>
  <c r="F193" i="5"/>
  <c r="F96" i="5"/>
  <c r="F243" i="5"/>
  <c r="F320" i="7"/>
  <c r="F172" i="5"/>
  <c r="F51" i="5"/>
  <c r="F27" i="5"/>
  <c r="E19" i="3"/>
  <c r="F198" i="8"/>
  <c r="F122" i="8"/>
  <c r="F222" i="8" s="1"/>
  <c r="I19" i="3" s="1"/>
  <c r="F119" i="5"/>
  <c r="F311" i="5" s="1"/>
  <c r="F370" i="7"/>
  <c r="F345" i="7"/>
  <c r="F346" i="7"/>
  <c r="F371" i="7" l="1"/>
  <c r="F149" i="5"/>
  <c r="F100" i="9"/>
  <c r="F251" i="9" s="1"/>
  <c r="K22" i="3" s="1"/>
  <c r="F470" i="7"/>
  <c r="G20" i="3" s="1"/>
  <c r="F199" i="8"/>
  <c r="F102" i="8"/>
  <c r="F74" i="8"/>
  <c r="F244" i="5"/>
  <c r="F194" i="5"/>
  <c r="F73" i="5"/>
  <c r="F120" i="5"/>
  <c r="F97" i="5"/>
  <c r="F220" i="5"/>
  <c r="M19" i="3"/>
  <c r="F321" i="7"/>
  <c r="F173" i="5"/>
  <c r="F52" i="5"/>
  <c r="F28" i="5"/>
  <c r="E20" i="3"/>
  <c r="F123" i="8"/>
  <c r="F471" i="7" l="1"/>
  <c r="G21" i="3" s="1"/>
  <c r="F151" i="5"/>
  <c r="F150" i="5"/>
  <c r="F372" i="7"/>
  <c r="F223" i="8"/>
  <c r="I20" i="3" s="1"/>
  <c r="M20" i="3" s="1"/>
  <c r="F101" i="9"/>
  <c r="F252" i="9" s="1"/>
  <c r="F312" i="5"/>
  <c r="E21" i="3" s="1"/>
  <c r="F75" i="8"/>
  <c r="F200" i="8"/>
  <c r="F124" i="8"/>
  <c r="F103" i="8"/>
  <c r="F98" i="5"/>
  <c r="F221" i="5"/>
  <c r="F121" i="5"/>
  <c r="F313" i="5" s="1"/>
  <c r="E22" i="3" s="1"/>
  <c r="F195" i="5"/>
  <c r="F198" i="5"/>
  <c r="F74" i="5"/>
  <c r="F245" i="5"/>
  <c r="F322" i="7"/>
  <c r="F472" i="7" s="1"/>
  <c r="G22" i="3" s="1"/>
  <c r="F175" i="5"/>
  <c r="F174" i="5"/>
  <c r="F53" i="5"/>
  <c r="F29" i="5"/>
  <c r="F373" i="7" l="1"/>
  <c r="F224" i="8"/>
  <c r="I21" i="3" s="1"/>
  <c r="M21" i="3" s="1"/>
  <c r="K23" i="3"/>
  <c r="F102" i="9"/>
  <c r="F253" i="9" s="1"/>
  <c r="K24" i="3" s="1"/>
  <c r="F125" i="8"/>
  <c r="F104" i="8"/>
  <c r="F76" i="8"/>
  <c r="F201" i="8"/>
  <c r="F122" i="5"/>
  <c r="F314" i="5" s="1"/>
  <c r="F222" i="5"/>
  <c r="F223" i="5"/>
  <c r="F75" i="5"/>
  <c r="F246" i="5"/>
  <c r="F247" i="5"/>
  <c r="F196" i="5"/>
  <c r="F199" i="5"/>
  <c r="F197" i="5"/>
  <c r="F99" i="5"/>
  <c r="F323" i="7"/>
  <c r="F54" i="5"/>
  <c r="F55" i="5"/>
  <c r="F30" i="5"/>
  <c r="F31" i="5"/>
  <c r="F473" i="7" l="1"/>
  <c r="G23" i="3" s="1"/>
  <c r="F374" i="7"/>
  <c r="F225" i="8"/>
  <c r="I22" i="3" s="1"/>
  <c r="M22" i="3" s="1"/>
  <c r="F103" i="9"/>
  <c r="F254" i="9" s="1"/>
  <c r="E23" i="3"/>
  <c r="F202" i="8"/>
  <c r="F77" i="8"/>
  <c r="F105" i="8"/>
  <c r="F106" i="8"/>
  <c r="F126" i="8"/>
  <c r="F226" i="8" s="1"/>
  <c r="I23" i="3" s="1"/>
  <c r="F76" i="5"/>
  <c r="F100" i="5"/>
  <c r="F123" i="5"/>
  <c r="F315" i="5" s="1"/>
  <c r="F324" i="7"/>
  <c r="F474" i="7" s="1"/>
  <c r="G24" i="3" s="1"/>
  <c r="F375" i="7" l="1"/>
  <c r="M23" i="3"/>
  <c r="F104" i="9"/>
  <c r="F255" i="9" s="1"/>
  <c r="K26" i="3" s="1"/>
  <c r="E24" i="3"/>
  <c r="K25" i="3"/>
  <c r="F203" i="8"/>
  <c r="F78" i="8"/>
  <c r="F127" i="8"/>
  <c r="F227" i="8" s="1"/>
  <c r="I24" i="3" s="1"/>
  <c r="F124" i="5"/>
  <c r="F316" i="5" s="1"/>
  <c r="F77" i="5"/>
  <c r="F101" i="5"/>
  <c r="F325" i="7"/>
  <c r="F475" i="7" l="1"/>
  <c r="G25" i="3" s="1"/>
  <c r="F376" i="7"/>
  <c r="M24" i="3"/>
  <c r="F105" i="9"/>
  <c r="F256" i="9" s="1"/>
  <c r="K27" i="3" s="1"/>
  <c r="F106" i="9"/>
  <c r="F257" i="9" s="1"/>
  <c r="E25" i="3"/>
  <c r="F128" i="8"/>
  <c r="F204" i="8"/>
  <c r="F79" i="8"/>
  <c r="F103" i="5"/>
  <c r="F102" i="5"/>
  <c r="F79" i="5"/>
  <c r="F78" i="5"/>
  <c r="F125" i="5"/>
  <c r="F317" i="5" s="1"/>
  <c r="F326" i="7"/>
  <c r="F476" i="7" l="1"/>
  <c r="G26" i="3" s="1"/>
  <c r="F378" i="7"/>
  <c r="F377" i="7"/>
  <c r="F228" i="8"/>
  <c r="I25" i="3" s="1"/>
  <c r="M25" i="3" s="1"/>
  <c r="K28" i="3"/>
  <c r="K32" i="3" s="1"/>
  <c r="F259" i="9"/>
  <c r="E26" i="3"/>
  <c r="F129" i="8"/>
  <c r="F206" i="8"/>
  <c r="F205" i="8"/>
  <c r="F81" i="8"/>
  <c r="F80" i="8"/>
  <c r="F127" i="5"/>
  <c r="F319" i="5" s="1"/>
  <c r="F126" i="5"/>
  <c r="F318" i="5" s="1"/>
  <c r="E27" i="3" s="1"/>
  <c r="F328" i="7"/>
  <c r="F327" i="7"/>
  <c r="F477" i="7" s="1"/>
  <c r="G27" i="3" s="1"/>
  <c r="A34" i="8"/>
  <c r="F478" i="7" l="1"/>
  <c r="G28" i="3" s="1"/>
  <c r="F229" i="8"/>
  <c r="I26" i="3" s="1"/>
  <c r="M26" i="3" s="1"/>
  <c r="E28" i="3"/>
  <c r="E32" i="3" s="1"/>
  <c r="F321" i="5"/>
  <c r="F131" i="8"/>
  <c r="F231" i="8" s="1"/>
  <c r="F130" i="8"/>
  <c r="F230" i="8" s="1"/>
  <c r="A34" i="9"/>
  <c r="I27" i="3" l="1"/>
  <c r="M27" i="3" s="1"/>
  <c r="I28" i="3"/>
  <c r="F236" i="8"/>
  <c r="A59" i="9"/>
  <c r="A84" i="9" s="1"/>
  <c r="A81" i="7"/>
  <c r="A106" i="7" s="1"/>
  <c r="A131" i="7" s="1"/>
  <c r="A156" i="7" s="1"/>
  <c r="A181" i="7" s="1"/>
  <c r="A206" i="7" s="1"/>
  <c r="A33" i="5"/>
  <c r="A57" i="5" s="1"/>
  <c r="I32" i="3" l="1"/>
  <c r="M28" i="3"/>
  <c r="M30" i="3" s="1"/>
  <c r="C11" i="2" s="1"/>
  <c r="C28" i="2" s="1"/>
  <c r="F459" i="7"/>
  <c r="A159" i="9"/>
  <c r="A184" i="9" s="1"/>
  <c r="A209" i="9" s="1"/>
  <c r="A81" i="5"/>
  <c r="A231" i="7"/>
  <c r="A256" i="7" s="1"/>
  <c r="A281" i="7" s="1"/>
  <c r="C32" i="2" l="1"/>
  <c r="G9" i="3"/>
  <c r="G32" i="3" s="1"/>
  <c r="F480" i="7"/>
  <c r="A134" i="8"/>
  <c r="A159" i="8" s="1"/>
  <c r="A184" i="8" s="1"/>
  <c r="A306" i="7"/>
  <c r="A331" i="7" s="1"/>
  <c r="A356" i="7" s="1"/>
  <c r="A381" i="7" s="1"/>
  <c r="M9" i="3" l="1"/>
  <c r="M31" i="3" l="1"/>
  <c r="C12" i="2" s="1"/>
  <c r="C30" i="2" s="1"/>
  <c r="C33" i="2" s="1"/>
  <c r="C34" i="2" s="1"/>
  <c r="M39" i="3"/>
  <c r="M41" i="3" s="1"/>
  <c r="A105" i="5"/>
  <c r="A129" i="5" s="1"/>
  <c r="A153" i="5" s="1"/>
  <c r="A177" i="5" s="1"/>
  <c r="A201" i="5" l="1"/>
  <c r="A225" i="5" s="1"/>
  <c r="A249" i="5" s="1"/>
  <c r="A273" i="5" s="1"/>
  <c r="D157" i="8" l="1"/>
  <c r="M32" i="3" l="1"/>
  <c r="C13" i="2" l="1"/>
  <c r="C39" i="2" l="1"/>
  <c r="C40" i="2" s="1"/>
  <c r="C43" i="2" s="1"/>
</calcChain>
</file>

<file path=xl/sharedStrings.xml><?xml version="1.0" encoding="utf-8"?>
<sst xmlns="http://schemas.openxmlformats.org/spreadsheetml/2006/main" count="1846" uniqueCount="378">
  <si>
    <t>6000 KOPER</t>
  </si>
  <si>
    <t>investittor</t>
  </si>
  <si>
    <t xml:space="preserve">objekt </t>
  </si>
  <si>
    <t>del projekta</t>
  </si>
  <si>
    <t>faza projekta</t>
  </si>
  <si>
    <t xml:space="preserve">datum </t>
  </si>
  <si>
    <t>SKUPAJ brez DDV</t>
  </si>
  <si>
    <t>DDV 22 %</t>
  </si>
  <si>
    <t>SKUPAJ z DDV</t>
  </si>
  <si>
    <t>SKUPNA REKAPITULACIJA</t>
  </si>
  <si>
    <t>KANALIZACIJA</t>
  </si>
  <si>
    <t>Zakoličba in zavarovanje obstoječih komunalnih vodov (kanalizacija, elektro, telekomunikacijske naprave, vodovod,…) po pregledu in navodilih upravljalcev infrastrukture. V ceni so zajeta vsa dodatna in zaščitna dela.</t>
  </si>
  <si>
    <t>kos</t>
  </si>
  <si>
    <t>m3</t>
  </si>
  <si>
    <t>m2</t>
  </si>
  <si>
    <t>Trasiranje kanalizacije, obnovitev in zavarovanje osi trase. V ceni so zajeta vsa dodatna in zaščitna dela.</t>
  </si>
  <si>
    <t>m</t>
  </si>
  <si>
    <t>Postavljavljanje gradbenih profilov na mestih, kjer se trasa smerno ali višinsko spremeni. V ceni so zajeta vsa dodatna in zaščitna dela.</t>
  </si>
  <si>
    <t xml:space="preserve">III. kat. </t>
  </si>
  <si>
    <t>Izdelava priključka nove kanalizacije na obstoječo kanalizacijo. V ceni so zajeta vsa dodatna in zaščitna dela.</t>
  </si>
  <si>
    <t>skupaj</t>
  </si>
  <si>
    <t>MESTNA OBČINA KOPER</t>
  </si>
  <si>
    <t>Verdijeva 10</t>
  </si>
  <si>
    <t>I.</t>
  </si>
  <si>
    <t>PREDDELA</t>
  </si>
  <si>
    <t>Rušenje vseh vrst kamnitih, betonskih in AB zidov.V ceni je zajeta strojno ročna odstranitev zidov in temeljev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</si>
  <si>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Rušenje vseh vrst asfaltnih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</si>
  <si>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m1</t>
  </si>
  <si>
    <t>I.PREDDELA</t>
  </si>
  <si>
    <t>III.KANALIZACIJA</t>
  </si>
  <si>
    <t>IV.ZAKLJ. DELA</t>
  </si>
  <si>
    <t>SKUPAJ :</t>
  </si>
  <si>
    <t>REKAPITULACIJA - fekalna kanalizacija</t>
  </si>
  <si>
    <t>skupaj :</t>
  </si>
  <si>
    <t>II.</t>
  </si>
  <si>
    <t>III.</t>
  </si>
  <si>
    <t>ZAKLJUČNA DELA</t>
  </si>
  <si>
    <t>IV.</t>
  </si>
  <si>
    <t>Ponovna izdelava tlakov-vzpostavitev obstoječega stanja - vseh vrst (beton, kamniti tlak, venecijan…), v debelini 10-15 cm. V ceni je zajeta dobava vseh potrebnih materialov na mesto vgradnje, izkop, planiranje terena v mat,III.-IV.ktg, obnova tlakov v prvotno stanje, fugiranje s cem.malto 1:3 ter vsa dodatna in zaščitna dela.</t>
  </si>
  <si>
    <t>Dobava materiala na mesto vgradnje in obnova porušenih kamnitih zidov deb.50 cm in debelejši, zidanih z lomljencem v cementni malti na eno lice. V ceni je zajeta ročna priprava za temelj zidu v mat.III.do IV.ktg, nabava in priprava in obdelava obstoječega in manjkajočega lomljenca -do 30%, zastavljanje zidov, zidanje z lomljencem na eno lice, fugiranje zidu ter vsa dodatna in zaščitna dela.</t>
  </si>
  <si>
    <t>Čiščenje podlage in pobrizg z bitumensko emulzijo 0,40 kg/m2. V ceni so zajeta vsa dodatna in zaščitna dela.</t>
  </si>
  <si>
    <t>Doplačilo za izvedbo asfaltne mulde širine 50 cm, min. globine 8 cm. V ceni so zajeta vsa dodatna in zaščitna dela.</t>
  </si>
  <si>
    <t>ZEMELJSKA IN BETONSKA DELA</t>
  </si>
  <si>
    <t>II.ZEM.BET. DELA</t>
  </si>
  <si>
    <t>Dobava materiala na mesto vgradnje in hidroizolacijska zaščita betonskih, AB in kamnitih sten in temeljev obstoječih objektov. V ceni je zajet ročni izkop in čiščenje površin, fugiranje razpok in fug z vodoneprepustno fugirno maso, zidarsko obdelavo površin, izvedbo zunanje hidroizolacije- npr. izotekt 4, zaščita hdroizolacije, pazljivi zasip ter vsa dodatna in zaščitna dela. Obračun po dejansko izvedenih delih, naročenih in potrjenih s strani nadzornega organa.</t>
  </si>
  <si>
    <t>Rušenje vseh vrst kamnitih tlakov,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</si>
  <si>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makadam</t>
  </si>
  <si>
    <t>delež izkopa z nakladanjem na kamion</t>
  </si>
  <si>
    <t xml:space="preserve">IV. kat. </t>
  </si>
  <si>
    <t xml:space="preserve">V. kat. </t>
  </si>
  <si>
    <t>Dobava na mesto vgradnje in vgrajevanje podložne plasti temelja črpališče iz cementnega betona C12/15;XC2, min. debeline sloja 10 cm. V ceni so zajeta vsa dodatna in zaščitna dela.</t>
  </si>
  <si>
    <t>Dobava na mesto vgradnje in vgrajevanje armiranobetosnke temeljne plošče črpališča iz cementnega betona C25/30;XC2. V ceni so zajeta vsa dodatna in zaščitna dela z opaženjem.</t>
  </si>
  <si>
    <t>Dobava na mesto vgradnje in vgrajevanje podložne plasti krovne plošče črpališče iz cementnega betona C12/15;XC2, min. debeline sloja 10 cm. V ceni so zajeta vsa dodatna in zaščitna dela.</t>
  </si>
  <si>
    <t>Zasip jaška črpališča s tamponskim drobljencem - vgrajevanim v plasteh po 20 cm s sprotno komprimacijo. V ceni so zajeta vsa dodatna in zaščitna dela.</t>
  </si>
  <si>
    <t>kpl</t>
  </si>
  <si>
    <t>Izdelava cevovoda zračnika PVC DN160 SN 4, z zaključno inox nadzemno gobico.</t>
  </si>
  <si>
    <t>Armatura za armiranje krovne in temljne plošče</t>
  </si>
  <si>
    <t>kg</t>
  </si>
  <si>
    <t>Spojka za PEHD DN90</t>
  </si>
  <si>
    <t>Drobni material</t>
  </si>
  <si>
    <t>PZI</t>
  </si>
  <si>
    <t>POPIS DEL S STROŠKOVNO OCENO</t>
  </si>
  <si>
    <t>Začasna odstranitev in ponovna  vgradnja obstoječe žične ograje, komplet s stebri in žičnim pletivom. V ceni je zajeta pazljiva demontaža in hramba vseh elementov obstoječe ograje tekom gradnje, ponovna izdelava temeljev-komplet z izkopom in betoniranjem z betonom C20/25;Cx1, postavitev ograje, nabava vseh potrebnih materialov na mesto vgradnje ter vsa dodatna in zaščitna dela.</t>
  </si>
  <si>
    <t>GRADBENA DELA</t>
  </si>
  <si>
    <t>STROJNA DELA</t>
  </si>
  <si>
    <t>REKAPITULACIJA</t>
  </si>
  <si>
    <t>A</t>
  </si>
  <si>
    <t>B</t>
  </si>
  <si>
    <t xml:space="preserve">Izdelava eno cevne kabelske kanalizacije komplet z izkopom jarka globine 0,8 m v materialu IV. ktg., planiranjem dna min. širine 30 cm, dobavo in nasutjem peska 0-7 mm v min. sloju 10 cm pod in nad cevmi, dobavo in polaganjem cevi, zasutje jarka s tamponom, dobavo in polaganjem ozemljila 25x4 mm in PVC opozorilnega traku, komplet z utrditvijo zasipa do zahtevane zbitosi, odvozom odvečnega materiala na razdaljo do 15 km in predajo pooblaščenemu prevzemniku. V ceni je zajeta ureditev gradbišča po končanih delih ter vsa dodatna in zaščitna dela. </t>
  </si>
  <si>
    <t>Izdelava tipskega AB kabelskega jaška pod razdelilnikom s PVC uvodnicami za cev fi 110 mm, litoželeznim pokrovom težke izvedbe, komplet z izkopom v IV ktg., planiranjem dna jarka, montažo in demontažo dvostranskega opaža temeljev, sten in krovne pološče, dobavo in vgradnjo armature, dobavo in vgradnjo betona C25/30;XC2,  zasutjem s tamponom v plasteh po 30 cm in utrditvijo do zahtevane zbitosti, očiščenjem terena in odvozom odvečnega materiala na razdaljo do 15 km in predajo pooblaščenemu prevzemniku, komplet s statičnim izračunom in elaboratom, naslednjih velikosti: 0,80x0,80x0,80 m. V ceni so zajeta vsa dodatna in zaščitna dela.</t>
  </si>
  <si>
    <t>Izdelava tipskega AB kabelskega jaška s PVC uvodnicami za cev fi 110 mm, litoželeznim pokrovom težke izvedbe, komplet z izkopom v IV ktg., planiranjem dna jarka, montažo in demontažo dvostranskega opaža temeljev, sten in krovne pološče, dobavo in vgradnjo armature, dobavo in vgradnjo betona C25/30;XC2,  zasutjem s tamponom v plasteh po 30 cm in utrditvijo do zahtevane zbitosti, očiščenjem terena in odvozom odvečnega materiala na razdaljo do 15 km in predajo pooblaščenemu prevzemniku, komplet s statičnim izračunom in elaboratom, naslednjih velikosti:  1,20x1,20x1,20 m. V ceni so zajeta vsa dodatna in zaščitna dela.</t>
  </si>
  <si>
    <t>Trasiranje elektrovoda, obnovitev in zavarovanje osi trase. V ceni so zajeta vsa dodatna in zaščitna dela.</t>
  </si>
  <si>
    <t>cevni razvod STIGMAFLEX 1 fi 110 mm</t>
  </si>
  <si>
    <t>Dobava na mesto vgradnje in vgrajevanje podložne plasti armaturne celice črpališča iz cementnega betona C12/15;XC2, min. debeline sloja 10 cm. V ceni so zajeta vsa dodatna in zaščitna dela.</t>
  </si>
  <si>
    <t>Izdelava a.b. revizijskega jaška dimenzije 2.0X1.2m, globine 1.10m, z debelino stene 0.15m iz cementnega betona C35/45 XD2. V ceni so zajeta vsa dodatna in zaščitna dela z opaženjem.</t>
  </si>
  <si>
    <t>Izvedba mulde v jašku črpališču iz cementnega betona C35/40; XD2. V ceni so zajeta vsa dodatna in zaščitna dela z opaženjem.</t>
  </si>
  <si>
    <t>Dobava na mesto vgradnje in vgrajevanje armiranobetosnke krovne plošče črpališča iz cementnega betona C35/40;XD2. V ceni so zajeta vsa dodatna in zaščitna dela z opaženjem.</t>
  </si>
  <si>
    <t>Dobava in montaža kanalskega pohodnega inox pokrova črpališča dim. 0.7X1.2m z okvirjem, min. nosilnosti A125, EN 124 tip inoxvrbovšek ali enakovredne kakovosti. Skupaj z vsemi dodatnimi in zaščitnimi deli .</t>
  </si>
  <si>
    <t>Dobava in montaža kanalskega pohodnega inox pokrova črpališča dim. 2.0X1.2m z okvirjem, min. nosilnosti A125, EN 124 tip inoxvrbovšek ali enakovredne kakovosti. Skupaj z vsemi dodatnimi in zaščitnimi deli .</t>
  </si>
  <si>
    <t>Armatura za armiranje jaška armaturne celice</t>
  </si>
  <si>
    <t>Inox fazon TT po shemi</t>
  </si>
  <si>
    <t>naročnik</t>
  </si>
  <si>
    <t>MARJETICA d.o.o.</t>
  </si>
  <si>
    <t>udig</t>
  </si>
  <si>
    <t>SKUPNA KUBATURA</t>
  </si>
  <si>
    <t>DOLŽINA</t>
  </si>
  <si>
    <t>asfalti</t>
  </si>
  <si>
    <t>zelenice</t>
  </si>
  <si>
    <t xml:space="preserve">Izvedba križanja kanalizacije s tel. kablom, el. kablom ali kabelsko televizijo z obsipom inštalacije s peskom in postavitvijo signalnega traku v min.dolžini 3,00 m. V ceni je zajeta zakoličba, izvajanje del po navodilih upravljavca, dodatni ročno-strojni izkopi, opaži, vsa potrebna opiranja, razpiranja in in obešanja kablov in kabelske kanalizacije, čiščenja ter vsa ostala dodatna in zaščitna dela. Obračun po dejanskih količinah. </t>
  </si>
  <si>
    <t>Dobava na mesto vgradnje in izdelava peščene posteljice min.debeline 10 cm in obsipa cevi s peskom granulacije 4-8 mm, min.debeline sloja 30 cm iznad temena cevi. Prerez 0,50 m3/m1. V ceni je zajeto planiranje posteljice po projektirani niveleti, podbijanje in zasip cevi skladno s projektiranimi prerezi in navodili proizvajalca cevi ter vsa dodatna in zaščitna dela.</t>
  </si>
  <si>
    <t>Dobava na mesto vgradnje in izdelava betonske posteljice iz cementnega betona C20/25;XC1, min. debeline 10 cm. Prerez 0,10 m3/m1. V ceni je zajeto oblikovanje ležišča cevi po projektirani niveleti in karakterističnih prerezih ter vsa dodatna in zaščitna dela.</t>
  </si>
  <si>
    <t>Dobava na mesto vgradnje in obbetoniranje cevovoda s cement. betonom C25/30;XC2, min. debeline 10 cm iznad oboda cevi. Prerez 0,25 m3/m1. V ceni je zajeto natančno podbetoniranje in obbetoniranje cevi po projektiranih karakterističnih prerezih ter vsa dodatna in zaščitna dela.</t>
  </si>
  <si>
    <t xml:space="preserve">Dobava na mesto vgradnje in izvedba sidranja cevovoda kanaliz. na strmini s postavitvijo armature, izdelavo bet.posteljice min.deb.10 cm, obbetoniranjem s cementnim betonom C25/30;XC2, min. debeline 10 cm. Presek 0,35 m3/m1. V ceni je zajet izkop temelja sidra v mat.III. do IV.ktg., 0,65 m3/kos, z odvozom odvečnega materiala v deponijo, betoniranje sider in obbetoniranje cevi po projektiranih karakterističnih prerezih ter vsa dodatna in zaščitna dela. sidra so izdelana na medsebojni osni razdalji 5,0 m. </t>
  </si>
  <si>
    <r>
      <t xml:space="preserve">Dobava materiala na mesto vgradnje in podbetoniranje </t>
    </r>
    <r>
      <rPr>
        <sz val="10"/>
        <rFont val="Arial Baltic"/>
        <charset val="238"/>
      </rPr>
      <t>temeljev obstoječih hiš in AB zidov s</t>
    </r>
    <r>
      <rPr>
        <sz val="10"/>
        <rFont val="Arial Baltic"/>
        <family val="2"/>
        <charset val="186"/>
      </rPr>
      <t xml:space="preserve"> cementnim betonom </t>
    </r>
    <r>
      <rPr>
        <sz val="10"/>
        <rFont val="Arial Baltic"/>
        <charset val="238"/>
      </rPr>
      <t>C25/30;XC2.</t>
    </r>
    <r>
      <rPr>
        <sz val="10"/>
        <rFont val="Arial Baltic"/>
        <family val="2"/>
        <charset val="186"/>
      </rPr>
      <t xml:space="preserve"> </t>
    </r>
    <r>
      <rPr>
        <sz val="10"/>
        <rFont val="Arial Baltic"/>
        <charset val="238"/>
      </rPr>
      <t>Presek 0,50 m3/m1</t>
    </r>
    <r>
      <rPr>
        <sz val="10"/>
        <rFont val="Arial Baltic"/>
        <family val="2"/>
        <charset val="186"/>
      </rPr>
      <t>. V ceni je zajet ročni izkop in planiranje dna v mat. III.-IV.ktg, montaža in demontaža enostranskega opaža, vgrajevanje betona s tlačenjem pod in v temelj zidu, ročni zasip s planiranjem ter vsa dodatna in zaščitna dela. Obračun po dejansko izvršenih delih.  OCENA</t>
    </r>
  </si>
  <si>
    <t>Odvoz odvečnega izkopanega materiala na srednjo transportno razdaljo do 15 km in predaja pooblaščenemu prevzemniku. Kubatura v raščenem stanju. V ceni so upoštevani vsi stroški deponiranja materiala ter vsa dodatna in zaščitna dela.</t>
  </si>
  <si>
    <t xml:space="preserve">Zasip kanala, pod prometnimi površinami, z enakomerno zrnatim drobljencem 0 - 32 mm v plasteh po 30 cm pri optimalni vlagi, s sprotno komprimacijo do zahtevane zbitosti. Zaključna plast mora dosegati-EV2 =100 Mpa. V ceni je zajet dovoz materiala na mesto vgradnje vsa dodatna in zaščitna dela in meritve nosilnosti z merilno krožno ploščo. </t>
  </si>
  <si>
    <t xml:space="preserve">Izdelava zemeljskega nasipa platoja črpališča z izkopnim materialom v slojih po 30 cm s sprotnim utrjevanjem. Zaključna plast mora dosegati EV2=80 Mpa. V ceni je zajet dovoz materiala na mesto vgradnje vsa dodatna in zaščitna dela in meritve nosilnosti z merilno krožno ploščo. </t>
  </si>
  <si>
    <t>Izdelava kamnite zložbe iz kamnov apnenca v betonu, minimalni kamen 50cm</t>
  </si>
  <si>
    <t>Izdelava gornjega sloja - tampon 0-32 mm debeline 30 cm</t>
  </si>
  <si>
    <t xml:space="preserve">Izdelava platoja črpališča </t>
  </si>
  <si>
    <t>Ročno-strojni izkop sond ob obstoječi infrastrukturi,(kanalizacija, vodovod, telefon, elektrika, plin CATV...) - po vpisu in potrditvi v gradbenem dnevniku s strani nadzornega organa. Obračun po dejansko izvedenih delih. V ceni so zajeta vsa dodatna in zaščitna dela.</t>
  </si>
  <si>
    <t>Dobava na mesto vgradnje in polaganje kanalizacijskih cevi iz armiranega poliestra(GRP) DN 200 mm, SN10.000 N/m2, izdelane po SIST EN 14364, dolžine 6 m z montirano spojko iz poliestra z EPDM tesnilom, vključno s priključitvijo na jaške.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</si>
  <si>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in izdelava jaška iz armiranega poliestra-GRP cevi DN 1000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2,50 m.</t>
  </si>
  <si>
    <t>Dobava in izdelava jaška iz armiranega poliestra-GRP cevi DN 1200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4,00 m.</t>
  </si>
  <si>
    <t xml:space="preserve">Rekonstrukcija NNP vozišča z enakomerno zrnatim drobljencem 0 - 32 mm v plasti debeline 30 cm pri optimalni vlagi, s sprotno komprimacijo do zahtevane zbitosti. Zaključna plast mora dosegati-EV2 =100 Mpa. V ceni je zajet dovoz materiala na mesto vgradnje vsa dodatna in zaščitna dela in meritve nosilnosti z merilno krožno ploščo. </t>
  </si>
  <si>
    <t>Dobava materiala na mesto vgradnje in obnova porušenih betonskih in AB zidov. V ceni je zajeta strojno-ročna priprava za temelj zidu v mat.III.do IV.ktg, zastavljanje zidov, montaža in demontaža dvostranskega opaža, postavitev armature, betoniranje z betonom C25/30;XC2, ter vsa dodatna in zaščitna dela. Zid svetle višine do 2,0 m, debeline 25 cm, s temeljem širine 1,40m, višine 60 cm. Obračun po dejansko izvedenih delih.</t>
  </si>
  <si>
    <t xml:space="preserve">Nasip iz kamnitega materila pod prometnimi površinami, z enakomerno zrnatim drobljencem 0 - 32 mm v plasteh po 30 cm pri optimalni vlagi, s sprotno komprimacijo do zahtevane zbitosti. Zaključna plast mora dosegati-EV2 =100 Mpa. V ceni je zajet dovoz materiala na mesto vgradnje vsa dodatna in zaščitna dela in meritve nosilnosti z merilno krožno ploščo. </t>
  </si>
  <si>
    <t xml:space="preserve">FEKALNA KANALIZACIJA </t>
  </si>
  <si>
    <t xml:space="preserve">Zasip kanala z izbranim in prebranim enakomerno zrnatim drobljenim kamnitim materialom s kamni do velikosti 0/32 mm, brez primesi organskega materiala, po pregledu in odobritvi nadzornega organa. Vgrajevanim v plasteh po 30 cm, s sprotno komprimacijo do zahtevane zbitosti min. 95% po standardnem Proctorjevem preizkusu in nosilnosti EV2=80MPa.  V ceni je zajet dovoz materiala na mesto vgradnje, vsa manipulacija in začasna deponiranja, razgrinjanje materiala, ureditev planuma in sprotna komprimacija do modulov predpisani po karakterističnem prerezu projekta, ter vsa dodatna in zaščitna dela vključno z meritvami nosilnosti z merilno krožno ploščo. </t>
  </si>
  <si>
    <t xml:space="preserve">ČRPALIŠČA </t>
  </si>
  <si>
    <t>ELEKTROINSTALACIJE ČRPALIŠČA</t>
  </si>
  <si>
    <t>SKUPAJ</t>
  </si>
  <si>
    <t>FEKALNA KANALIZACIJA JAVNI KANALI</t>
  </si>
  <si>
    <t>Izvedba priključkov na jaške. Kanalizacijske cevi iz armiranega poliestra(GRP) DN 150 mm, SN10.000 N/m2, izdelane po SIST EN 14364, dolžine 1 -4 m z montirano spojko iz poliestra z EPDM tesnilom, vključno s priključitvijo na jaške in čepom.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</si>
  <si>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Široki, strojni izkop zrahljane plodne zemlje - I. ktg. zem. odkop z bagrom, z odlaganjem na rob kanala ter ponovnim zasipom zaljučnega sloja, razstiranjem, ročnim pobiranjem kamna, planiranjem površine ter zatravitvijo po izvedenih delih. Ocenjena debelina izkopa in je 20 cm. V ceni je zajeta nabava in posejanje travnega semena, vzdrževanje travnih površin do predaje objekta ter vsa dodatna in zaščitna dela. Ocenjena količina izkopa 10%</t>
  </si>
  <si>
    <t xml:space="preserve">Izkop kanala za položitev kan.cevi, skladno s SIST-EN 1610, v slabo nosilni zemlji -II.in III. ktg.zem - odkop z bagrom, skupaj s sprotnim nakladanjem na kamion ali odmetom na stran,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Obračun na osnovi profilov posnetih pred in po izkopu. Struktura izkopa ocenjena -30% celotnega izkopa.                       </t>
  </si>
  <si>
    <t xml:space="preserve">Izkop kanala za položitev kan.cevi, skladno s SIST-EN 1610, v mehki kamnini - IV.ktg.zem - odkop z bagrom s konico,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-40% celotnega izkopa.        </t>
  </si>
  <si>
    <t>Dobava na mesto vgradnje in strojna izdelava nosilne plasti iz bituminiziranega drobljenca AC16 base, B 50/70 A3 v povprečni debelini 5 cm. V ceni je zajeta izdelava v projektiranih padcih in naklonih ter vsa dodatna in zaščitna dela.</t>
  </si>
  <si>
    <t>Dobava in vgradnja fazonskih kosov in armatur</t>
  </si>
  <si>
    <t xml:space="preserve">Odstranitev grmovja in dreves z debli premera do 15 cm ter vej na gosto porasli površini - strojno. V ceni je zajet posek grmovja in dreves deb. do 10 cm, oklestenje in razrez debel, nalaganje na kamion, prevoz na STR 15 km, predaja pooblaščenemu prevzemniku, plačilo prevzemne takse ter vsa dodatna in zaščitna dela. Obračun po dejansko izvedenih delih. </t>
  </si>
  <si>
    <t xml:space="preserve">Odstranitev dreves z debli premera 15-50 cm na srednje porasli površini - strojno. V ceni je zajet posek dreves, oklestenje in razrez debel, nalaganje na kamion, prevoz na STR 15 km, predaja pooblaščenemu prevzemniku, plačilo prevzemne takse ter vsa dodatna in zaščitna dela. Obračun po dejansko izvedenih delih. </t>
  </si>
  <si>
    <r>
      <t xml:space="preserve">Rušenje vseh vrst asfaltnih površin, ne glede na sestavo, deb. do 10 cm, s predhodnim rezanjem z diamantno žago v pravokotnih linijah na os cestiišča ali kanala. V ceni je zajeta strojno ročna odstranitev z </t>
    </r>
    <r>
      <rPr>
        <sz val="10"/>
        <rFont val="Arial"/>
        <family val="2"/>
        <charset val="238"/>
      </rPr>
      <t xml:space="preserve"> nalaganjem </t>
    </r>
    <r>
      <rPr>
        <sz val="10"/>
        <rFont val="Arial"/>
        <family val="2"/>
        <charset val="238"/>
      </rPr>
      <t>materiala na kamion in odvoz na deponijo ter predaja pooblaščenemu prevzemniku. V ceni so upoštevani vsi stroški deponiranja materiala ter vsa dodatna in zaščitna dela. Obračun po dejansko izvedenih delih.</t>
    </r>
  </si>
  <si>
    <r>
      <t xml:space="preserve">Izkop kanala za položitev kan.cevi, skladno s SIST-EN 1610, v trdi kamnini - V.ktg.zem - odkop </t>
    </r>
    <r>
      <rPr>
        <sz val="10"/>
        <rFont val="Arial Baltic"/>
      </rPr>
      <t>,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- 20% celotnega izkopa.                          Skupna količina izkopa (m3)</t>
    </r>
  </si>
  <si>
    <r>
      <t xml:space="preserve">Izvedba križanja kanalizacije z vodovodom </t>
    </r>
    <r>
      <rPr>
        <b/>
        <sz val="10"/>
        <rFont val="Arial"/>
        <family val="2"/>
        <charset val="238"/>
      </rPr>
      <t xml:space="preserve"> na način, da se vodovodne cevi obloži v dve polovici PVC cevi primernega premera, vodovodno cev pa obsipa s peskom</t>
    </r>
    <r>
      <rPr>
        <sz val="10"/>
        <rFont val="Arial"/>
        <family val="2"/>
        <charset val="238"/>
      </rPr>
      <t xml:space="preserve"> tako, da leži v osi zaščitne cevi v dolžini 4 m. V ceni je zajeta zakoličba vodovoda, izvajanje del po navodilih upravljavca, dodatni ročno-strojni izkopi, opaži, vsa potrebna opiranja in razpiranja in čiščenja ter vsa ostala pomožna dela.Po detajlu v projektu . Obračun po dejanskih količinah. </t>
    </r>
  </si>
  <si>
    <r>
      <t>Ročno planiranje dna kanala po projektirani niveleti</t>
    </r>
    <r>
      <rPr>
        <sz val="10"/>
        <rFont val="Arial Baltic"/>
        <charset val="238"/>
      </rPr>
      <t xml:space="preserve"> v terenu vseh kategorij s točnostjo +- 1 cm. V ceni so zajeta vsa dodatna in zaščitna</t>
    </r>
    <r>
      <rPr>
        <sz val="10"/>
        <rFont val="Arial Baltic"/>
        <family val="2"/>
        <charset val="186"/>
      </rPr>
      <t xml:space="preserve"> dela.</t>
    </r>
  </si>
  <si>
    <t>Dobava na mesto vgradnje in polaganje kanalizacijskih cevi- tlačni vod - PE 100, PN 8 bar, SDR 11,0, d 40 x 3,7 mm, SIST ISO 4427, SIST EN 12201, notranjega premera 90 mm, vključno s spojnimi elementi ter priključitvijo na jaške. Cevi morajo biti položene skladno s EN1610. V ceni je zajeto peščena posteljica, obsip s peskom , izvedba tlačnega preizkusa vodotesnosti kanalizacije in jaškov, vsa dodatna in zaščitna dela ter čiščenje in izpiranje kanala.</t>
  </si>
  <si>
    <r>
      <t>Dobava na mesto vgradnje in montaža kanalskega pokrova z odprtinami in okvirja z zaklepanjem in protihrupnim vložkom LTŽ premera 600 mm, D400, SIST-EN 124-1996,</t>
    </r>
    <r>
      <rPr>
        <sz val="10"/>
        <rFont val="Arial Baltic"/>
      </rPr>
      <t>. Skupaj z vsemi dodatnimi in zaščitnimi deli .</t>
    </r>
  </si>
  <si>
    <r>
      <t xml:space="preserve">Dobava na mesto vgradnje in montaža kanalskega pokrova z odprtinami in okvirja z zaklepanjem in protihrupnim vložkom LTŽ premera 600 mm, C250, SIST-EN 124-1996 </t>
    </r>
    <r>
      <rPr>
        <sz val="10"/>
        <rFont val="Arial"/>
        <family val="2"/>
        <charset val="238"/>
      </rPr>
      <t>. Skupaj z vsemi dodatnimi in zaščitnimi deli .</t>
    </r>
  </si>
  <si>
    <t>Dobava na mesto vgradnje in strojna izdelava obrabne plasti iz bitumenskega betona AC 8 surf, B 50/70 A3 v povprečni debelini 40 mm. V ceni je zajeta izdelava v projektiranih padcih in naklonih ter vsa dodatna in zaščitna dela.</t>
  </si>
  <si>
    <t xml:space="preserve">GEATEH d.o.o. </t>
  </si>
  <si>
    <t>Opekarska cesta 11</t>
  </si>
  <si>
    <t>1000  LJUBLJANA</t>
  </si>
  <si>
    <t>Zoran Stojič</t>
  </si>
  <si>
    <t>Območje Barižoni</t>
  </si>
  <si>
    <t>kanal K3</t>
  </si>
  <si>
    <t>kanal K3.1</t>
  </si>
  <si>
    <t>kanal K3.2</t>
  </si>
  <si>
    <t>kanal K4</t>
  </si>
  <si>
    <t>kanal K4.1</t>
  </si>
  <si>
    <t>kanal K4.1.2</t>
  </si>
  <si>
    <t>kanal K4.2</t>
  </si>
  <si>
    <t>kanal K4.2.1</t>
  </si>
  <si>
    <t>kanal K4.3</t>
  </si>
  <si>
    <t>kanal K5</t>
  </si>
  <si>
    <t>kanal K5.1</t>
  </si>
  <si>
    <t>kanal K5.2</t>
  </si>
  <si>
    <t>kanal K5.3</t>
  </si>
  <si>
    <t>kanal K5.4</t>
  </si>
  <si>
    <t>tlačni T1</t>
  </si>
  <si>
    <t>tlačni T2</t>
  </si>
  <si>
    <t>ČRPALIŠČE Č1 - gradbena dela</t>
  </si>
  <si>
    <t xml:space="preserve">Izvedba odkopa humusa in zemljine do III kat za stopničasto izvedbo nasipa, odvoz na 15 km in predaja pooblaščenemu prevzemniku. Obračun po raščenem stanju. Delo na strmi bežini </t>
  </si>
  <si>
    <t>Utrditev dostopne poti do črpališča, skupaj s sprotnim nakladanjem na kamion ter z vsemi pomožnimi deli, čiščenjem ceste, usmerjanjem prometa ter izdelavo vseh prehodov. Zakoličba in izkop na območju drugih infrastrukturnih naprav se mora izvajati pod nadzorom upravljalcev teh naprav. V ceni je zajeto tudi črpanje vode iz kanala po potrebi, izdelava začasnih dostopov stanovalcem v času gradnje ter vsa dodatna in zaščitna dela. Obračun po dejansko izvršenih delih. Struktura izkopa ocenjena. Skupna količina izkopa              (m3)</t>
  </si>
  <si>
    <t>Utrditev poti s tamponskim drobljencem - vgrajevanim v plasteh po 20 cm s sprotno komprimacijo. V ceni so zajeta vsa dodatna in zaščitna dela.</t>
  </si>
  <si>
    <t>ČRPALIŠČE Č1 - strojne instalacije</t>
  </si>
  <si>
    <t>Dobava 2-črpalk za fekalne odpadne vode (tip. SULZER ABS XPF 81E PE 55/2) z materialom potrebnim za montažo in priklop na tlačni vod ter montažo.</t>
  </si>
  <si>
    <t>Merilec pretoka Endress-Hauser Promag 10W80 z inox ohišjem, materialom potrebnim za montažo ter montažo.</t>
  </si>
  <si>
    <t>Inox cevovod FF DN 80 L=2150mm</t>
  </si>
  <si>
    <t>Inox cevovod FF DN 80 L=1100mm</t>
  </si>
  <si>
    <t>ČRPALIŠČE Č2 - strojne instalacije</t>
  </si>
  <si>
    <t>Dobava 2-črpalk za fekalne odpadne vode (tip. SULZER ABS XPF 80C PE 13/6) z materialom potrebnim za montažo in priklop na tlačni vod ter montažo.</t>
  </si>
  <si>
    <t>Inox cevovod FF DN 80 L=1000mm</t>
  </si>
  <si>
    <t>Inox cevovod FF DN 80 L=800mm</t>
  </si>
  <si>
    <t>Inox fazon Q DN 80</t>
  </si>
  <si>
    <t>Montažni demontažni kos DN80</t>
  </si>
  <si>
    <t>Nožasti zasun DN 80</t>
  </si>
  <si>
    <t>Krogelni protipovratni ventil DN80</t>
  </si>
  <si>
    <t>Fazon FFK DN 80 45°</t>
  </si>
  <si>
    <t>ČRPALIŠČE Č2 - gradbena dela</t>
  </si>
  <si>
    <t>Dobava in izdelava GRP jaška črpališča premera DN1600mm SN10000 globine 2,5m z vgrajenim dnom in ražširitvenim obodom po dnu 0,3m. V ceni je zajeta vgradnja jaška, sidranje po detajlu proizvajalca, ves material za postavitev ter vsa dodatna in zaščitna dela..</t>
  </si>
  <si>
    <t>Dobava in izdelava GRP jaška črpališča premera DN1200mm SN10000 globine 4 m z vgrajenim dnom in ražširitvenim obodom po dnu 0,3m. V ceni je zajeta vgradnja jaška, sidranje po detajlu proizvajalca, ves material za postavitev ter vsa dodatna in zaščitna dela..</t>
  </si>
  <si>
    <t>Izkop za premik cevi za izpust odvečne vode iz vodohrana, skupaj s sprotnim nakladanjem na kamion ter z vsemi pomožnimi deli, čiščenjem ceste, usmerjanjem prometa ter izdelavo vseh prehodov. Zakoličba in izkop na območju drugih infrastrukturnih naprav se mora izvajati pod nadzorom upravljalcev teh naprav. V ceni je zajeto tudi črpanje vode iz kanala po potrebi, izdelava začasnih dostopov stanovalcem v času gradnje ter vsa dodatna in zaščitna dela. Obračun po dejansko izvršenih delih. Struktura izkopa ocenjena. Skupna količina izkopa              (m3)</t>
  </si>
  <si>
    <t>Dobava in montaža 2 jaškov DN800 in PVC cevi DN315 za prestavitev odtoka odvečne vode iz vodohrana. Obračun po dejansko izvedenih delih po ugotovitvi stanja na terenu in dejanski potrebi po posegu v obstoječi odtok.</t>
  </si>
  <si>
    <t>kanal K4.2 - prestavitev vodovoda</t>
  </si>
  <si>
    <t>Izvedba predhodnih arheoloških raziskav. Testni izkop testnih jarkov velikosti 3x1 m in arheološka raziskava skladno s kulturnovarstvenimi pogoji.</t>
  </si>
  <si>
    <t>Arheološki nadzor nad zemeljskimi deli, podana dolžina linijskega posega.</t>
  </si>
  <si>
    <t>ČRPALIŠČE Č1 - gradbena dela za elektro inštalacije</t>
  </si>
  <si>
    <t>6.1</t>
  </si>
  <si>
    <t>6.2</t>
  </si>
  <si>
    <t>Črpališče Č1</t>
  </si>
  <si>
    <t>Črpališče Č2</t>
  </si>
  <si>
    <t>ČRPALIŠČE Č1 - elektro inštalacije</t>
  </si>
  <si>
    <t>Dobava, uvlačenje v zaščitno kanalizacijo in priključek na drogu kabla NAYY-4x35mm2 + 1,5 mm2</t>
  </si>
  <si>
    <t>Priključno-merilna omara črpališča po detajlih PZI, vključno s temeljem, postavljanjem in spajanjem električnih priključnih kablov.</t>
  </si>
  <si>
    <t>ČRPALIŠČE Č2 - elektro inštalacije</t>
  </si>
  <si>
    <t>STROJNE INSTALACIJE</t>
  </si>
  <si>
    <t>Inox cevovod FF DN 80 L=3750mm</t>
  </si>
  <si>
    <t>Poz. </t>
  </si>
  <si>
    <t> Naziv</t>
  </si>
  <si>
    <t>enota </t>
  </si>
  <si>
    <t>kol. </t>
  </si>
  <si>
    <t>1.</t>
  </si>
  <si>
    <t>Zunanja omara Inox 316, 1000x1600x400, Micomi</t>
  </si>
  <si>
    <t>2.</t>
  </si>
  <si>
    <t>Razdelilnik Rittal, AE 800x1000x300</t>
  </si>
  <si>
    <t>3.</t>
  </si>
  <si>
    <t>Glavno stikalo P1-32/EA/SVB-SW, nazivnega toka 32A</t>
  </si>
  <si>
    <t>4.</t>
  </si>
  <si>
    <t>Zvezni merilnik toka CC P , DAT-CON</t>
  </si>
  <si>
    <t>-U1,-U2,-U3</t>
  </si>
  <si>
    <t>5.</t>
  </si>
  <si>
    <t>Prenapetostni odvodnik PROTEC B-C s kontakti za signalizacijo delovanja zaščite</t>
  </si>
  <si>
    <t>6.</t>
  </si>
  <si>
    <t>Svetilka z vtičnico za razsvetljavo razdelilnika, Rittal</t>
  </si>
  <si>
    <t>7.</t>
  </si>
  <si>
    <t>Termostat Rittal</t>
  </si>
  <si>
    <t>-XR</t>
  </si>
  <si>
    <t>8.</t>
  </si>
  <si>
    <t>Grelec Rittal, 100W</t>
  </si>
  <si>
    <t>9.</t>
  </si>
  <si>
    <t>Kontrolnik faz EMR4-F500-2, Eaton</t>
  </si>
  <si>
    <t>10.</t>
  </si>
  <si>
    <t>Motorsko zaščitno stikalo PKZM0-1,6T+NHI11-PKZ0</t>
  </si>
  <si>
    <t>11.</t>
  </si>
  <si>
    <t>Motorsko zaščitno stikalo PKZM0-4+NHI21-PKZ0</t>
  </si>
  <si>
    <t>-Q4,-Q5</t>
  </si>
  <si>
    <t>12.</t>
  </si>
  <si>
    <t>Ločilni transformator 250VA</t>
  </si>
  <si>
    <t>13.</t>
  </si>
  <si>
    <t>Kombinirani napajalnik-UPS  TRIO-UPS/1AC/5A</t>
  </si>
  <si>
    <t>14.</t>
  </si>
  <si>
    <t>Baterija QUINT-BAT/24VDC/7,2Ah</t>
  </si>
  <si>
    <t>15.</t>
  </si>
  <si>
    <t>Instalacijski odklopnik B10A, 10kA</t>
  </si>
  <si>
    <t>16.</t>
  </si>
  <si>
    <t>Instalacijski odklopnik C10A, 10kA</t>
  </si>
  <si>
    <t>17.</t>
  </si>
  <si>
    <t>Instalacijski odklopnik C2A, 10kA</t>
  </si>
  <si>
    <t>-F8,-F13,-F14,-F15</t>
  </si>
  <si>
    <t>18.</t>
  </si>
  <si>
    <t>Instalacijski odklopnik s pom. kontakti C2A, 10kA</t>
  </si>
  <si>
    <t>-F5,-F9,-F10,-F11,-F12, -F16</t>
  </si>
  <si>
    <t>19.</t>
  </si>
  <si>
    <t>Instalacijski odklopnik C2A/3p, 10kA</t>
  </si>
  <si>
    <t>20.</t>
  </si>
  <si>
    <t>Kombinirano dvopolno diferenčno zaščitno stikalo RCBO 16A/1p/30mA</t>
  </si>
  <si>
    <t>21.</t>
  </si>
  <si>
    <t>Kombinirano štiripolno diferenčno zaščitno stikalo RCBO 16A/3p/30mA</t>
  </si>
  <si>
    <t>22.</t>
  </si>
  <si>
    <t>Vtičnica za na letev 1f, Z7-SD/230</t>
  </si>
  <si>
    <t>-X1f</t>
  </si>
  <si>
    <t>23.</t>
  </si>
  <si>
    <t>Vtičnica 3f, GW 62 431</t>
  </si>
  <si>
    <t>-X3f</t>
  </si>
  <si>
    <t>24.</t>
  </si>
  <si>
    <t>Gobasta tipka za izklop v sili Eaton, 2xNC kontakt</t>
  </si>
  <si>
    <t>25.</t>
  </si>
  <si>
    <t>Tipka črna Eaton, 1xNC kontakt</t>
  </si>
  <si>
    <t>26.</t>
  </si>
  <si>
    <t>Preklopnik 1-0-2 Eaton, 4x NO kontakt</t>
  </si>
  <si>
    <t>-S5,-S8</t>
  </si>
  <si>
    <t>27.</t>
  </si>
  <si>
    <t>Tipka rdeča Eaton, 1xNC kontakt</t>
  </si>
  <si>
    <t>-S6,-S9</t>
  </si>
  <si>
    <t>28.</t>
  </si>
  <si>
    <t>Tipka zelena Eaton, 1xNC kontakt</t>
  </si>
  <si>
    <t>-S7,-S10</t>
  </si>
  <si>
    <t>29.</t>
  </si>
  <si>
    <t>Svetilka rdeča Eaton, 230VAC</t>
  </si>
  <si>
    <t>-H1,-H3</t>
  </si>
  <si>
    <t>30.</t>
  </si>
  <si>
    <t>Svetilka zelena Eaton, 230VAC</t>
  </si>
  <si>
    <t>-H2,-H4</t>
  </si>
  <si>
    <t>31.</t>
  </si>
  <si>
    <t>Končno stikalo XCK-J16AH29</t>
  </si>
  <si>
    <t>-S3,-S4</t>
  </si>
  <si>
    <t>32.</t>
  </si>
  <si>
    <t>Zaščita črpalke TDM, Sulzer</t>
  </si>
  <si>
    <t>-U5,-U6</t>
  </si>
  <si>
    <t>33.</t>
  </si>
  <si>
    <t>Merilnik pretoka Proline Promag 10W, za DN 80, E+H</t>
  </si>
  <si>
    <t>34.</t>
  </si>
  <si>
    <t>Merilnik zveznega nivoja FMX167, E+H</t>
  </si>
  <si>
    <t>35.</t>
  </si>
  <si>
    <t>Plovno stikalo</t>
  </si>
  <si>
    <t>36.</t>
  </si>
  <si>
    <t>Galvanski ločilnik analognega signala MAZ DC/DC</t>
  </si>
  <si>
    <t>-P2,-P5</t>
  </si>
  <si>
    <t>37.</t>
  </si>
  <si>
    <t>Galvanski ločilnik digitalnega signala MOS 24VDC</t>
  </si>
  <si>
    <t>38.</t>
  </si>
  <si>
    <t>Kontaktor DILM7-10 + DIL32-XHI22</t>
  </si>
  <si>
    <t>-K5,K8</t>
  </si>
  <si>
    <t>39.</t>
  </si>
  <si>
    <t>Mehak zagon Danfoss MCD 50051</t>
  </si>
  <si>
    <t>-MZČ1, -MZČ2</t>
  </si>
  <si>
    <t>40.</t>
  </si>
  <si>
    <t>Rele PT570730+YPT78704</t>
  </si>
  <si>
    <t>-K1,-K2</t>
  </si>
  <si>
    <t>41.</t>
  </si>
  <si>
    <t>Rele Omron G2R-2-SND, 24VDC, podnožje</t>
  </si>
  <si>
    <t>42.</t>
  </si>
  <si>
    <t>Rele Omron G2R-2-SND, 230VAC, podnožje</t>
  </si>
  <si>
    <t>-K4,-K7</t>
  </si>
  <si>
    <t>43.</t>
  </si>
  <si>
    <t>Rele MRZ 24VDC, 1x preklopni kontakt, Weidmüeller</t>
  </si>
  <si>
    <t>-K3,-K6,-K9,-K11</t>
  </si>
  <si>
    <t>44.</t>
  </si>
  <si>
    <t>45.</t>
  </si>
  <si>
    <t>46.</t>
  </si>
  <si>
    <t>-N3,-N4</t>
  </si>
  <si>
    <t>47.</t>
  </si>
  <si>
    <t>48.</t>
  </si>
  <si>
    <t>49.</t>
  </si>
  <si>
    <t>Sponke in varovalčne sponke,  Weidmüeller</t>
  </si>
  <si>
    <t>-X1,-X2,-X4</t>
  </si>
  <si>
    <t>50.</t>
  </si>
  <si>
    <t>Kabel Ölflex Classic 110CY 7x0.75mm2</t>
  </si>
  <si>
    <t>51.</t>
  </si>
  <si>
    <t>Kabel Ölflex Classic 110CY 3x0.75mm2</t>
  </si>
  <si>
    <t>52.</t>
  </si>
  <si>
    <t>Kabel za črpalki N2HX-J 7x2.5mm2 (original od črpalk)</t>
  </si>
  <si>
    <t>53.</t>
  </si>
  <si>
    <t>Dovodni kabel NYY-J 4x6mm2</t>
  </si>
  <si>
    <t>54.</t>
  </si>
  <si>
    <t>Drobni in vezni material</t>
  </si>
  <si>
    <t>55.</t>
  </si>
  <si>
    <t>Izdelava in postavitev razdelilnika</t>
  </si>
  <si>
    <t>56.</t>
  </si>
  <si>
    <t>Aplikativna programska oprema za PLC in prikazovalnik</t>
  </si>
  <si>
    <t>57.</t>
  </si>
  <si>
    <t>Montaža kablov, senzorjev, priklop, testiranje, zagon in električne meritve</t>
  </si>
  <si>
    <t>58.</t>
  </si>
  <si>
    <t>Projektantski nadzor</t>
  </si>
  <si>
    <t>59.</t>
  </si>
  <si>
    <t>Izdelava PID dokumentacije in dokumentacije za tehnični pregled in prisotnost na tehničnem pregledu</t>
  </si>
  <si>
    <t>60.</t>
  </si>
  <si>
    <t>Preklopno stikalo za preklop Mreža – Dizel agregat</t>
  </si>
  <si>
    <t>7.1</t>
  </si>
  <si>
    <t>ČRPALIŠČE Č1 - ELEKTROMONTAŽNA DELA, TELEMETRIJA</t>
  </si>
  <si>
    <t>- zunanja omarica 600 x 800 x 400</t>
  </si>
  <si>
    <t>- merilnik električne energije LANDIS+GYR ZMF120ACtFS2</t>
  </si>
  <si>
    <t>- taljiva varovalka 3x25A s podnožjem</t>
  </si>
  <si>
    <t>- prenapetostna zaščita PROTEC B 3x320V</t>
  </si>
  <si>
    <t>- priključne sponke in zbiralke</t>
  </si>
  <si>
    <t>- montaža in priklop kablov</t>
  </si>
  <si>
    <t>kanal K2 (Koper)</t>
  </si>
  <si>
    <t>kanal K2 (Ankaran)</t>
  </si>
  <si>
    <t>kanal K1 (Ankaran)</t>
  </si>
  <si>
    <t>kanal K1 (Koper)</t>
  </si>
  <si>
    <t>Mestna občina Koper</t>
  </si>
  <si>
    <t>Občina Ankaran</t>
  </si>
  <si>
    <t>Vodovod na trasi K4.2</t>
  </si>
  <si>
    <t>Prestavitev vodovoda (MOK)</t>
  </si>
  <si>
    <t>Primarni kanal 1</t>
  </si>
  <si>
    <t>Ankaran</t>
  </si>
  <si>
    <t>Koper</t>
  </si>
  <si>
    <t>dolžina</t>
  </si>
  <si>
    <t>ELEKTROMONTAŽNA DELA, TELEMETRIJA</t>
  </si>
  <si>
    <t>Dobava in montaža kanalskega povoznega inox pokrova črpališča dim. 0.8X1.2m z okvirjem in dvižnim cilindrom nosilnosti D400, EN 124 tip Urbani povozni pokrov Samson-U Inox Vrbovšek ali enakovredne kakovosti. Skupaj z vsemi dodatnimi in zaščitnimi deli .</t>
  </si>
  <si>
    <t>Dobava in montaža kanalskega povoznega inox pokrova črpališča dim. 2X1.2m z okvirjem in dvižnim cilindrom nosilnosti D400, EN 124 tip Urbani povozni pokrov Samson-U Inox Vrbovšek ali enakovredne kakovosti. Skupaj z vsemi dodatnimi in zaščitnimi deli .</t>
  </si>
  <si>
    <t>Krmilnik Eaton XC-303-C32-002</t>
  </si>
  <si>
    <t>Digitalni vhodni modul  XN-322-16DI-PD</t>
  </si>
  <si>
    <t>Analogni vhodni modul XN-322-8AI-I</t>
  </si>
  <si>
    <t>Prikazovalnik EATON XV-303-70-B00-A00-1B</t>
  </si>
  <si>
    <t>GSM Router RUT955 z omrežnim napajalnikom 230VAC</t>
  </si>
  <si>
    <t>hišni priključki (Ankaran)</t>
  </si>
  <si>
    <t>hišni priključki (Koper)</t>
  </si>
  <si>
    <t>V.</t>
  </si>
  <si>
    <t>VODOVOD</t>
  </si>
  <si>
    <t>Dobava na mesto vgradnje in montaža zasuna in vgradne garniture za hišne priključke. Skupaj z vsemi deli in materialom za priključek odcepa ter cestno kapo. Lokacije in točne dimenzije garnitur (predvidena globina do 1,20 m) se določijo po izkopu glede na lokacije obstoječih odcepov vodovoda.</t>
  </si>
  <si>
    <t>Prevezava vseh hišnih priključkov, sanacija obstoječih cevi po potrebi.</t>
  </si>
  <si>
    <t>PRESTAVITEV VODOVODA OB K4.2 IN T2</t>
  </si>
  <si>
    <t>Dobava na mesto vgradnje in polaganje vodovodne cevi iz NL DN100, izdelane po SIST EN 545, vključno s spajanjem na obstoječi vodovod ter priključitvijo spojk za hišne priključke. V ceni je zajeta izvedba tlačnega preizkusa vodovoda, izpiranje in dezinfekcija ter vsa dodatna in zaščitna dela pred predajo upravljavcu.</t>
  </si>
  <si>
    <t>Podzemni zračnik na zaključku vodovodne cevi ob T2, vključno z zasunom in cestno kapo.V ceni so zajeta vsa dodatna in zaščitna dela.</t>
  </si>
  <si>
    <t>Izdelava priključka novega vodovoda na obstoječi vodovod LTŽ ob K4.2, vključno z garnituro za nov odcep, zračnikom in sekcijskim zasunom s cestno kapo.V ceni so zajeta vsa dodatna in zaščitna dela.</t>
  </si>
  <si>
    <t>Podzemni blatnik na zaključku vodovodne cevi, vključno z zasunom in cestno kapo ter iztokom za blato v kanalizacijo. V ceni so zajeta vsa dodatna in zaščitna dela.</t>
  </si>
  <si>
    <t>ČRPALIŠČA SKUPAJ</t>
  </si>
  <si>
    <t>Ulica 15. maja 4, 6000 Koper</t>
  </si>
  <si>
    <t>IZGRADNJA KANALIZACIJSKEGA OMREŽJA NA OBMOČJU</t>
  </si>
  <si>
    <t>AGLOMERACIJE HRVATINI - KANALIZACIJA BARIŽONI</t>
  </si>
  <si>
    <t>NEPREDVIDENA DELA 10% MESTNA OBČINA KOPER</t>
  </si>
  <si>
    <t>NEPREDVIDENA DELA 10% OBČINA ANKARAN</t>
  </si>
  <si>
    <t>SKUPAJ MESTNA OBČINA KOPER</t>
  </si>
  <si>
    <t>SKUPAJ OBČINA ANKARAN</t>
  </si>
  <si>
    <t>ARHEOLOŠKE RAZISKAVE SKUPAJ</t>
  </si>
  <si>
    <t>Mestna občina Koper (delež 0,667)</t>
  </si>
  <si>
    <t>Občina Ankaran (delež 0,333)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</si>
</sst>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3" formatCode="_-* #,##0.00\ _€_-;\-* #,##0.00\ _€_-;_-* &quot;-&quot;??\ _€_-;_-@_-"/>
    <numFmt numFmtId="164" formatCode="_-* #,##0.00\ _S_I_T_-;\-* #,##0.00\ _S_I_T_-;_-* &quot;-&quot;??\ _S_I_T_-;_-@_-"/>
    <numFmt numFmtId="165" formatCode="#,##0.00_ ;\-#,##0.00\ "/>
    <numFmt numFmtId="166" formatCode="#,##0.00;[Red]#,##0.00"/>
    <numFmt numFmtId="167" formatCode="#,##0.00&quot;       &quot;;&quot;-&quot;#,##0.00&quot;       &quot;;&quot;-&quot;#&quot;       &quot;;@&quot; &quot;"/>
    <numFmt numFmtId="168" formatCode="\$#,##0\ ;\(\$#,##0\)"/>
    <numFmt numFmtId="169" formatCode="0.0"/>
    <numFmt numFmtId="170" formatCode="0.0000"/>
    <numFmt numFmtId="171" formatCode="_-* #,##0.00&quot; SIT&quot;_-;\-* #,##0.00&quot; SIT&quot;_-;_-* \-??&quot; SIT&quot;_-;_-@_-"/>
    <numFmt numFmtId="172" formatCode="m\o\n\th\ d\,\ yyyy"/>
    <numFmt numFmtId="173" formatCode="_-* #,##0.00\ [$€]_-;\-* #,##0.00\ [$€]_-;_-* \-??\ [$€]_-;_-@_-"/>
    <numFmt numFmtId="174" formatCode="#,#00"/>
    <numFmt numFmtId="175" formatCode="#,"/>
    <numFmt numFmtId="176" formatCode="_-* #,##0.00\ &quot;SIT&quot;_-;\-* #,##0.00\ &quot;SIT&quot;_-;_-* &quot;-&quot;??\ &quot;SIT&quot;_-;_-@_-"/>
    <numFmt numFmtId="177" formatCode="_ * #,##0.00\ &quot;SIT&quot;_ ;_ * #,##0.00\ &quot;SIT&quot;_ ;_ * &quot;-&quot;??\ &quot;SIT&quot;_ ;_ @_ "/>
    <numFmt numFmtId="178" formatCode="_ * #,##0.00\ _S_I_T_ ;_ * #,##0.00\ _S_I_T_ ;_ * &quot;-&quot;??\ _S_I_T_ ;_ @_ "/>
    <numFmt numFmtId="179" formatCode="_-* #,##0.00\ _S_I_T_-;\-* #,##0.00\ _S_I_T_-;_-* \-??\ _S_I_T_-;_-@_-"/>
  </numFmts>
  <fonts count="130">
    <font>
      <sz val="11"/>
      <color theme="1"/>
      <name val="Calibri"/>
      <family val="2"/>
      <charset val="238"/>
      <scheme val="minor"/>
    </font>
    <font>
      <sz val="11"/>
      <color theme="1"/>
      <name val="Calibri"/>
      <family val="2"/>
      <charset val="238"/>
      <scheme val="minor"/>
    </font>
    <font>
      <sz val="12"/>
      <name val="Arial Narrow"/>
      <family val="2"/>
    </font>
    <font>
      <b/>
      <sz val="12"/>
      <name val="Arial Narrow"/>
      <family val="2"/>
    </font>
    <font>
      <sz val="10"/>
      <name val="Arial"/>
      <family val="2"/>
      <charset val="238"/>
    </font>
    <font>
      <b/>
      <sz val="14"/>
      <name val="Arial Narrow"/>
      <family val="2"/>
    </font>
    <font>
      <b/>
      <i/>
      <sz val="14"/>
      <name val="Arial Narrow"/>
      <family val="2"/>
      <charset val="238"/>
    </font>
    <font>
      <b/>
      <sz val="14"/>
      <name val="Arial Narrow"/>
      <family val="2"/>
      <charset val="238"/>
    </font>
    <font>
      <b/>
      <sz val="16"/>
      <name val="Arial Narrow"/>
      <family val="2"/>
    </font>
    <font>
      <b/>
      <sz val="16"/>
      <name val="Arial Narrow"/>
      <family val="2"/>
      <charset val="238"/>
    </font>
    <font>
      <b/>
      <sz val="10"/>
      <name val="Arial"/>
      <family val="2"/>
      <charset val="238"/>
    </font>
    <font>
      <b/>
      <i/>
      <sz val="12"/>
      <name val="Arial Narrow"/>
      <family val="2"/>
      <charset val="238"/>
    </font>
    <font>
      <b/>
      <sz val="12"/>
      <name val="Arial Narrow"/>
      <family val="2"/>
      <charset val="238"/>
    </font>
    <font>
      <b/>
      <u/>
      <sz val="20"/>
      <name val="Arial"/>
      <family val="2"/>
      <charset val="238"/>
    </font>
    <font>
      <b/>
      <sz val="12"/>
      <name val="Arial"/>
      <family val="2"/>
      <charset val="238"/>
    </font>
    <font>
      <sz val="12"/>
      <name val="Arial"/>
      <family val="2"/>
      <charset val="238"/>
    </font>
    <font>
      <i/>
      <sz val="12"/>
      <name val="Arial"/>
      <family val="2"/>
      <charset val="238"/>
    </font>
    <font>
      <b/>
      <i/>
      <sz val="14"/>
      <name val="Arial"/>
      <family val="2"/>
      <charset val="238"/>
    </font>
    <font>
      <i/>
      <sz val="14"/>
      <name val="Arial"/>
      <family val="2"/>
      <charset val="238"/>
    </font>
    <font>
      <sz val="12"/>
      <name val="Arial Narrow"/>
      <family val="2"/>
      <charset val="238"/>
    </font>
    <font>
      <b/>
      <sz val="14"/>
      <name val="Arial"/>
      <family val="2"/>
      <charset val="238"/>
    </font>
    <font>
      <sz val="11"/>
      <color rgb="FFFF0000"/>
      <name val="Calibri"/>
      <family val="2"/>
      <charset val="238"/>
      <scheme val="minor"/>
    </font>
    <font>
      <sz val="10"/>
      <color rgb="FFFF0000"/>
      <name val="Arial"/>
      <family val="2"/>
      <charset val="238"/>
    </font>
    <font>
      <b/>
      <u/>
      <sz val="10"/>
      <name val="Arial"/>
      <family val="2"/>
      <charset val="238"/>
    </font>
    <font>
      <b/>
      <i/>
      <u/>
      <sz val="10"/>
      <color indexed="10"/>
      <name val="Arial"/>
      <family val="2"/>
      <charset val="238"/>
    </font>
    <font>
      <b/>
      <i/>
      <u/>
      <sz val="10"/>
      <color rgb="FF0070C0"/>
      <name val="Arial"/>
      <family val="2"/>
      <charset val="238"/>
    </font>
    <font>
      <b/>
      <sz val="11"/>
      <color rgb="FF0070C0"/>
      <name val="Calibri"/>
      <family val="2"/>
      <charset val="238"/>
      <scheme val="minor"/>
    </font>
    <font>
      <sz val="10"/>
      <name val="Arial CE"/>
      <family val="2"/>
      <charset val="238"/>
    </font>
    <font>
      <b/>
      <sz val="10"/>
      <name val="Arial CE"/>
      <family val="2"/>
      <charset val="238"/>
    </font>
    <font>
      <sz val="10"/>
      <name val="Arial"/>
      <family val="2"/>
    </font>
    <font>
      <sz val="10"/>
      <name val="Arial Baltic"/>
      <family val="2"/>
      <charset val="186"/>
    </font>
    <font>
      <sz val="10"/>
      <color rgb="FFC00000"/>
      <name val="Arial"/>
      <family val="2"/>
      <charset val="238"/>
    </font>
    <font>
      <sz val="11"/>
      <color rgb="FF7030A0"/>
      <name val="Calibri"/>
      <family val="2"/>
      <charset val="238"/>
      <scheme val="minor"/>
    </font>
    <font>
      <sz val="10"/>
      <color rgb="FF00B050"/>
      <name val="Arial"/>
      <family val="2"/>
      <charset val="238"/>
    </font>
    <font>
      <sz val="10"/>
      <name val="Arial Baltic"/>
      <charset val="238"/>
    </font>
    <font>
      <b/>
      <sz val="10"/>
      <name val="Arial Baltic"/>
      <family val="2"/>
      <charset val="186"/>
    </font>
    <font>
      <b/>
      <sz val="10"/>
      <color rgb="FF00B050"/>
      <name val="Arial Baltic"/>
      <family val="2"/>
      <charset val="186"/>
    </font>
    <font>
      <sz val="10"/>
      <color indexed="10"/>
      <name val="Arial"/>
      <family val="2"/>
      <charset val="238"/>
    </font>
    <font>
      <sz val="10"/>
      <color theme="1"/>
      <name val="Arial Narrow"/>
      <family val="2"/>
      <charset val="238"/>
    </font>
    <font>
      <sz val="10"/>
      <color theme="1"/>
      <name val="Arial"/>
      <family val="2"/>
      <charset val="238"/>
    </font>
    <font>
      <sz val="10"/>
      <name val="Arial CE"/>
      <charset val="238"/>
    </font>
    <font>
      <sz val="10"/>
      <name val="Arial Narrow"/>
      <family val="2"/>
      <charset val="238"/>
    </font>
    <font>
      <b/>
      <sz val="10"/>
      <color rgb="FF00B050"/>
      <name val="Arial"/>
      <family val="2"/>
      <charset val="238"/>
    </font>
    <font>
      <sz val="10"/>
      <color rgb="FF7030A0"/>
      <name val="Arial"/>
      <family val="2"/>
      <charset val="238"/>
    </font>
    <font>
      <b/>
      <sz val="10"/>
      <color rgb="FFFF0000"/>
      <name val="Arial Baltic"/>
      <family val="2"/>
      <charset val="186"/>
    </font>
    <font>
      <sz val="10"/>
      <color rgb="FFFF0000"/>
      <name val="Arial CE"/>
      <family val="2"/>
      <charset val="238"/>
    </font>
    <font>
      <sz val="11"/>
      <color rgb="FF00B050"/>
      <name val="Calibri"/>
      <family val="2"/>
      <charset val="238"/>
      <scheme val="minor"/>
    </font>
    <font>
      <b/>
      <sz val="11"/>
      <name val="Arial"/>
      <family val="2"/>
      <charset val="238"/>
    </font>
    <font>
      <sz val="11"/>
      <name val="Calibri"/>
      <family val="2"/>
      <charset val="238"/>
      <scheme val="minor"/>
    </font>
    <font>
      <sz val="10"/>
      <color rgb="FFFF0000"/>
      <name val="Arial Baltic"/>
      <family val="2"/>
      <charset val="186"/>
    </font>
    <font>
      <sz val="10"/>
      <color rgb="FF0070C0"/>
      <name val="Arial"/>
      <family val="2"/>
      <charset val="238"/>
    </font>
    <font>
      <i/>
      <sz val="12"/>
      <name val="Arial Narrow"/>
      <family val="2"/>
      <charset val="238"/>
    </font>
    <font>
      <sz val="11"/>
      <name val="Arial"/>
      <family val="2"/>
      <charset val="238"/>
    </font>
    <font>
      <b/>
      <u val="singleAccounting"/>
      <sz val="11"/>
      <name val="Arial"/>
      <family val="2"/>
      <charset val="238"/>
    </font>
    <font>
      <b/>
      <i/>
      <sz val="10"/>
      <name val="Arial Narrow"/>
      <family val="2"/>
      <charset val="238"/>
    </font>
    <font>
      <b/>
      <u/>
      <sz val="10"/>
      <name val="Arial Narrow"/>
      <family val="2"/>
      <charset val="238"/>
    </font>
    <font>
      <b/>
      <u/>
      <sz val="16"/>
      <name val="Arial"/>
      <family val="2"/>
      <charset val="238"/>
    </font>
    <font>
      <b/>
      <u/>
      <sz val="10"/>
      <color rgb="FFC00000"/>
      <name val="Arial"/>
      <family val="2"/>
      <charset val="238"/>
    </font>
    <font>
      <b/>
      <i/>
      <u/>
      <sz val="10"/>
      <color rgb="FF00B050"/>
      <name val="Arial"/>
      <family val="2"/>
      <charset val="238"/>
    </font>
    <font>
      <sz val="11"/>
      <name val="SL Dutch"/>
      <charset val="238"/>
    </font>
    <font>
      <b/>
      <sz val="10"/>
      <name val="Arial"/>
      <family val="2"/>
    </font>
    <font>
      <sz val="11"/>
      <color rgb="FFC00000"/>
      <name val="Calibri"/>
      <family val="2"/>
      <charset val="238"/>
      <scheme val="minor"/>
    </font>
    <font>
      <b/>
      <sz val="10"/>
      <color theme="1"/>
      <name val="Arial Narrow"/>
      <family val="2"/>
      <charset val="238"/>
    </font>
    <font>
      <sz val="11"/>
      <color theme="1"/>
      <name val="Arial CE"/>
      <charset val="238"/>
    </font>
    <font>
      <sz val="10"/>
      <name val="Arial"/>
      <family val="2"/>
      <charset val="238"/>
    </font>
    <font>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1"/>
      <color indexed="1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9"/>
      <name val="Calibri"/>
      <family val="2"/>
      <charset val="238"/>
    </font>
    <font>
      <b/>
      <i/>
      <u/>
      <sz val="10"/>
      <color rgb="FF336600"/>
      <name val="Arial"/>
      <family val="2"/>
      <charset val="238"/>
    </font>
    <font>
      <b/>
      <sz val="10"/>
      <color rgb="FF336600"/>
      <name val="Arial"/>
      <family val="2"/>
      <charset val="238"/>
    </font>
    <font>
      <b/>
      <sz val="10"/>
      <color rgb="FF336600"/>
      <name val="Arial Baltic"/>
      <family val="2"/>
      <charset val="186"/>
    </font>
    <font>
      <b/>
      <sz val="11"/>
      <color rgb="FF336600"/>
      <name val="Arial"/>
      <family val="2"/>
      <charset val="238"/>
    </font>
    <font>
      <sz val="10"/>
      <color rgb="FF336600"/>
      <name val="Arial"/>
      <family val="2"/>
      <charset val="238"/>
    </font>
    <font>
      <b/>
      <sz val="10"/>
      <color rgb="FF0070C0"/>
      <name val="Arial"/>
      <family val="2"/>
      <charset val="238"/>
    </font>
    <font>
      <b/>
      <sz val="12"/>
      <color rgb="FF336600"/>
      <name val="Arial"/>
      <family val="2"/>
      <charset val="238"/>
    </font>
    <font>
      <sz val="11"/>
      <color theme="1"/>
      <name val="Arial"/>
      <family val="2"/>
      <charset val="238"/>
    </font>
    <font>
      <b/>
      <i/>
      <sz val="11"/>
      <name val="Arial"/>
      <family val="2"/>
      <charset val="238"/>
    </font>
    <font>
      <b/>
      <i/>
      <u/>
      <sz val="12"/>
      <name val="Arial"/>
      <family val="2"/>
      <charset val="238"/>
    </font>
    <font>
      <sz val="12"/>
      <color theme="1"/>
      <name val="Arial"/>
      <family val="2"/>
      <charset val="238"/>
    </font>
    <font>
      <b/>
      <sz val="11"/>
      <color theme="1"/>
      <name val="Cambria"/>
      <family val="1"/>
      <charset val="238"/>
    </font>
    <font>
      <sz val="10"/>
      <name val="Arial Baltic"/>
    </font>
    <font>
      <sz val="10"/>
      <name val="Arial CE"/>
      <family val="2"/>
    </font>
    <font>
      <sz val="11"/>
      <color indexed="8"/>
      <name val="Arial"/>
      <family val="2"/>
      <charset val="238"/>
    </font>
    <font>
      <sz val="10"/>
      <name val="Arial CE"/>
    </font>
    <font>
      <sz val="11"/>
      <color indexed="8"/>
      <name val="Calibri"/>
      <family val="2"/>
      <charset val="238"/>
    </font>
    <font>
      <sz val="1"/>
      <color indexed="8"/>
      <name val="Courier"/>
      <family val="1"/>
      <charset val="238"/>
    </font>
    <font>
      <sz val="1"/>
      <color indexed="8"/>
      <name val="Courier"/>
      <family val="3"/>
    </font>
    <font>
      <sz val="9"/>
      <name val="Futura Prins"/>
      <charset val="238"/>
    </font>
    <font>
      <sz val="12"/>
      <name val="Times New Roman CE"/>
      <family val="1"/>
      <charset val="238"/>
    </font>
    <font>
      <sz val="11"/>
      <color indexed="17"/>
      <name val="Calibri"/>
      <family val="2"/>
      <charset val="238"/>
    </font>
    <font>
      <b/>
      <sz val="1"/>
      <color indexed="8"/>
      <name val="Courier"/>
      <family val="1"/>
      <charset val="238"/>
    </font>
    <font>
      <b/>
      <sz val="1"/>
      <color indexed="8"/>
      <name val="Courier"/>
      <family val="3"/>
    </font>
    <font>
      <b/>
      <sz val="14"/>
      <name val="Arial"/>
      <family val="2"/>
    </font>
    <font>
      <sz val="11"/>
      <name val="Garamond"/>
      <family val="1"/>
      <charset val="238"/>
    </font>
    <font>
      <sz val="12"/>
      <name val="Times New Roman CE"/>
      <charset val="238"/>
    </font>
    <font>
      <sz val="10"/>
      <name val="Times New Roman CE"/>
      <family val="1"/>
    </font>
    <font>
      <sz val="11"/>
      <name val="Arial CE"/>
      <family val="2"/>
      <charset val="238"/>
    </font>
    <font>
      <sz val="12"/>
      <name val="Courier"/>
      <family val="1"/>
      <charset val="238"/>
    </font>
    <font>
      <sz val="10"/>
      <name val="Arial CE"/>
      <family val="2"/>
      <charset val="1"/>
    </font>
    <font>
      <sz val="11"/>
      <color theme="1"/>
      <name val="Times New Roman"/>
      <family val="2"/>
      <charset val="238"/>
    </font>
    <font>
      <b/>
      <sz val="12"/>
      <name val="Arial CE"/>
      <family val="2"/>
      <charset val="238"/>
    </font>
    <font>
      <i/>
      <sz val="10"/>
      <name val="SL Dutch"/>
      <charset val="238"/>
    </font>
    <font>
      <b/>
      <sz val="11"/>
      <color indexed="63"/>
      <name val="Calibri"/>
      <family val="2"/>
      <charset val="238"/>
    </font>
    <font>
      <sz val="8"/>
      <color rgb="FF000000"/>
      <name val="Arial"/>
      <family val="2"/>
      <charset val="238"/>
    </font>
    <font>
      <sz val="10"/>
      <name val="Helv"/>
      <charset val="204"/>
    </font>
    <font>
      <sz val="10"/>
      <name val="Arial"/>
      <family val="2"/>
      <charset val="204"/>
    </font>
    <font>
      <b/>
      <sz val="18"/>
      <color indexed="62"/>
      <name val="Cambria"/>
      <family val="2"/>
      <charset val="238"/>
    </font>
    <font>
      <sz val="10"/>
      <color theme="1"/>
      <name val="Courier New"/>
      <family val="3"/>
      <charset val="238"/>
    </font>
    <font>
      <u/>
      <sz val="10"/>
      <color theme="10"/>
      <name val="Arial CE"/>
      <charset val="238"/>
    </font>
    <font>
      <b/>
      <sz val="18"/>
      <color indexed="56"/>
      <name val="Cambria"/>
      <family val="2"/>
      <charset val="238"/>
    </font>
    <font>
      <sz val="12"/>
      <color theme="1"/>
      <name val="Cambria"/>
      <family val="1"/>
      <charset val="238"/>
      <scheme val="major"/>
    </font>
    <font>
      <sz val="11"/>
      <color theme="1"/>
      <name val="Times New Roman"/>
      <family val="1"/>
      <charset val="238"/>
    </font>
    <font>
      <sz val="11"/>
      <name val="Times New Roman"/>
      <family val="1"/>
      <charset val="238"/>
    </font>
    <font>
      <b/>
      <sz val="12"/>
      <name val="Times New Roman"/>
      <family val="1"/>
      <charset val="238"/>
    </font>
    <font>
      <b/>
      <i/>
      <sz val="12"/>
      <name val="Arial"/>
      <family val="2"/>
      <charset val="238"/>
    </font>
  </fonts>
  <fills count="28">
    <fill>
      <patternFill patternType="none"/>
    </fill>
    <fill>
      <patternFill patternType="gray125"/>
    </fill>
    <fill>
      <patternFill patternType="solid">
        <fgColor indexed="26"/>
      </patternFill>
    </fill>
    <fill>
      <patternFill patternType="solid">
        <fgColor indexed="4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9"/>
      </patternFill>
    </fill>
    <fill>
      <patternFill patternType="solid">
        <fgColor indexed="55"/>
      </patternFill>
    </fill>
    <fill>
      <patternFill patternType="solid">
        <fgColor indexed="62"/>
      </patternFill>
    </fill>
    <fill>
      <patternFill patternType="solid">
        <fgColor indexed="57"/>
      </patternFill>
    </fill>
    <fill>
      <patternFill patternType="solid">
        <fgColor indexed="36"/>
      </patternFill>
    </fill>
    <fill>
      <patternFill patternType="solid">
        <fgColor indexed="22"/>
      </patternFill>
    </fill>
    <fill>
      <patternFill patternType="solid">
        <fgColor indexed="44"/>
      </patternFill>
    </fill>
    <fill>
      <patternFill patternType="solid">
        <fgColor indexed="29"/>
      </patternFill>
    </fill>
    <fill>
      <patternFill patternType="solid">
        <fgColor indexed="27"/>
      </patternFill>
    </fill>
    <fill>
      <patternFill patternType="solid">
        <fgColor rgb="FFFFFFFF"/>
        <bgColor indexed="64"/>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52"/>
      </patternFill>
    </fill>
  </fills>
  <borders count="32">
    <border>
      <left/>
      <right/>
      <top/>
      <bottom/>
      <diagonal/>
    </border>
    <border>
      <left/>
      <right/>
      <top/>
      <bottom style="thin">
        <color indexed="64"/>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56"/>
      </top>
      <bottom style="double">
        <color indexed="56"/>
      </bottom>
      <diagonal/>
    </border>
    <border>
      <left/>
      <right/>
      <top style="thin">
        <color indexed="62"/>
      </top>
      <bottom style="double">
        <color indexed="62"/>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double">
        <color indexed="64"/>
      </bottom>
      <diagonal/>
    </border>
  </borders>
  <cellStyleXfs count="432">
    <xf numFmtId="0" fontId="0" fillId="0" borderId="0"/>
    <xf numFmtId="43" fontId="1" fillId="0" borderId="0" applyFont="0" applyFill="0" applyBorder="0" applyAlignment="0" applyProtection="0"/>
    <xf numFmtId="9" fontId="1" fillId="0" borderId="0" applyFont="0" applyFill="0" applyBorder="0" applyAlignment="0" applyProtection="0"/>
    <xf numFmtId="0" fontId="38" fillId="0" borderId="0"/>
    <xf numFmtId="0" fontId="40" fillId="0" borderId="0"/>
    <xf numFmtId="167" fontId="63" fillId="0" borderId="0"/>
    <xf numFmtId="0" fontId="64" fillId="0" borderId="0"/>
    <xf numFmtId="0" fontId="65" fillId="8" borderId="0" applyNumberFormat="0" applyBorder="0" applyAlignment="0" applyProtection="0"/>
    <xf numFmtId="0" fontId="65" fillId="6" borderId="0" applyNumberFormat="0" applyBorder="0" applyAlignment="0" applyProtection="0"/>
    <xf numFmtId="0" fontId="65" fillId="7" borderId="0" applyNumberFormat="0" applyBorder="0" applyAlignment="0" applyProtection="0"/>
    <xf numFmtId="0" fontId="65" fillId="9" borderId="0" applyNumberFormat="0" applyBorder="0" applyAlignment="0" applyProtection="0"/>
    <xf numFmtId="0" fontId="65" fillId="10" borderId="0" applyNumberFormat="0" applyBorder="0" applyAlignment="0" applyProtection="0"/>
    <xf numFmtId="0" fontId="65" fillId="11" borderId="0" applyNumberFormat="0" applyBorder="0" applyAlignment="0" applyProtection="0"/>
    <xf numFmtId="0" fontId="75" fillId="12" borderId="0" applyNumberFormat="0" applyBorder="0" applyAlignment="0" applyProtection="0"/>
    <xf numFmtId="0" fontId="78" fillId="13" borderId="7" applyNumberFormat="0" applyAlignment="0" applyProtection="0"/>
    <xf numFmtId="0" fontId="73" fillId="14" borderId="8" applyNumberFormat="0" applyAlignment="0" applyProtection="0"/>
    <xf numFmtId="164" fontId="64" fillId="0" borderId="0" applyFont="0" applyFill="0" applyBorder="0" applyAlignment="0" applyProtection="0"/>
    <xf numFmtId="3" fontId="64" fillId="0" borderId="0" applyFont="0" applyFill="0" applyBorder="0" applyAlignment="0" applyProtection="0"/>
    <xf numFmtId="168" fontId="64" fillId="0" borderId="0" applyFont="0" applyFill="0" applyBorder="0" applyAlignment="0" applyProtection="0"/>
    <xf numFmtId="0" fontId="64" fillId="0" borderId="0" applyFont="0" applyFill="0" applyBorder="0" applyAlignment="0" applyProtection="0"/>
    <xf numFmtId="0" fontId="71" fillId="0" borderId="0" applyNumberFormat="0" applyFill="0" applyBorder="0" applyAlignment="0" applyProtection="0"/>
    <xf numFmtId="2" fontId="64" fillId="0" borderId="0" applyFont="0" applyFill="0" applyBorder="0" applyAlignment="0" applyProtection="0"/>
    <xf numFmtId="0" fontId="79" fillId="0" borderId="9" applyNumberFormat="0" applyFill="0" applyAlignment="0" applyProtection="0"/>
    <xf numFmtId="0" fontId="80" fillId="0" borderId="10" applyNumberFormat="0" applyFill="0" applyAlignment="0" applyProtection="0"/>
    <xf numFmtId="0" fontId="81" fillId="0" borderId="11" applyNumberFormat="0" applyFill="0" applyAlignment="0" applyProtection="0"/>
    <xf numFmtId="0" fontId="81" fillId="0" borderId="0" applyNumberFormat="0" applyFill="0" applyBorder="0" applyAlignment="0" applyProtection="0"/>
    <xf numFmtId="0" fontId="76" fillId="4" borderId="7" applyNumberFormat="0" applyAlignment="0" applyProtection="0"/>
    <xf numFmtId="0" fontId="70" fillId="0" borderId="12" applyNumberFormat="0" applyFill="0" applyAlignment="0" applyProtection="0"/>
    <xf numFmtId="0" fontId="66" fillId="0" borderId="13" applyNumberFormat="0" applyFill="0" applyAlignment="0" applyProtection="0"/>
    <xf numFmtId="0" fontId="67" fillId="0" borderId="14" applyNumberFormat="0" applyFill="0" applyAlignment="0" applyProtection="0"/>
    <xf numFmtId="0" fontId="68" fillId="0" borderId="15" applyNumberFormat="0" applyFill="0" applyAlignment="0" applyProtection="0"/>
    <xf numFmtId="0" fontId="68" fillId="0" borderId="0" applyNumberFormat="0" applyFill="0" applyBorder="0" applyAlignment="0" applyProtection="0"/>
    <xf numFmtId="0" fontId="82" fillId="4" borderId="0" applyNumberFormat="0" applyBorder="0" applyAlignment="0" applyProtection="0"/>
    <xf numFmtId="0" fontId="69" fillId="4" borderId="0" applyNumberFormat="0" applyBorder="0" applyAlignment="0" applyProtection="0"/>
    <xf numFmtId="0" fontId="40" fillId="2" borderId="16" applyNumberFormat="0" applyFont="0" applyAlignment="0" applyProtection="0"/>
    <xf numFmtId="0" fontId="4" fillId="2" borderId="16" applyNumberFormat="0" applyFont="0" applyAlignment="0" applyProtection="0"/>
    <xf numFmtId="9" fontId="64" fillId="0" borderId="0" applyFont="0" applyFill="0" applyBorder="0" applyAlignment="0" applyProtection="0"/>
    <xf numFmtId="0" fontId="71" fillId="0" borderId="0" applyNumberFormat="0" applyFill="0" applyBorder="0" applyAlignment="0" applyProtection="0"/>
    <xf numFmtId="0" fontId="65" fillId="15" borderId="0" applyNumberFormat="0" applyBorder="0" applyAlignment="0" applyProtection="0"/>
    <xf numFmtId="0" fontId="65" fillId="11" borderId="0" applyNumberFormat="0" applyBorder="0" applyAlignment="0" applyProtection="0"/>
    <xf numFmtId="0" fontId="65" fillId="16" borderId="0" applyNumberFormat="0" applyBorder="0" applyAlignment="0" applyProtection="0"/>
    <xf numFmtId="0" fontId="65" fillId="17" borderId="0" applyNumberFormat="0" applyBorder="0" applyAlignment="0" applyProtection="0"/>
    <xf numFmtId="0" fontId="65" fillId="10" borderId="0" applyNumberFormat="0" applyBorder="0" applyAlignment="0" applyProtection="0"/>
    <xf numFmtId="0" fontId="65" fillId="6" borderId="0" applyNumberFormat="0" applyBorder="0" applyAlignment="0" applyProtection="0"/>
    <xf numFmtId="0" fontId="72" fillId="0" borderId="17" applyNumberFormat="0" applyFill="0" applyAlignment="0" applyProtection="0"/>
    <xf numFmtId="0" fontId="73" fillId="14" borderId="8" applyNumberFormat="0" applyAlignment="0" applyProtection="0"/>
    <xf numFmtId="0" fontId="74" fillId="18" borderId="7" applyNumberFormat="0" applyAlignment="0" applyProtection="0"/>
    <xf numFmtId="0" fontId="75" fillId="5" borderId="0" applyNumberFormat="0" applyBorder="0" applyAlignment="0" applyProtection="0"/>
    <xf numFmtId="0" fontId="77" fillId="0" borderId="18" applyNumberFormat="0" applyFill="0" applyAlignment="0" applyProtection="0"/>
    <xf numFmtId="0" fontId="76" fillId="3" borderId="7" applyNumberFormat="0" applyAlignment="0" applyProtection="0"/>
    <xf numFmtId="0" fontId="77" fillId="0" borderId="19" applyNumberFormat="0" applyFill="0" applyAlignment="0" applyProtection="0"/>
    <xf numFmtId="0" fontId="4" fillId="0" borderId="0"/>
    <xf numFmtId="0"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8" fontId="4" fillId="0" borderId="0" applyFont="0" applyFill="0" applyBorder="0" applyAlignment="0" applyProtection="0"/>
    <xf numFmtId="3" fontId="4" fillId="0" borderId="0" applyFont="0" applyFill="0" applyBorder="0" applyAlignment="0" applyProtection="0"/>
    <xf numFmtId="164" fontId="4" fillId="0" borderId="0" applyFont="0" applyFill="0" applyBorder="0" applyAlignment="0" applyProtection="0"/>
    <xf numFmtId="0" fontId="4" fillId="0" borderId="0"/>
    <xf numFmtId="168" fontId="4" fillId="0" borderId="0" applyFont="0" applyFill="0" applyBorder="0" applyAlignment="0" applyProtection="0"/>
    <xf numFmtId="168"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xf numFmtId="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168"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168" fontId="4" fillId="0" borderId="0" applyFont="0" applyFill="0" applyBorder="0" applyAlignment="0" applyProtection="0"/>
    <xf numFmtId="0" fontId="4" fillId="0" borderId="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168"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96" fillId="0" borderId="0"/>
    <xf numFmtId="0" fontId="40" fillId="0" borderId="0"/>
    <xf numFmtId="0" fontId="97" fillId="0" borderId="0"/>
    <xf numFmtId="0" fontId="98" fillId="0" borderId="0"/>
    <xf numFmtId="0" fontId="99" fillId="19" borderId="0" applyNumberFormat="0" applyBorder="0" applyAlignment="0" applyProtection="0"/>
    <xf numFmtId="0" fontId="99" fillId="20" borderId="0" applyNumberFormat="0" applyBorder="0" applyAlignment="0" applyProtection="0"/>
    <xf numFmtId="0" fontId="99" fillId="2" borderId="0" applyNumberFormat="0" applyBorder="0" applyAlignment="0" applyProtection="0"/>
    <xf numFmtId="0" fontId="99" fillId="3" borderId="0" applyNumberFormat="0" applyBorder="0" applyAlignment="0" applyProtection="0"/>
    <xf numFmtId="0" fontId="99" fillId="21" borderId="0" applyNumberFormat="0" applyBorder="0" applyAlignment="0" applyProtection="0"/>
    <xf numFmtId="0" fontId="99" fillId="2" borderId="0" applyNumberFormat="0" applyBorder="0" applyAlignment="0" applyProtection="0"/>
    <xf numFmtId="0" fontId="99" fillId="21" borderId="0" applyNumberFormat="0" applyBorder="0" applyAlignment="0" applyProtection="0"/>
    <xf numFmtId="0" fontId="99" fillId="20" borderId="0" applyNumberFormat="0" applyBorder="0" applyAlignment="0" applyProtection="0"/>
    <xf numFmtId="0" fontId="99" fillId="4" borderId="0" applyNumberFormat="0" applyBorder="0" applyAlignment="0" applyProtection="0"/>
    <xf numFmtId="0" fontId="99" fillId="5" borderId="0" applyNumberFormat="0" applyBorder="0" applyAlignment="0" applyProtection="0"/>
    <xf numFmtId="0" fontId="99" fillId="21" borderId="0" applyNumberFormat="0" applyBorder="0" applyAlignment="0" applyProtection="0"/>
    <xf numFmtId="0" fontId="99" fillId="2" borderId="0" applyNumberFormat="0" applyBorder="0" applyAlignment="0" applyProtection="0"/>
    <xf numFmtId="0" fontId="65" fillId="21" borderId="0" applyNumberFormat="0" applyBorder="0" applyAlignment="0" applyProtection="0"/>
    <xf numFmtId="0" fontId="65" fillId="6" borderId="0" applyNumberFormat="0" applyBorder="0" applyAlignment="0" applyProtection="0"/>
    <xf numFmtId="0" fontId="65" fillId="7" borderId="0" applyNumberFormat="0" applyBorder="0" applyAlignment="0" applyProtection="0"/>
    <xf numFmtId="0" fontId="65" fillId="5" borderId="0" applyNumberFormat="0" applyBorder="0" applyAlignment="0" applyProtection="0"/>
    <xf numFmtId="0" fontId="65" fillId="21" borderId="0" applyNumberFormat="0" applyBorder="0" applyAlignment="0" applyProtection="0"/>
    <xf numFmtId="0" fontId="65" fillId="20" borderId="0" applyNumberFormat="0" applyBorder="0" applyAlignment="0" applyProtection="0"/>
    <xf numFmtId="0" fontId="65" fillId="8" borderId="0" applyNumberFormat="0" applyBorder="0" applyAlignment="0" applyProtection="0"/>
    <xf numFmtId="0" fontId="65" fillId="6" borderId="0" applyNumberFormat="0" applyBorder="0" applyAlignment="0" applyProtection="0"/>
    <xf numFmtId="0" fontId="65" fillId="7" borderId="0" applyNumberFormat="0" applyBorder="0" applyAlignment="0" applyProtection="0"/>
    <xf numFmtId="0" fontId="65" fillId="9" borderId="0" applyNumberFormat="0" applyBorder="0" applyAlignment="0" applyProtection="0"/>
    <xf numFmtId="0" fontId="65" fillId="10" borderId="0" applyNumberFormat="0" applyBorder="0" applyAlignment="0" applyProtection="0"/>
    <xf numFmtId="0" fontId="65" fillId="11" borderId="0" applyNumberFormat="0" applyBorder="0" applyAlignment="0" applyProtection="0"/>
    <xf numFmtId="0" fontId="75" fillId="12" borderId="0" applyNumberFormat="0" applyBorder="0" applyAlignment="0" applyProtection="0"/>
    <xf numFmtId="0" fontId="78" fillId="13" borderId="7" applyNumberFormat="0" applyAlignment="0" applyProtection="0"/>
    <xf numFmtId="0" fontId="73" fillId="14" borderId="8" applyNumberFormat="0" applyAlignment="0" applyProtection="0"/>
    <xf numFmtId="48" fontId="15" fillId="0" borderId="0" applyFill="0" applyBorder="0" applyAlignment="0" applyProtection="0"/>
    <xf numFmtId="48" fontId="15" fillId="0" borderId="0" applyFill="0" applyBorder="0" applyAlignment="0" applyProtection="0"/>
    <xf numFmtId="48" fontId="15" fillId="0" borderId="0" applyFill="0" applyBorder="0" applyAlignment="0" applyProtection="0"/>
    <xf numFmtId="48" fontId="15" fillId="0" borderId="0" applyFill="0" applyBorder="0" applyAlignment="0" applyProtection="0"/>
    <xf numFmtId="172" fontId="100" fillId="0" borderId="0">
      <protection locked="0"/>
    </xf>
    <xf numFmtId="172" fontId="101" fillId="0" borderId="0">
      <protection locked="0"/>
    </xf>
    <xf numFmtId="0" fontId="102" fillId="0" borderId="22" applyAlignment="0"/>
    <xf numFmtId="173" fontId="103" fillId="0" borderId="0" applyFill="0" applyBorder="0" applyAlignment="0" applyProtection="0"/>
    <xf numFmtId="0" fontId="71" fillId="0" borderId="0" applyNumberFormat="0" applyFill="0" applyBorder="0" applyAlignment="0" applyProtection="0"/>
    <xf numFmtId="174" fontId="100" fillId="0" borderId="0">
      <protection locked="0"/>
    </xf>
    <xf numFmtId="174" fontId="101" fillId="0" borderId="0">
      <protection locked="0"/>
    </xf>
    <xf numFmtId="0" fontId="104" fillId="21" borderId="0" applyNumberFormat="0" applyBorder="0" applyAlignment="0" applyProtection="0"/>
    <xf numFmtId="0" fontId="79" fillId="0" borderId="9" applyNumberFormat="0" applyFill="0" applyAlignment="0" applyProtection="0"/>
    <xf numFmtId="0" fontId="80" fillId="0" borderId="10" applyNumberFormat="0" applyFill="0" applyAlignment="0" applyProtection="0"/>
    <xf numFmtId="0" fontId="81" fillId="0" borderId="11" applyNumberFormat="0" applyFill="0" applyAlignment="0" applyProtection="0"/>
    <xf numFmtId="0" fontId="81" fillId="0" borderId="0" applyNumberFormat="0" applyFill="0" applyBorder="0" applyAlignment="0" applyProtection="0"/>
    <xf numFmtId="175" fontId="105" fillId="0" borderId="0">
      <protection locked="0"/>
    </xf>
    <xf numFmtId="175" fontId="106" fillId="0" borderId="0">
      <protection locked="0"/>
    </xf>
    <xf numFmtId="175" fontId="105" fillId="0" borderId="0">
      <protection locked="0"/>
    </xf>
    <xf numFmtId="175" fontId="106" fillId="0" borderId="0">
      <protection locked="0"/>
    </xf>
    <xf numFmtId="0" fontId="76" fillId="4" borderId="7" applyNumberFormat="0" applyAlignment="0" applyProtection="0"/>
    <xf numFmtId="4" fontId="107" fillId="0" borderId="23">
      <alignment horizontal="left" vertical="center" wrapText="1"/>
    </xf>
    <xf numFmtId="39" fontId="29" fillId="0" borderId="24">
      <alignment horizontal="right" vertical="top" wrapText="1"/>
    </xf>
    <xf numFmtId="39" fontId="29" fillId="0" borderId="24">
      <alignment horizontal="right" vertical="top" wrapText="1"/>
    </xf>
    <xf numFmtId="39" fontId="29" fillId="0" borderId="24">
      <alignment horizontal="right" vertical="top" wrapText="1"/>
    </xf>
    <xf numFmtId="39" fontId="29" fillId="0" borderId="24">
      <alignment horizontal="right" vertical="top" wrapText="1"/>
    </xf>
    <xf numFmtId="0" fontId="70" fillId="0" borderId="12" applyNumberFormat="0" applyFill="0" applyAlignment="0" applyProtection="0"/>
    <xf numFmtId="0" fontId="4" fillId="0" borderId="0"/>
    <xf numFmtId="0" fontId="4" fillId="0" borderId="0"/>
    <xf numFmtId="0" fontId="1" fillId="0" borderId="0"/>
    <xf numFmtId="0" fontId="4" fillId="0" borderId="0"/>
    <xf numFmtId="0" fontId="108" fillId="0" borderId="0"/>
    <xf numFmtId="0" fontId="108" fillId="0" borderId="0"/>
    <xf numFmtId="0" fontId="108" fillId="0" borderId="0"/>
    <xf numFmtId="0" fontId="108" fillId="0" borderId="0"/>
    <xf numFmtId="0" fontId="108" fillId="0" borderId="0"/>
    <xf numFmtId="0" fontId="4" fillId="0" borderId="0"/>
    <xf numFmtId="0" fontId="108" fillId="0" borderId="0"/>
    <xf numFmtId="0" fontId="108" fillId="0" borderId="0"/>
    <xf numFmtId="0" fontId="108" fillId="0" borderId="0"/>
    <xf numFmtId="0" fontId="27" fillId="0" borderId="0">
      <alignment vertical="top" wrapText="1"/>
    </xf>
    <xf numFmtId="0" fontId="27" fillId="0" borderId="0">
      <alignment vertical="top" wrapText="1"/>
    </xf>
    <xf numFmtId="0" fontId="27" fillId="0" borderId="0">
      <alignment vertical="top" wrapText="1"/>
    </xf>
    <xf numFmtId="0" fontId="27" fillId="0" borderId="0">
      <alignment vertical="top" wrapText="1"/>
    </xf>
    <xf numFmtId="0" fontId="109" fillId="0" borderId="0"/>
    <xf numFmtId="0" fontId="4" fillId="0" borderId="0"/>
    <xf numFmtId="0" fontId="29" fillId="0" borderId="0"/>
    <xf numFmtId="0" fontId="4" fillId="0" borderId="0"/>
    <xf numFmtId="0" fontId="4" fillId="0" borderId="0"/>
    <xf numFmtId="0" fontId="98" fillId="0" borderId="0">
      <alignment vertical="top" wrapText="1"/>
    </xf>
    <xf numFmtId="0" fontId="4" fillId="0" borderId="0"/>
    <xf numFmtId="0" fontId="40" fillId="0" borderId="0"/>
    <xf numFmtId="0" fontId="110" fillId="0" borderId="0"/>
    <xf numFmtId="0" fontId="111"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4" fillId="0" borderId="0"/>
    <xf numFmtId="0" fontId="111" fillId="0" borderId="0"/>
    <xf numFmtId="0" fontId="111" fillId="0" borderId="0"/>
    <xf numFmtId="0" fontId="111" fillId="0" borderId="0"/>
    <xf numFmtId="0" fontId="4" fillId="0" borderId="0"/>
    <xf numFmtId="0" fontId="111" fillId="0" borderId="0"/>
    <xf numFmtId="0" fontId="4" fillId="0" borderId="0"/>
    <xf numFmtId="0" fontId="1" fillId="0" borderId="0"/>
    <xf numFmtId="0" fontId="29" fillId="0" borderId="0"/>
    <xf numFmtId="0" fontId="112" fillId="0" borderId="0"/>
    <xf numFmtId="0" fontId="113" fillId="0" borderId="0">
      <alignment vertical="top" wrapText="1"/>
    </xf>
    <xf numFmtId="0" fontId="99" fillId="0" borderId="0"/>
    <xf numFmtId="0" fontId="1" fillId="0" borderId="0"/>
    <xf numFmtId="0" fontId="1" fillId="0" borderId="0"/>
    <xf numFmtId="0" fontId="1" fillId="0" borderId="0"/>
    <xf numFmtId="0" fontId="111" fillId="0" borderId="0"/>
    <xf numFmtId="0" fontId="111" fillId="0" borderId="0"/>
    <xf numFmtId="0" fontId="111" fillId="0" borderId="0"/>
    <xf numFmtId="0" fontId="11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11" fillId="0" borderId="0"/>
    <xf numFmtId="0" fontId="111" fillId="0" borderId="0"/>
    <xf numFmtId="0" fontId="111" fillId="0" borderId="0"/>
    <xf numFmtId="0" fontId="111" fillId="0" borderId="0"/>
    <xf numFmtId="0" fontId="111" fillId="0" borderId="0"/>
    <xf numFmtId="0" fontId="1" fillId="0" borderId="0"/>
    <xf numFmtId="0" fontId="1" fillId="0" borderId="0"/>
    <xf numFmtId="0" fontId="99" fillId="0" borderId="0"/>
    <xf numFmtId="0" fontId="4" fillId="0" borderId="0"/>
    <xf numFmtId="0" fontId="111" fillId="0" borderId="0"/>
    <xf numFmtId="0" fontId="111" fillId="0" borderId="0"/>
    <xf numFmtId="0" fontId="111" fillId="0" borderId="0"/>
    <xf numFmtId="0" fontId="111" fillId="0" borderId="0"/>
    <xf numFmtId="0" fontId="111" fillId="0" borderId="0"/>
    <xf numFmtId="0" fontId="114" fillId="0" borderId="0"/>
    <xf numFmtId="0" fontId="111" fillId="0" borderId="0"/>
    <xf numFmtId="0" fontId="111" fillId="0" borderId="0"/>
    <xf numFmtId="0" fontId="111" fillId="0" borderId="0"/>
    <xf numFmtId="0" fontId="111" fillId="0" borderId="0"/>
    <xf numFmtId="0" fontId="111"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4" fillId="0" borderId="0"/>
    <xf numFmtId="0" fontId="82" fillId="4" borderId="0" applyNumberFormat="0" applyBorder="0" applyAlignment="0" applyProtection="0"/>
    <xf numFmtId="0" fontId="115" fillId="0" borderId="0">
      <alignment horizontal="left" vertical="top" wrapText="1" readingOrder="1"/>
    </xf>
    <xf numFmtId="0" fontId="103"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 fillId="0" borderId="0"/>
    <xf numFmtId="0" fontId="4" fillId="0" borderId="0"/>
    <xf numFmtId="0" fontId="4" fillId="0" borderId="0"/>
    <xf numFmtId="1" fontId="116" fillId="0" borderId="0"/>
    <xf numFmtId="0" fontId="40" fillId="2" borderId="16" applyNumberFormat="0" applyFont="0" applyAlignment="0" applyProtection="0"/>
    <xf numFmtId="9" fontId="99"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17" fillId="13" borderId="25" applyNumberFormat="0" applyAlignment="0" applyProtection="0"/>
    <xf numFmtId="0" fontId="118" fillId="22" borderId="0">
      <alignment horizontal="left" vertical="top"/>
    </xf>
    <xf numFmtId="0" fontId="27" fillId="0" borderId="0"/>
    <xf numFmtId="0" fontId="27" fillId="0" borderId="0"/>
    <xf numFmtId="0" fontId="27" fillId="0" borderId="0"/>
    <xf numFmtId="0" fontId="119" fillId="0" borderId="0"/>
    <xf numFmtId="0" fontId="120" fillId="0" borderId="0"/>
    <xf numFmtId="0" fontId="29" fillId="0" borderId="20">
      <alignment horizontal="left" vertical="top" wrapText="1"/>
    </xf>
    <xf numFmtId="0" fontId="29" fillId="0" borderId="20">
      <alignment horizontal="left" vertical="top" wrapText="1"/>
    </xf>
    <xf numFmtId="0" fontId="29" fillId="0" borderId="20">
      <alignment horizontal="left" vertical="top" wrapText="1"/>
    </xf>
    <xf numFmtId="0" fontId="29" fillId="0" borderId="20">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121" fillId="0" borderId="0" applyNumberFormat="0" applyFill="0" applyBorder="0" applyAlignment="0" applyProtection="0"/>
    <xf numFmtId="175" fontId="100" fillId="0" borderId="2">
      <protection locked="0"/>
    </xf>
    <xf numFmtId="175" fontId="101" fillId="0" borderId="2">
      <protection locked="0"/>
    </xf>
    <xf numFmtId="0" fontId="77" fillId="0" borderId="19" applyNumberFormat="0" applyFill="0" applyAlignment="0" applyProtection="0"/>
    <xf numFmtId="176" fontId="27" fillId="0" borderId="0" applyFont="0" applyFill="0" applyBorder="0" applyAlignment="0" applyProtection="0"/>
    <xf numFmtId="176" fontId="27" fillId="0" borderId="0" applyFont="0" applyFill="0" applyBorder="0" applyAlignment="0" applyProtection="0"/>
    <xf numFmtId="176" fontId="27" fillId="0" borderId="0" applyFont="0" applyFill="0" applyBorder="0" applyAlignment="0" applyProtection="0"/>
    <xf numFmtId="176" fontId="27" fillId="0" borderId="0" applyFont="0" applyFill="0" applyBorder="0" applyAlignment="0" applyProtection="0"/>
    <xf numFmtId="176" fontId="27" fillId="0" borderId="0" applyFont="0" applyFill="0" applyBorder="0" applyAlignment="0" applyProtection="0"/>
    <xf numFmtId="176" fontId="27" fillId="0" borderId="0" applyFont="0" applyFill="0" applyBorder="0" applyAlignment="0" applyProtection="0"/>
    <xf numFmtId="176" fontId="27" fillId="0" borderId="0" applyFont="0" applyFill="0" applyBorder="0" applyAlignment="0" applyProtection="0"/>
    <xf numFmtId="176" fontId="27" fillId="0" borderId="0" applyFont="0" applyFill="0" applyBorder="0" applyAlignment="0" applyProtection="0"/>
    <xf numFmtId="177" fontId="27" fillId="0" borderId="0" applyFont="0" applyFill="0" applyBorder="0" applyAlignment="0" applyProtection="0"/>
    <xf numFmtId="177" fontId="27" fillId="0" borderId="0" applyFont="0" applyFill="0" applyBorder="0" applyAlignment="0" applyProtection="0"/>
    <xf numFmtId="177" fontId="27" fillId="0" borderId="0" applyFont="0" applyFill="0" applyBorder="0" applyAlignment="0" applyProtection="0"/>
    <xf numFmtId="176" fontId="27" fillId="0" borderId="0" applyFont="0" applyFill="0" applyBorder="0" applyAlignment="0" applyProtection="0"/>
    <xf numFmtId="176" fontId="27" fillId="0" borderId="0" applyFont="0" applyFill="0" applyBorder="0" applyAlignment="0" applyProtection="0"/>
    <xf numFmtId="176" fontId="40" fillId="0" borderId="0" applyFont="0" applyFill="0" applyBorder="0" applyAlignment="0" applyProtection="0"/>
    <xf numFmtId="176" fontId="111" fillId="0" borderId="0" applyFont="0" applyFill="0" applyBorder="0" applyAlignment="0" applyProtection="0"/>
    <xf numFmtId="176" fontId="111" fillId="0" borderId="0" applyFont="0" applyFill="0" applyBorder="0" applyAlignment="0" applyProtection="0"/>
    <xf numFmtId="176" fontId="111" fillId="0" borderId="0" applyFont="0" applyFill="0" applyBorder="0" applyAlignment="0" applyProtection="0"/>
    <xf numFmtId="176" fontId="111" fillId="0" borderId="0" applyFont="0" applyFill="0" applyBorder="0" applyAlignment="0" applyProtection="0"/>
    <xf numFmtId="171" fontId="4" fillId="0" borderId="0" applyFill="0" applyBorder="0" applyAlignment="0" applyProtection="0"/>
    <xf numFmtId="164" fontId="27" fillId="0" borderId="0" applyFont="0" applyFill="0" applyBorder="0" applyAlignment="0" applyProtection="0"/>
    <xf numFmtId="178" fontId="27" fillId="0" borderId="0" applyFont="0" applyFill="0" applyBorder="0" applyAlignment="0" applyProtection="0"/>
    <xf numFmtId="178" fontId="27" fillId="0" borderId="0" applyFont="0" applyFill="0" applyBorder="0" applyAlignment="0" applyProtection="0"/>
    <xf numFmtId="178"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4" fillId="0" borderId="0" applyFont="0" applyFill="0" applyBorder="0" applyAlignment="0" applyProtection="0"/>
    <xf numFmtId="164" fontId="111" fillId="0" borderId="0" applyFont="0" applyFill="0" applyBorder="0" applyAlignment="0" applyProtection="0"/>
    <xf numFmtId="164" fontId="111" fillId="0" borderId="0" applyFont="0" applyFill="0" applyBorder="0" applyAlignment="0" applyProtection="0"/>
    <xf numFmtId="164" fontId="111" fillId="0" borderId="0" applyFont="0" applyFill="0" applyBorder="0" applyAlignment="0" applyProtection="0"/>
    <xf numFmtId="164" fontId="111" fillId="0" borderId="0" applyFont="0" applyFill="0" applyBorder="0" applyAlignment="0" applyProtection="0"/>
    <xf numFmtId="0" fontId="70" fillId="0" borderId="0" applyNumberForma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96" fillId="0" borderId="0"/>
    <xf numFmtId="0" fontId="99" fillId="23" borderId="0" applyNumberFormat="0" applyBorder="0" applyAlignment="0" applyProtection="0"/>
    <xf numFmtId="0" fontId="99" fillId="5" borderId="0" applyNumberFormat="0" applyBorder="0" applyAlignment="0" applyProtection="0"/>
    <xf numFmtId="0" fontId="99" fillId="24" borderId="0" applyNumberFormat="0" applyBorder="0" applyAlignment="0" applyProtection="0"/>
    <xf numFmtId="0" fontId="99" fillId="12" borderId="0" applyNumberFormat="0" applyBorder="0" applyAlignment="0" applyProtection="0"/>
    <xf numFmtId="0" fontId="99" fillId="21" borderId="0" applyNumberFormat="0" applyBorder="0" applyAlignment="0" applyProtection="0"/>
    <xf numFmtId="0" fontId="99" fillId="3" borderId="0" applyNumberFormat="0" applyBorder="0" applyAlignment="0" applyProtection="0"/>
    <xf numFmtId="0" fontId="99" fillId="19" borderId="0" applyNumberFormat="0" applyBorder="0" applyAlignment="0" applyProtection="0"/>
    <xf numFmtId="0" fontId="99" fillId="20" borderId="0" applyNumberFormat="0" applyBorder="0" applyAlignment="0" applyProtection="0"/>
    <xf numFmtId="0" fontId="99" fillId="25" borderId="0" applyNumberFormat="0" applyBorder="0" applyAlignment="0" applyProtection="0"/>
    <xf numFmtId="0" fontId="99" fillId="12" borderId="0" applyNumberFormat="0" applyBorder="0" applyAlignment="0" applyProtection="0"/>
    <xf numFmtId="0" fontId="99" fillId="19" borderId="0" applyNumberFormat="0" applyBorder="0" applyAlignment="0" applyProtection="0"/>
    <xf numFmtId="0" fontId="99" fillId="7" borderId="0" applyNumberFormat="0" applyBorder="0" applyAlignment="0" applyProtection="0"/>
    <xf numFmtId="0" fontId="65" fillId="26" borderId="0" applyNumberFormat="0" applyBorder="0" applyAlignment="0" applyProtection="0"/>
    <xf numFmtId="0" fontId="65" fillId="20" borderId="0" applyNumberFormat="0" applyBorder="0" applyAlignment="0" applyProtection="0"/>
    <xf numFmtId="0" fontId="65" fillId="25" borderId="0" applyNumberFormat="0" applyBorder="0" applyAlignment="0" applyProtection="0"/>
    <xf numFmtId="0" fontId="65" fillId="17" borderId="0" applyNumberFormat="0" applyBorder="0" applyAlignment="0" applyProtection="0"/>
    <xf numFmtId="0" fontId="65" fillId="10" borderId="0" applyNumberFormat="0" applyBorder="0" applyAlignment="0" applyProtection="0"/>
    <xf numFmtId="0" fontId="65" fillId="27" borderId="0" applyNumberFormat="0" applyBorder="0" applyAlignment="0" applyProtection="0"/>
    <xf numFmtId="0" fontId="122" fillId="0" borderId="0"/>
    <xf numFmtId="165" fontId="122" fillId="0" borderId="0"/>
    <xf numFmtId="164" fontId="99" fillId="0" borderId="0" applyFont="0" applyFill="0" applyBorder="0" applyAlignment="0" applyProtection="0"/>
    <xf numFmtId="164" fontId="99" fillId="0" borderId="0" applyFont="0" applyFill="0" applyBorder="0" applyAlignment="0" applyProtection="0"/>
    <xf numFmtId="164" fontId="40"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99" fillId="0" borderId="0" applyFont="0" applyFill="0" applyBorder="0" applyAlignment="0" applyProtection="0"/>
    <xf numFmtId="164" fontId="4" fillId="0" borderId="0" applyFont="0" applyFill="0" applyBorder="0" applyAlignment="0" applyProtection="0"/>
    <xf numFmtId="179" fontId="27" fillId="0" borderId="0" applyFill="0" applyBorder="0" applyAlignment="0" applyProtection="0"/>
    <xf numFmtId="164" fontId="99"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0" fontId="104" fillId="24" borderId="0" applyNumberFormat="0" applyBorder="0" applyAlignment="0" applyProtection="0"/>
    <xf numFmtId="2" fontId="4" fillId="0" borderId="0" applyFont="0" applyFill="0" applyBorder="0" applyAlignment="0" applyProtection="0"/>
    <xf numFmtId="0" fontId="123" fillId="0" borderId="0" applyNumberFormat="0" applyFill="0" applyBorder="0" applyAlignment="0" applyProtection="0">
      <alignment vertical="top"/>
      <protection locked="0"/>
    </xf>
    <xf numFmtId="0" fontId="117" fillId="18" borderId="25" applyNumberFormat="0" applyAlignment="0" applyProtection="0"/>
    <xf numFmtId="0" fontId="66" fillId="0" borderId="13" applyNumberFormat="0" applyFill="0" applyAlignment="0" applyProtection="0"/>
    <xf numFmtId="0" fontId="67" fillId="0" borderId="14" applyNumberFormat="0" applyFill="0" applyAlignment="0" applyProtection="0"/>
    <xf numFmtId="0" fontId="68" fillId="0" borderId="15" applyNumberFormat="0" applyFill="0" applyAlignment="0" applyProtection="0"/>
    <xf numFmtId="0" fontId="68" fillId="0" borderId="0" applyNumberFormat="0" applyFill="0" applyBorder="0" applyAlignment="0" applyProtection="0"/>
    <xf numFmtId="0" fontId="124" fillId="0" borderId="0" applyNumberFormat="0" applyFill="0" applyBorder="0" applyAlignment="0" applyProtection="0"/>
    <xf numFmtId="0" fontId="69" fillId="4" borderId="0" applyNumberFormat="0" applyBorder="0" applyAlignment="0" applyProtection="0"/>
    <xf numFmtId="0" fontId="40" fillId="0" borderId="0"/>
    <xf numFmtId="0" fontId="40" fillId="0" borderId="0"/>
    <xf numFmtId="0" fontId="125" fillId="0" borderId="0"/>
    <xf numFmtId="0" fontId="4" fillId="0" borderId="0"/>
    <xf numFmtId="0" fontId="1" fillId="0" borderId="0"/>
    <xf numFmtId="0" fontId="4" fillId="0" borderId="0"/>
    <xf numFmtId="0" fontId="125" fillId="0" borderId="0"/>
    <xf numFmtId="0" fontId="4" fillId="2" borderId="16" applyNumberFormat="0" applyFont="0" applyAlignment="0" applyProtection="0"/>
    <xf numFmtId="0" fontId="70" fillId="0" borderId="0" applyNumberFormat="0" applyFill="0" applyBorder="0" applyAlignment="0" applyProtection="0"/>
    <xf numFmtId="9" fontId="99" fillId="0" borderId="0" applyFont="0" applyFill="0" applyBorder="0" applyAlignment="0" applyProtection="0"/>
    <xf numFmtId="9" fontId="40"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99" fillId="0" borderId="0" applyFont="0" applyFill="0" applyBorder="0" applyAlignment="0" applyProtection="0"/>
    <xf numFmtId="9" fontId="99" fillId="0" borderId="0" applyFont="0" applyFill="0" applyBorder="0" applyAlignment="0" applyProtection="0"/>
    <xf numFmtId="0" fontId="71" fillId="0" borderId="0" applyNumberFormat="0" applyFill="0" applyBorder="0" applyAlignment="0" applyProtection="0"/>
    <xf numFmtId="0" fontId="65" fillId="15" borderId="0" applyNumberFormat="0" applyBorder="0" applyAlignment="0" applyProtection="0"/>
    <xf numFmtId="0" fontId="65" fillId="11" borderId="0" applyNumberFormat="0" applyBorder="0" applyAlignment="0" applyProtection="0"/>
    <xf numFmtId="0" fontId="65" fillId="16" borderId="0" applyNumberFormat="0" applyBorder="0" applyAlignment="0" applyProtection="0"/>
    <xf numFmtId="0" fontId="65" fillId="17" borderId="0" applyNumberFormat="0" applyBorder="0" applyAlignment="0" applyProtection="0"/>
    <xf numFmtId="0" fontId="65" fillId="10" borderId="0" applyNumberFormat="0" applyBorder="0" applyAlignment="0" applyProtection="0"/>
    <xf numFmtId="0" fontId="65" fillId="6" borderId="0" applyNumberFormat="0" applyBorder="0" applyAlignment="0" applyProtection="0"/>
    <xf numFmtId="0" fontId="72" fillId="0" borderId="17" applyNumberFormat="0" applyFill="0" applyAlignment="0" applyProtection="0"/>
    <xf numFmtId="0" fontId="73" fillId="14" borderId="8" applyNumberFormat="0" applyAlignment="0" applyProtection="0"/>
    <xf numFmtId="0" fontId="74" fillId="18" borderId="7" applyNumberFormat="0" applyAlignment="0" applyProtection="0"/>
    <xf numFmtId="0" fontId="75" fillId="5" borderId="0" applyNumberFormat="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76" fillId="3" borderId="7" applyNumberFormat="0" applyAlignment="0" applyProtection="0"/>
    <xf numFmtId="0" fontId="77" fillId="0" borderId="19" applyNumberFormat="0" applyFill="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10" fillId="0" borderId="0"/>
    <xf numFmtId="0" fontId="15" fillId="0" borderId="0" applyNumberFormat="0" applyFill="0" applyBorder="0" applyAlignment="0" applyProtection="0"/>
  </cellStyleXfs>
  <cellXfs count="369">
    <xf numFmtId="0" fontId="0" fillId="0" borderId="0" xfId="0"/>
    <xf numFmtId="0" fontId="2"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xf numFmtId="0" fontId="8" fillId="0" borderId="0" xfId="0" applyFont="1" applyAlignment="1">
      <alignment horizontal="left" vertical="center"/>
    </xf>
    <xf numFmtId="0" fontId="8" fillId="0" borderId="0" xfId="0" applyFont="1"/>
    <xf numFmtId="0" fontId="3" fillId="0" borderId="0" xfId="0" applyFont="1"/>
    <xf numFmtId="17" fontId="2" fillId="0" borderId="0" xfId="0" applyNumberFormat="1" applyFont="1" applyAlignment="1">
      <alignment horizontal="left"/>
    </xf>
    <xf numFmtId="17" fontId="9" fillId="0" borderId="0" xfId="0" applyNumberFormat="1" applyFont="1" applyAlignment="1">
      <alignment horizontal="left" vertical="center"/>
    </xf>
    <xf numFmtId="17" fontId="2" fillId="0" borderId="0" xfId="0" applyNumberFormat="1" applyFont="1"/>
    <xf numFmtId="17" fontId="9" fillId="0" borderId="0" xfId="0" applyNumberFormat="1" applyFont="1"/>
    <xf numFmtId="0" fontId="10" fillId="0" borderId="0" xfId="0" applyFont="1" applyAlignment="1">
      <alignment horizontal="right" vertical="center"/>
    </xf>
    <xf numFmtId="0" fontId="11" fillId="0" borderId="0" xfId="0" applyFont="1" applyAlignment="1">
      <alignment horizontal="left" vertical="center"/>
    </xf>
    <xf numFmtId="164" fontId="4" fillId="0" borderId="0" xfId="1" applyNumberFormat="1" applyFont="1" applyAlignment="1">
      <alignment horizontal="center" vertical="center"/>
    </xf>
    <xf numFmtId="0" fontId="12" fillId="0" borderId="0" xfId="0" applyFont="1" applyAlignment="1">
      <alignment horizontal="left" vertical="center"/>
    </xf>
    <xf numFmtId="0" fontId="4" fillId="0" borderId="0" xfId="0" applyFont="1" applyAlignment="1">
      <alignment vertical="top" wrapText="1"/>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left" vertical="center" wrapText="1"/>
    </xf>
    <xf numFmtId="0" fontId="15" fillId="0" borderId="0" xfId="0" applyFont="1"/>
    <xf numFmtId="0" fontId="14" fillId="0" borderId="0" xfId="0" applyFont="1" applyAlignment="1">
      <alignment vertical="top" wrapText="1"/>
    </xf>
    <xf numFmtId="0" fontId="14" fillId="0" borderId="0" xfId="0" applyFont="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top" wrapText="1"/>
    </xf>
    <xf numFmtId="0" fontId="17" fillId="0" borderId="2" xfId="0" applyFont="1" applyBorder="1" applyAlignment="1">
      <alignment horizontal="center" vertical="center" wrapText="1"/>
    </xf>
    <xf numFmtId="0" fontId="18" fillId="0" borderId="0" xfId="0" applyFont="1"/>
    <xf numFmtId="164" fontId="15" fillId="0" borderId="0" xfId="1" applyNumberFormat="1" applyFont="1" applyAlignment="1">
      <alignment horizontal="center" vertical="center"/>
    </xf>
    <xf numFmtId="164" fontId="4" fillId="0" borderId="0" xfId="1" applyNumberFormat="1" applyFont="1" applyAlignment="1">
      <alignment vertical="top" wrapText="1"/>
    </xf>
    <xf numFmtId="17" fontId="14" fillId="0" borderId="0" xfId="0" applyNumberFormat="1" applyFont="1" applyAlignment="1">
      <alignment horizontal="center" vertical="center" wrapText="1"/>
    </xf>
    <xf numFmtId="0" fontId="10" fillId="0" borderId="0" xfId="0" applyFont="1" applyAlignment="1">
      <alignment horizontal="center" vertical="center"/>
    </xf>
    <xf numFmtId="0" fontId="19" fillId="0" borderId="0" xfId="0" applyFont="1" applyAlignment="1">
      <alignment horizontal="left" vertical="center"/>
    </xf>
    <xf numFmtId="0" fontId="19" fillId="0" borderId="0" xfId="0" applyFont="1"/>
    <xf numFmtId="0" fontId="20" fillId="0" borderId="1" xfId="0" applyFont="1" applyBorder="1" applyAlignment="1">
      <alignment horizontal="center" vertical="center"/>
    </xf>
    <xf numFmtId="0" fontId="20" fillId="0" borderId="1" xfId="0" applyFont="1" applyBorder="1" applyAlignment="1">
      <alignment horizontal="left" vertical="center" wrapText="1"/>
    </xf>
    <xf numFmtId="0" fontId="17" fillId="0" borderId="0" xfId="0" applyFont="1" applyAlignment="1">
      <alignment horizontal="center" vertical="center"/>
    </xf>
    <xf numFmtId="0" fontId="10" fillId="0" borderId="0" xfId="0" applyFont="1" applyAlignment="1">
      <alignment horizontal="center" wrapText="1"/>
    </xf>
    <xf numFmtId="4" fontId="4" fillId="0" borderId="0" xfId="1" applyNumberFormat="1" applyFont="1" applyAlignment="1">
      <alignment wrapText="1"/>
    </xf>
    <xf numFmtId="4" fontId="10" fillId="0" borderId="0" xfId="1" applyNumberFormat="1" applyFont="1" applyAlignment="1">
      <alignment horizontal="right" wrapText="1"/>
    </xf>
    <xf numFmtId="1" fontId="10" fillId="0" borderId="0" xfId="0" applyNumberFormat="1" applyFont="1" applyAlignment="1">
      <alignment horizontal="center" vertical="top" wrapText="1"/>
    </xf>
    <xf numFmtId="0" fontId="23" fillId="0" borderId="0" xfId="0" applyFont="1" applyAlignment="1">
      <alignment horizontal="center" vertical="top" wrapText="1"/>
    </xf>
    <xf numFmtId="4" fontId="24" fillId="0" borderId="0" xfId="0" applyNumberFormat="1" applyFont="1" applyAlignment="1">
      <alignment horizontal="center"/>
    </xf>
    <xf numFmtId="4" fontId="25" fillId="0" borderId="0" xfId="0" applyNumberFormat="1" applyFont="1" applyAlignment="1">
      <alignment horizontal="left"/>
    </xf>
    <xf numFmtId="0" fontId="26" fillId="0" borderId="0" xfId="0" applyFont="1"/>
    <xf numFmtId="4" fontId="27" fillId="0" borderId="0" xfId="0" applyNumberFormat="1" applyFont="1" applyAlignment="1">
      <alignment vertical="top" wrapText="1"/>
    </xf>
    <xf numFmtId="4" fontId="31" fillId="0" borderId="0" xfId="0" applyNumberFormat="1" applyFont="1" applyAlignment="1">
      <alignment horizontal="left"/>
    </xf>
    <xf numFmtId="4" fontId="33" fillId="0" borderId="0" xfId="0" applyNumberFormat="1" applyFont="1" applyAlignment="1">
      <alignment horizontal="left"/>
    </xf>
    <xf numFmtId="0" fontId="30" fillId="0" borderId="0" xfId="0" applyFont="1" applyAlignment="1">
      <alignment horizontal="left" vertical="top" wrapText="1"/>
    </xf>
    <xf numFmtId="4" fontId="37" fillId="0" borderId="0" xfId="0" applyNumberFormat="1" applyFont="1" applyAlignment="1">
      <alignment horizontal="center"/>
    </xf>
    <xf numFmtId="4" fontId="4" fillId="0" borderId="0" xfId="0" applyNumberFormat="1" applyFont="1" applyAlignment="1">
      <alignment vertical="top" wrapText="1"/>
    </xf>
    <xf numFmtId="4" fontId="4" fillId="0" borderId="0" xfId="1" applyNumberFormat="1" applyFont="1" applyAlignment="1">
      <alignment horizontal="right" wrapText="1"/>
    </xf>
    <xf numFmtId="164" fontId="4" fillId="0" borderId="0" xfId="1" applyNumberFormat="1" applyFont="1" applyAlignment="1">
      <alignment horizontal="right" wrapText="1"/>
    </xf>
    <xf numFmtId="4" fontId="4" fillId="0" borderId="0" xfId="0" applyNumberFormat="1" applyFont="1" applyAlignment="1">
      <alignment wrapText="1"/>
    </xf>
    <xf numFmtId="0" fontId="27" fillId="0" borderId="0" xfId="0" applyFont="1" applyAlignment="1">
      <alignment vertical="top" wrapText="1"/>
    </xf>
    <xf numFmtId="0" fontId="28" fillId="0" borderId="0" xfId="2" applyNumberFormat="1" applyFont="1" applyAlignment="1">
      <alignment horizontal="center"/>
    </xf>
    <xf numFmtId="4" fontId="27" fillId="0" borderId="0" xfId="0" applyNumberFormat="1" applyFont="1" applyAlignment="1">
      <alignment horizontal="right" wrapText="1"/>
    </xf>
    <xf numFmtId="0" fontId="30" fillId="0" borderId="0" xfId="0" applyFont="1" applyAlignment="1">
      <alignment vertical="top" wrapText="1"/>
    </xf>
    <xf numFmtId="4" fontId="4" fillId="0" borderId="0" xfId="0" applyNumberFormat="1" applyFont="1" applyAlignment="1">
      <alignment horizontal="right" wrapText="1"/>
    </xf>
    <xf numFmtId="4" fontId="30" fillId="0" borderId="0" xfId="0" applyNumberFormat="1" applyFont="1" applyAlignment="1">
      <alignment vertical="top" wrapText="1"/>
    </xf>
    <xf numFmtId="0" fontId="27" fillId="0" borderId="0" xfId="0" applyFont="1" applyAlignment="1">
      <alignment horizontal="left" vertical="top" wrapText="1"/>
    </xf>
    <xf numFmtId="0" fontId="4" fillId="0" borderId="0" xfId="0" applyFont="1" applyAlignment="1">
      <alignment horizontal="left" vertical="top" wrapText="1"/>
    </xf>
    <xf numFmtId="4" fontId="43" fillId="0" borderId="0" xfId="0" applyNumberFormat="1" applyFont="1" applyAlignment="1">
      <alignment horizontal="center"/>
    </xf>
    <xf numFmtId="0" fontId="10" fillId="0" borderId="0" xfId="0" applyFont="1" applyAlignment="1">
      <alignment horizontal="center"/>
    </xf>
    <xf numFmtId="4" fontId="42" fillId="0" borderId="0" xfId="1" applyNumberFormat="1" applyFont="1" applyAlignment="1">
      <alignment horizontal="right" wrapText="1"/>
    </xf>
    <xf numFmtId="9" fontId="10" fillId="0" borderId="0" xfId="0" applyNumberFormat="1" applyFont="1" applyAlignment="1">
      <alignment horizontal="center" wrapText="1"/>
    </xf>
    <xf numFmtId="0" fontId="48" fillId="0" borderId="0" xfId="0" applyFont="1"/>
    <xf numFmtId="4" fontId="49" fillId="0" borderId="0" xfId="0" applyNumberFormat="1" applyFont="1" applyAlignment="1">
      <alignment vertical="top" wrapText="1"/>
    </xf>
    <xf numFmtId="0" fontId="51" fillId="0" borderId="0" xfId="0" applyFont="1" applyAlignment="1">
      <alignment horizontal="left" vertical="center"/>
    </xf>
    <xf numFmtId="4" fontId="10" fillId="0" borderId="0" xfId="0" applyNumberFormat="1" applyFont="1" applyAlignment="1">
      <alignment horizontal="right" vertical="center"/>
    </xf>
    <xf numFmtId="4" fontId="4" fillId="0" borderId="0" xfId="1" applyNumberFormat="1" applyFont="1" applyAlignment="1">
      <alignment horizontal="center" vertical="center"/>
    </xf>
    <xf numFmtId="4" fontId="4" fillId="0" borderId="0" xfId="0" applyNumberFormat="1" applyFont="1"/>
    <xf numFmtId="4" fontId="23" fillId="0" borderId="0" xfId="0" applyNumberFormat="1" applyFont="1" applyAlignment="1">
      <alignment horizontal="center" vertical="center"/>
    </xf>
    <xf numFmtId="0" fontId="47" fillId="0" borderId="0" xfId="0" applyFont="1" applyAlignment="1">
      <alignment horizontal="center" vertical="center"/>
    </xf>
    <xf numFmtId="0" fontId="47" fillId="0" borderId="0" xfId="0" applyFont="1" applyAlignment="1">
      <alignment horizontal="right" vertical="center"/>
    </xf>
    <xf numFmtId="0" fontId="52" fillId="0" borderId="0" xfId="0" applyFont="1"/>
    <xf numFmtId="0" fontId="54" fillId="0" borderId="0" xfId="0" applyFont="1" applyAlignment="1">
      <alignment horizontal="left" vertical="center"/>
    </xf>
    <xf numFmtId="4" fontId="54" fillId="0" borderId="0" xfId="0" applyNumberFormat="1" applyFont="1" applyAlignment="1">
      <alignment horizontal="left" vertical="center"/>
    </xf>
    <xf numFmtId="4" fontId="55" fillId="0" borderId="0" xfId="0" applyNumberFormat="1" applyFont="1" applyAlignment="1">
      <alignment horizontal="left" vertical="center"/>
    </xf>
    <xf numFmtId="4" fontId="56" fillId="0" borderId="0" xfId="0" applyNumberFormat="1" applyFont="1" applyAlignment="1">
      <alignment horizontal="left" vertical="center"/>
    </xf>
    <xf numFmtId="4" fontId="13" fillId="0" borderId="0" xfId="0" applyNumberFormat="1" applyFont="1" applyAlignment="1">
      <alignment horizontal="right" vertical="center"/>
    </xf>
    <xf numFmtId="4" fontId="4" fillId="0" borderId="0" xfId="0" applyNumberFormat="1" applyFont="1" applyAlignment="1">
      <alignment horizontal="left"/>
    </xf>
    <xf numFmtId="4" fontId="4" fillId="0" borderId="0" xfId="1" applyNumberFormat="1" applyFont="1" applyAlignment="1">
      <alignment vertical="top" wrapText="1"/>
    </xf>
    <xf numFmtId="4" fontId="14" fillId="0" borderId="0" xfId="0" applyNumberFormat="1" applyFont="1" applyAlignment="1">
      <alignment horizontal="center" vertical="center" wrapText="1"/>
    </xf>
    <xf numFmtId="4" fontId="47" fillId="0" borderId="2" xfId="1" applyNumberFormat="1" applyFont="1" applyBorder="1" applyAlignment="1">
      <alignment horizontal="right" vertical="center" wrapText="1"/>
    </xf>
    <xf numFmtId="166" fontId="59" fillId="0" borderId="0" xfId="0" applyNumberFormat="1" applyFont="1"/>
    <xf numFmtId="0" fontId="14" fillId="0" borderId="0" xfId="0" applyFont="1" applyAlignment="1">
      <alignment horizontal="left" vertical="center"/>
    </xf>
    <xf numFmtId="4" fontId="27" fillId="0" borderId="0" xfId="0" applyNumberFormat="1" applyFont="1" applyAlignment="1">
      <alignment horizontal="right" vertical="center" wrapText="1"/>
    </xf>
    <xf numFmtId="0" fontId="0" fillId="0" borderId="0" xfId="0" applyAlignment="1">
      <alignment horizontal="center" vertical="center"/>
    </xf>
    <xf numFmtId="0" fontId="10" fillId="0" borderId="0" xfId="0" applyFont="1" applyAlignment="1">
      <alignment horizontal="center" vertical="center" wrapText="1"/>
    </xf>
    <xf numFmtId="0" fontId="28" fillId="0" borderId="0" xfId="2" applyNumberFormat="1" applyFont="1" applyAlignment="1">
      <alignment horizontal="center" vertical="center"/>
    </xf>
    <xf numFmtId="9" fontId="28" fillId="0" borderId="0" xfId="2" applyFont="1" applyAlignment="1">
      <alignment horizontal="center" vertical="center"/>
    </xf>
    <xf numFmtId="0" fontId="35" fillId="0" borderId="0" xfId="0" applyFont="1" applyAlignment="1">
      <alignment horizontal="center" vertical="center" wrapText="1"/>
    </xf>
    <xf numFmtId="9" fontId="10" fillId="0" borderId="0" xfId="2" applyFont="1" applyAlignment="1">
      <alignment horizontal="center" vertical="center"/>
    </xf>
    <xf numFmtId="9" fontId="10" fillId="0" borderId="0" xfId="0" applyNumberFormat="1" applyFont="1" applyAlignment="1">
      <alignment horizontal="center" vertical="center" wrapText="1"/>
    </xf>
    <xf numFmtId="0" fontId="44" fillId="0" borderId="0" xfId="0" applyFont="1" applyAlignment="1">
      <alignment horizontal="center" vertical="center" wrapText="1"/>
    </xf>
    <xf numFmtId="0" fontId="35" fillId="0" borderId="0" xfId="0" applyFont="1" applyAlignment="1">
      <alignment vertical="center" wrapText="1"/>
    </xf>
    <xf numFmtId="0" fontId="0" fillId="0" borderId="0" xfId="0" applyAlignment="1">
      <alignment vertical="center"/>
    </xf>
    <xf numFmtId="0" fontId="48" fillId="0" borderId="0" xfId="0" applyFont="1" applyAlignment="1">
      <alignment vertical="center"/>
    </xf>
    <xf numFmtId="0" fontId="4" fillId="0" borderId="0" xfId="0" applyFont="1" applyAlignment="1">
      <alignment vertical="center"/>
    </xf>
    <xf numFmtId="4" fontId="4" fillId="0" borderId="0" xfId="1" applyNumberFormat="1" applyFont="1" applyAlignment="1">
      <alignment vertical="center" wrapText="1"/>
    </xf>
    <xf numFmtId="4" fontId="10" fillId="0" borderId="0" xfId="1" applyNumberFormat="1" applyFont="1" applyAlignment="1">
      <alignment horizontal="right" vertical="center" wrapText="1"/>
    </xf>
    <xf numFmtId="165" fontId="35" fillId="0" borderId="0" xfId="1" applyNumberFormat="1" applyFont="1" applyAlignment="1">
      <alignment horizontal="right" vertical="center"/>
    </xf>
    <xf numFmtId="4" fontId="4" fillId="0" borderId="0" xfId="0" applyNumberFormat="1" applyFont="1" applyAlignment="1">
      <alignment vertical="center" wrapText="1"/>
    </xf>
    <xf numFmtId="165" fontId="30" fillId="0" borderId="0" xfId="1" applyNumberFormat="1" applyFont="1" applyAlignment="1">
      <alignment vertical="center" wrapText="1"/>
    </xf>
    <xf numFmtId="165" fontId="35" fillId="0" borderId="0" xfId="1" applyNumberFormat="1" applyFont="1" applyAlignment="1">
      <alignment vertical="center"/>
    </xf>
    <xf numFmtId="4" fontId="27" fillId="0" borderId="0" xfId="0" applyNumberFormat="1" applyFont="1" applyAlignment="1">
      <alignment vertical="center" wrapText="1"/>
    </xf>
    <xf numFmtId="4" fontId="27" fillId="0" borderId="0" xfId="1" applyNumberFormat="1" applyFont="1" applyAlignment="1">
      <alignment vertical="center" wrapText="1"/>
    </xf>
    <xf numFmtId="4" fontId="30" fillId="0" borderId="0" xfId="1" applyNumberFormat="1" applyFont="1" applyAlignment="1">
      <alignment horizontal="right" vertical="center" wrapText="1"/>
    </xf>
    <xf numFmtId="4" fontId="35" fillId="0" borderId="0" xfId="1" applyNumberFormat="1" applyFont="1" applyAlignment="1">
      <alignment horizontal="right" vertical="center"/>
    </xf>
    <xf numFmtId="4" fontId="4" fillId="0" borderId="0" xfId="0" applyNumberFormat="1" applyFont="1" applyAlignment="1">
      <alignment horizontal="right" vertical="center" wrapText="1"/>
    </xf>
    <xf numFmtId="165" fontId="4" fillId="0" borderId="0" xfId="1" applyNumberFormat="1" applyFont="1" applyAlignment="1">
      <alignment horizontal="right" vertical="center"/>
    </xf>
    <xf numFmtId="165" fontId="10" fillId="0" borderId="0" xfId="1" applyNumberFormat="1" applyFont="1" applyAlignment="1">
      <alignment horizontal="right" vertical="center"/>
    </xf>
    <xf numFmtId="4" fontId="30" fillId="0" borderId="0" xfId="1" applyNumberFormat="1" applyFont="1" applyAlignment="1">
      <alignment horizontal="right" vertical="center"/>
    </xf>
    <xf numFmtId="4" fontId="4" fillId="0" borderId="0" xfId="1" applyNumberFormat="1" applyFont="1" applyAlignment="1">
      <alignment horizontal="right" vertical="center" wrapText="1"/>
    </xf>
    <xf numFmtId="164" fontId="4" fillId="0" borderId="0" xfId="1" applyNumberFormat="1" applyFont="1" applyAlignment="1">
      <alignment horizontal="right" vertical="center" wrapText="1"/>
    </xf>
    <xf numFmtId="164" fontId="10" fillId="0" borderId="0" xfId="1" applyNumberFormat="1" applyFont="1" applyAlignment="1">
      <alignment horizontal="right" vertical="center" wrapText="1"/>
    </xf>
    <xf numFmtId="4" fontId="45" fillId="0" borderId="0" xfId="0" applyNumberFormat="1" applyFont="1" applyAlignment="1">
      <alignment horizontal="right" vertical="center" wrapText="1"/>
    </xf>
    <xf numFmtId="4" fontId="30" fillId="0" borderId="0" xfId="0" applyNumberFormat="1" applyFont="1" applyAlignment="1">
      <alignment horizontal="right" vertical="center" wrapText="1"/>
    </xf>
    <xf numFmtId="165" fontId="30" fillId="0" borderId="0" xfId="1" applyNumberFormat="1" applyFont="1" applyAlignment="1">
      <alignment horizontal="right" vertical="center"/>
    </xf>
    <xf numFmtId="0" fontId="0" fillId="0" borderId="0" xfId="0" applyAlignment="1">
      <alignment horizontal="right" vertical="center"/>
    </xf>
    <xf numFmtId="0" fontId="48" fillId="0" borderId="0" xfId="0" applyFont="1" applyAlignment="1">
      <alignment horizontal="right" vertical="center"/>
    </xf>
    <xf numFmtId="0" fontId="4" fillId="0" borderId="0" xfId="0" applyFont="1" applyAlignment="1">
      <alignment horizontal="right" vertical="center"/>
    </xf>
    <xf numFmtId="165" fontId="30" fillId="0" borderId="0" xfId="1" applyNumberFormat="1" applyFont="1" applyAlignment="1">
      <alignment horizontal="right" vertical="center" wrapText="1"/>
    </xf>
    <xf numFmtId="165" fontId="28" fillId="0" borderId="0" xfId="1" applyNumberFormat="1" applyFont="1" applyAlignment="1">
      <alignment horizontal="right" vertical="center"/>
    </xf>
    <xf numFmtId="4" fontId="27" fillId="0" borderId="0" xfId="1" applyNumberFormat="1" applyFont="1" applyAlignment="1">
      <alignment horizontal="right" vertical="center" wrapText="1"/>
    </xf>
    <xf numFmtId="0" fontId="48" fillId="0" borderId="0" xfId="0" applyFont="1" applyAlignment="1">
      <alignment horizontal="center" vertical="center"/>
    </xf>
    <xf numFmtId="0" fontId="28" fillId="0" borderId="0" xfId="0" applyFont="1" applyAlignment="1">
      <alignment horizontal="center" vertical="center"/>
    </xf>
    <xf numFmtId="0" fontId="35" fillId="0" borderId="0" xfId="0" applyFont="1" applyAlignment="1">
      <alignment horizontal="center" vertical="center"/>
    </xf>
    <xf numFmtId="4" fontId="42" fillId="0" borderId="0" xfId="1" applyNumberFormat="1" applyFont="1" applyAlignment="1">
      <alignment horizontal="right" vertical="center" wrapText="1"/>
    </xf>
    <xf numFmtId="4" fontId="27" fillId="0" borderId="0" xfId="0" applyNumberFormat="1" applyFont="1" applyAlignment="1">
      <alignment horizontal="right" vertical="center"/>
    </xf>
    <xf numFmtId="2" fontId="4" fillId="0" borderId="0" xfId="0" applyNumberFormat="1" applyFont="1" applyAlignment="1">
      <alignment horizontal="right" vertical="center"/>
    </xf>
    <xf numFmtId="165" fontId="22" fillId="0" borderId="0" xfId="1" applyNumberFormat="1" applyFont="1" applyAlignment="1">
      <alignment horizontal="right" vertical="center"/>
    </xf>
    <xf numFmtId="4" fontId="30" fillId="0" borderId="0" xfId="1" applyNumberFormat="1" applyFont="1" applyAlignment="1">
      <alignment vertical="center"/>
    </xf>
    <xf numFmtId="4" fontId="10" fillId="0" borderId="0" xfId="1" applyNumberFormat="1" applyFont="1" applyAlignment="1">
      <alignment horizontal="right" vertical="center"/>
    </xf>
    <xf numFmtId="165" fontId="27" fillId="0" borderId="0" xfId="1" applyNumberFormat="1" applyFont="1" applyAlignment="1">
      <alignment horizontal="right" vertical="center"/>
    </xf>
    <xf numFmtId="4" fontId="10" fillId="0" borderId="0" xfId="1" applyNumberFormat="1" applyFont="1" applyAlignment="1">
      <alignment vertical="center" wrapText="1"/>
    </xf>
    <xf numFmtId="4" fontId="27" fillId="0" borderId="0" xfId="0" applyNumberFormat="1" applyFont="1" applyAlignment="1">
      <alignment vertical="center"/>
    </xf>
    <xf numFmtId="2" fontId="4" fillId="0" borderId="0" xfId="0" applyNumberFormat="1" applyFont="1" applyAlignment="1">
      <alignment vertical="center"/>
    </xf>
    <xf numFmtId="165" fontId="10" fillId="0" borderId="0" xfId="1" applyNumberFormat="1" applyFont="1" applyAlignment="1">
      <alignment vertical="center"/>
    </xf>
    <xf numFmtId="165" fontId="43" fillId="0" borderId="0" xfId="1" applyNumberFormat="1" applyFont="1" applyAlignment="1">
      <alignment vertical="center"/>
    </xf>
    <xf numFmtId="4" fontId="35" fillId="0" borderId="0" xfId="1" applyNumberFormat="1" applyFont="1" applyAlignment="1">
      <alignment vertical="center"/>
    </xf>
    <xf numFmtId="165" fontId="50" fillId="0" borderId="0" xfId="1" applyNumberFormat="1" applyFont="1" applyAlignment="1">
      <alignment vertical="center"/>
    </xf>
    <xf numFmtId="164" fontId="4" fillId="0" borderId="0" xfId="1" applyNumberFormat="1" applyFont="1" applyAlignment="1">
      <alignment vertical="center" wrapText="1"/>
    </xf>
    <xf numFmtId="0" fontId="60" fillId="0" borderId="0" xfId="0" applyFont="1" applyAlignment="1">
      <alignment horizontal="center" vertical="center"/>
    </xf>
    <xf numFmtId="49" fontId="10" fillId="0" borderId="0" xfId="0" applyNumberFormat="1" applyFont="1" applyAlignment="1">
      <alignment horizontal="center" vertical="center" wrapText="1"/>
    </xf>
    <xf numFmtId="4" fontId="28" fillId="0" borderId="0" xfId="0" applyNumberFormat="1" applyFont="1" applyAlignment="1">
      <alignment horizontal="right" vertical="center"/>
    </xf>
    <xf numFmtId="4" fontId="0" fillId="0" borderId="0" xfId="0" applyNumberFormat="1" applyAlignment="1">
      <alignment wrapText="1"/>
    </xf>
    <xf numFmtId="4" fontId="32" fillId="0" borderId="0" xfId="0" applyNumberFormat="1" applyFont="1" applyAlignment="1">
      <alignment horizontal="center" vertical="center" wrapText="1"/>
    </xf>
    <xf numFmtId="4" fontId="38" fillId="0" borderId="0" xfId="3" applyNumberFormat="1" applyAlignment="1">
      <alignment wrapText="1"/>
    </xf>
    <xf numFmtId="4" fontId="46" fillId="0" borderId="0" xfId="0" applyNumberFormat="1" applyFont="1" applyAlignment="1">
      <alignment wrapText="1"/>
    </xf>
    <xf numFmtId="0" fontId="46" fillId="0" borderId="0" xfId="0" applyFont="1"/>
    <xf numFmtId="0" fontId="61" fillId="0" borderId="0" xfId="0" applyFont="1"/>
    <xf numFmtId="4" fontId="31" fillId="0" borderId="0" xfId="0" applyNumberFormat="1" applyFont="1" applyAlignment="1">
      <alignment horizontal="center"/>
    </xf>
    <xf numFmtId="4" fontId="31" fillId="0" borderId="0" xfId="0" applyNumberFormat="1" applyFont="1" applyAlignment="1">
      <alignment horizontal="right" vertical="center"/>
    </xf>
    <xf numFmtId="4" fontId="38" fillId="0" borderId="0" xfId="5" applyNumberFormat="1" applyFont="1" applyAlignment="1">
      <alignment wrapText="1"/>
    </xf>
    <xf numFmtId="4" fontId="62" fillId="0" borderId="0" xfId="5" applyNumberFormat="1" applyFont="1" applyAlignment="1">
      <alignment wrapText="1"/>
    </xf>
    <xf numFmtId="0" fontId="39" fillId="0" borderId="0" xfId="0" applyFont="1" applyAlignment="1">
      <alignment horizontal="left" vertical="top" wrapText="1"/>
    </xf>
    <xf numFmtId="165" fontId="36" fillId="0" borderId="0" xfId="1" applyNumberFormat="1" applyFont="1" applyAlignment="1">
      <alignment horizontal="right" vertical="center"/>
    </xf>
    <xf numFmtId="4" fontId="0" fillId="0" borderId="0" xfId="0" applyNumberFormat="1"/>
    <xf numFmtId="4" fontId="46" fillId="0" borderId="0" xfId="0" applyNumberFormat="1" applyFont="1" applyAlignment="1">
      <alignment horizontal="left" wrapText="1"/>
    </xf>
    <xf numFmtId="4" fontId="10" fillId="0" borderId="0" xfId="1" applyNumberFormat="1" applyFont="1" applyAlignment="1">
      <alignment wrapText="1"/>
    </xf>
    <xf numFmtId="4" fontId="28" fillId="0" borderId="0" xfId="0" applyNumberFormat="1" applyFont="1" applyAlignment="1">
      <alignment horizontal="right"/>
    </xf>
    <xf numFmtId="4" fontId="47" fillId="0" borderId="2" xfId="1" applyNumberFormat="1" applyFont="1" applyBorder="1" applyAlignment="1">
      <alignment horizontal="center" vertical="center" wrapText="1"/>
    </xf>
    <xf numFmtId="2" fontId="27" fillId="0" borderId="0" xfId="0" applyNumberFormat="1" applyFont="1"/>
    <xf numFmtId="4" fontId="4" fillId="0" borderId="0" xfId="0" applyNumberFormat="1" applyFont="1" applyAlignment="1">
      <alignment horizontal="center" vertical="center"/>
    </xf>
    <xf numFmtId="0" fontId="4" fillId="0" borderId="0" xfId="0" applyFont="1" applyAlignment="1">
      <alignment horizontal="left" vertical="center" wrapText="1"/>
    </xf>
    <xf numFmtId="4" fontId="50" fillId="0" borderId="0" xfId="0" applyNumberFormat="1" applyFont="1" applyAlignment="1">
      <alignment horizontal="left"/>
    </xf>
    <xf numFmtId="4" fontId="42" fillId="0" borderId="0" xfId="1" applyNumberFormat="1" applyFont="1" applyAlignment="1">
      <alignment horizontal="right" vertical="center"/>
    </xf>
    <xf numFmtId="4" fontId="47" fillId="0" borderId="0" xfId="1" applyNumberFormat="1" applyFont="1" applyAlignment="1">
      <alignment horizontal="right" vertical="center" wrapText="1"/>
    </xf>
    <xf numFmtId="4" fontId="25" fillId="0" borderId="0" xfId="0" applyNumberFormat="1" applyFont="1" applyAlignment="1">
      <alignment horizontal="right"/>
    </xf>
    <xf numFmtId="4" fontId="21" fillId="0" borderId="0" xfId="0" applyNumberFormat="1" applyFont="1"/>
    <xf numFmtId="4" fontId="47" fillId="0" borderId="1" xfId="0" applyNumberFormat="1" applyFont="1" applyBorder="1" applyAlignment="1">
      <alignment horizontal="center" vertical="center"/>
    </xf>
    <xf numFmtId="4" fontId="47" fillId="0" borderId="1" xfId="1" applyNumberFormat="1" applyFont="1" applyBorder="1" applyAlignment="1">
      <alignment horizontal="center" vertical="center"/>
    </xf>
    <xf numFmtId="4" fontId="53" fillId="0" borderId="1" xfId="0" applyNumberFormat="1" applyFont="1" applyBorder="1" applyAlignment="1">
      <alignment horizontal="center" vertical="center"/>
    </xf>
    <xf numFmtId="4" fontId="39" fillId="0" borderId="0" xfId="0" applyNumberFormat="1" applyFont="1"/>
    <xf numFmtId="4" fontId="14" fillId="0" borderId="0" xfId="1" applyNumberFormat="1" applyFont="1" applyAlignment="1">
      <alignment horizontal="right" vertical="center"/>
    </xf>
    <xf numFmtId="4" fontId="14" fillId="0" borderId="1" xfId="1" applyNumberFormat="1" applyFont="1" applyBorder="1" applyAlignment="1">
      <alignment horizontal="right" vertical="center"/>
    </xf>
    <xf numFmtId="4" fontId="83" fillId="0" borderId="0" xfId="0" applyNumberFormat="1" applyFont="1" applyAlignment="1">
      <alignment horizontal="center" wrapText="1"/>
    </xf>
    <xf numFmtId="0" fontId="47" fillId="0" borderId="0" xfId="0" applyFont="1"/>
    <xf numFmtId="0" fontId="10" fillId="0" borderId="0" xfId="6" applyFont="1" applyAlignment="1">
      <alignment horizontal="center" vertical="top"/>
    </xf>
    <xf numFmtId="0" fontId="10" fillId="0" borderId="0" xfId="6" applyFont="1" applyAlignment="1">
      <alignment wrapText="1"/>
    </xf>
    <xf numFmtId="4" fontId="4" fillId="0" borderId="0" xfId="6" applyNumberFormat="1" applyFont="1" applyAlignment="1">
      <alignment horizontal="right" wrapText="1"/>
    </xf>
    <xf numFmtId="165" fontId="10" fillId="0" borderId="0" xfId="16" applyNumberFormat="1" applyFont="1" applyAlignment="1">
      <alignment horizontal="right"/>
    </xf>
    <xf numFmtId="165" fontId="4" fillId="0" borderId="0" xfId="16" applyNumberFormat="1" applyFont="1" applyAlignment="1">
      <alignment horizontal="right"/>
    </xf>
    <xf numFmtId="0" fontId="52" fillId="0" borderId="0" xfId="0" applyFont="1" applyAlignment="1">
      <alignment horizontal="center"/>
    </xf>
    <xf numFmtId="4" fontId="4" fillId="0" borderId="0" xfId="6" applyNumberFormat="1" applyFont="1" applyAlignment="1">
      <alignment vertical="top" wrapText="1"/>
    </xf>
    <xf numFmtId="0" fontId="23" fillId="0" borderId="0" xfId="0" applyFont="1" applyAlignment="1">
      <alignment horizontal="center" vertical="center" wrapText="1"/>
    </xf>
    <xf numFmtId="4" fontId="87" fillId="0" borderId="0" xfId="1" applyNumberFormat="1" applyFont="1" applyAlignment="1">
      <alignment horizontal="right" vertical="center" wrapText="1"/>
    </xf>
    <xf numFmtId="0" fontId="39" fillId="0" borderId="0" xfId="0" applyFont="1"/>
    <xf numFmtId="4" fontId="10" fillId="0" borderId="0" xfId="0" applyNumberFormat="1" applyFont="1" applyAlignment="1">
      <alignment horizontal="center"/>
    </xf>
    <xf numFmtId="4" fontId="39" fillId="0" borderId="0" xfId="0" applyNumberFormat="1" applyFont="1" applyAlignment="1">
      <alignment horizontal="right"/>
    </xf>
    <xf numFmtId="0" fontId="90" fillId="0" borderId="0" xfId="0" applyFont="1"/>
    <xf numFmtId="4" fontId="10" fillId="0" borderId="0" xfId="0" applyNumberFormat="1" applyFont="1"/>
    <xf numFmtId="4" fontId="10" fillId="0" borderId="0" xfId="0" applyNumberFormat="1" applyFont="1" applyAlignment="1">
      <alignment horizontal="right"/>
    </xf>
    <xf numFmtId="4" fontId="22" fillId="0" borderId="0" xfId="0" applyNumberFormat="1" applyFont="1" applyAlignment="1">
      <alignment vertical="top" wrapText="1"/>
    </xf>
    <xf numFmtId="4" fontId="4" fillId="0" borderId="0" xfId="1" applyNumberFormat="1" applyFont="1"/>
    <xf numFmtId="4" fontId="10" fillId="0" borderId="0" xfId="1" applyNumberFormat="1" applyFont="1"/>
    <xf numFmtId="0" fontId="88" fillId="0" borderId="0" xfId="0" applyFont="1"/>
    <xf numFmtId="14" fontId="25" fillId="0" borderId="0" xfId="0" applyNumberFormat="1" applyFont="1" applyAlignment="1">
      <alignment horizontal="center"/>
    </xf>
    <xf numFmtId="0" fontId="25" fillId="0" borderId="0" xfId="0" applyFont="1" applyAlignment="1">
      <alignment horizontal="center"/>
    </xf>
    <xf numFmtId="4" fontId="25" fillId="0" borderId="0" xfId="0" applyNumberFormat="1" applyFont="1"/>
    <xf numFmtId="0" fontId="39" fillId="0" borderId="0" xfId="0" applyFont="1" applyAlignment="1">
      <alignment horizontal="left" wrapText="1"/>
    </xf>
    <xf numFmtId="1" fontId="47" fillId="0" borderId="0" xfId="0" applyNumberFormat="1" applyFont="1" applyAlignment="1">
      <alignment horizontal="center" vertical="top" wrapText="1"/>
    </xf>
    <xf numFmtId="0" fontId="91" fillId="0" borderId="0" xfId="0" applyFont="1" applyAlignment="1">
      <alignment horizontal="left" vertical="center" wrapText="1"/>
    </xf>
    <xf numFmtId="4" fontId="14" fillId="0" borderId="0" xfId="0" applyNumberFormat="1" applyFont="1" applyAlignment="1">
      <alignment horizontal="left" wrapText="1"/>
    </xf>
    <xf numFmtId="4" fontId="10" fillId="0" borderId="0" xfId="0" applyNumberFormat="1" applyFont="1" applyAlignment="1">
      <alignment horizontal="left" wrapText="1"/>
    </xf>
    <xf numFmtId="4" fontId="10" fillId="0" borderId="0" xfId="2" applyNumberFormat="1" applyFont="1" applyAlignment="1">
      <alignment horizontal="left"/>
    </xf>
    <xf numFmtId="4" fontId="10" fillId="0" borderId="0" xfId="0" applyNumberFormat="1" applyFont="1" applyAlignment="1">
      <alignment horizontal="center" wrapText="1"/>
    </xf>
    <xf numFmtId="0" fontId="92" fillId="0" borderId="0" xfId="0" applyFont="1" applyAlignment="1">
      <alignment vertical="top" wrapText="1"/>
    </xf>
    <xf numFmtId="4" fontId="47" fillId="0" borderId="0" xfId="0" applyNumberFormat="1" applyFont="1" applyAlignment="1">
      <alignment horizontal="left" wrapText="1"/>
    </xf>
    <xf numFmtId="4" fontId="52" fillId="0" borderId="0" xfId="1" applyNumberFormat="1" applyFont="1" applyAlignment="1">
      <alignment wrapText="1"/>
    </xf>
    <xf numFmtId="4" fontId="47" fillId="0" borderId="0" xfId="1" applyNumberFormat="1" applyFont="1" applyAlignment="1">
      <alignment wrapText="1"/>
    </xf>
    <xf numFmtId="0" fontId="93" fillId="0" borderId="0" xfId="0" applyFont="1"/>
    <xf numFmtId="165" fontId="52" fillId="0" borderId="0" xfId="0" applyNumberFormat="1" applyFont="1"/>
    <xf numFmtId="0" fontId="47" fillId="0" borderId="0" xfId="6" applyFont="1" applyAlignment="1">
      <alignment wrapText="1"/>
    </xf>
    <xf numFmtId="169" fontId="14" fillId="0" borderId="0" xfId="0" applyNumberFormat="1" applyFont="1" applyAlignment="1">
      <alignment horizontal="center" vertical="center" wrapText="1"/>
    </xf>
    <xf numFmtId="0" fontId="62" fillId="0" borderId="0" xfId="0" applyFont="1" applyAlignment="1">
      <alignment horizontal="left" wrapText="1"/>
    </xf>
    <xf numFmtId="170" fontId="0" fillId="0" borderId="0" xfId="0" applyNumberFormat="1"/>
    <xf numFmtId="0" fontId="95" fillId="0" borderId="0" xfId="0" applyFont="1" applyAlignment="1">
      <alignment vertical="top" wrapText="1"/>
    </xf>
    <xf numFmtId="9" fontId="40" fillId="0" borderId="0" xfId="2" applyFont="1" applyAlignment="1">
      <alignment horizontal="right" vertical="center"/>
    </xf>
    <xf numFmtId="4" fontId="95" fillId="0" borderId="0" xfId="0" applyNumberFormat="1" applyFont="1" applyAlignment="1">
      <alignment vertical="top" wrapText="1"/>
    </xf>
    <xf numFmtId="0" fontId="95" fillId="0" borderId="0" xfId="0" applyFont="1" applyAlignment="1">
      <alignment horizontal="left" vertical="top" wrapText="1"/>
    </xf>
    <xf numFmtId="0" fontId="4" fillId="0" borderId="0" xfId="3" applyFont="1" applyAlignment="1">
      <alignment vertical="top" wrapText="1"/>
    </xf>
    <xf numFmtId="0" fontId="40" fillId="0" borderId="0" xfId="0" applyFont="1" applyAlignment="1">
      <alignment horizontal="left" vertical="top" wrapText="1"/>
    </xf>
    <xf numFmtId="9" fontId="35" fillId="0" borderId="0" xfId="0" applyNumberFormat="1" applyFont="1" applyAlignment="1">
      <alignment horizontal="center" vertical="center" wrapText="1"/>
    </xf>
    <xf numFmtId="4" fontId="30" fillId="0" borderId="0" xfId="343" applyNumberFormat="1" applyFont="1" applyAlignment="1">
      <alignment vertical="top" wrapText="1"/>
    </xf>
    <xf numFmtId="0" fontId="4" fillId="0" borderId="0" xfId="6" applyFont="1" applyAlignment="1">
      <alignment vertical="top" wrapText="1"/>
    </xf>
    <xf numFmtId="165" fontId="4" fillId="0" borderId="0" xfId="16" applyNumberFormat="1" applyFont="1" applyAlignment="1">
      <alignment horizontal="right" wrapText="1"/>
    </xf>
    <xf numFmtId="4" fontId="4" fillId="0" borderId="0" xfId="36" applyNumberFormat="1" applyFont="1" applyAlignment="1">
      <alignment wrapText="1"/>
    </xf>
    <xf numFmtId="4" fontId="4" fillId="0" borderId="0" xfId="6" applyNumberFormat="1" applyFont="1" applyAlignment="1">
      <alignment wrapText="1"/>
    </xf>
    <xf numFmtId="0" fontId="4" fillId="0" borderId="0" xfId="6" applyFont="1" applyAlignment="1">
      <alignment horizontal="left" vertical="top" wrapText="1"/>
    </xf>
    <xf numFmtId="4" fontId="4" fillId="0" borderId="0" xfId="6" applyNumberFormat="1" applyFont="1" applyAlignment="1">
      <alignment horizontal="right"/>
    </xf>
    <xf numFmtId="0" fontId="10" fillId="0" borderId="2" xfId="0" applyFont="1" applyBorder="1" applyAlignment="1">
      <alignment vertical="center"/>
    </xf>
    <xf numFmtId="165" fontId="10" fillId="0" borderId="2" xfId="0" applyNumberFormat="1" applyFont="1" applyBorder="1" applyAlignment="1">
      <alignment vertical="center"/>
    </xf>
    <xf numFmtId="0" fontId="10" fillId="0" borderId="0" xfId="51" applyFont="1" applyAlignment="1">
      <alignment horizontal="center" vertical="top"/>
    </xf>
    <xf numFmtId="0" fontId="4" fillId="0" borderId="0" xfId="51" applyAlignment="1">
      <alignment vertical="top" wrapText="1"/>
    </xf>
    <xf numFmtId="0" fontId="10" fillId="0" borderId="0" xfId="51" applyFont="1" applyAlignment="1">
      <alignment wrapText="1"/>
    </xf>
    <xf numFmtId="4" fontId="4" fillId="0" borderId="0" xfId="51" applyNumberFormat="1" applyAlignment="1">
      <alignment horizontal="right" wrapText="1"/>
    </xf>
    <xf numFmtId="165" fontId="10" fillId="0" borderId="0" xfId="57" applyNumberFormat="1" applyFont="1" applyAlignment="1">
      <alignment horizontal="right"/>
    </xf>
    <xf numFmtId="9" fontId="10" fillId="0" borderId="0" xfId="6" applyNumberFormat="1" applyFont="1" applyAlignment="1">
      <alignment wrapText="1"/>
    </xf>
    <xf numFmtId="165" fontId="47" fillId="0" borderId="0" xfId="16" applyNumberFormat="1" applyFont="1" applyAlignment="1">
      <alignment horizontal="right"/>
    </xf>
    <xf numFmtId="165" fontId="47" fillId="0" borderId="0" xfId="0" applyNumberFormat="1" applyFont="1"/>
    <xf numFmtId="4" fontId="22" fillId="0" borderId="0" xfId="1" applyNumberFormat="1" applyFont="1" applyAlignment="1">
      <alignment horizontal="right" vertical="center" wrapText="1"/>
    </xf>
    <xf numFmtId="1" fontId="10" fillId="0" borderId="0" xfId="6" applyNumberFormat="1" applyFont="1" applyAlignment="1">
      <alignment horizontal="center" vertical="top"/>
    </xf>
    <xf numFmtId="0" fontId="94" fillId="0" borderId="0" xfId="0" applyFont="1" applyAlignment="1">
      <alignment horizontal="center" vertical="center" wrapText="1"/>
    </xf>
    <xf numFmtId="4" fontId="34" fillId="0" borderId="0" xfId="0" applyNumberFormat="1" applyFont="1" applyAlignment="1">
      <alignment vertical="top" wrapText="1"/>
    </xf>
    <xf numFmtId="165" fontId="49" fillId="0" borderId="0" xfId="1" applyNumberFormat="1" applyFont="1" applyAlignment="1">
      <alignment horizontal="right" vertical="center" wrapText="1"/>
    </xf>
    <xf numFmtId="4" fontId="49" fillId="0" borderId="0" xfId="1" applyNumberFormat="1" applyFont="1" applyAlignment="1">
      <alignment horizontal="right" vertical="center" wrapText="1"/>
    </xf>
    <xf numFmtId="4" fontId="22" fillId="0" borderId="0" xfId="1" applyNumberFormat="1" applyFont="1" applyAlignment="1">
      <alignment vertical="center" wrapText="1"/>
    </xf>
    <xf numFmtId="2" fontId="22" fillId="0" borderId="0" xfId="0" applyNumberFormat="1" applyFont="1" applyAlignment="1">
      <alignment vertical="center"/>
    </xf>
    <xf numFmtId="0" fontId="39" fillId="0" borderId="0" xfId="0" applyFont="1" applyAlignment="1">
      <alignment horizontal="right"/>
    </xf>
    <xf numFmtId="49" fontId="14" fillId="0" borderId="0" xfId="0" quotePrefix="1" applyNumberFormat="1" applyFont="1" applyAlignment="1">
      <alignment horizontal="center" vertical="center"/>
    </xf>
    <xf numFmtId="0" fontId="126" fillId="0" borderId="3" xfId="0" applyFont="1" applyBorder="1" applyAlignment="1">
      <alignment horizontal="left" vertical="center"/>
    </xf>
    <xf numFmtId="0" fontId="126" fillId="0" borderId="6" xfId="0" applyFont="1" applyBorder="1" applyAlignment="1">
      <alignment horizontal="left" vertical="center" wrapText="1"/>
    </xf>
    <xf numFmtId="0" fontId="126" fillId="0" borderId="6" xfId="0" applyFont="1" applyBorder="1" applyAlignment="1">
      <alignment horizontal="left" vertical="center"/>
    </xf>
    <xf numFmtId="0" fontId="126" fillId="0" borderId="6" xfId="0" applyFont="1" applyBorder="1" applyAlignment="1">
      <alignment horizontal="right" vertical="center" wrapText="1"/>
    </xf>
    <xf numFmtId="0" fontId="126" fillId="0" borderId="26" xfId="0" applyFont="1" applyBorder="1" applyAlignment="1">
      <alignment horizontal="left" vertical="center"/>
    </xf>
    <xf numFmtId="0" fontId="126" fillId="0" borderId="27" xfId="0" applyFont="1" applyBorder="1" applyAlignment="1">
      <alignment horizontal="left" vertical="center" wrapText="1"/>
    </xf>
    <xf numFmtId="0" fontId="126" fillId="0" borderId="27" xfId="0" applyFont="1" applyBorder="1" applyAlignment="1">
      <alignment horizontal="left" vertical="center"/>
    </xf>
    <xf numFmtId="0" fontId="126" fillId="0" borderId="27" xfId="0" applyFont="1" applyBorder="1" applyAlignment="1">
      <alignment horizontal="right" vertical="center" wrapText="1"/>
    </xf>
    <xf numFmtId="0" fontId="127" fillId="0" borderId="27" xfId="0" applyFont="1" applyBorder="1" applyAlignment="1">
      <alignment horizontal="left" vertical="center"/>
    </xf>
    <xf numFmtId="0" fontId="127" fillId="0" borderId="27" xfId="0" applyFont="1" applyBorder="1" applyAlignment="1">
      <alignment horizontal="right" vertical="center" wrapText="1"/>
    </xf>
    <xf numFmtId="0" fontId="128" fillId="0" borderId="4" xfId="0" applyFont="1" applyBorder="1" applyAlignment="1">
      <alignment vertical="center"/>
    </xf>
    <xf numFmtId="0" fontId="128" fillId="0" borderId="5" xfId="0" applyFont="1" applyBorder="1" applyAlignment="1">
      <alignment vertical="center"/>
    </xf>
    <xf numFmtId="16" fontId="14" fillId="0" borderId="0" xfId="0" quotePrefix="1" applyNumberFormat="1" applyFont="1" applyAlignment="1">
      <alignment horizontal="center" vertical="center"/>
    </xf>
    <xf numFmtId="4" fontId="86" fillId="0" borderId="0" xfId="1" applyNumberFormat="1" applyFont="1" applyBorder="1" applyAlignment="1">
      <alignment wrapText="1"/>
    </xf>
    <xf numFmtId="0" fontId="4" fillId="0" borderId="0" xfId="0" quotePrefix="1" applyFont="1" applyAlignment="1">
      <alignment horizontal="left" vertical="top" wrapText="1"/>
    </xf>
    <xf numFmtId="4" fontId="4" fillId="0" borderId="0" xfId="0" applyNumberFormat="1" applyFont="1" applyAlignment="1">
      <alignment horizontal="left" vertical="center"/>
    </xf>
    <xf numFmtId="4" fontId="4" fillId="0" borderId="0" xfId="1" applyNumberFormat="1" applyFont="1" applyAlignment="1">
      <alignment horizontal="center" vertical="top" wrapText="1"/>
    </xf>
    <xf numFmtId="4" fontId="10" fillId="0" borderId="3" xfId="0" applyNumberFormat="1" applyFont="1" applyBorder="1"/>
    <xf numFmtId="4" fontId="10" fillId="0" borderId="0" xfId="0" applyNumberFormat="1" applyFont="1" applyBorder="1"/>
    <xf numFmtId="4" fontId="25" fillId="0" borderId="0" xfId="0" applyNumberFormat="1" applyFont="1" applyAlignment="1">
      <alignment horizontal="center"/>
    </xf>
    <xf numFmtId="4" fontId="14" fillId="0" borderId="2" xfId="1" applyNumberFormat="1" applyFont="1" applyBorder="1" applyAlignment="1">
      <alignment horizontal="right" vertical="center"/>
    </xf>
    <xf numFmtId="4" fontId="129" fillId="0" borderId="0" xfId="1" applyNumberFormat="1" applyFont="1" applyAlignment="1">
      <alignment horizontal="right" vertical="center"/>
    </xf>
    <xf numFmtId="4" fontId="17" fillId="0" borderId="2" xfId="1" applyNumberFormat="1" applyFont="1" applyBorder="1" applyAlignment="1">
      <alignment horizontal="right" vertical="center"/>
    </xf>
    <xf numFmtId="0" fontId="127" fillId="0" borderId="5" xfId="0" applyFont="1" applyBorder="1" applyAlignment="1">
      <alignment horizontal="left" vertical="center" wrapText="1"/>
    </xf>
    <xf numFmtId="0" fontId="127" fillId="0" borderId="28" xfId="0" applyFont="1" applyBorder="1" applyAlignment="1">
      <alignment horizontal="left" vertical="center" wrapText="1"/>
    </xf>
    <xf numFmtId="4" fontId="4" fillId="0" borderId="0" xfId="0" applyNumberFormat="1" applyFont="1" applyBorder="1"/>
    <xf numFmtId="4" fontId="10" fillId="0" borderId="0" xfId="1" applyNumberFormat="1" applyFont="1" applyBorder="1" applyAlignment="1">
      <alignment wrapText="1"/>
    </xf>
    <xf numFmtId="4" fontId="84" fillId="0" borderId="0" xfId="1" applyNumberFormat="1" applyFont="1" applyBorder="1" applyAlignment="1">
      <alignment wrapText="1"/>
    </xf>
    <xf numFmtId="4" fontId="10" fillId="0" borderId="0" xfId="1" applyNumberFormat="1" applyFont="1" applyBorder="1"/>
    <xf numFmtId="4" fontId="85" fillId="0" borderId="0" xfId="1" applyNumberFormat="1" applyFont="1" applyBorder="1" applyAlignment="1">
      <alignment horizontal="right"/>
    </xf>
    <xf numFmtId="4" fontId="47" fillId="0" borderId="0" xfId="1" applyNumberFormat="1" applyFont="1" applyBorder="1" applyAlignment="1">
      <alignment wrapText="1"/>
    </xf>
    <xf numFmtId="165" fontId="85" fillId="0" borderId="0" xfId="1" applyNumberFormat="1" applyFont="1" applyBorder="1" applyAlignment="1">
      <alignment horizontal="right"/>
    </xf>
    <xf numFmtId="4" fontId="84" fillId="0" borderId="0" xfId="1" applyNumberFormat="1" applyFont="1" applyBorder="1" applyAlignment="1">
      <alignment horizontal="right"/>
    </xf>
    <xf numFmtId="4" fontId="86" fillId="0" borderId="0" xfId="1" applyNumberFormat="1" applyFont="1" applyBorder="1" applyAlignment="1">
      <alignment vertical="center" wrapText="1"/>
    </xf>
    <xf numFmtId="4" fontId="89" fillId="0" borderId="0" xfId="1" applyNumberFormat="1" applyFont="1" applyBorder="1" applyAlignment="1">
      <alignment wrapText="1"/>
    </xf>
    <xf numFmtId="4" fontId="47" fillId="0" borderId="2" xfId="1" applyNumberFormat="1" applyFont="1" applyBorder="1" applyAlignment="1">
      <alignment wrapText="1"/>
    </xf>
    <xf numFmtId="165" fontId="35" fillId="0" borderId="0" xfId="1" applyNumberFormat="1" applyFont="1" applyAlignment="1">
      <alignment horizontal="right"/>
    </xf>
    <xf numFmtId="4" fontId="10" fillId="0" borderId="0" xfId="1" applyNumberFormat="1" applyFont="1" applyAlignment="1">
      <alignment horizontal="right"/>
    </xf>
    <xf numFmtId="0" fontId="127" fillId="0" borderId="29" xfId="0" applyFont="1" applyBorder="1" applyAlignment="1">
      <alignment horizontal="left" vertical="center" wrapText="1"/>
    </xf>
    <xf numFmtId="0" fontId="127" fillId="0" borderId="30" xfId="0" applyFont="1" applyBorder="1" applyAlignment="1">
      <alignment horizontal="left" vertical="center" wrapText="1"/>
    </xf>
    <xf numFmtId="0" fontId="126" fillId="0" borderId="30" xfId="0" applyFont="1" applyBorder="1" applyAlignment="1">
      <alignment horizontal="left" vertical="center" wrapText="1"/>
    </xf>
    <xf numFmtId="4" fontId="126" fillId="0" borderId="30" xfId="0" applyNumberFormat="1" applyFont="1" applyBorder="1" applyAlignment="1">
      <alignment horizontal="left" vertical="center" wrapText="1"/>
    </xf>
    <xf numFmtId="0" fontId="27" fillId="0" borderId="0" xfId="0" applyFont="1" applyFill="1" applyAlignment="1">
      <alignment vertical="top" wrapText="1"/>
    </xf>
    <xf numFmtId="0" fontId="10" fillId="0" borderId="0" xfId="0" applyFont="1" applyFill="1" applyAlignment="1">
      <alignment horizontal="center" vertical="center" wrapText="1"/>
    </xf>
    <xf numFmtId="4" fontId="4" fillId="0" borderId="0" xfId="1" applyNumberFormat="1" applyFont="1" applyFill="1" applyAlignment="1">
      <alignment horizontal="right" vertical="center" wrapText="1"/>
    </xf>
    <xf numFmtId="0" fontId="4" fillId="0" borderId="0" xfId="0" applyFont="1" applyFill="1" applyAlignment="1">
      <alignment horizontal="left" vertical="top" wrapText="1"/>
    </xf>
    <xf numFmtId="0" fontId="28" fillId="0" borderId="0" xfId="2" applyNumberFormat="1" applyFont="1" applyFill="1" applyAlignment="1">
      <alignment horizontal="center"/>
    </xf>
    <xf numFmtId="4" fontId="39" fillId="0" borderId="0" xfId="0" applyNumberFormat="1" applyFont="1" applyFill="1"/>
    <xf numFmtId="0" fontId="4" fillId="0" borderId="0" xfId="0" applyFont="1" applyFill="1" applyAlignment="1">
      <alignment horizontal="left" vertical="center" wrapText="1"/>
    </xf>
    <xf numFmtId="0" fontId="39" fillId="0" borderId="0" xfId="0" applyFont="1" applyFill="1"/>
    <xf numFmtId="165" fontId="35" fillId="0" borderId="0" xfId="1" applyNumberFormat="1" applyFont="1"/>
    <xf numFmtId="4" fontId="35" fillId="0" borderId="0" xfId="1" applyNumberFormat="1" applyFont="1" applyAlignment="1">
      <alignment horizontal="right"/>
    </xf>
    <xf numFmtId="4" fontId="127" fillId="0" borderId="28" xfId="0" applyNumberFormat="1" applyFont="1" applyBorder="1" applyAlignment="1">
      <alignment horizontal="left" vertical="center" wrapText="1"/>
    </xf>
    <xf numFmtId="0" fontId="0" fillId="0" borderId="0" xfId="0" applyBorder="1"/>
    <xf numFmtId="4" fontId="37" fillId="0" borderId="0" xfId="0" applyNumberFormat="1" applyFont="1" applyBorder="1" applyAlignment="1">
      <alignment horizontal="center"/>
    </xf>
    <xf numFmtId="4" fontId="0" fillId="0" borderId="0" xfId="0" applyNumberFormat="1" applyBorder="1" applyAlignment="1">
      <alignment wrapText="1"/>
    </xf>
    <xf numFmtId="4" fontId="31" fillId="0" borderId="0" xfId="0" applyNumberFormat="1" applyFont="1" applyBorder="1" applyAlignment="1">
      <alignment horizontal="center"/>
    </xf>
    <xf numFmtId="4" fontId="38" fillId="0" borderId="0" xfId="3" applyNumberFormat="1" applyBorder="1" applyAlignment="1">
      <alignment wrapText="1"/>
    </xf>
    <xf numFmtId="4" fontId="57" fillId="0" borderId="0" xfId="0" applyNumberFormat="1" applyFont="1" applyBorder="1" applyAlignment="1">
      <alignment horizontal="center"/>
    </xf>
    <xf numFmtId="4" fontId="31" fillId="0" borderId="0" xfId="0" applyNumberFormat="1" applyFont="1" applyBorder="1" applyAlignment="1">
      <alignment horizontal="left"/>
    </xf>
    <xf numFmtId="4" fontId="41" fillId="0" borderId="0" xfId="4" applyNumberFormat="1" applyFont="1" applyBorder="1" applyAlignment="1">
      <alignment horizontal="left" vertical="top" wrapText="1"/>
    </xf>
    <xf numFmtId="4" fontId="4" fillId="0" borderId="0" xfId="1" applyNumberFormat="1" applyFont="1" applyBorder="1" applyAlignment="1">
      <alignment wrapText="1"/>
    </xf>
    <xf numFmtId="0" fontId="39" fillId="0" borderId="0" xfId="0" applyFont="1" applyBorder="1"/>
    <xf numFmtId="4" fontId="47" fillId="0" borderId="0" xfId="0" applyNumberFormat="1" applyFont="1" applyBorder="1"/>
    <xf numFmtId="4" fontId="47" fillId="0" borderId="0" xfId="1" applyNumberFormat="1" applyFont="1" applyBorder="1" applyAlignment="1">
      <alignment vertical="center" wrapText="1"/>
    </xf>
    <xf numFmtId="0" fontId="90" fillId="0" borderId="0" xfId="0" applyFont="1" applyBorder="1"/>
    <xf numFmtId="4" fontId="52" fillId="0" borderId="0" xfId="1" applyNumberFormat="1" applyFont="1" applyBorder="1" applyAlignment="1">
      <alignment wrapText="1"/>
    </xf>
    <xf numFmtId="4" fontId="15" fillId="0" borderId="0" xfId="1" applyNumberFormat="1" applyFont="1" applyBorder="1" applyAlignment="1">
      <alignment wrapText="1"/>
    </xf>
    <xf numFmtId="4" fontId="14" fillId="0" borderId="0" xfId="1" applyNumberFormat="1" applyFont="1" applyBorder="1" applyAlignment="1">
      <alignment horizontal="right" vertical="center" wrapText="1"/>
    </xf>
    <xf numFmtId="4" fontId="14" fillId="0" borderId="0" xfId="1" applyNumberFormat="1" applyFont="1" applyBorder="1" applyAlignment="1">
      <alignment wrapText="1"/>
    </xf>
    <xf numFmtId="0" fontId="93" fillId="0" borderId="0" xfId="0" applyFont="1" applyBorder="1"/>
    <xf numFmtId="4" fontId="22" fillId="0" borderId="0" xfId="0" applyNumberFormat="1" applyFont="1" applyBorder="1" applyAlignment="1">
      <alignment wrapText="1"/>
    </xf>
    <xf numFmtId="4" fontId="4" fillId="0" borderId="0" xfId="1" applyNumberFormat="1" applyFont="1" applyBorder="1"/>
    <xf numFmtId="4" fontId="39" fillId="0" borderId="0" xfId="0" applyNumberFormat="1" applyFont="1" applyBorder="1"/>
    <xf numFmtId="4" fontId="4" fillId="0" borderId="0" xfId="0" applyNumberFormat="1" applyFont="1" applyBorder="1" applyAlignment="1">
      <alignment wrapText="1"/>
    </xf>
    <xf numFmtId="4" fontId="10" fillId="0" borderId="0" xfId="1" applyNumberFormat="1" applyFont="1" applyBorder="1" applyAlignment="1">
      <alignment horizontal="right"/>
    </xf>
    <xf numFmtId="4" fontId="4" fillId="0" borderId="0" xfId="1" applyNumberFormat="1" applyFont="1" applyBorder="1" applyAlignment="1">
      <alignment horizontal="right" wrapText="1"/>
    </xf>
    <xf numFmtId="4" fontId="4" fillId="0" borderId="0" xfId="0" applyNumberFormat="1" applyFont="1" applyBorder="1" applyAlignment="1">
      <alignment horizontal="right" wrapText="1"/>
    </xf>
    <xf numFmtId="0" fontId="20" fillId="0" borderId="0" xfId="0" applyFont="1" applyBorder="1" applyAlignment="1">
      <alignment horizontal="center" vertical="center"/>
    </xf>
    <xf numFmtId="4" fontId="14" fillId="0" borderId="0" xfId="1" applyNumberFormat="1" applyFont="1" applyBorder="1" applyAlignment="1">
      <alignment horizontal="right" vertical="center"/>
    </xf>
    <xf numFmtId="0" fontId="14" fillId="0" borderId="1" xfId="0" applyFont="1" applyBorder="1" applyAlignment="1">
      <alignment horizontal="left" vertical="center" wrapText="1"/>
    </xf>
    <xf numFmtId="4" fontId="15" fillId="0" borderId="0" xfId="0" applyNumberFormat="1" applyFont="1"/>
    <xf numFmtId="0" fontId="14" fillId="0" borderId="0" xfId="0" applyFont="1" applyFill="1" applyAlignment="1">
      <alignment horizontal="left" vertical="center"/>
    </xf>
    <xf numFmtId="4" fontId="10" fillId="0" borderId="0" xfId="1" applyNumberFormat="1" applyFont="1" applyFill="1" applyAlignment="1">
      <alignment horizontal="right" vertical="center" wrapText="1"/>
    </xf>
    <xf numFmtId="4" fontId="27" fillId="0" borderId="0" xfId="0" applyNumberFormat="1" applyFont="1" applyFill="1" applyAlignment="1">
      <alignment horizontal="right" wrapText="1"/>
    </xf>
    <xf numFmtId="0" fontId="28" fillId="0" borderId="0" xfId="2" applyNumberFormat="1" applyFont="1" applyFill="1" applyAlignment="1">
      <alignment horizontal="center" vertical="center"/>
    </xf>
    <xf numFmtId="4" fontId="4" fillId="0" borderId="0" xfId="0" applyNumberFormat="1" applyFont="1" applyFill="1" applyAlignment="1">
      <alignment horizontal="right" vertical="center" wrapText="1"/>
    </xf>
    <xf numFmtId="0" fontId="0" fillId="0" borderId="0" xfId="0" applyFill="1"/>
    <xf numFmtId="0" fontId="54" fillId="0" borderId="0" xfId="0" applyFont="1" applyFill="1" applyAlignment="1">
      <alignment horizontal="left" vertical="center"/>
    </xf>
    <xf numFmtId="0" fontId="0" fillId="0" borderId="0" xfId="0" applyFill="1" applyAlignment="1">
      <alignment horizontal="center" vertical="center"/>
    </xf>
    <xf numFmtId="0" fontId="0" fillId="0" borderId="0" xfId="0" applyFill="1" applyAlignment="1">
      <alignment horizontal="right" vertical="center"/>
    </xf>
    <xf numFmtId="0" fontId="48" fillId="0" borderId="0" xfId="0" applyFont="1" applyFill="1" applyAlignment="1">
      <alignment horizontal="right" vertical="center"/>
    </xf>
    <xf numFmtId="0" fontId="4" fillId="0" borderId="0" xfId="0" applyFont="1" applyFill="1" applyAlignment="1">
      <alignment horizontal="right" vertical="center"/>
    </xf>
    <xf numFmtId="4" fontId="37" fillId="0" borderId="0" xfId="0" applyNumberFormat="1" applyFont="1" applyFill="1" applyAlignment="1">
      <alignment horizontal="center"/>
    </xf>
    <xf numFmtId="4" fontId="0" fillId="0" borderId="0" xfId="0" applyNumberFormat="1" applyFill="1" applyAlignment="1">
      <alignment wrapText="1"/>
    </xf>
    <xf numFmtId="0" fontId="14" fillId="0" borderId="0" xfId="0" applyFont="1" applyFill="1" applyAlignment="1">
      <alignment horizontal="center" vertical="center"/>
    </xf>
    <xf numFmtId="4" fontId="22" fillId="0" borderId="0" xfId="0" applyNumberFormat="1" applyFont="1" applyFill="1" applyAlignment="1">
      <alignment horizontal="left"/>
    </xf>
    <xf numFmtId="0" fontId="0" fillId="0" borderId="0" xfId="0" applyFill="1" applyAlignment="1">
      <alignment horizontal="right"/>
    </xf>
    <xf numFmtId="1" fontId="10" fillId="0" borderId="0" xfId="0" applyNumberFormat="1" applyFont="1" applyFill="1" applyAlignment="1">
      <alignment horizontal="center" vertical="top" wrapText="1"/>
    </xf>
    <xf numFmtId="0" fontId="40" fillId="0" borderId="0" xfId="0" applyFont="1" applyFill="1" applyAlignment="1">
      <alignment vertical="top" wrapText="1"/>
    </xf>
    <xf numFmtId="9" fontId="4" fillId="0" borderId="0" xfId="2" applyFont="1" applyFill="1" applyAlignment="1">
      <alignment horizontal="right" vertical="center" wrapText="1"/>
    </xf>
    <xf numFmtId="4" fontId="24" fillId="0" borderId="0" xfId="0" applyNumberFormat="1" applyFont="1" applyFill="1" applyAlignment="1">
      <alignment horizontal="center"/>
    </xf>
    <xf numFmtId="4" fontId="25" fillId="0" borderId="0" xfId="0" applyNumberFormat="1" applyFont="1" applyFill="1" applyAlignment="1">
      <alignment horizontal="left"/>
    </xf>
    <xf numFmtId="0" fontId="26" fillId="0" borderId="0" xfId="0" applyFont="1" applyFill="1"/>
    <xf numFmtId="2" fontId="27" fillId="0" borderId="0" xfId="0" applyNumberFormat="1" applyFont="1" applyFill="1"/>
    <xf numFmtId="165" fontId="35" fillId="0" borderId="0" xfId="1" applyNumberFormat="1" applyFont="1" applyFill="1"/>
    <xf numFmtId="4" fontId="27" fillId="0" borderId="0" xfId="0" applyNumberFormat="1" applyFont="1" applyFill="1" applyAlignment="1">
      <alignment horizontal="right" vertical="center" wrapText="1"/>
    </xf>
    <xf numFmtId="165" fontId="35" fillId="0" borderId="0" xfId="1" applyNumberFormat="1" applyFont="1" applyFill="1" applyAlignment="1">
      <alignment horizontal="right" vertical="center"/>
    </xf>
    <xf numFmtId="0" fontId="95" fillId="0" borderId="0" xfId="0" applyFont="1" applyFill="1" applyAlignment="1">
      <alignment vertical="top" wrapText="1"/>
    </xf>
    <xf numFmtId="9" fontId="10" fillId="0" borderId="0" xfId="0" applyNumberFormat="1" applyFont="1" applyFill="1" applyAlignment="1">
      <alignment horizontal="center" vertical="center" wrapText="1"/>
    </xf>
    <xf numFmtId="4" fontId="58" fillId="0" borderId="0" xfId="0" applyNumberFormat="1" applyFont="1" applyFill="1" applyAlignment="1">
      <alignment horizontal="left"/>
    </xf>
    <xf numFmtId="4" fontId="4" fillId="0" borderId="0" xfId="0" applyNumberFormat="1" applyFont="1" applyFill="1" applyAlignment="1">
      <alignment horizontal="right" wrapText="1"/>
    </xf>
    <xf numFmtId="4" fontId="47" fillId="0" borderId="31" xfId="1" applyNumberFormat="1" applyFont="1" applyBorder="1" applyAlignment="1">
      <alignment horizontal="left" wrapText="1"/>
    </xf>
  </cellXfs>
  <cellStyles count="432">
    <cellStyle name="20 % – Poudarek1 2" xfId="347"/>
    <cellStyle name="20 % – Poudarek2 2" xfId="348"/>
    <cellStyle name="20 % – Poudarek3 2" xfId="349"/>
    <cellStyle name="20 % – Poudarek4 2" xfId="350"/>
    <cellStyle name="20 % – Poudarek5 2" xfId="351"/>
    <cellStyle name="20 % – Poudarek6 2" xfId="352"/>
    <cellStyle name="20% - Accent1" xfId="112"/>
    <cellStyle name="20% - Accent2" xfId="113"/>
    <cellStyle name="20% - Accent3" xfId="114"/>
    <cellStyle name="20% - Accent4" xfId="115"/>
    <cellStyle name="20% - Accent5" xfId="116"/>
    <cellStyle name="20% - Accent6" xfId="117"/>
    <cellStyle name="40 % – Poudarek1 2" xfId="353"/>
    <cellStyle name="40 % – Poudarek2 2" xfId="354"/>
    <cellStyle name="40 % – Poudarek3 2" xfId="355"/>
    <cellStyle name="40 % – Poudarek4 2" xfId="356"/>
    <cellStyle name="40 % – Poudarek5 2" xfId="357"/>
    <cellStyle name="40 % – Poudarek6 2" xfId="358"/>
    <cellStyle name="40% - Accent1" xfId="118"/>
    <cellStyle name="40% - Accent2" xfId="119"/>
    <cellStyle name="40% - Accent3" xfId="120"/>
    <cellStyle name="40% - Accent4" xfId="121"/>
    <cellStyle name="40% - Accent5" xfId="122"/>
    <cellStyle name="40% - Accent6" xfId="123"/>
    <cellStyle name="60 % – Poudarek1 2" xfId="359"/>
    <cellStyle name="60 % – Poudarek2 2" xfId="360"/>
    <cellStyle name="60 % – Poudarek3 2" xfId="361"/>
    <cellStyle name="60 % – Poudarek4 2" xfId="362"/>
    <cellStyle name="60 % – Poudarek5 2" xfId="363"/>
    <cellStyle name="60 % – Poudarek6 2" xfId="364"/>
    <cellStyle name="60% - Accent1" xfId="124"/>
    <cellStyle name="60% - Accent2" xfId="125"/>
    <cellStyle name="60% - Accent3" xfId="126"/>
    <cellStyle name="60% - Accent4" xfId="127"/>
    <cellStyle name="60% - Accent5" xfId="128"/>
    <cellStyle name="60% - Accent6" xfId="129"/>
    <cellStyle name="Accent1" xfId="130"/>
    <cellStyle name="Accent1 2" xfId="7"/>
    <cellStyle name="Accent2" xfId="131"/>
    <cellStyle name="Accent2 2" xfId="8"/>
    <cellStyle name="Accent3" xfId="132"/>
    <cellStyle name="Accent3 2" xfId="9"/>
    <cellStyle name="Accent4" xfId="133"/>
    <cellStyle name="Accent4 2" xfId="10"/>
    <cellStyle name="Accent5" xfId="134"/>
    <cellStyle name="Accent5 2" xfId="11"/>
    <cellStyle name="Accent6" xfId="135"/>
    <cellStyle name="Accent6 2" xfId="12"/>
    <cellStyle name="Bad" xfId="136"/>
    <cellStyle name="Bad 2" xfId="13"/>
    <cellStyle name="Calculation" xfId="137"/>
    <cellStyle name="Calculation 2" xfId="14"/>
    <cellStyle name="cena" xfId="365"/>
    <cellStyle name="cena 2" xfId="366"/>
    <cellStyle name="Check Cell" xfId="138"/>
    <cellStyle name="Check Cell 2" xfId="15"/>
    <cellStyle name="Comma" xfId="1" builtinId="3"/>
    <cellStyle name="Comma 2" xfId="16"/>
    <cellStyle name="Comma 2 10" xfId="139"/>
    <cellStyle name="Comma 2 2" xfId="66"/>
    <cellStyle name="Comma 2 2 2" xfId="367"/>
    <cellStyle name="Comma 2 2 3" xfId="140"/>
    <cellStyle name="Comma 2 3" xfId="81"/>
    <cellStyle name="Comma 2 3 2" xfId="368"/>
    <cellStyle name="Comma 2 3 2 2" xfId="369"/>
    <cellStyle name="Comma 2 3 3" xfId="141"/>
    <cellStyle name="Comma 2 4" xfId="84"/>
    <cellStyle name="Comma 2 4 2" xfId="370"/>
    <cellStyle name="Comma 2 5" xfId="65"/>
    <cellStyle name="Comma 2 6" xfId="102"/>
    <cellStyle name="Comma 2 7" xfId="105"/>
    <cellStyle name="Comma 2 8" xfId="107"/>
    <cellStyle name="Comma 2 9" xfId="371"/>
    <cellStyle name="Comma 2_SITUACIJA-" xfId="142"/>
    <cellStyle name="Comma 3" xfId="57"/>
    <cellStyle name="Comma 3 2" xfId="372"/>
    <cellStyle name="Comma 3 2 2" xfId="373"/>
    <cellStyle name="Comma 3 3" xfId="374"/>
    <cellStyle name="Comma 4" xfId="375"/>
    <cellStyle name="Comma 4 2" xfId="376"/>
    <cellStyle name="Comma 5" xfId="377"/>
    <cellStyle name="Comma0" xfId="17"/>
    <cellStyle name="Comma0 10" xfId="378"/>
    <cellStyle name="Comma0 2" xfId="56"/>
    <cellStyle name="Comma0 3" xfId="67"/>
    <cellStyle name="Comma0 4" xfId="77"/>
    <cellStyle name="Comma0 5" xfId="71"/>
    <cellStyle name="Comma0 6" xfId="64"/>
    <cellStyle name="Comma0 7" xfId="96"/>
    <cellStyle name="Comma0 8" xfId="90"/>
    <cellStyle name="Comma0 9" xfId="93"/>
    <cellStyle name="Currency0" xfId="18"/>
    <cellStyle name="Currency0 10" xfId="379"/>
    <cellStyle name="Currency0 2" xfId="55"/>
    <cellStyle name="Currency0 3" xfId="68"/>
    <cellStyle name="Currency0 4" xfId="60"/>
    <cellStyle name="Currency0 5" xfId="59"/>
    <cellStyle name="Currency0 6" xfId="87"/>
    <cellStyle name="Currency0 7" xfId="85"/>
    <cellStyle name="Currency0 8" xfId="74"/>
    <cellStyle name="Currency0 9" xfId="100"/>
    <cellStyle name="Date" xfId="19"/>
    <cellStyle name="Date 10" xfId="380"/>
    <cellStyle name="Date 11" xfId="143"/>
    <cellStyle name="Date 2" xfId="52"/>
    <cellStyle name="Date 2 2" xfId="144"/>
    <cellStyle name="Date 3" xfId="69"/>
    <cellStyle name="Date 4" xfId="76"/>
    <cellStyle name="Date 5" xfId="72"/>
    <cellStyle name="Date 6" xfId="88"/>
    <cellStyle name="Date 7" xfId="95"/>
    <cellStyle name="Date 8" xfId="91"/>
    <cellStyle name="Date 9" xfId="62"/>
    <cellStyle name="Dobro 2" xfId="381"/>
    <cellStyle name="Element-delo" xfId="145"/>
    <cellStyle name="Euro" xfId="146"/>
    <cellStyle name="Excel_BuiltIn_Comma" xfId="5"/>
    <cellStyle name="Explanatory Text" xfId="147"/>
    <cellStyle name="Explanatory Text 2" xfId="20"/>
    <cellStyle name="Fixed" xfId="21"/>
    <cellStyle name="Fixed 10" xfId="382"/>
    <cellStyle name="Fixed 11" xfId="148"/>
    <cellStyle name="Fixed 2" xfId="53"/>
    <cellStyle name="Fixed 2 2" xfId="149"/>
    <cellStyle name="Fixed 3" xfId="70"/>
    <cellStyle name="Fixed 4" xfId="75"/>
    <cellStyle name="Fixed 5" xfId="73"/>
    <cellStyle name="Fixed 6" xfId="89"/>
    <cellStyle name="Fixed 7" xfId="94"/>
    <cellStyle name="Fixed 8" xfId="92"/>
    <cellStyle name="Fixed 9" xfId="103"/>
    <cellStyle name="Good" xfId="150"/>
    <cellStyle name="Heading 1" xfId="151"/>
    <cellStyle name="Heading 1 2" xfId="22"/>
    <cellStyle name="Heading 2" xfId="152"/>
    <cellStyle name="Heading 2 2" xfId="23"/>
    <cellStyle name="Heading 3" xfId="153"/>
    <cellStyle name="Heading 3 2" xfId="24"/>
    <cellStyle name="Heading 4" xfId="154"/>
    <cellStyle name="Heading 4 2" xfId="25"/>
    <cellStyle name="Heading1" xfId="155"/>
    <cellStyle name="Heading1 2" xfId="156"/>
    <cellStyle name="Heading2" xfId="157"/>
    <cellStyle name="Heading2 2" xfId="158"/>
    <cellStyle name="Hiperpovezava 2" xfId="383"/>
    <cellStyle name="Input" xfId="159"/>
    <cellStyle name="Input 2" xfId="26"/>
    <cellStyle name="Item" xfId="160"/>
    <cellStyle name="Izhod 2" xfId="384"/>
    <cellStyle name="Keš" xfId="161"/>
    <cellStyle name="Keš 2" xfId="162"/>
    <cellStyle name="Keš 3" xfId="163"/>
    <cellStyle name="Keš_SITUACIJA-" xfId="164"/>
    <cellStyle name="Linked Cell" xfId="165"/>
    <cellStyle name="Linked Cell 2" xfId="27"/>
    <cellStyle name="Naslov 1" xfId="28"/>
    <cellStyle name="Naslov 1 2" xfId="385"/>
    <cellStyle name="Naslov 2" xfId="29"/>
    <cellStyle name="Naslov 2 2" xfId="386"/>
    <cellStyle name="Naslov 3" xfId="30"/>
    <cellStyle name="Naslov 3 2" xfId="387"/>
    <cellStyle name="Naslov 4" xfId="31"/>
    <cellStyle name="Naslov 4 2" xfId="388"/>
    <cellStyle name="Naslov 5" xfId="389"/>
    <cellStyle name="Navadno 10" xfId="166"/>
    <cellStyle name="Navadno 10 2" xfId="167"/>
    <cellStyle name="Navadno 10 3" xfId="168"/>
    <cellStyle name="Navadno 10_SITUACIJA-" xfId="169"/>
    <cellStyle name="Navadno 11" xfId="170"/>
    <cellStyle name="Navadno 11 2" xfId="171"/>
    <cellStyle name="Navadno 11 2 2" xfId="172"/>
    <cellStyle name="Navadno 11 2 3" xfId="173"/>
    <cellStyle name="Navadno 11 2_SITUACIJA-" xfId="174"/>
    <cellStyle name="Navadno 12" xfId="175"/>
    <cellStyle name="Navadno 12 2" xfId="176"/>
    <cellStyle name="Navadno 12 3" xfId="177"/>
    <cellStyle name="Navadno 12_SITUACIJA-" xfId="178"/>
    <cellStyle name="Navadno 13" xfId="179"/>
    <cellStyle name="Navadno 13 2" xfId="180"/>
    <cellStyle name="Navadno 13 3" xfId="181"/>
    <cellStyle name="Navadno 13_SITUACIJA-" xfId="182"/>
    <cellStyle name="Navadno 14" xfId="183"/>
    <cellStyle name="Navadno 15" xfId="184"/>
    <cellStyle name="Navadno 16" xfId="185"/>
    <cellStyle name="Navadno 17" xfId="186"/>
    <cellStyle name="Navadno 17 2" xfId="187"/>
    <cellStyle name="Navadno 18" xfId="188"/>
    <cellStyle name="Navadno 18 2" xfId="189"/>
    <cellStyle name="Navadno 19" xfId="190"/>
    <cellStyle name="Navadno 2" xfId="58"/>
    <cellStyle name="Navadno 2 2" xfId="192"/>
    <cellStyle name="Navadno 2 2 2" xfId="193"/>
    <cellStyle name="Navadno 2 2 2 2" xfId="194"/>
    <cellStyle name="Navadno 2 2 2 3" xfId="195"/>
    <cellStyle name="Navadno 2 2 2_SITUACIJA-" xfId="196"/>
    <cellStyle name="Navadno 2 2 3" xfId="197"/>
    <cellStyle name="Navadno 2 2 3 2" xfId="198"/>
    <cellStyle name="Navadno 2 2 3 2 2" xfId="199"/>
    <cellStyle name="Navadno 2 2 3 2 3" xfId="200"/>
    <cellStyle name="Navadno 2 2 3 2_SITUACIJA-" xfId="201"/>
    <cellStyle name="Navadno 2 2 3 3" xfId="202"/>
    <cellStyle name="Navadno 2 2 3 4" xfId="203"/>
    <cellStyle name="Navadno 2 2 3 5" xfId="204"/>
    <cellStyle name="Navadno 2 2 3_SITUACIJA-" xfId="205"/>
    <cellStyle name="Navadno 2 2 4" xfId="206"/>
    <cellStyle name="Navadno 2 3" xfId="207"/>
    <cellStyle name="Navadno 2 3 2" xfId="208"/>
    <cellStyle name="Navadno 2 3 3" xfId="209"/>
    <cellStyle name="Navadno 2 3 4" xfId="210"/>
    <cellStyle name="Navadno 2 3_SITUACIJA-" xfId="211"/>
    <cellStyle name="Navadno 2 4" xfId="212"/>
    <cellStyle name="Navadno 2 48" xfId="213"/>
    <cellStyle name="Navadno 2 5" xfId="214"/>
    <cellStyle name="Navadno 2 6" xfId="109"/>
    <cellStyle name="Navadno 2 7" xfId="191"/>
    <cellStyle name="Navadno 2 8" xfId="430"/>
    <cellStyle name="Navadno 20" xfId="215"/>
    <cellStyle name="Navadno 21" xfId="216"/>
    <cellStyle name="Navadno 22" xfId="110"/>
    <cellStyle name="Navadno 23" xfId="217"/>
    <cellStyle name="Navadno 24" xfId="343"/>
    <cellStyle name="Navadno 25" xfId="427"/>
    <cellStyle name="Navadno 26" xfId="108"/>
    <cellStyle name="Navadno 27" xfId="346"/>
    <cellStyle name="Navadno 3" xfId="111"/>
    <cellStyle name="Navadno 3 10" xfId="218"/>
    <cellStyle name="Navadno 3 11" xfId="219"/>
    <cellStyle name="Navadno 3 12" xfId="220"/>
    <cellStyle name="Navadno 3 2" xfId="221"/>
    <cellStyle name="Navadno 3 2 2" xfId="222"/>
    <cellStyle name="Navadno 3 2 3" xfId="223"/>
    <cellStyle name="Navadno 3 2_SITUACIJA-" xfId="224"/>
    <cellStyle name="Navadno 3 3" xfId="225"/>
    <cellStyle name="Navadno 3 4" xfId="226"/>
    <cellStyle name="Navadno 3 5" xfId="227"/>
    <cellStyle name="Navadno 3 6" xfId="228"/>
    <cellStyle name="Navadno 3 7" xfId="229"/>
    <cellStyle name="Navadno 3 8" xfId="230"/>
    <cellStyle name="Navadno 3 9" xfId="231"/>
    <cellStyle name="Navadno 4" xfId="232"/>
    <cellStyle name="Navadno 4 2" xfId="233"/>
    <cellStyle name="Navadno 4 2 2" xfId="234"/>
    <cellStyle name="Navadno 4 2 3" xfId="235"/>
    <cellStyle name="Navadno 4 2_SITUACIJA-" xfId="236"/>
    <cellStyle name="Navadno 4 3" xfId="237"/>
    <cellStyle name="Navadno 4 3 2" xfId="238"/>
    <cellStyle name="Navadno 4 3_SITUACIJA-" xfId="239"/>
    <cellStyle name="Navadno 4 4" xfId="240"/>
    <cellStyle name="Navadno 5" xfId="241"/>
    <cellStyle name="Navadno 5 2" xfId="242"/>
    <cellStyle name="Navadno 5 2 2" xfId="243"/>
    <cellStyle name="Navadno 5 2 3" xfId="244"/>
    <cellStyle name="Navadno 5 2_SITUACIJA-" xfId="245"/>
    <cellStyle name="Navadno 5 3" xfId="246"/>
    <cellStyle name="Navadno 6" xfId="247"/>
    <cellStyle name="Navadno 6 2" xfId="248"/>
    <cellStyle name="Navadno 6 2 2" xfId="249"/>
    <cellStyle name="Navadno 6 2 3" xfId="250"/>
    <cellStyle name="Navadno 6 2_SITUACIJA-" xfId="251"/>
    <cellStyle name="Navadno 7" xfId="252"/>
    <cellStyle name="Navadno 7 2" xfId="253"/>
    <cellStyle name="Navadno 7 3" xfId="254"/>
    <cellStyle name="Navadno 7_SITUACIJA-" xfId="255"/>
    <cellStyle name="Navadno 8" xfId="256"/>
    <cellStyle name="Navadno 8 2" xfId="257"/>
    <cellStyle name="Navadno 8 2 2" xfId="258"/>
    <cellStyle name="Navadno 8 2 3" xfId="259"/>
    <cellStyle name="Navadno 8 2_SITUACIJA-" xfId="260"/>
    <cellStyle name="Navadno 8 3" xfId="261"/>
    <cellStyle name="Navadno 8 4" xfId="262"/>
    <cellStyle name="Navadno 8 5" xfId="263"/>
    <cellStyle name="Navadno 8_SITUACIJA-" xfId="264"/>
    <cellStyle name="Navadno 9" xfId="265"/>
    <cellStyle name="Navadno_List1" xfId="4"/>
    <cellStyle name="Neutral" xfId="266"/>
    <cellStyle name="Neutral 2" xfId="32"/>
    <cellStyle name="Nevtralno" xfId="33"/>
    <cellStyle name="Nevtralno 2" xfId="390"/>
    <cellStyle name="Nivo_1_GlNaslov" xfId="267"/>
    <cellStyle name="Normal" xfId="0" builtinId="0"/>
    <cellStyle name="Normal 10" xfId="268"/>
    <cellStyle name="Normal 2" xfId="6"/>
    <cellStyle name="normal 2 10" xfId="269"/>
    <cellStyle name="Normal 2 2" xfId="61"/>
    <cellStyle name="normal 2 2 2" xfId="270"/>
    <cellStyle name="Normal 2 3" xfId="79"/>
    <cellStyle name="Normal 2 3 2" xfId="391"/>
    <cellStyle name="normal 2 3 3" xfId="271"/>
    <cellStyle name="normal 2 3 4" xfId="431"/>
    <cellStyle name="Normal 2 4" xfId="63"/>
    <cellStyle name="Normal 2 4 2" xfId="392"/>
    <cellStyle name="Normal 2 5" xfId="86"/>
    <cellStyle name="Normal 2 5 2" xfId="393"/>
    <cellStyle name="Normal 2 6" xfId="99"/>
    <cellStyle name="Normal 2 7" xfId="82"/>
    <cellStyle name="Normal 2 8" xfId="98"/>
    <cellStyle name="Normal 2 9" xfId="394"/>
    <cellStyle name="normal 2_SITUACIJA-" xfId="272"/>
    <cellStyle name="Normal 3" xfId="51"/>
    <cellStyle name="normal 3 2" xfId="274"/>
    <cellStyle name="normal 3 2 2" xfId="275"/>
    <cellStyle name="normal 3 2 3" xfId="276"/>
    <cellStyle name="normal 3 2_SITUACIJA-" xfId="277"/>
    <cellStyle name="Normal 3 3" xfId="395"/>
    <cellStyle name="normal 3 4" xfId="273"/>
    <cellStyle name="Normal 4" xfId="278"/>
    <cellStyle name="Normal 5" xfId="396"/>
    <cellStyle name="Normal 5 2" xfId="397"/>
    <cellStyle name="Normal 6" xfId="279"/>
    <cellStyle name="Normal 7" xfId="280"/>
    <cellStyle name="normal1" xfId="281"/>
    <cellStyle name="Note" xfId="282"/>
    <cellStyle name="Note 2" xfId="34"/>
    <cellStyle name="Odstotek 2" xfId="283"/>
    <cellStyle name="Odstotek 3" xfId="284"/>
    <cellStyle name="Odstotek 4" xfId="285"/>
    <cellStyle name="Odstotek 5" xfId="345"/>
    <cellStyle name="Odstotek 6" xfId="429"/>
    <cellStyle name="Opomba" xfId="35"/>
    <cellStyle name="Opomba 2" xfId="398"/>
    <cellStyle name="Opozorilo 2" xfId="399"/>
    <cellStyle name="Output" xfId="286"/>
    <cellStyle name="Percent" xfId="2" builtinId="5"/>
    <cellStyle name="Percent 2" xfId="36"/>
    <cellStyle name="Percent 2 2" xfId="78"/>
    <cellStyle name="Percent 2 2 2" xfId="400"/>
    <cellStyle name="Percent 2 3" xfId="80"/>
    <cellStyle name="Percent 2 3 2" xfId="401"/>
    <cellStyle name="Percent 2 4" xfId="83"/>
    <cellStyle name="Percent 2 5" xfId="97"/>
    <cellStyle name="Percent 2 6" xfId="101"/>
    <cellStyle name="Percent 2 7" xfId="104"/>
    <cellStyle name="Percent 2 8" xfId="106"/>
    <cellStyle name="Percent 2 9" xfId="402"/>
    <cellStyle name="Percent 3" xfId="54"/>
    <cellStyle name="Percent 3 2" xfId="403"/>
    <cellStyle name="Percent 3 2 2" xfId="404"/>
    <cellStyle name="Percent 4" xfId="405"/>
    <cellStyle name="Percent 4 2" xfId="406"/>
    <cellStyle name="Percent 5" xfId="407"/>
    <cellStyle name="Pojasnjevalno besedilo" xfId="37"/>
    <cellStyle name="Pojasnjevalno besedilo 2" xfId="408"/>
    <cellStyle name="popis" xfId="3"/>
    <cellStyle name="Poudarek1" xfId="38"/>
    <cellStyle name="Poudarek1 2" xfId="409"/>
    <cellStyle name="Poudarek2" xfId="39"/>
    <cellStyle name="Poudarek2 2" xfId="410"/>
    <cellStyle name="Poudarek3" xfId="40"/>
    <cellStyle name="Poudarek3 2" xfId="411"/>
    <cellStyle name="Poudarek4" xfId="41"/>
    <cellStyle name="Poudarek4 2" xfId="412"/>
    <cellStyle name="Poudarek5" xfId="42"/>
    <cellStyle name="Poudarek5 2" xfId="413"/>
    <cellStyle name="Poudarek6" xfId="43"/>
    <cellStyle name="Poudarek6 2" xfId="414"/>
    <cellStyle name="Povezana celica" xfId="44"/>
    <cellStyle name="Povezana celica 2" xfId="415"/>
    <cellStyle name="Preveri celico" xfId="45"/>
    <cellStyle name="Preveri celico 2" xfId="416"/>
    <cellStyle name="Računanje" xfId="46"/>
    <cellStyle name="Računanje 2" xfId="417"/>
    <cellStyle name="S4" xfId="287"/>
    <cellStyle name="Slabo" xfId="47"/>
    <cellStyle name="Slabo 2" xfId="418"/>
    <cellStyle name="Slog 1" xfId="288"/>
    <cellStyle name="Slog 1 2" xfId="289"/>
    <cellStyle name="Slog 1 3" xfId="290"/>
    <cellStyle name="Slog 1 4" xfId="291"/>
    <cellStyle name="Slog 1_HIDROTEHNIK_1.ZAČ_SIT" xfId="292"/>
    <cellStyle name="tekst-levo" xfId="293"/>
    <cellStyle name="tekst-levo 2" xfId="294"/>
    <cellStyle name="tekst-levo 3" xfId="295"/>
    <cellStyle name="tekst-levo_SITUACIJA-" xfId="296"/>
    <cellStyle name="text-desno" xfId="297"/>
    <cellStyle name="text-desno 2" xfId="298"/>
    <cellStyle name="text-desno 3" xfId="299"/>
    <cellStyle name="text-desno_SITUACIJA-" xfId="300"/>
    <cellStyle name="Title" xfId="301"/>
    <cellStyle name="Total" xfId="302"/>
    <cellStyle name="Total 2" xfId="48"/>
    <cellStyle name="Total 2 2" xfId="303"/>
    <cellStyle name="Total_HIDROTEHNIK_1.ZAČ_SIT" xfId="304"/>
    <cellStyle name="Valuta 2" xfId="305"/>
    <cellStyle name="Valuta 2 2" xfId="306"/>
    <cellStyle name="Valuta 2 2 2" xfId="307"/>
    <cellStyle name="Valuta 2 2 2 2" xfId="308"/>
    <cellStyle name="Valuta 2 2 2 3" xfId="309"/>
    <cellStyle name="Valuta 2 2 3" xfId="310"/>
    <cellStyle name="Valuta 2 2 4" xfId="311"/>
    <cellStyle name="Valuta 2 2 5" xfId="312"/>
    <cellStyle name="Valuta 2 3" xfId="313"/>
    <cellStyle name="Valuta 2 3 2" xfId="314"/>
    <cellStyle name="Valuta 2 3 3" xfId="315"/>
    <cellStyle name="Valuta 2 4" xfId="316"/>
    <cellStyle name="Valuta 2 5" xfId="317"/>
    <cellStyle name="Valuta 2 6" xfId="318"/>
    <cellStyle name="Valuta 3" xfId="319"/>
    <cellStyle name="Valuta 3 2" xfId="320"/>
    <cellStyle name="Valuta 3 3" xfId="321"/>
    <cellStyle name="Valuta 4" xfId="322"/>
    <cellStyle name="Valuta 5" xfId="323"/>
    <cellStyle name="Vejica 10" xfId="428"/>
    <cellStyle name="Vejica 11" xfId="419"/>
    <cellStyle name="Vejica 12" xfId="420"/>
    <cellStyle name="Vejica 13" xfId="421"/>
    <cellStyle name="Vejica 2" xfId="324"/>
    <cellStyle name="Vejica 2 2" xfId="325"/>
    <cellStyle name="Vejica 2 2 2" xfId="326"/>
    <cellStyle name="Vejica 2 2 3" xfId="327"/>
    <cellStyle name="Vejica 2 3" xfId="328"/>
    <cellStyle name="Vejica 2 4" xfId="329"/>
    <cellStyle name="Vejica 3" xfId="330"/>
    <cellStyle name="Vejica 3 2" xfId="331"/>
    <cellStyle name="Vejica 3 2 2" xfId="332"/>
    <cellStyle name="Vejica 3 2 3" xfId="333"/>
    <cellStyle name="Vejica 3 3" xfId="334"/>
    <cellStyle name="Vejica 3 4" xfId="335"/>
    <cellStyle name="Vejica 3 5" xfId="336"/>
    <cellStyle name="Vejica 4" xfId="337"/>
    <cellStyle name="Vejica 5" xfId="338"/>
    <cellStyle name="Vejica 5 2" xfId="339"/>
    <cellStyle name="Vejica 5 2 2" xfId="340"/>
    <cellStyle name="Vejica 5 2 3" xfId="341"/>
    <cellStyle name="Vejica 6" xfId="344"/>
    <cellStyle name="Vejica 7" xfId="422"/>
    <cellStyle name="Vejica 8" xfId="423"/>
    <cellStyle name="Vejica 9" xfId="424"/>
    <cellStyle name="Vnos" xfId="49"/>
    <cellStyle name="Vnos 2" xfId="425"/>
    <cellStyle name="Vsota" xfId="50"/>
    <cellStyle name="Vsota 2" xfId="426"/>
    <cellStyle name="Warning Text" xfId="342"/>
  </cellStyles>
  <dxfs count="0"/>
  <tableStyles count="0" defaultTableStyle="TableStyleMedium9" defaultPivotStyle="PivotStyleLight16"/>
  <colors>
    <mruColors>
      <color rgb="FF336600"/>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1"/>
  <sheetViews>
    <sheetView workbookViewId="0">
      <selection activeCell="A16" sqref="A16"/>
    </sheetView>
  </sheetViews>
  <sheetFormatPr defaultRowHeight="15.75"/>
  <cols>
    <col min="1" max="1" width="3.85546875" style="1" customWidth="1"/>
    <col min="2" max="2" width="14.7109375" style="1" customWidth="1"/>
    <col min="3" max="3" width="3.85546875" style="1" customWidth="1"/>
    <col min="4" max="4" width="10.7109375" style="1" customWidth="1"/>
    <col min="5" max="9" width="7.85546875" style="1" customWidth="1"/>
    <col min="10" max="256" width="9.140625" style="4"/>
    <col min="257" max="257" width="10.85546875" style="4" customWidth="1"/>
    <col min="258" max="258" width="7.85546875" style="4" customWidth="1"/>
    <col min="259" max="259" width="18.42578125" style="4" customWidth="1"/>
    <col min="260" max="260" width="8.140625" style="4" bestFit="1" customWidth="1"/>
    <col min="261" max="265" width="7.85546875" style="4" customWidth="1"/>
    <col min="266" max="512" width="9.140625" style="4"/>
    <col min="513" max="513" width="10.85546875" style="4" customWidth="1"/>
    <col min="514" max="514" width="7.85546875" style="4" customWidth="1"/>
    <col min="515" max="515" width="18.42578125" style="4" customWidth="1"/>
    <col min="516" max="516" width="8.140625" style="4" bestFit="1" customWidth="1"/>
    <col min="517" max="521" width="7.85546875" style="4" customWidth="1"/>
    <col min="522" max="768" width="9.140625" style="4"/>
    <col min="769" max="769" width="10.85546875" style="4" customWidth="1"/>
    <col min="770" max="770" width="7.85546875" style="4" customWidth="1"/>
    <col min="771" max="771" width="18.42578125" style="4" customWidth="1"/>
    <col min="772" max="772" width="8.140625" style="4" bestFit="1" customWidth="1"/>
    <col min="773" max="777" width="7.85546875" style="4" customWidth="1"/>
    <col min="778" max="1024" width="9.140625" style="4"/>
    <col min="1025" max="1025" width="10.85546875" style="4" customWidth="1"/>
    <col min="1026" max="1026" width="7.85546875" style="4" customWidth="1"/>
    <col min="1027" max="1027" width="18.42578125" style="4" customWidth="1"/>
    <col min="1028" max="1028" width="8.140625" style="4" bestFit="1" customWidth="1"/>
    <col min="1029" max="1033" width="7.85546875" style="4" customWidth="1"/>
    <col min="1034" max="1280" width="9.140625" style="4"/>
    <col min="1281" max="1281" width="10.85546875" style="4" customWidth="1"/>
    <col min="1282" max="1282" width="7.85546875" style="4" customWidth="1"/>
    <col min="1283" max="1283" width="18.42578125" style="4" customWidth="1"/>
    <col min="1284" max="1284" width="8.140625" style="4" bestFit="1" customWidth="1"/>
    <col min="1285" max="1289" width="7.85546875" style="4" customWidth="1"/>
    <col min="1290" max="1536" width="9.140625" style="4"/>
    <col min="1537" max="1537" width="10.85546875" style="4" customWidth="1"/>
    <col min="1538" max="1538" width="7.85546875" style="4" customWidth="1"/>
    <col min="1539" max="1539" width="18.42578125" style="4" customWidth="1"/>
    <col min="1540" max="1540" width="8.140625" style="4" bestFit="1" customWidth="1"/>
    <col min="1541" max="1545" width="7.85546875" style="4" customWidth="1"/>
    <col min="1546" max="1792" width="9.140625" style="4"/>
    <col min="1793" max="1793" width="10.85546875" style="4" customWidth="1"/>
    <col min="1794" max="1794" width="7.85546875" style="4" customWidth="1"/>
    <col min="1795" max="1795" width="18.42578125" style="4" customWidth="1"/>
    <col min="1796" max="1796" width="8.140625" style="4" bestFit="1" customWidth="1"/>
    <col min="1797" max="1801" width="7.85546875" style="4" customWidth="1"/>
    <col min="1802" max="2048" width="9.140625" style="4"/>
    <col min="2049" max="2049" width="10.85546875" style="4" customWidth="1"/>
    <col min="2050" max="2050" width="7.85546875" style="4" customWidth="1"/>
    <col min="2051" max="2051" width="18.42578125" style="4" customWidth="1"/>
    <col min="2052" max="2052" width="8.140625" style="4" bestFit="1" customWidth="1"/>
    <col min="2053" max="2057" width="7.85546875" style="4" customWidth="1"/>
    <col min="2058" max="2304" width="9.140625" style="4"/>
    <col min="2305" max="2305" width="10.85546875" style="4" customWidth="1"/>
    <col min="2306" max="2306" width="7.85546875" style="4" customWidth="1"/>
    <col min="2307" max="2307" width="18.42578125" style="4" customWidth="1"/>
    <col min="2308" max="2308" width="8.140625" style="4" bestFit="1" customWidth="1"/>
    <col min="2309" max="2313" width="7.85546875" style="4" customWidth="1"/>
    <col min="2314" max="2560" width="9.140625" style="4"/>
    <col min="2561" max="2561" width="10.85546875" style="4" customWidth="1"/>
    <col min="2562" max="2562" width="7.85546875" style="4" customWidth="1"/>
    <col min="2563" max="2563" width="18.42578125" style="4" customWidth="1"/>
    <col min="2564" max="2564" width="8.140625" style="4" bestFit="1" customWidth="1"/>
    <col min="2565" max="2569" width="7.85546875" style="4" customWidth="1"/>
    <col min="2570" max="2816" width="9.140625" style="4"/>
    <col min="2817" max="2817" width="10.85546875" style="4" customWidth="1"/>
    <col min="2818" max="2818" width="7.85546875" style="4" customWidth="1"/>
    <col min="2819" max="2819" width="18.42578125" style="4" customWidth="1"/>
    <col min="2820" max="2820" width="8.140625" style="4" bestFit="1" customWidth="1"/>
    <col min="2821" max="2825" width="7.85546875" style="4" customWidth="1"/>
    <col min="2826" max="3072" width="9.140625" style="4"/>
    <col min="3073" max="3073" width="10.85546875" style="4" customWidth="1"/>
    <col min="3074" max="3074" width="7.85546875" style="4" customWidth="1"/>
    <col min="3075" max="3075" width="18.42578125" style="4" customWidth="1"/>
    <col min="3076" max="3076" width="8.140625" style="4" bestFit="1" customWidth="1"/>
    <col min="3077" max="3081" width="7.85546875" style="4" customWidth="1"/>
    <col min="3082" max="3328" width="9.140625" style="4"/>
    <col min="3329" max="3329" width="10.85546875" style="4" customWidth="1"/>
    <col min="3330" max="3330" width="7.85546875" style="4" customWidth="1"/>
    <col min="3331" max="3331" width="18.42578125" style="4" customWidth="1"/>
    <col min="3332" max="3332" width="8.140625" style="4" bestFit="1" customWidth="1"/>
    <col min="3333" max="3337" width="7.85546875" style="4" customWidth="1"/>
    <col min="3338" max="3584" width="9.140625" style="4"/>
    <col min="3585" max="3585" width="10.85546875" style="4" customWidth="1"/>
    <col min="3586" max="3586" width="7.85546875" style="4" customWidth="1"/>
    <col min="3587" max="3587" width="18.42578125" style="4" customWidth="1"/>
    <col min="3588" max="3588" width="8.140625" style="4" bestFit="1" customWidth="1"/>
    <col min="3589" max="3593" width="7.85546875" style="4" customWidth="1"/>
    <col min="3594" max="3840" width="9.140625" style="4"/>
    <col min="3841" max="3841" width="10.85546875" style="4" customWidth="1"/>
    <col min="3842" max="3842" width="7.85546875" style="4" customWidth="1"/>
    <col min="3843" max="3843" width="18.42578125" style="4" customWidth="1"/>
    <col min="3844" max="3844" width="8.140625" style="4" bestFit="1" customWidth="1"/>
    <col min="3845" max="3849" width="7.85546875" style="4" customWidth="1"/>
    <col min="3850" max="4096" width="9.140625" style="4"/>
    <col min="4097" max="4097" width="10.85546875" style="4" customWidth="1"/>
    <col min="4098" max="4098" width="7.85546875" style="4" customWidth="1"/>
    <col min="4099" max="4099" width="18.42578125" style="4" customWidth="1"/>
    <col min="4100" max="4100" width="8.140625" style="4" bestFit="1" customWidth="1"/>
    <col min="4101" max="4105" width="7.85546875" style="4" customWidth="1"/>
    <col min="4106" max="4352" width="9.140625" style="4"/>
    <col min="4353" max="4353" width="10.85546875" style="4" customWidth="1"/>
    <col min="4354" max="4354" width="7.85546875" style="4" customWidth="1"/>
    <col min="4355" max="4355" width="18.42578125" style="4" customWidth="1"/>
    <col min="4356" max="4356" width="8.140625" style="4" bestFit="1" customWidth="1"/>
    <col min="4357" max="4361" width="7.85546875" style="4" customWidth="1"/>
    <col min="4362" max="4608" width="9.140625" style="4"/>
    <col min="4609" max="4609" width="10.85546875" style="4" customWidth="1"/>
    <col min="4610" max="4610" width="7.85546875" style="4" customWidth="1"/>
    <col min="4611" max="4611" width="18.42578125" style="4" customWidth="1"/>
    <col min="4612" max="4612" width="8.140625" style="4" bestFit="1" customWidth="1"/>
    <col min="4613" max="4617" width="7.85546875" style="4" customWidth="1"/>
    <col min="4618" max="4864" width="9.140625" style="4"/>
    <col min="4865" max="4865" width="10.85546875" style="4" customWidth="1"/>
    <col min="4866" max="4866" width="7.85546875" style="4" customWidth="1"/>
    <col min="4867" max="4867" width="18.42578125" style="4" customWidth="1"/>
    <col min="4868" max="4868" width="8.140625" style="4" bestFit="1" customWidth="1"/>
    <col min="4869" max="4873" width="7.85546875" style="4" customWidth="1"/>
    <col min="4874" max="5120" width="9.140625" style="4"/>
    <col min="5121" max="5121" width="10.85546875" style="4" customWidth="1"/>
    <col min="5122" max="5122" width="7.85546875" style="4" customWidth="1"/>
    <col min="5123" max="5123" width="18.42578125" style="4" customWidth="1"/>
    <col min="5124" max="5124" width="8.140625" style="4" bestFit="1" customWidth="1"/>
    <col min="5125" max="5129" width="7.85546875" style="4" customWidth="1"/>
    <col min="5130" max="5376" width="9.140625" style="4"/>
    <col min="5377" max="5377" width="10.85546875" style="4" customWidth="1"/>
    <col min="5378" max="5378" width="7.85546875" style="4" customWidth="1"/>
    <col min="5379" max="5379" width="18.42578125" style="4" customWidth="1"/>
    <col min="5380" max="5380" width="8.140625" style="4" bestFit="1" customWidth="1"/>
    <col min="5381" max="5385" width="7.85546875" style="4" customWidth="1"/>
    <col min="5386" max="5632" width="9.140625" style="4"/>
    <col min="5633" max="5633" width="10.85546875" style="4" customWidth="1"/>
    <col min="5634" max="5634" width="7.85546875" style="4" customWidth="1"/>
    <col min="5635" max="5635" width="18.42578125" style="4" customWidth="1"/>
    <col min="5636" max="5636" width="8.140625" style="4" bestFit="1" customWidth="1"/>
    <col min="5637" max="5641" width="7.85546875" style="4" customWidth="1"/>
    <col min="5642" max="5888" width="9.140625" style="4"/>
    <col min="5889" max="5889" width="10.85546875" style="4" customWidth="1"/>
    <col min="5890" max="5890" width="7.85546875" style="4" customWidth="1"/>
    <col min="5891" max="5891" width="18.42578125" style="4" customWidth="1"/>
    <col min="5892" max="5892" width="8.140625" style="4" bestFit="1" customWidth="1"/>
    <col min="5893" max="5897" width="7.85546875" style="4" customWidth="1"/>
    <col min="5898" max="6144" width="9.140625" style="4"/>
    <col min="6145" max="6145" width="10.85546875" style="4" customWidth="1"/>
    <col min="6146" max="6146" width="7.85546875" style="4" customWidth="1"/>
    <col min="6147" max="6147" width="18.42578125" style="4" customWidth="1"/>
    <col min="6148" max="6148" width="8.140625" style="4" bestFit="1" customWidth="1"/>
    <col min="6149" max="6153" width="7.85546875" style="4" customWidth="1"/>
    <col min="6154" max="6400" width="9.140625" style="4"/>
    <col min="6401" max="6401" width="10.85546875" style="4" customWidth="1"/>
    <col min="6402" max="6402" width="7.85546875" style="4" customWidth="1"/>
    <col min="6403" max="6403" width="18.42578125" style="4" customWidth="1"/>
    <col min="6404" max="6404" width="8.140625" style="4" bestFit="1" customWidth="1"/>
    <col min="6405" max="6409" width="7.85546875" style="4" customWidth="1"/>
    <col min="6410" max="6656" width="9.140625" style="4"/>
    <col min="6657" max="6657" width="10.85546875" style="4" customWidth="1"/>
    <col min="6658" max="6658" width="7.85546875" style="4" customWidth="1"/>
    <col min="6659" max="6659" width="18.42578125" style="4" customWidth="1"/>
    <col min="6660" max="6660" width="8.140625" style="4" bestFit="1" customWidth="1"/>
    <col min="6661" max="6665" width="7.85546875" style="4" customWidth="1"/>
    <col min="6666" max="6912" width="9.140625" style="4"/>
    <col min="6913" max="6913" width="10.85546875" style="4" customWidth="1"/>
    <col min="6914" max="6914" width="7.85546875" style="4" customWidth="1"/>
    <col min="6915" max="6915" width="18.42578125" style="4" customWidth="1"/>
    <col min="6916" max="6916" width="8.140625" style="4" bestFit="1" customWidth="1"/>
    <col min="6917" max="6921" width="7.85546875" style="4" customWidth="1"/>
    <col min="6922" max="7168" width="9.140625" style="4"/>
    <col min="7169" max="7169" width="10.85546875" style="4" customWidth="1"/>
    <col min="7170" max="7170" width="7.85546875" style="4" customWidth="1"/>
    <col min="7171" max="7171" width="18.42578125" style="4" customWidth="1"/>
    <col min="7172" max="7172" width="8.140625" style="4" bestFit="1" customWidth="1"/>
    <col min="7173" max="7177" width="7.85546875" style="4" customWidth="1"/>
    <col min="7178" max="7424" width="9.140625" style="4"/>
    <col min="7425" max="7425" width="10.85546875" style="4" customWidth="1"/>
    <col min="7426" max="7426" width="7.85546875" style="4" customWidth="1"/>
    <col min="7427" max="7427" width="18.42578125" style="4" customWidth="1"/>
    <col min="7428" max="7428" width="8.140625" style="4" bestFit="1" customWidth="1"/>
    <col min="7429" max="7433" width="7.85546875" style="4" customWidth="1"/>
    <col min="7434" max="7680" width="9.140625" style="4"/>
    <col min="7681" max="7681" width="10.85546875" style="4" customWidth="1"/>
    <col min="7682" max="7682" width="7.85546875" style="4" customWidth="1"/>
    <col min="7683" max="7683" width="18.42578125" style="4" customWidth="1"/>
    <col min="7684" max="7684" width="8.140625" style="4" bestFit="1" customWidth="1"/>
    <col min="7685" max="7689" width="7.85546875" style="4" customWidth="1"/>
    <col min="7690" max="7936" width="9.140625" style="4"/>
    <col min="7937" max="7937" width="10.85546875" style="4" customWidth="1"/>
    <col min="7938" max="7938" width="7.85546875" style="4" customWidth="1"/>
    <col min="7939" max="7939" width="18.42578125" style="4" customWidth="1"/>
    <col min="7940" max="7940" width="8.140625" style="4" bestFit="1" customWidth="1"/>
    <col min="7941" max="7945" width="7.85546875" style="4" customWidth="1"/>
    <col min="7946" max="8192" width="9.140625" style="4"/>
    <col min="8193" max="8193" width="10.85546875" style="4" customWidth="1"/>
    <col min="8194" max="8194" width="7.85546875" style="4" customWidth="1"/>
    <col min="8195" max="8195" width="18.42578125" style="4" customWidth="1"/>
    <col min="8196" max="8196" width="8.140625" style="4" bestFit="1" customWidth="1"/>
    <col min="8197" max="8201" width="7.85546875" style="4" customWidth="1"/>
    <col min="8202" max="8448" width="9.140625" style="4"/>
    <col min="8449" max="8449" width="10.85546875" style="4" customWidth="1"/>
    <col min="8450" max="8450" width="7.85546875" style="4" customWidth="1"/>
    <col min="8451" max="8451" width="18.42578125" style="4" customWidth="1"/>
    <col min="8452" max="8452" width="8.140625" style="4" bestFit="1" customWidth="1"/>
    <col min="8453" max="8457" width="7.85546875" style="4" customWidth="1"/>
    <col min="8458" max="8704" width="9.140625" style="4"/>
    <col min="8705" max="8705" width="10.85546875" style="4" customWidth="1"/>
    <col min="8706" max="8706" width="7.85546875" style="4" customWidth="1"/>
    <col min="8707" max="8707" width="18.42578125" style="4" customWidth="1"/>
    <col min="8708" max="8708" width="8.140625" style="4" bestFit="1" customWidth="1"/>
    <col min="8709" max="8713" width="7.85546875" style="4" customWidth="1"/>
    <col min="8714" max="8960" width="9.140625" style="4"/>
    <col min="8961" max="8961" width="10.85546875" style="4" customWidth="1"/>
    <col min="8962" max="8962" width="7.85546875" style="4" customWidth="1"/>
    <col min="8963" max="8963" width="18.42578125" style="4" customWidth="1"/>
    <col min="8964" max="8964" width="8.140625" style="4" bestFit="1" customWidth="1"/>
    <col min="8965" max="8969" width="7.85546875" style="4" customWidth="1"/>
    <col min="8970" max="9216" width="9.140625" style="4"/>
    <col min="9217" max="9217" width="10.85546875" style="4" customWidth="1"/>
    <col min="9218" max="9218" width="7.85546875" style="4" customWidth="1"/>
    <col min="9219" max="9219" width="18.42578125" style="4" customWidth="1"/>
    <col min="9220" max="9220" width="8.140625" style="4" bestFit="1" customWidth="1"/>
    <col min="9221" max="9225" width="7.85546875" style="4" customWidth="1"/>
    <col min="9226" max="9472" width="9.140625" style="4"/>
    <col min="9473" max="9473" width="10.85546875" style="4" customWidth="1"/>
    <col min="9474" max="9474" width="7.85546875" style="4" customWidth="1"/>
    <col min="9475" max="9475" width="18.42578125" style="4" customWidth="1"/>
    <col min="9476" max="9476" width="8.140625" style="4" bestFit="1" customWidth="1"/>
    <col min="9477" max="9481" width="7.85546875" style="4" customWidth="1"/>
    <col min="9482" max="9728" width="9.140625" style="4"/>
    <col min="9729" max="9729" width="10.85546875" style="4" customWidth="1"/>
    <col min="9730" max="9730" width="7.85546875" style="4" customWidth="1"/>
    <col min="9731" max="9731" width="18.42578125" style="4" customWidth="1"/>
    <col min="9732" max="9732" width="8.140625" style="4" bestFit="1" customWidth="1"/>
    <col min="9733" max="9737" width="7.85546875" style="4" customWidth="1"/>
    <col min="9738" max="9984" width="9.140625" style="4"/>
    <col min="9985" max="9985" width="10.85546875" style="4" customWidth="1"/>
    <col min="9986" max="9986" width="7.85546875" style="4" customWidth="1"/>
    <col min="9987" max="9987" width="18.42578125" style="4" customWidth="1"/>
    <col min="9988" max="9988" width="8.140625" style="4" bestFit="1" customWidth="1"/>
    <col min="9989" max="9993" width="7.85546875" style="4" customWidth="1"/>
    <col min="9994" max="10240" width="9.140625" style="4"/>
    <col min="10241" max="10241" width="10.85546875" style="4" customWidth="1"/>
    <col min="10242" max="10242" width="7.85546875" style="4" customWidth="1"/>
    <col min="10243" max="10243" width="18.42578125" style="4" customWidth="1"/>
    <col min="10244" max="10244" width="8.140625" style="4" bestFit="1" customWidth="1"/>
    <col min="10245" max="10249" width="7.85546875" style="4" customWidth="1"/>
    <col min="10250" max="10496" width="9.140625" style="4"/>
    <col min="10497" max="10497" width="10.85546875" style="4" customWidth="1"/>
    <col min="10498" max="10498" width="7.85546875" style="4" customWidth="1"/>
    <col min="10499" max="10499" width="18.42578125" style="4" customWidth="1"/>
    <col min="10500" max="10500" width="8.140625" style="4" bestFit="1" customWidth="1"/>
    <col min="10501" max="10505" width="7.85546875" style="4" customWidth="1"/>
    <col min="10506" max="10752" width="9.140625" style="4"/>
    <col min="10753" max="10753" width="10.85546875" style="4" customWidth="1"/>
    <col min="10754" max="10754" width="7.85546875" style="4" customWidth="1"/>
    <col min="10755" max="10755" width="18.42578125" style="4" customWidth="1"/>
    <col min="10756" max="10756" width="8.140625" style="4" bestFit="1" customWidth="1"/>
    <col min="10757" max="10761" width="7.85546875" style="4" customWidth="1"/>
    <col min="10762" max="11008" width="9.140625" style="4"/>
    <col min="11009" max="11009" width="10.85546875" style="4" customWidth="1"/>
    <col min="11010" max="11010" width="7.85546875" style="4" customWidth="1"/>
    <col min="11011" max="11011" width="18.42578125" style="4" customWidth="1"/>
    <col min="11012" max="11012" width="8.140625" style="4" bestFit="1" customWidth="1"/>
    <col min="11013" max="11017" width="7.85546875" style="4" customWidth="1"/>
    <col min="11018" max="11264" width="9.140625" style="4"/>
    <col min="11265" max="11265" width="10.85546875" style="4" customWidth="1"/>
    <col min="11266" max="11266" width="7.85546875" style="4" customWidth="1"/>
    <col min="11267" max="11267" width="18.42578125" style="4" customWidth="1"/>
    <col min="11268" max="11268" width="8.140625" style="4" bestFit="1" customWidth="1"/>
    <col min="11269" max="11273" width="7.85546875" style="4" customWidth="1"/>
    <col min="11274" max="11520" width="9.140625" style="4"/>
    <col min="11521" max="11521" width="10.85546875" style="4" customWidth="1"/>
    <col min="11522" max="11522" width="7.85546875" style="4" customWidth="1"/>
    <col min="11523" max="11523" width="18.42578125" style="4" customWidth="1"/>
    <col min="11524" max="11524" width="8.140625" style="4" bestFit="1" customWidth="1"/>
    <col min="11525" max="11529" width="7.85546875" style="4" customWidth="1"/>
    <col min="11530" max="11776" width="9.140625" style="4"/>
    <col min="11777" max="11777" width="10.85546875" style="4" customWidth="1"/>
    <col min="11778" max="11778" width="7.85546875" style="4" customWidth="1"/>
    <col min="11779" max="11779" width="18.42578125" style="4" customWidth="1"/>
    <col min="11780" max="11780" width="8.140625" style="4" bestFit="1" customWidth="1"/>
    <col min="11781" max="11785" width="7.85546875" style="4" customWidth="1"/>
    <col min="11786" max="12032" width="9.140625" style="4"/>
    <col min="12033" max="12033" width="10.85546875" style="4" customWidth="1"/>
    <col min="12034" max="12034" width="7.85546875" style="4" customWidth="1"/>
    <col min="12035" max="12035" width="18.42578125" style="4" customWidth="1"/>
    <col min="12036" max="12036" width="8.140625" style="4" bestFit="1" customWidth="1"/>
    <col min="12037" max="12041" width="7.85546875" style="4" customWidth="1"/>
    <col min="12042" max="12288" width="9.140625" style="4"/>
    <col min="12289" max="12289" width="10.85546875" style="4" customWidth="1"/>
    <col min="12290" max="12290" width="7.85546875" style="4" customWidth="1"/>
    <col min="12291" max="12291" width="18.42578125" style="4" customWidth="1"/>
    <col min="12292" max="12292" width="8.140625" style="4" bestFit="1" customWidth="1"/>
    <col min="12293" max="12297" width="7.85546875" style="4" customWidth="1"/>
    <col min="12298" max="12544" width="9.140625" style="4"/>
    <col min="12545" max="12545" width="10.85546875" style="4" customWidth="1"/>
    <col min="12546" max="12546" width="7.85546875" style="4" customWidth="1"/>
    <col min="12547" max="12547" width="18.42578125" style="4" customWidth="1"/>
    <col min="12548" max="12548" width="8.140625" style="4" bestFit="1" customWidth="1"/>
    <col min="12549" max="12553" width="7.85546875" style="4" customWidth="1"/>
    <col min="12554" max="12800" width="9.140625" style="4"/>
    <col min="12801" max="12801" width="10.85546875" style="4" customWidth="1"/>
    <col min="12802" max="12802" width="7.85546875" style="4" customWidth="1"/>
    <col min="12803" max="12803" width="18.42578125" style="4" customWidth="1"/>
    <col min="12804" max="12804" width="8.140625" style="4" bestFit="1" customWidth="1"/>
    <col min="12805" max="12809" width="7.85546875" style="4" customWidth="1"/>
    <col min="12810" max="13056" width="9.140625" style="4"/>
    <col min="13057" max="13057" width="10.85546875" style="4" customWidth="1"/>
    <col min="13058" max="13058" width="7.85546875" style="4" customWidth="1"/>
    <col min="13059" max="13059" width="18.42578125" style="4" customWidth="1"/>
    <col min="13060" max="13060" width="8.140625" style="4" bestFit="1" customWidth="1"/>
    <col min="13061" max="13065" width="7.85546875" style="4" customWidth="1"/>
    <col min="13066" max="13312" width="9.140625" style="4"/>
    <col min="13313" max="13313" width="10.85546875" style="4" customWidth="1"/>
    <col min="13314" max="13314" width="7.85546875" style="4" customWidth="1"/>
    <col min="13315" max="13315" width="18.42578125" style="4" customWidth="1"/>
    <col min="13316" max="13316" width="8.140625" style="4" bestFit="1" customWidth="1"/>
    <col min="13317" max="13321" width="7.85546875" style="4" customWidth="1"/>
    <col min="13322" max="13568" width="9.140625" style="4"/>
    <col min="13569" max="13569" width="10.85546875" style="4" customWidth="1"/>
    <col min="13570" max="13570" width="7.85546875" style="4" customWidth="1"/>
    <col min="13571" max="13571" width="18.42578125" style="4" customWidth="1"/>
    <col min="13572" max="13572" width="8.140625" style="4" bestFit="1" customWidth="1"/>
    <col min="13573" max="13577" width="7.85546875" style="4" customWidth="1"/>
    <col min="13578" max="13824" width="9.140625" style="4"/>
    <col min="13825" max="13825" width="10.85546875" style="4" customWidth="1"/>
    <col min="13826" max="13826" width="7.85546875" style="4" customWidth="1"/>
    <col min="13827" max="13827" width="18.42578125" style="4" customWidth="1"/>
    <col min="13828" max="13828" width="8.140625" style="4" bestFit="1" customWidth="1"/>
    <col min="13829" max="13833" width="7.85546875" style="4" customWidth="1"/>
    <col min="13834" max="14080" width="9.140625" style="4"/>
    <col min="14081" max="14081" width="10.85546875" style="4" customWidth="1"/>
    <col min="14082" max="14082" width="7.85546875" style="4" customWidth="1"/>
    <col min="14083" max="14083" width="18.42578125" style="4" customWidth="1"/>
    <col min="14084" max="14084" width="8.140625" style="4" bestFit="1" customWidth="1"/>
    <col min="14085" max="14089" width="7.85546875" style="4" customWidth="1"/>
    <col min="14090" max="14336" width="9.140625" style="4"/>
    <col min="14337" max="14337" width="10.85546875" style="4" customWidth="1"/>
    <col min="14338" max="14338" width="7.85546875" style="4" customWidth="1"/>
    <col min="14339" max="14339" width="18.42578125" style="4" customWidth="1"/>
    <col min="14340" max="14340" width="8.140625" style="4" bestFit="1" customWidth="1"/>
    <col min="14341" max="14345" width="7.85546875" style="4" customWidth="1"/>
    <col min="14346" max="14592" width="9.140625" style="4"/>
    <col min="14593" max="14593" width="10.85546875" style="4" customWidth="1"/>
    <col min="14594" max="14594" width="7.85546875" style="4" customWidth="1"/>
    <col min="14595" max="14595" width="18.42578125" style="4" customWidth="1"/>
    <col min="14596" max="14596" width="8.140625" style="4" bestFit="1" customWidth="1"/>
    <col min="14597" max="14601" width="7.85546875" style="4" customWidth="1"/>
    <col min="14602" max="14848" width="9.140625" style="4"/>
    <col min="14849" max="14849" width="10.85546875" style="4" customWidth="1"/>
    <col min="14850" max="14850" width="7.85546875" style="4" customWidth="1"/>
    <col min="14851" max="14851" width="18.42578125" style="4" customWidth="1"/>
    <col min="14852" max="14852" width="8.140625" style="4" bestFit="1" customWidth="1"/>
    <col min="14853" max="14857" width="7.85546875" style="4" customWidth="1"/>
    <col min="14858" max="15104" width="9.140625" style="4"/>
    <col min="15105" max="15105" width="10.85546875" style="4" customWidth="1"/>
    <col min="15106" max="15106" width="7.85546875" style="4" customWidth="1"/>
    <col min="15107" max="15107" width="18.42578125" style="4" customWidth="1"/>
    <col min="15108" max="15108" width="8.140625" style="4" bestFit="1" customWidth="1"/>
    <col min="15109" max="15113" width="7.85546875" style="4" customWidth="1"/>
    <col min="15114" max="15360" width="9.140625" style="4"/>
    <col min="15361" max="15361" width="10.85546875" style="4" customWidth="1"/>
    <col min="15362" max="15362" width="7.85546875" style="4" customWidth="1"/>
    <col min="15363" max="15363" width="18.42578125" style="4" customWidth="1"/>
    <col min="15364" max="15364" width="8.140625" style="4" bestFit="1" customWidth="1"/>
    <col min="15365" max="15369" width="7.85546875" style="4" customWidth="1"/>
    <col min="15370" max="15616" width="9.140625" style="4"/>
    <col min="15617" max="15617" width="10.85546875" style="4" customWidth="1"/>
    <col min="15618" max="15618" width="7.85546875" style="4" customWidth="1"/>
    <col min="15619" max="15619" width="18.42578125" style="4" customWidth="1"/>
    <col min="15620" max="15620" width="8.140625" style="4" bestFit="1" customWidth="1"/>
    <col min="15621" max="15625" width="7.85546875" style="4" customWidth="1"/>
    <col min="15626" max="15872" width="9.140625" style="4"/>
    <col min="15873" max="15873" width="10.85546875" style="4" customWidth="1"/>
    <col min="15874" max="15874" width="7.85546875" style="4" customWidth="1"/>
    <col min="15875" max="15875" width="18.42578125" style="4" customWidth="1"/>
    <col min="15876" max="15876" width="8.140625" style="4" bestFit="1" customWidth="1"/>
    <col min="15877" max="15881" width="7.85546875" style="4" customWidth="1"/>
    <col min="15882" max="16128" width="9.140625" style="4"/>
    <col min="16129" max="16129" width="10.85546875" style="4" customWidth="1"/>
    <col min="16130" max="16130" width="7.85546875" style="4" customWidth="1"/>
    <col min="16131" max="16131" width="18.42578125" style="4" customWidth="1"/>
    <col min="16132" max="16132" width="8.140625" style="4" bestFit="1" customWidth="1"/>
    <col min="16133" max="16137" width="7.85546875" style="4" customWidth="1"/>
    <col min="16138" max="16384" width="9.140625" style="4"/>
  </cols>
  <sheetData>
    <row r="2" spans="2:11">
      <c r="B2" s="2" t="s">
        <v>129</v>
      </c>
      <c r="C2" s="3"/>
      <c r="D2" s="3"/>
      <c r="E2" s="3"/>
    </row>
    <row r="3" spans="2:11">
      <c r="B3" s="2" t="s">
        <v>130</v>
      </c>
      <c r="C3" s="3"/>
      <c r="D3" s="3"/>
      <c r="E3" s="3"/>
    </row>
    <row r="4" spans="2:11">
      <c r="B4" s="2" t="s">
        <v>131</v>
      </c>
      <c r="C4" s="3"/>
      <c r="D4" s="3"/>
      <c r="E4" s="3"/>
    </row>
    <row r="9" spans="2:11" ht="18">
      <c r="B9" s="3" t="s">
        <v>1</v>
      </c>
      <c r="D9" s="5" t="s">
        <v>21</v>
      </c>
    </row>
    <row r="10" spans="2:11" ht="18">
      <c r="D10" s="6" t="s">
        <v>22</v>
      </c>
    </row>
    <row r="11" spans="2:11" ht="18">
      <c r="D11" s="7" t="s">
        <v>0</v>
      </c>
    </row>
    <row r="12" spans="2:11" ht="18">
      <c r="D12" s="7"/>
    </row>
    <row r="14" spans="2:11" ht="18">
      <c r="B14" s="1" t="s">
        <v>81</v>
      </c>
      <c r="D14" s="6" t="s">
        <v>82</v>
      </c>
      <c r="K14" s="248"/>
    </row>
    <row r="15" spans="2:11" ht="18">
      <c r="D15" s="6" t="s">
        <v>368</v>
      </c>
    </row>
    <row r="16" spans="2:11" ht="18">
      <c r="D16" s="6"/>
    </row>
    <row r="18" spans="2:8" ht="18">
      <c r="B18" s="3" t="s">
        <v>2</v>
      </c>
      <c r="D18" s="6" t="s">
        <v>369</v>
      </c>
      <c r="E18" s="3"/>
      <c r="F18" s="3"/>
      <c r="G18" s="3"/>
      <c r="H18" s="3"/>
    </row>
    <row r="19" spans="2:8" ht="18">
      <c r="D19" s="6" t="s">
        <v>370</v>
      </c>
      <c r="E19" s="6"/>
      <c r="F19" s="71"/>
      <c r="G19" s="3"/>
      <c r="H19" s="3"/>
    </row>
    <row r="20" spans="2:8" ht="18">
      <c r="D20" s="6"/>
      <c r="E20" s="5"/>
      <c r="F20" s="3"/>
      <c r="G20" s="3"/>
      <c r="H20" s="3"/>
    </row>
    <row r="21" spans="2:8" ht="18">
      <c r="D21" s="6"/>
      <c r="E21" s="8"/>
    </row>
    <row r="22" spans="2:8" ht="18">
      <c r="D22" s="8"/>
    </row>
    <row r="23" spans="2:8" ht="18">
      <c r="D23" s="8"/>
    </row>
    <row r="24" spans="2:8" ht="20.25">
      <c r="B24" s="3" t="s">
        <v>3</v>
      </c>
      <c r="D24" s="9" t="s">
        <v>61</v>
      </c>
      <c r="E24" s="3"/>
      <c r="F24" s="3"/>
      <c r="G24" s="3"/>
    </row>
    <row r="25" spans="2:8" ht="20.25">
      <c r="D25" s="9"/>
      <c r="E25" s="3"/>
      <c r="F25" s="3"/>
      <c r="G25" s="3"/>
    </row>
    <row r="26" spans="2:8" ht="20.25">
      <c r="D26" s="10"/>
    </row>
    <row r="29" spans="2:8" ht="20.25">
      <c r="B29" s="3" t="s">
        <v>4</v>
      </c>
      <c r="D29" s="9" t="s">
        <v>60</v>
      </c>
    </row>
    <row r="30" spans="2:8">
      <c r="D30" s="11"/>
    </row>
    <row r="34" spans="2:9" ht="20.25">
      <c r="B34" s="3" t="s">
        <v>5</v>
      </c>
      <c r="C34" s="12"/>
      <c r="D34" s="13">
        <v>43586</v>
      </c>
      <c r="E34" s="14"/>
    </row>
    <row r="35" spans="2:9" ht="20.25">
      <c r="C35" s="12"/>
      <c r="D35" s="15"/>
      <c r="E35" s="14"/>
    </row>
    <row r="36" spans="2:9" ht="20.25">
      <c r="C36" s="12"/>
      <c r="D36" s="15"/>
      <c r="E36" s="14"/>
    </row>
    <row r="39" spans="2:9">
      <c r="B39" s="3"/>
    </row>
    <row r="40" spans="2:9">
      <c r="B40" s="3"/>
      <c r="G40" s="3" t="s">
        <v>132</v>
      </c>
      <c r="H40" s="3"/>
      <c r="I40" s="3"/>
    </row>
    <row r="41" spans="2:9">
      <c r="B41" s="3"/>
      <c r="G41" s="3" t="s">
        <v>83</v>
      </c>
      <c r="H41" s="3"/>
      <c r="I41" s="3"/>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81"/>
  <sheetViews>
    <sheetView showZeros="0" topLeftCell="A52" workbookViewId="0">
      <selection activeCell="F13" sqref="F13"/>
    </sheetView>
  </sheetViews>
  <sheetFormatPr defaultRowHeight="14.25"/>
  <cols>
    <col min="1" max="1" width="4.42578125" style="78" bestFit="1" customWidth="1"/>
    <col min="2" max="2" width="30.7109375" style="78" customWidth="1"/>
    <col min="3" max="3" width="4.7109375" style="78" customWidth="1"/>
    <col min="4" max="5" width="11.7109375" style="78" customWidth="1"/>
    <col min="6" max="6" width="12.7109375" style="78" customWidth="1"/>
    <col min="7" max="7" width="4.7109375" style="4" customWidth="1"/>
    <col min="8" max="9" width="12.7109375" style="4" customWidth="1"/>
    <col min="10" max="10" width="9.140625" style="4"/>
    <col min="11" max="16384" width="9.140625" style="78"/>
  </cols>
  <sheetData>
    <row r="1" spans="1:6">
      <c r="A1" s="80"/>
      <c r="B1" s="80" t="str">
        <f>zakljD!B1</f>
        <v>IZGRADNJA KANALIZACIJSKEGA OMREŽJA NA OBMOČJU</v>
      </c>
    </row>
    <row r="2" spans="1:6">
      <c r="A2" s="80"/>
      <c r="B2" s="80" t="str">
        <f>zakljD!B2</f>
        <v>AGLOMERACIJE HRVATINI - KANALIZACIJA BARIŽONI</v>
      </c>
    </row>
    <row r="3" spans="1:6">
      <c r="A3" s="80"/>
      <c r="B3" s="80"/>
    </row>
    <row r="4" spans="1:6">
      <c r="A4" s="80"/>
      <c r="B4" s="80"/>
    </row>
    <row r="5" spans="1:6">
      <c r="A5" s="80"/>
      <c r="B5" s="80"/>
    </row>
    <row r="6" spans="1:6" ht="15.75">
      <c r="A6" s="219">
        <v>5.0999999999999996</v>
      </c>
      <c r="B6" s="89" t="s">
        <v>150</v>
      </c>
      <c r="C6" s="40"/>
      <c r="D6" s="41"/>
      <c r="E6" s="41"/>
      <c r="F6" s="42"/>
    </row>
    <row r="7" spans="1:6" ht="12.75" customHeight="1">
      <c r="A7" s="43"/>
      <c r="B7" s="44"/>
      <c r="C7" s="40"/>
      <c r="D7" s="41"/>
      <c r="E7" s="41"/>
      <c r="F7" s="42"/>
    </row>
    <row r="8" spans="1:6" ht="12.75" customHeight="1">
      <c r="A8" s="43" t="s">
        <v>66</v>
      </c>
      <c r="B8" s="190" t="s">
        <v>63</v>
      </c>
      <c r="C8" s="40"/>
      <c r="D8" s="41"/>
      <c r="E8" s="41"/>
      <c r="F8" s="42"/>
    </row>
    <row r="9" spans="1:6" ht="12.75" customHeight="1">
      <c r="A9" s="43"/>
      <c r="B9" s="44"/>
      <c r="C9" s="40"/>
      <c r="D9" s="41"/>
      <c r="E9" s="41"/>
      <c r="F9" s="42"/>
    </row>
    <row r="10" spans="1:6">
      <c r="A10" s="43">
        <v>1</v>
      </c>
      <c r="B10" s="20" t="s">
        <v>99</v>
      </c>
      <c r="C10" s="34"/>
      <c r="D10" s="117"/>
      <c r="E10" s="117"/>
      <c r="F10" s="104"/>
    </row>
    <row r="11" spans="1:6">
      <c r="A11" s="43"/>
      <c r="B11" s="198"/>
      <c r="C11" s="92"/>
      <c r="D11" s="113"/>
      <c r="E11" s="114"/>
      <c r="F11" s="115"/>
    </row>
    <row r="12" spans="1:6">
      <c r="A12" s="43"/>
      <c r="B12" s="57" t="s">
        <v>133</v>
      </c>
      <c r="C12" s="92"/>
      <c r="D12" s="117"/>
      <c r="E12" s="117"/>
      <c r="F12" s="104"/>
    </row>
    <row r="13" spans="1:6" ht="89.25">
      <c r="A13" s="43"/>
      <c r="B13" s="57" t="s">
        <v>151</v>
      </c>
      <c r="C13" s="92" t="s">
        <v>13</v>
      </c>
      <c r="D13" s="54">
        <v>30</v>
      </c>
      <c r="E13" s="54"/>
      <c r="F13" s="42">
        <f>+D13*E13</f>
        <v>0</v>
      </c>
    </row>
    <row r="14" spans="1:6" ht="114.75">
      <c r="A14" s="43"/>
      <c r="B14" s="20" t="s">
        <v>96</v>
      </c>
      <c r="C14" s="95" t="s">
        <v>13</v>
      </c>
      <c r="D14" s="54">
        <v>30</v>
      </c>
      <c r="E14" s="54"/>
      <c r="F14" s="306">
        <f>D14*E14</f>
        <v>0</v>
      </c>
    </row>
    <row r="15" spans="1:6" ht="38.25">
      <c r="A15" s="43"/>
      <c r="B15" s="169" t="s">
        <v>97</v>
      </c>
      <c r="C15" s="95" t="s">
        <v>13</v>
      </c>
      <c r="D15" s="113">
        <v>0</v>
      </c>
      <c r="E15" s="111"/>
      <c r="F15" s="105">
        <f>D15*E15</f>
        <v>0</v>
      </c>
    </row>
    <row r="16" spans="1:6" ht="25.5">
      <c r="A16" s="43"/>
      <c r="B16" s="169" t="s">
        <v>98</v>
      </c>
      <c r="C16" s="95" t="s">
        <v>13</v>
      </c>
      <c r="D16" s="113">
        <f>6*7*0.3</f>
        <v>12.6</v>
      </c>
      <c r="E16" s="111"/>
      <c r="F16" s="105">
        <f>D16*E16</f>
        <v>0</v>
      </c>
    </row>
    <row r="17" spans="1:6" ht="15" customHeight="1">
      <c r="A17" s="43"/>
      <c r="B17" s="44"/>
      <c r="C17" s="40"/>
      <c r="D17" s="41"/>
      <c r="E17" s="41"/>
      <c r="F17" s="42"/>
    </row>
    <row r="18" spans="1:6" ht="222" customHeight="1">
      <c r="A18" s="247">
        <f>+A10+1</f>
        <v>2</v>
      </c>
      <c r="B18" s="230" t="s">
        <v>152</v>
      </c>
      <c r="C18" s="184" t="s">
        <v>13</v>
      </c>
      <c r="D18" s="185">
        <v>75</v>
      </c>
      <c r="E18" s="231"/>
      <c r="F18" s="186"/>
    </row>
    <row r="19" spans="1:6" ht="12.75" customHeight="1">
      <c r="A19" s="183"/>
      <c r="B19" s="230" t="s">
        <v>47</v>
      </c>
      <c r="C19" s="184"/>
      <c r="D19" s="232"/>
      <c r="E19" s="187"/>
      <c r="F19" s="186"/>
    </row>
    <row r="20" spans="1:6" ht="12.75" customHeight="1">
      <c r="A20" s="183"/>
      <c r="B20" s="230" t="s">
        <v>18</v>
      </c>
      <c r="C20" s="184"/>
      <c r="D20" s="233"/>
      <c r="E20" s="187"/>
      <c r="F20" s="186"/>
    </row>
    <row r="21" spans="1:6" ht="12.75" customHeight="1">
      <c r="A21" s="183"/>
      <c r="B21" s="230" t="s">
        <v>13</v>
      </c>
      <c r="C21" s="184"/>
      <c r="D21" s="185">
        <f>D18*0.3</f>
        <v>22.5</v>
      </c>
      <c r="E21" s="187"/>
      <c r="F21" s="186">
        <f>D21*E21</f>
        <v>0</v>
      </c>
    </row>
    <row r="22" spans="1:6" ht="12.75" customHeight="1">
      <c r="A22" s="188"/>
      <c r="B22" s="230" t="s">
        <v>48</v>
      </c>
      <c r="F22" s="186"/>
    </row>
    <row r="23" spans="1:6" ht="12.75" customHeight="1">
      <c r="A23" s="188"/>
      <c r="B23" s="230" t="s">
        <v>13</v>
      </c>
      <c r="D23" s="185">
        <f>D18*0.5</f>
        <v>37.5</v>
      </c>
      <c r="E23" s="187"/>
      <c r="F23" s="186">
        <f>D23*E23</f>
        <v>0</v>
      </c>
    </row>
    <row r="24" spans="1:6" ht="12.75" customHeight="1">
      <c r="A24" s="188"/>
      <c r="B24" s="230" t="s">
        <v>49</v>
      </c>
      <c r="F24" s="186"/>
    </row>
    <row r="25" spans="1:6" ht="12.75" customHeight="1">
      <c r="A25" s="188"/>
      <c r="B25" s="230" t="s">
        <v>13</v>
      </c>
      <c r="D25" s="185">
        <f>D18*0.2</f>
        <v>15</v>
      </c>
      <c r="E25" s="187"/>
      <c r="F25" s="186">
        <f>D25*E25</f>
        <v>0</v>
      </c>
    </row>
    <row r="26" spans="1:6" ht="12.75" customHeight="1">
      <c r="A26" s="188"/>
    </row>
    <row r="27" spans="1:6" ht="63.75">
      <c r="A27" s="183"/>
      <c r="B27" s="189" t="s">
        <v>153</v>
      </c>
      <c r="C27" s="184" t="s">
        <v>14</v>
      </c>
      <c r="D27" s="231">
        <v>150</v>
      </c>
      <c r="E27" s="187"/>
      <c r="F27" s="186">
        <f>D27*E27</f>
        <v>0</v>
      </c>
    </row>
    <row r="28" spans="1:6" ht="12.75" customHeight="1">
      <c r="A28" s="188"/>
    </row>
    <row r="29" spans="1:6" ht="76.5">
      <c r="A29" s="183">
        <v>3</v>
      </c>
      <c r="B29" s="189" t="s">
        <v>50</v>
      </c>
      <c r="C29" s="184" t="s">
        <v>13</v>
      </c>
      <c r="D29" s="185">
        <f>2.8*2.8*0.1+2.6*2.6*0.1</f>
        <v>1.46</v>
      </c>
      <c r="E29" s="187"/>
      <c r="F29" s="186">
        <f>D29*E29</f>
        <v>0</v>
      </c>
    </row>
    <row r="30" spans="1:6" ht="12.75" customHeight="1">
      <c r="A30" s="188"/>
    </row>
    <row r="31" spans="1:6" ht="76.5">
      <c r="A31" s="183">
        <v>4</v>
      </c>
      <c r="B31" s="189" t="s">
        <v>51</v>
      </c>
      <c r="C31" s="184" t="s">
        <v>13</v>
      </c>
      <c r="D31" s="185">
        <f>0.4*4.53</f>
        <v>1.8120000000000003</v>
      </c>
      <c r="E31" s="187"/>
      <c r="F31" s="186">
        <f>D31*E31</f>
        <v>0</v>
      </c>
    </row>
    <row r="32" spans="1:6" ht="12.75" customHeight="1">
      <c r="A32" s="188"/>
    </row>
    <row r="33" spans="1:6" ht="114.75">
      <c r="A33" s="183">
        <v>5</v>
      </c>
      <c r="B33" s="189" t="s">
        <v>169</v>
      </c>
      <c r="C33" s="184" t="s">
        <v>12</v>
      </c>
      <c r="D33" s="187">
        <v>1</v>
      </c>
      <c r="E33" s="187"/>
      <c r="F33" s="186">
        <f>D33*E33</f>
        <v>0</v>
      </c>
    </row>
    <row r="34" spans="1:6" ht="12.75" customHeight="1">
      <c r="A34" s="183"/>
    </row>
    <row r="35" spans="1:6" ht="51">
      <c r="A35" s="183">
        <v>6</v>
      </c>
      <c r="B35" s="189" t="s">
        <v>75</v>
      </c>
      <c r="C35" s="184" t="s">
        <v>13</v>
      </c>
      <c r="D35" s="185">
        <f>0.2*4.53</f>
        <v>0.90600000000000014</v>
      </c>
      <c r="E35" s="187"/>
      <c r="F35" s="186">
        <f>D35*E35</f>
        <v>0</v>
      </c>
    </row>
    <row r="36" spans="1:6" ht="12.75" customHeight="1">
      <c r="A36" s="188"/>
    </row>
    <row r="37" spans="1:6" ht="76.5">
      <c r="A37" s="183">
        <v>7</v>
      </c>
      <c r="B37" s="189" t="s">
        <v>52</v>
      </c>
      <c r="C37" s="184" t="s">
        <v>13</v>
      </c>
      <c r="D37" s="185">
        <f>3*3*0.1</f>
        <v>0.9</v>
      </c>
      <c r="E37" s="187"/>
      <c r="F37" s="186">
        <f>D37*E37</f>
        <v>0</v>
      </c>
    </row>
    <row r="38" spans="1:6" ht="12.75" customHeight="1">
      <c r="A38" s="188"/>
    </row>
    <row r="39" spans="1:6" ht="76.5">
      <c r="A39" s="183">
        <v>8</v>
      </c>
      <c r="B39" s="189" t="s">
        <v>76</v>
      </c>
      <c r="C39" s="184" t="s">
        <v>13</v>
      </c>
      <c r="D39" s="185">
        <f>3*3*0.2</f>
        <v>1.8</v>
      </c>
      <c r="E39" s="187"/>
      <c r="F39" s="186">
        <f>D39*E39</f>
        <v>0</v>
      </c>
    </row>
    <row r="40" spans="1:6" ht="12.75" customHeight="1">
      <c r="A40" s="183"/>
      <c r="B40" s="189"/>
      <c r="C40" s="184"/>
      <c r="D40" s="185"/>
      <c r="E40" s="187"/>
      <c r="F40" s="186"/>
    </row>
    <row r="41" spans="1:6" s="4" customFormat="1" ht="25.5">
      <c r="A41" s="183">
        <v>9</v>
      </c>
      <c r="B41" s="189" t="s">
        <v>56</v>
      </c>
      <c r="C41" s="184" t="s">
        <v>57</v>
      </c>
      <c r="D41" s="185">
        <v>300</v>
      </c>
      <c r="E41" s="187"/>
      <c r="F41" s="186">
        <f>D41*E41</f>
        <v>0</v>
      </c>
    </row>
    <row r="42" spans="1:6" s="4" customFormat="1" ht="12.75">
      <c r="A42" s="183"/>
      <c r="B42" s="189"/>
      <c r="C42" s="184"/>
      <c r="D42" s="185"/>
      <c r="E42" s="187"/>
      <c r="F42" s="186"/>
    </row>
    <row r="43" spans="1:6" s="4" customFormat="1" ht="89.25">
      <c r="A43" s="183">
        <v>10</v>
      </c>
      <c r="B43" s="189" t="s">
        <v>73</v>
      </c>
      <c r="C43" s="184" t="s">
        <v>13</v>
      </c>
      <c r="D43" s="185">
        <f>2.7*1.9*0.1</f>
        <v>0.51300000000000001</v>
      </c>
      <c r="E43" s="187"/>
      <c r="F43" s="186">
        <f>D43*E43</f>
        <v>0</v>
      </c>
    </row>
    <row r="44" spans="1:6" s="4" customFormat="1" ht="12.75" customHeight="1">
      <c r="A44" s="183"/>
      <c r="B44" s="189"/>
      <c r="C44" s="184"/>
      <c r="D44" s="185"/>
      <c r="E44" s="187"/>
      <c r="F44" s="186"/>
    </row>
    <row r="45" spans="1:6" s="4" customFormat="1" ht="76.5">
      <c r="A45" s="183">
        <v>10</v>
      </c>
      <c r="B45" s="189" t="s">
        <v>74</v>
      </c>
      <c r="C45" s="184" t="s">
        <v>13</v>
      </c>
      <c r="D45" s="185">
        <f>3.45*0.15+(3.45-2.4)*1.1</f>
        <v>1.6725000000000003</v>
      </c>
      <c r="E45" s="187"/>
      <c r="F45" s="186">
        <f>D45*E45</f>
        <v>0</v>
      </c>
    </row>
    <row r="46" spans="1:6" s="4" customFormat="1" ht="12.75">
      <c r="A46" s="183"/>
      <c r="B46" s="189"/>
      <c r="C46" s="184"/>
      <c r="D46" s="185"/>
      <c r="E46" s="187"/>
      <c r="F46" s="186"/>
    </row>
    <row r="47" spans="1:6" s="4" customFormat="1" ht="25.5">
      <c r="A47" s="183">
        <v>11</v>
      </c>
      <c r="B47" s="189" t="s">
        <v>79</v>
      </c>
      <c r="C47" s="184" t="s">
        <v>57</v>
      </c>
      <c r="D47" s="185">
        <v>500</v>
      </c>
      <c r="E47" s="187"/>
      <c r="F47" s="186">
        <f>D47*E47</f>
        <v>0</v>
      </c>
    </row>
    <row r="48" spans="1:6" s="4" customFormat="1" ht="12.75" customHeight="1">
      <c r="A48" s="188"/>
      <c r="B48" s="78"/>
      <c r="C48" s="78"/>
      <c r="D48" s="78"/>
      <c r="E48" s="78"/>
      <c r="F48" s="78"/>
    </row>
    <row r="49" spans="1:6" s="4" customFormat="1" ht="89.25">
      <c r="A49" s="183">
        <v>12</v>
      </c>
      <c r="B49" s="234" t="s">
        <v>77</v>
      </c>
      <c r="C49" s="184" t="s">
        <v>12</v>
      </c>
      <c r="D49" s="235">
        <v>1</v>
      </c>
      <c r="E49" s="187"/>
      <c r="F49" s="186">
        <f>D49*E49</f>
        <v>0</v>
      </c>
    </row>
    <row r="50" spans="1:6" s="4" customFormat="1" ht="12.75">
      <c r="A50" s="183"/>
      <c r="B50" s="234"/>
      <c r="C50" s="184"/>
      <c r="D50" s="235"/>
      <c r="E50" s="187"/>
      <c r="F50" s="186"/>
    </row>
    <row r="51" spans="1:6" s="4" customFormat="1" ht="89.25">
      <c r="A51" s="183">
        <v>13</v>
      </c>
      <c r="B51" s="234" t="s">
        <v>78</v>
      </c>
      <c r="C51" s="184" t="s">
        <v>12</v>
      </c>
      <c r="D51" s="235">
        <v>1</v>
      </c>
      <c r="E51" s="187"/>
      <c r="F51" s="186">
        <f>D51*E51</f>
        <v>0</v>
      </c>
    </row>
    <row r="52" spans="1:6" s="4" customFormat="1" ht="12.75" customHeight="1">
      <c r="A52" s="188"/>
      <c r="B52" s="78"/>
      <c r="C52" s="78"/>
      <c r="D52" s="78"/>
      <c r="E52" s="78"/>
      <c r="F52" s="78"/>
    </row>
    <row r="53" spans="1:6" s="4" customFormat="1" ht="66" customHeight="1">
      <c r="A53" s="183">
        <v>14</v>
      </c>
      <c r="B53" s="189" t="s">
        <v>53</v>
      </c>
      <c r="C53" s="184" t="s">
        <v>13</v>
      </c>
      <c r="D53" s="231">
        <v>50</v>
      </c>
      <c r="E53" s="231"/>
      <c r="F53" s="186">
        <f>D53*E53</f>
        <v>0</v>
      </c>
    </row>
    <row r="54" spans="1:6" s="4" customFormat="1" ht="12.75" customHeight="1">
      <c r="A54" s="188"/>
      <c r="B54" s="78"/>
      <c r="C54" s="78"/>
      <c r="D54" s="78"/>
      <c r="E54" s="78"/>
      <c r="F54" s="78"/>
    </row>
    <row r="55" spans="1:6" s="4" customFormat="1" ht="38.25">
      <c r="A55" s="183">
        <v>15</v>
      </c>
      <c r="B55" s="234" t="s">
        <v>55</v>
      </c>
      <c r="C55" s="184" t="s">
        <v>16</v>
      </c>
      <c r="D55" s="235">
        <v>10</v>
      </c>
      <c r="E55" s="187"/>
      <c r="F55" s="186">
        <f>D55*E55</f>
        <v>0</v>
      </c>
    </row>
    <row r="56" spans="1:6" s="4" customFormat="1" ht="12.75" customHeight="1">
      <c r="A56" s="188"/>
      <c r="B56" s="78"/>
      <c r="C56" s="78"/>
      <c r="D56" s="78"/>
      <c r="E56" s="78"/>
      <c r="F56" s="78"/>
    </row>
    <row r="57" spans="1:6" s="4" customFormat="1" ht="12.75" customHeight="1">
      <c r="A57" s="78"/>
      <c r="B57" s="78"/>
      <c r="C57" s="78"/>
      <c r="D57" s="78"/>
      <c r="E57" s="78"/>
      <c r="F57" s="78"/>
    </row>
    <row r="58" spans="1:6" s="4" customFormat="1" ht="12.75" customHeight="1" thickBot="1">
      <c r="A58" s="43" t="s">
        <v>66</v>
      </c>
      <c r="B58" s="190" t="s">
        <v>63</v>
      </c>
      <c r="C58" s="182"/>
      <c r="D58" s="182"/>
      <c r="E58" s="236" t="s">
        <v>33</v>
      </c>
      <c r="F58" s="237">
        <f>SUM(F13:F56)</f>
        <v>0</v>
      </c>
    </row>
    <row r="59" spans="1:6" s="4" customFormat="1" ht="12.75" customHeight="1" thickTop="1">
      <c r="A59" s="78"/>
      <c r="B59" s="78"/>
      <c r="C59" s="78"/>
      <c r="D59" s="78"/>
      <c r="E59" s="78"/>
      <c r="F59" s="78"/>
    </row>
    <row r="60" spans="1:6" s="4" customFormat="1" ht="15">
      <c r="D60" s="41"/>
      <c r="E60" s="78"/>
      <c r="F60" s="245"/>
    </row>
    <row r="61" spans="1:6" s="4" customFormat="1" ht="12.75" customHeight="1">
      <c r="A61" s="78"/>
      <c r="B61" s="78"/>
      <c r="C61" s="78"/>
      <c r="D61" s="78"/>
      <c r="E61" s="78"/>
      <c r="F61" s="78"/>
    </row>
    <row r="62" spans="1:6" s="4" customFormat="1" ht="12.75" customHeight="1">
      <c r="A62" s="78"/>
      <c r="B62" s="78"/>
      <c r="C62" s="78"/>
      <c r="D62" s="78"/>
      <c r="E62" s="78"/>
      <c r="F62" s="78"/>
    </row>
    <row r="63" spans="1:6" s="4" customFormat="1" ht="12.75" customHeight="1">
      <c r="A63" s="78"/>
      <c r="B63" s="78"/>
      <c r="C63" s="78"/>
      <c r="D63" s="78"/>
      <c r="E63" s="78"/>
      <c r="F63" s="78"/>
    </row>
    <row r="64" spans="1:6" s="4" customFormat="1" ht="12.75" customHeight="1">
      <c r="A64" s="78"/>
      <c r="B64" s="78"/>
      <c r="C64" s="78"/>
      <c r="D64" s="78"/>
      <c r="E64" s="78"/>
      <c r="F64" s="78"/>
    </row>
    <row r="65" spans="1:6" s="4" customFormat="1" ht="12.75" customHeight="1">
      <c r="A65" s="78"/>
      <c r="B65" s="78"/>
      <c r="C65" s="78"/>
      <c r="D65" s="78"/>
      <c r="E65" s="78"/>
      <c r="F65" s="78"/>
    </row>
    <row r="66" spans="1:6" s="4" customFormat="1" ht="12.75" customHeight="1">
      <c r="A66" s="78"/>
      <c r="B66" s="78"/>
      <c r="C66" s="78"/>
      <c r="D66" s="78"/>
      <c r="E66" s="78"/>
      <c r="F66" s="78"/>
    </row>
    <row r="67" spans="1:6" s="4" customFormat="1" ht="12.75" customHeight="1">
      <c r="A67" s="78"/>
      <c r="B67" s="78"/>
      <c r="C67" s="78"/>
      <c r="D67" s="78"/>
      <c r="E67" s="78"/>
      <c r="F67" s="78"/>
    </row>
    <row r="68" spans="1:6" s="4" customFormat="1" ht="12.75" customHeight="1">
      <c r="A68" s="78"/>
      <c r="B68" s="78"/>
      <c r="C68" s="78"/>
      <c r="D68" s="78"/>
      <c r="E68" s="78"/>
      <c r="F68" s="78"/>
    </row>
    <row r="69" spans="1:6" s="4" customFormat="1" ht="12.75" customHeight="1">
      <c r="A69" s="78"/>
      <c r="B69" s="78"/>
      <c r="C69" s="78"/>
      <c r="D69" s="78"/>
      <c r="E69" s="78"/>
      <c r="F69" s="78"/>
    </row>
    <row r="70" spans="1:6" s="4" customFormat="1" ht="12.75" customHeight="1">
      <c r="A70" s="78"/>
      <c r="B70" s="78"/>
      <c r="C70" s="78"/>
      <c r="D70" s="78"/>
      <c r="E70" s="78"/>
      <c r="F70" s="78"/>
    </row>
    <row r="71" spans="1:6" s="4" customFormat="1" ht="12.75" customHeight="1">
      <c r="A71" s="78"/>
      <c r="B71" s="78"/>
      <c r="C71" s="78"/>
      <c r="D71" s="78"/>
      <c r="E71" s="78"/>
      <c r="F71" s="78"/>
    </row>
    <row r="72" spans="1:6" s="4" customFormat="1" ht="12.75" customHeight="1">
      <c r="A72" s="78"/>
      <c r="B72" s="78"/>
      <c r="C72" s="78"/>
      <c r="D72" s="78"/>
      <c r="E72" s="78"/>
      <c r="F72" s="78"/>
    </row>
    <row r="73" spans="1:6" s="4" customFormat="1" ht="12.75" customHeight="1">
      <c r="A73" s="78"/>
      <c r="B73" s="78"/>
      <c r="C73" s="78"/>
      <c r="D73" s="78"/>
      <c r="E73" s="78"/>
      <c r="F73" s="78"/>
    </row>
    <row r="74" spans="1:6" ht="12.75" customHeight="1"/>
    <row r="75" spans="1:6" ht="12.75" customHeight="1"/>
    <row r="76" spans="1:6" ht="12.75" customHeight="1"/>
    <row r="77" spans="1:6" ht="12.75" customHeight="1"/>
    <row r="78" spans="1:6" ht="12.75" customHeight="1"/>
    <row r="79" spans="1:6" ht="12.75" customHeight="1"/>
    <row r="80" spans="1:6" ht="12.75" customHeight="1"/>
    <row r="81" ht="12.75" customHeight="1"/>
  </sheetData>
  <pageMargins left="0.78740157480314965" right="0.19685039370078741" top="0.59055118110236227" bottom="0.59055118110236227" header="0" footer="0.19685039370078741"/>
  <pageSetup paperSize="9" orientation="portrait" r:id="rId1"/>
  <headerFooter>
    <oddHeader>Stran &amp;P</oddHeader>
    <oddFooter>Stran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48"/>
  <sheetViews>
    <sheetView showZeros="0" topLeftCell="A7" workbookViewId="0">
      <selection activeCell="F29" sqref="F29"/>
    </sheetView>
  </sheetViews>
  <sheetFormatPr defaultRowHeight="14.25"/>
  <cols>
    <col min="1" max="1" width="4.42578125" style="78" bestFit="1" customWidth="1"/>
    <col min="2" max="2" width="30.7109375" style="78" customWidth="1"/>
    <col min="3" max="3" width="4.7109375" style="78" customWidth="1"/>
    <col min="4" max="5" width="11.7109375" style="78" customWidth="1"/>
    <col min="6" max="6" width="12.7109375" style="78" customWidth="1"/>
    <col min="7" max="7" width="4.7109375" style="4" customWidth="1"/>
    <col min="8" max="9" width="12.7109375" style="4" customWidth="1"/>
    <col min="10" max="10" width="9.140625" style="4"/>
    <col min="11" max="16384" width="9.140625" style="78"/>
  </cols>
  <sheetData>
    <row r="1" spans="1:6">
      <c r="A1" s="80"/>
      <c r="B1" s="80" t="str">
        <f>'Č1-grd'!B1</f>
        <v>IZGRADNJA KANALIZACIJSKEGA OMREŽJA NA OBMOČJU</v>
      </c>
    </row>
    <row r="2" spans="1:6">
      <c r="A2" s="80"/>
      <c r="B2" s="80" t="str">
        <f>'Č1-grd'!B2</f>
        <v>AGLOMERACIJE HRVATINI - KANALIZACIJA BARIŽONI</v>
      </c>
    </row>
    <row r="3" spans="1:6">
      <c r="A3" s="80"/>
      <c r="B3" s="80"/>
    </row>
    <row r="4" spans="1:6">
      <c r="A4" s="80"/>
      <c r="B4" s="80"/>
    </row>
    <row r="5" spans="1:6">
      <c r="A5" s="80"/>
      <c r="B5" s="80"/>
    </row>
    <row r="6" spans="1:6" ht="15.75">
      <c r="A6" s="219">
        <v>5.0999999999999996</v>
      </c>
      <c r="B6" s="89" t="s">
        <v>154</v>
      </c>
      <c r="C6" s="40"/>
      <c r="D6" s="41"/>
      <c r="E6" s="41"/>
      <c r="F6" s="42"/>
    </row>
    <row r="7" spans="1:6">
      <c r="A7" s="43"/>
      <c r="B7" s="44"/>
      <c r="C7" s="40"/>
      <c r="D7" s="41"/>
      <c r="E7" s="41"/>
      <c r="F7" s="42"/>
    </row>
    <row r="8" spans="1:6" s="4" customFormat="1">
      <c r="A8" s="78"/>
      <c r="B8" s="78"/>
      <c r="C8" s="78"/>
      <c r="D8" s="78"/>
      <c r="E8" s="78"/>
      <c r="F8" s="78"/>
    </row>
    <row r="9" spans="1:6" s="4" customFormat="1">
      <c r="A9" s="34" t="s">
        <v>67</v>
      </c>
      <c r="B9" s="190" t="s">
        <v>64</v>
      </c>
      <c r="C9" s="78"/>
      <c r="D9" s="78"/>
      <c r="E9" s="78"/>
      <c r="F9" s="78"/>
    </row>
    <row r="10" spans="1:6" s="4" customFormat="1">
      <c r="A10" s="78"/>
      <c r="B10" s="78"/>
      <c r="C10" s="78"/>
      <c r="D10" s="78"/>
      <c r="E10" s="78"/>
      <c r="F10" s="78"/>
    </row>
    <row r="11" spans="1:6" s="4" customFormat="1" ht="63.75">
      <c r="A11" s="238">
        <v>1</v>
      </c>
      <c r="B11" s="239" t="s">
        <v>155</v>
      </c>
      <c r="C11" s="240" t="s">
        <v>12</v>
      </c>
      <c r="D11" s="241">
        <v>2</v>
      </c>
      <c r="E11" s="241"/>
      <c r="F11" s="242">
        <f>D11*E11</f>
        <v>0</v>
      </c>
    </row>
    <row r="12" spans="1:6" s="4" customFormat="1" ht="12.75">
      <c r="A12" s="238"/>
      <c r="B12" s="239"/>
      <c r="C12" s="240"/>
      <c r="D12" s="241"/>
      <c r="E12" s="241"/>
      <c r="F12" s="242"/>
    </row>
    <row r="13" spans="1:6" s="4" customFormat="1" ht="51">
      <c r="A13" s="238">
        <v>2</v>
      </c>
      <c r="B13" s="239" t="s">
        <v>156</v>
      </c>
      <c r="C13" s="240" t="s">
        <v>12</v>
      </c>
      <c r="D13" s="241">
        <v>1</v>
      </c>
      <c r="E13" s="241"/>
      <c r="F13" s="242">
        <f>D13*E13</f>
        <v>0</v>
      </c>
    </row>
    <row r="14" spans="1:6" s="4" customFormat="1" ht="12.75">
      <c r="A14" s="183"/>
      <c r="B14" s="230"/>
      <c r="C14" s="184"/>
      <c r="D14" s="232"/>
      <c r="E14" s="187"/>
      <c r="F14" s="186"/>
    </row>
    <row r="15" spans="1:6" s="4" customFormat="1" ht="25.5">
      <c r="A15" s="183">
        <v>3</v>
      </c>
      <c r="B15" s="239" t="s">
        <v>118</v>
      </c>
      <c r="C15" s="184"/>
      <c r="D15" s="232"/>
      <c r="E15" s="187"/>
      <c r="F15" s="186"/>
    </row>
    <row r="16" spans="1:6" s="4" customFormat="1" ht="12.75">
      <c r="A16" s="183"/>
      <c r="B16" s="230" t="s">
        <v>157</v>
      </c>
      <c r="C16" s="184" t="s">
        <v>12</v>
      </c>
      <c r="D16" s="233">
        <v>2</v>
      </c>
      <c r="E16" s="187"/>
      <c r="F16" s="186">
        <f t="shared" ref="F16:F24" si="0">D16*E16</f>
        <v>0</v>
      </c>
    </row>
    <row r="17" spans="1:6" s="4" customFormat="1" ht="12.75">
      <c r="A17" s="183"/>
      <c r="B17" s="230" t="s">
        <v>158</v>
      </c>
      <c r="C17" s="184" t="s">
        <v>12</v>
      </c>
      <c r="D17" s="233">
        <v>2</v>
      </c>
      <c r="E17" s="187"/>
      <c r="F17" s="186">
        <f t="shared" si="0"/>
        <v>0</v>
      </c>
    </row>
    <row r="18" spans="1:6" s="4" customFormat="1" ht="12.75">
      <c r="A18" s="183"/>
      <c r="B18" s="230" t="s">
        <v>161</v>
      </c>
      <c r="C18" s="184" t="s">
        <v>12</v>
      </c>
      <c r="D18" s="233">
        <v>2</v>
      </c>
      <c r="E18" s="187"/>
      <c r="F18" s="186">
        <f t="shared" si="0"/>
        <v>0</v>
      </c>
    </row>
    <row r="19" spans="1:6" s="4" customFormat="1" ht="12.75">
      <c r="A19" s="183"/>
      <c r="B19" s="230" t="s">
        <v>162</v>
      </c>
      <c r="C19" s="184" t="s">
        <v>12</v>
      </c>
      <c r="D19" s="233">
        <v>2</v>
      </c>
      <c r="E19" s="187"/>
      <c r="F19" s="186">
        <f t="shared" si="0"/>
        <v>0</v>
      </c>
    </row>
    <row r="20" spans="1:6" s="4" customFormat="1" ht="12.75">
      <c r="A20" s="183"/>
      <c r="B20" s="230" t="s">
        <v>163</v>
      </c>
      <c r="C20" s="184" t="s">
        <v>12</v>
      </c>
      <c r="D20" s="233">
        <v>5</v>
      </c>
      <c r="E20" s="187"/>
      <c r="F20" s="186">
        <f t="shared" si="0"/>
        <v>0</v>
      </c>
    </row>
    <row r="21" spans="1:6" s="4" customFormat="1" ht="12.75">
      <c r="A21" s="183"/>
      <c r="B21" s="230" t="s">
        <v>80</v>
      </c>
      <c r="C21" s="184" t="s">
        <v>54</v>
      </c>
      <c r="D21" s="233">
        <v>1</v>
      </c>
      <c r="E21" s="187"/>
      <c r="F21" s="186">
        <f t="shared" si="0"/>
        <v>0</v>
      </c>
    </row>
    <row r="22" spans="1:6" s="4" customFormat="1" ht="12.75">
      <c r="A22" s="183"/>
      <c r="B22" s="230" t="s">
        <v>164</v>
      </c>
      <c r="C22" s="184" t="s">
        <v>12</v>
      </c>
      <c r="D22" s="233">
        <v>1</v>
      </c>
      <c r="E22" s="187"/>
      <c r="F22" s="186">
        <f t="shared" si="0"/>
        <v>0</v>
      </c>
    </row>
    <row r="23" spans="1:6" s="4" customFormat="1" ht="12.75">
      <c r="A23" s="183"/>
      <c r="B23" s="230" t="s">
        <v>165</v>
      </c>
      <c r="C23" s="184" t="s">
        <v>12</v>
      </c>
      <c r="D23" s="233">
        <v>3</v>
      </c>
      <c r="E23" s="187"/>
      <c r="F23" s="186">
        <f t="shared" si="0"/>
        <v>0</v>
      </c>
    </row>
    <row r="24" spans="1:6" s="4" customFormat="1" ht="12.75">
      <c r="A24" s="183"/>
      <c r="B24" s="230" t="s">
        <v>166</v>
      </c>
      <c r="C24" s="184" t="s">
        <v>12</v>
      </c>
      <c r="D24" s="233">
        <v>2</v>
      </c>
      <c r="E24" s="187"/>
      <c r="F24" s="186">
        <f t="shared" si="0"/>
        <v>0</v>
      </c>
    </row>
    <row r="25" spans="1:6" s="4" customFormat="1" ht="12.75">
      <c r="A25" s="183"/>
      <c r="B25" s="230" t="s">
        <v>167</v>
      </c>
      <c r="C25" s="184" t="s">
        <v>12</v>
      </c>
      <c r="D25" s="233">
        <v>2</v>
      </c>
      <c r="E25" s="187"/>
      <c r="F25" s="186">
        <f>D25*E25</f>
        <v>0</v>
      </c>
    </row>
    <row r="26" spans="1:6" s="4" customFormat="1" ht="12.75">
      <c r="A26" s="183"/>
      <c r="B26" s="230" t="s">
        <v>58</v>
      </c>
      <c r="C26" s="184" t="s">
        <v>12</v>
      </c>
      <c r="D26" s="233">
        <v>1</v>
      </c>
      <c r="E26" s="187"/>
      <c r="F26" s="186">
        <f>D26*E26</f>
        <v>0</v>
      </c>
    </row>
    <row r="27" spans="1:6" s="4" customFormat="1">
      <c r="A27" s="183"/>
      <c r="B27" s="78"/>
      <c r="C27" s="184"/>
      <c r="D27" s="233"/>
      <c r="E27" s="187"/>
      <c r="F27" s="186"/>
    </row>
    <row r="28" spans="1:6" s="4" customFormat="1" ht="12.75">
      <c r="A28" s="183">
        <f>+A15+1</f>
        <v>4</v>
      </c>
      <c r="B28" s="189" t="s">
        <v>59</v>
      </c>
      <c r="C28" s="243">
        <v>0.05</v>
      </c>
      <c r="D28" s="185"/>
      <c r="E28" s="187"/>
      <c r="F28" s="186">
        <f>0.05*SUM(F11:F26)</f>
        <v>0</v>
      </c>
    </row>
    <row r="29" spans="1:6" s="4" customFormat="1" ht="12.75">
      <c r="A29" s="183"/>
      <c r="B29" s="189"/>
      <c r="C29" s="243"/>
      <c r="D29" s="185"/>
      <c r="E29" s="187"/>
      <c r="F29" s="186"/>
    </row>
    <row r="30" spans="1:6" s="4" customFormat="1" ht="15.75" thickBot="1">
      <c r="A30" s="34" t="s">
        <v>67</v>
      </c>
      <c r="B30" s="190" t="s">
        <v>64</v>
      </c>
      <c r="C30" s="182"/>
      <c r="D30" s="182"/>
      <c r="E30" s="236" t="s">
        <v>33</v>
      </c>
      <c r="F30" s="237">
        <f>SUM(F11:F28)</f>
        <v>0</v>
      </c>
    </row>
    <row r="31" spans="1:6" s="4" customFormat="1" ht="15" thickTop="1">
      <c r="A31" s="78"/>
      <c r="B31" s="78"/>
      <c r="C31" s="78"/>
      <c r="D31" s="78"/>
      <c r="E31" s="78"/>
      <c r="F31" s="78"/>
    </row>
    <row r="32" spans="1:6" s="4" customFormat="1">
      <c r="A32" s="78"/>
      <c r="B32" s="78"/>
      <c r="C32" s="78"/>
      <c r="D32" s="78"/>
      <c r="E32" s="78"/>
      <c r="F32" s="78"/>
    </row>
    <row r="33" spans="1:6" s="4" customFormat="1" ht="15">
      <c r="A33" s="78"/>
      <c r="B33" s="78"/>
      <c r="C33" s="218"/>
      <c r="D33" s="78"/>
      <c r="E33" s="217"/>
      <c r="F33" s="244"/>
    </row>
    <row r="34" spans="1:6" s="4" customFormat="1">
      <c r="A34" s="78"/>
      <c r="B34" s="78"/>
      <c r="C34" s="78"/>
      <c r="D34" s="78"/>
      <c r="E34" s="78"/>
      <c r="F34" s="78"/>
    </row>
    <row r="35" spans="1:6" s="4" customFormat="1" ht="15">
      <c r="D35" s="41"/>
      <c r="E35" s="78"/>
      <c r="F35" s="245"/>
    </row>
    <row r="36" spans="1:6" s="4" customFormat="1">
      <c r="A36" s="78"/>
      <c r="B36" s="78"/>
      <c r="C36" s="78"/>
      <c r="D36" s="78"/>
      <c r="E36" s="78"/>
      <c r="F36" s="78"/>
    </row>
    <row r="37" spans="1:6" s="4" customFormat="1">
      <c r="A37" s="78"/>
      <c r="B37" s="78"/>
      <c r="C37" s="78"/>
      <c r="D37" s="78"/>
      <c r="E37" s="78"/>
      <c r="F37" s="78"/>
    </row>
    <row r="38" spans="1:6" s="4" customFormat="1">
      <c r="A38" s="78"/>
      <c r="B38" s="78"/>
      <c r="C38" s="78"/>
      <c r="D38" s="78"/>
      <c r="E38" s="78"/>
      <c r="F38" s="78"/>
    </row>
    <row r="39" spans="1:6" s="4" customFormat="1">
      <c r="A39" s="78"/>
      <c r="B39" s="78"/>
      <c r="C39" s="78"/>
      <c r="D39" s="78"/>
      <c r="E39" s="78"/>
      <c r="F39" s="78"/>
    </row>
    <row r="40" spans="1:6" s="4" customFormat="1">
      <c r="A40" s="78"/>
      <c r="B40" s="78"/>
      <c r="C40" s="78"/>
      <c r="D40" s="78"/>
      <c r="E40" s="78"/>
      <c r="F40" s="78"/>
    </row>
    <row r="41" spans="1:6" s="4" customFormat="1">
      <c r="A41" s="78"/>
      <c r="B41" s="78"/>
      <c r="C41" s="78"/>
      <c r="D41" s="78"/>
      <c r="E41" s="78"/>
      <c r="F41" s="78"/>
    </row>
    <row r="42" spans="1:6" s="4" customFormat="1">
      <c r="A42" s="78"/>
      <c r="B42" s="78"/>
      <c r="C42" s="78"/>
      <c r="D42" s="78"/>
      <c r="E42" s="78"/>
      <c r="F42" s="78"/>
    </row>
    <row r="43" spans="1:6" s="4" customFormat="1">
      <c r="A43" s="78"/>
      <c r="B43" s="78"/>
      <c r="C43" s="78"/>
      <c r="D43" s="78"/>
      <c r="E43" s="78"/>
      <c r="F43" s="78"/>
    </row>
    <row r="44" spans="1:6" s="4" customFormat="1">
      <c r="A44" s="78"/>
      <c r="B44" s="78"/>
      <c r="C44" s="78"/>
      <c r="D44" s="78"/>
      <c r="E44" s="78"/>
      <c r="F44" s="78"/>
    </row>
    <row r="45" spans="1:6" s="4" customFormat="1">
      <c r="A45" s="78"/>
      <c r="B45" s="78"/>
      <c r="C45" s="78"/>
      <c r="D45" s="78"/>
      <c r="E45" s="78"/>
      <c r="F45" s="78"/>
    </row>
    <row r="46" spans="1:6" s="4" customFormat="1">
      <c r="A46" s="78"/>
      <c r="B46" s="78"/>
      <c r="C46" s="78"/>
      <c r="D46" s="78"/>
      <c r="E46" s="78"/>
      <c r="F46" s="78"/>
    </row>
    <row r="47" spans="1:6" s="4" customFormat="1">
      <c r="A47" s="78"/>
      <c r="B47" s="78"/>
      <c r="C47" s="78"/>
      <c r="D47" s="78"/>
      <c r="E47" s="78"/>
      <c r="F47" s="78"/>
    </row>
    <row r="48" spans="1:6" s="4" customFormat="1">
      <c r="A48" s="78"/>
      <c r="B48" s="78"/>
      <c r="C48" s="78"/>
      <c r="D48" s="78"/>
      <c r="E48" s="78"/>
      <c r="F48" s="78"/>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H293"/>
  <sheetViews>
    <sheetView showZeros="0" topLeftCell="A19" workbookViewId="0">
      <selection activeCell="F23" sqref="F23"/>
    </sheetView>
  </sheetViews>
  <sheetFormatPr defaultRowHeight="12.75"/>
  <cols>
    <col min="1" max="1" width="4.7109375" style="192" customWidth="1"/>
    <col min="2" max="2" width="30.7109375" style="192" customWidth="1"/>
    <col min="3" max="3" width="4.7109375" style="84" customWidth="1"/>
    <col min="4" max="4" width="12.7109375" style="178" customWidth="1"/>
    <col min="5" max="6" width="12.7109375" style="74" customWidth="1"/>
    <col min="7" max="8" width="12.7109375" style="192" customWidth="1"/>
    <col min="9" max="252" width="9.140625" style="192"/>
    <col min="253" max="253" width="4.7109375" style="192" customWidth="1"/>
    <col min="254" max="254" width="30.7109375" style="192" customWidth="1"/>
    <col min="255" max="255" width="4.7109375" style="192" customWidth="1"/>
    <col min="256" max="256" width="13.7109375" style="192" customWidth="1"/>
    <col min="257" max="259" width="12.7109375" style="192" customWidth="1"/>
    <col min="260" max="260" width="9.140625" style="192"/>
    <col min="261" max="261" width="21" style="192" customWidth="1"/>
    <col min="262" max="262" width="36.5703125" style="192" customWidth="1"/>
    <col min="263" max="508" width="9.140625" style="192"/>
    <col min="509" max="509" width="4.7109375" style="192" customWidth="1"/>
    <col min="510" max="510" width="30.7109375" style="192" customWidth="1"/>
    <col min="511" max="511" width="4.7109375" style="192" customWidth="1"/>
    <col min="512" max="512" width="13.7109375" style="192" customWidth="1"/>
    <col min="513" max="515" width="12.7109375" style="192" customWidth="1"/>
    <col min="516" max="516" width="9.140625" style="192"/>
    <col min="517" max="517" width="21" style="192" customWidth="1"/>
    <col min="518" max="518" width="36.5703125" style="192" customWidth="1"/>
    <col min="519" max="764" width="9.140625" style="192"/>
    <col min="765" max="765" width="4.7109375" style="192" customWidth="1"/>
    <col min="766" max="766" width="30.7109375" style="192" customWidth="1"/>
    <col min="767" max="767" width="4.7109375" style="192" customWidth="1"/>
    <col min="768" max="768" width="13.7109375" style="192" customWidth="1"/>
    <col min="769" max="771" width="12.7109375" style="192" customWidth="1"/>
    <col min="772" max="772" width="9.140625" style="192"/>
    <col min="773" max="773" width="21" style="192" customWidth="1"/>
    <col min="774" max="774" width="36.5703125" style="192" customWidth="1"/>
    <col min="775" max="1020" width="9.140625" style="192"/>
    <col min="1021" max="1021" width="4.7109375" style="192" customWidth="1"/>
    <col min="1022" max="1022" width="30.7109375" style="192" customWidth="1"/>
    <col min="1023" max="1023" width="4.7109375" style="192" customWidth="1"/>
    <col min="1024" max="1024" width="13.7109375" style="192" customWidth="1"/>
    <col min="1025" max="1027" width="12.7109375" style="192" customWidth="1"/>
    <col min="1028" max="1028" width="9.140625" style="192"/>
    <col min="1029" max="1029" width="21" style="192" customWidth="1"/>
    <col min="1030" max="1030" width="36.5703125" style="192" customWidth="1"/>
    <col min="1031" max="1276" width="9.140625" style="192"/>
    <col min="1277" max="1277" width="4.7109375" style="192" customWidth="1"/>
    <col min="1278" max="1278" width="30.7109375" style="192" customWidth="1"/>
    <col min="1279" max="1279" width="4.7109375" style="192" customWidth="1"/>
    <col min="1280" max="1280" width="13.7109375" style="192" customWidth="1"/>
    <col min="1281" max="1283" width="12.7109375" style="192" customWidth="1"/>
    <col min="1284" max="1284" width="9.140625" style="192"/>
    <col min="1285" max="1285" width="21" style="192" customWidth="1"/>
    <col min="1286" max="1286" width="36.5703125" style="192" customWidth="1"/>
    <col min="1287" max="1532" width="9.140625" style="192"/>
    <col min="1533" max="1533" width="4.7109375" style="192" customWidth="1"/>
    <col min="1534" max="1534" width="30.7109375" style="192" customWidth="1"/>
    <col min="1535" max="1535" width="4.7109375" style="192" customWidth="1"/>
    <col min="1536" max="1536" width="13.7109375" style="192" customWidth="1"/>
    <col min="1537" max="1539" width="12.7109375" style="192" customWidth="1"/>
    <col min="1540" max="1540" width="9.140625" style="192"/>
    <col min="1541" max="1541" width="21" style="192" customWidth="1"/>
    <col min="1542" max="1542" width="36.5703125" style="192" customWidth="1"/>
    <col min="1543" max="1788" width="9.140625" style="192"/>
    <col min="1789" max="1789" width="4.7109375" style="192" customWidth="1"/>
    <col min="1790" max="1790" width="30.7109375" style="192" customWidth="1"/>
    <col min="1791" max="1791" width="4.7109375" style="192" customWidth="1"/>
    <col min="1792" max="1792" width="13.7109375" style="192" customWidth="1"/>
    <col min="1793" max="1795" width="12.7109375" style="192" customWidth="1"/>
    <col min="1796" max="1796" width="9.140625" style="192"/>
    <col min="1797" max="1797" width="21" style="192" customWidth="1"/>
    <col min="1798" max="1798" width="36.5703125" style="192" customWidth="1"/>
    <col min="1799" max="2044" width="9.140625" style="192"/>
    <col min="2045" max="2045" width="4.7109375" style="192" customWidth="1"/>
    <col min="2046" max="2046" width="30.7109375" style="192" customWidth="1"/>
    <col min="2047" max="2047" width="4.7109375" style="192" customWidth="1"/>
    <col min="2048" max="2048" width="13.7109375" style="192" customWidth="1"/>
    <col min="2049" max="2051" width="12.7109375" style="192" customWidth="1"/>
    <col min="2052" max="2052" width="9.140625" style="192"/>
    <col min="2053" max="2053" width="21" style="192" customWidth="1"/>
    <col min="2054" max="2054" width="36.5703125" style="192" customWidth="1"/>
    <col min="2055" max="2300" width="9.140625" style="192"/>
    <col min="2301" max="2301" width="4.7109375" style="192" customWidth="1"/>
    <col min="2302" max="2302" width="30.7109375" style="192" customWidth="1"/>
    <col min="2303" max="2303" width="4.7109375" style="192" customWidth="1"/>
    <col min="2304" max="2304" width="13.7109375" style="192" customWidth="1"/>
    <col min="2305" max="2307" width="12.7109375" style="192" customWidth="1"/>
    <col min="2308" max="2308" width="9.140625" style="192"/>
    <col min="2309" max="2309" width="21" style="192" customWidth="1"/>
    <col min="2310" max="2310" width="36.5703125" style="192" customWidth="1"/>
    <col min="2311" max="2556" width="9.140625" style="192"/>
    <col min="2557" max="2557" width="4.7109375" style="192" customWidth="1"/>
    <col min="2558" max="2558" width="30.7109375" style="192" customWidth="1"/>
    <col min="2559" max="2559" width="4.7109375" style="192" customWidth="1"/>
    <col min="2560" max="2560" width="13.7109375" style="192" customWidth="1"/>
    <col min="2561" max="2563" width="12.7109375" style="192" customWidth="1"/>
    <col min="2564" max="2564" width="9.140625" style="192"/>
    <col min="2565" max="2565" width="21" style="192" customWidth="1"/>
    <col min="2566" max="2566" width="36.5703125" style="192" customWidth="1"/>
    <col min="2567" max="2812" width="9.140625" style="192"/>
    <col min="2813" max="2813" width="4.7109375" style="192" customWidth="1"/>
    <col min="2814" max="2814" width="30.7109375" style="192" customWidth="1"/>
    <col min="2815" max="2815" width="4.7109375" style="192" customWidth="1"/>
    <col min="2816" max="2816" width="13.7109375" style="192" customWidth="1"/>
    <col min="2817" max="2819" width="12.7109375" style="192" customWidth="1"/>
    <col min="2820" max="2820" width="9.140625" style="192"/>
    <col min="2821" max="2821" width="21" style="192" customWidth="1"/>
    <col min="2822" max="2822" width="36.5703125" style="192" customWidth="1"/>
    <col min="2823" max="3068" width="9.140625" style="192"/>
    <col min="3069" max="3069" width="4.7109375" style="192" customWidth="1"/>
    <col min="3070" max="3070" width="30.7109375" style="192" customWidth="1"/>
    <col min="3071" max="3071" width="4.7109375" style="192" customWidth="1"/>
    <col min="3072" max="3072" width="13.7109375" style="192" customWidth="1"/>
    <col min="3073" max="3075" width="12.7109375" style="192" customWidth="1"/>
    <col min="3076" max="3076" width="9.140625" style="192"/>
    <col min="3077" max="3077" width="21" style="192" customWidth="1"/>
    <col min="3078" max="3078" width="36.5703125" style="192" customWidth="1"/>
    <col min="3079" max="3324" width="9.140625" style="192"/>
    <col min="3325" max="3325" width="4.7109375" style="192" customWidth="1"/>
    <col min="3326" max="3326" width="30.7109375" style="192" customWidth="1"/>
    <col min="3327" max="3327" width="4.7109375" style="192" customWidth="1"/>
    <col min="3328" max="3328" width="13.7109375" style="192" customWidth="1"/>
    <col min="3329" max="3331" width="12.7109375" style="192" customWidth="1"/>
    <col min="3332" max="3332" width="9.140625" style="192"/>
    <col min="3333" max="3333" width="21" style="192" customWidth="1"/>
    <col min="3334" max="3334" width="36.5703125" style="192" customWidth="1"/>
    <col min="3335" max="3580" width="9.140625" style="192"/>
    <col min="3581" max="3581" width="4.7109375" style="192" customWidth="1"/>
    <col min="3582" max="3582" width="30.7109375" style="192" customWidth="1"/>
    <col min="3583" max="3583" width="4.7109375" style="192" customWidth="1"/>
    <col min="3584" max="3584" width="13.7109375" style="192" customWidth="1"/>
    <col min="3585" max="3587" width="12.7109375" style="192" customWidth="1"/>
    <col min="3588" max="3588" width="9.140625" style="192"/>
    <col min="3589" max="3589" width="21" style="192" customWidth="1"/>
    <col min="3590" max="3590" width="36.5703125" style="192" customWidth="1"/>
    <col min="3591" max="3836" width="9.140625" style="192"/>
    <col min="3837" max="3837" width="4.7109375" style="192" customWidth="1"/>
    <col min="3838" max="3838" width="30.7109375" style="192" customWidth="1"/>
    <col min="3839" max="3839" width="4.7109375" style="192" customWidth="1"/>
    <col min="3840" max="3840" width="13.7109375" style="192" customWidth="1"/>
    <col min="3841" max="3843" width="12.7109375" style="192" customWidth="1"/>
    <col min="3844" max="3844" width="9.140625" style="192"/>
    <col min="3845" max="3845" width="21" style="192" customWidth="1"/>
    <col min="3846" max="3846" width="36.5703125" style="192" customWidth="1"/>
    <col min="3847" max="4092" width="9.140625" style="192"/>
    <col min="4093" max="4093" width="4.7109375" style="192" customWidth="1"/>
    <col min="4094" max="4094" width="30.7109375" style="192" customWidth="1"/>
    <col min="4095" max="4095" width="4.7109375" style="192" customWidth="1"/>
    <col min="4096" max="4096" width="13.7109375" style="192" customWidth="1"/>
    <col min="4097" max="4099" width="12.7109375" style="192" customWidth="1"/>
    <col min="4100" max="4100" width="9.140625" style="192"/>
    <col min="4101" max="4101" width="21" style="192" customWidth="1"/>
    <col min="4102" max="4102" width="36.5703125" style="192" customWidth="1"/>
    <col min="4103" max="4348" width="9.140625" style="192"/>
    <col min="4349" max="4349" width="4.7109375" style="192" customWidth="1"/>
    <col min="4350" max="4350" width="30.7109375" style="192" customWidth="1"/>
    <col min="4351" max="4351" width="4.7109375" style="192" customWidth="1"/>
    <col min="4352" max="4352" width="13.7109375" style="192" customWidth="1"/>
    <col min="4353" max="4355" width="12.7109375" style="192" customWidth="1"/>
    <col min="4356" max="4356" width="9.140625" style="192"/>
    <col min="4357" max="4357" width="21" style="192" customWidth="1"/>
    <col min="4358" max="4358" width="36.5703125" style="192" customWidth="1"/>
    <col min="4359" max="4604" width="9.140625" style="192"/>
    <col min="4605" max="4605" width="4.7109375" style="192" customWidth="1"/>
    <col min="4606" max="4606" width="30.7109375" style="192" customWidth="1"/>
    <col min="4607" max="4607" width="4.7109375" style="192" customWidth="1"/>
    <col min="4608" max="4608" width="13.7109375" style="192" customWidth="1"/>
    <col min="4609" max="4611" width="12.7109375" style="192" customWidth="1"/>
    <col min="4612" max="4612" width="9.140625" style="192"/>
    <col min="4613" max="4613" width="21" style="192" customWidth="1"/>
    <col min="4614" max="4614" width="36.5703125" style="192" customWidth="1"/>
    <col min="4615" max="4860" width="9.140625" style="192"/>
    <col min="4861" max="4861" width="4.7109375" style="192" customWidth="1"/>
    <col min="4862" max="4862" width="30.7109375" style="192" customWidth="1"/>
    <col min="4863" max="4863" width="4.7109375" style="192" customWidth="1"/>
    <col min="4864" max="4864" width="13.7109375" style="192" customWidth="1"/>
    <col min="4865" max="4867" width="12.7109375" style="192" customWidth="1"/>
    <col min="4868" max="4868" width="9.140625" style="192"/>
    <col min="4869" max="4869" width="21" style="192" customWidth="1"/>
    <col min="4870" max="4870" width="36.5703125" style="192" customWidth="1"/>
    <col min="4871" max="5116" width="9.140625" style="192"/>
    <col min="5117" max="5117" width="4.7109375" style="192" customWidth="1"/>
    <col min="5118" max="5118" width="30.7109375" style="192" customWidth="1"/>
    <col min="5119" max="5119" width="4.7109375" style="192" customWidth="1"/>
    <col min="5120" max="5120" width="13.7109375" style="192" customWidth="1"/>
    <col min="5121" max="5123" width="12.7109375" style="192" customWidth="1"/>
    <col min="5124" max="5124" width="9.140625" style="192"/>
    <col min="5125" max="5125" width="21" style="192" customWidth="1"/>
    <col min="5126" max="5126" width="36.5703125" style="192" customWidth="1"/>
    <col min="5127" max="5372" width="9.140625" style="192"/>
    <col min="5373" max="5373" width="4.7109375" style="192" customWidth="1"/>
    <col min="5374" max="5374" width="30.7109375" style="192" customWidth="1"/>
    <col min="5375" max="5375" width="4.7109375" style="192" customWidth="1"/>
    <col min="5376" max="5376" width="13.7109375" style="192" customWidth="1"/>
    <col min="5377" max="5379" width="12.7109375" style="192" customWidth="1"/>
    <col min="5380" max="5380" width="9.140625" style="192"/>
    <col min="5381" max="5381" width="21" style="192" customWidth="1"/>
    <col min="5382" max="5382" width="36.5703125" style="192" customWidth="1"/>
    <col min="5383" max="5628" width="9.140625" style="192"/>
    <col min="5629" max="5629" width="4.7109375" style="192" customWidth="1"/>
    <col min="5630" max="5630" width="30.7109375" style="192" customWidth="1"/>
    <col min="5631" max="5631" width="4.7109375" style="192" customWidth="1"/>
    <col min="5632" max="5632" width="13.7109375" style="192" customWidth="1"/>
    <col min="5633" max="5635" width="12.7109375" style="192" customWidth="1"/>
    <col min="5636" max="5636" width="9.140625" style="192"/>
    <col min="5637" max="5637" width="21" style="192" customWidth="1"/>
    <col min="5638" max="5638" width="36.5703125" style="192" customWidth="1"/>
    <col min="5639" max="5884" width="9.140625" style="192"/>
    <col min="5885" max="5885" width="4.7109375" style="192" customWidth="1"/>
    <col min="5886" max="5886" width="30.7109375" style="192" customWidth="1"/>
    <col min="5887" max="5887" width="4.7109375" style="192" customWidth="1"/>
    <col min="5888" max="5888" width="13.7109375" style="192" customWidth="1"/>
    <col min="5889" max="5891" width="12.7109375" style="192" customWidth="1"/>
    <col min="5892" max="5892" width="9.140625" style="192"/>
    <col min="5893" max="5893" width="21" style="192" customWidth="1"/>
    <col min="5894" max="5894" width="36.5703125" style="192" customWidth="1"/>
    <col min="5895" max="6140" width="9.140625" style="192"/>
    <col min="6141" max="6141" width="4.7109375" style="192" customWidth="1"/>
    <col min="6142" max="6142" width="30.7109375" style="192" customWidth="1"/>
    <col min="6143" max="6143" width="4.7109375" style="192" customWidth="1"/>
    <col min="6144" max="6144" width="13.7109375" style="192" customWidth="1"/>
    <col min="6145" max="6147" width="12.7109375" style="192" customWidth="1"/>
    <col min="6148" max="6148" width="9.140625" style="192"/>
    <col min="6149" max="6149" width="21" style="192" customWidth="1"/>
    <col min="6150" max="6150" width="36.5703125" style="192" customWidth="1"/>
    <col min="6151" max="6396" width="9.140625" style="192"/>
    <col min="6397" max="6397" width="4.7109375" style="192" customWidth="1"/>
    <col min="6398" max="6398" width="30.7109375" style="192" customWidth="1"/>
    <col min="6399" max="6399" width="4.7109375" style="192" customWidth="1"/>
    <col min="6400" max="6400" width="13.7109375" style="192" customWidth="1"/>
    <col min="6401" max="6403" width="12.7109375" style="192" customWidth="1"/>
    <col min="6404" max="6404" width="9.140625" style="192"/>
    <col min="6405" max="6405" width="21" style="192" customWidth="1"/>
    <col min="6406" max="6406" width="36.5703125" style="192" customWidth="1"/>
    <col min="6407" max="6652" width="9.140625" style="192"/>
    <col min="6653" max="6653" width="4.7109375" style="192" customWidth="1"/>
    <col min="6654" max="6654" width="30.7109375" style="192" customWidth="1"/>
    <col min="6655" max="6655" width="4.7109375" style="192" customWidth="1"/>
    <col min="6656" max="6656" width="13.7109375" style="192" customWidth="1"/>
    <col min="6657" max="6659" width="12.7109375" style="192" customWidth="1"/>
    <col min="6660" max="6660" width="9.140625" style="192"/>
    <col min="6661" max="6661" width="21" style="192" customWidth="1"/>
    <col min="6662" max="6662" width="36.5703125" style="192" customWidth="1"/>
    <col min="6663" max="6908" width="9.140625" style="192"/>
    <col min="6909" max="6909" width="4.7109375" style="192" customWidth="1"/>
    <col min="6910" max="6910" width="30.7109375" style="192" customWidth="1"/>
    <col min="6911" max="6911" width="4.7109375" style="192" customWidth="1"/>
    <col min="6912" max="6912" width="13.7109375" style="192" customWidth="1"/>
    <col min="6913" max="6915" width="12.7109375" style="192" customWidth="1"/>
    <col min="6916" max="6916" width="9.140625" style="192"/>
    <col min="6917" max="6917" width="21" style="192" customWidth="1"/>
    <col min="6918" max="6918" width="36.5703125" style="192" customWidth="1"/>
    <col min="6919" max="7164" width="9.140625" style="192"/>
    <col min="7165" max="7165" width="4.7109375" style="192" customWidth="1"/>
    <col min="7166" max="7166" width="30.7109375" style="192" customWidth="1"/>
    <col min="7167" max="7167" width="4.7109375" style="192" customWidth="1"/>
    <col min="7168" max="7168" width="13.7109375" style="192" customWidth="1"/>
    <col min="7169" max="7171" width="12.7109375" style="192" customWidth="1"/>
    <col min="7172" max="7172" width="9.140625" style="192"/>
    <col min="7173" max="7173" width="21" style="192" customWidth="1"/>
    <col min="7174" max="7174" width="36.5703125" style="192" customWidth="1"/>
    <col min="7175" max="7420" width="9.140625" style="192"/>
    <col min="7421" max="7421" width="4.7109375" style="192" customWidth="1"/>
    <col min="7422" max="7422" width="30.7109375" style="192" customWidth="1"/>
    <col min="7423" max="7423" width="4.7109375" style="192" customWidth="1"/>
    <col min="7424" max="7424" width="13.7109375" style="192" customWidth="1"/>
    <col min="7425" max="7427" width="12.7109375" style="192" customWidth="1"/>
    <col min="7428" max="7428" width="9.140625" style="192"/>
    <col min="7429" max="7429" width="21" style="192" customWidth="1"/>
    <col min="7430" max="7430" width="36.5703125" style="192" customWidth="1"/>
    <col min="7431" max="7676" width="9.140625" style="192"/>
    <col min="7677" max="7677" width="4.7109375" style="192" customWidth="1"/>
    <col min="7678" max="7678" width="30.7109375" style="192" customWidth="1"/>
    <col min="7679" max="7679" width="4.7109375" style="192" customWidth="1"/>
    <col min="7680" max="7680" width="13.7109375" style="192" customWidth="1"/>
    <col min="7681" max="7683" width="12.7109375" style="192" customWidth="1"/>
    <col min="7684" max="7684" width="9.140625" style="192"/>
    <col min="7685" max="7685" width="21" style="192" customWidth="1"/>
    <col min="7686" max="7686" width="36.5703125" style="192" customWidth="1"/>
    <col min="7687" max="7932" width="9.140625" style="192"/>
    <col min="7933" max="7933" width="4.7109375" style="192" customWidth="1"/>
    <col min="7934" max="7934" width="30.7109375" style="192" customWidth="1"/>
    <col min="7935" max="7935" width="4.7109375" style="192" customWidth="1"/>
    <col min="7936" max="7936" width="13.7109375" style="192" customWidth="1"/>
    <col min="7937" max="7939" width="12.7109375" style="192" customWidth="1"/>
    <col min="7940" max="7940" width="9.140625" style="192"/>
    <col min="7941" max="7941" width="21" style="192" customWidth="1"/>
    <col min="7942" max="7942" width="36.5703125" style="192" customWidth="1"/>
    <col min="7943" max="8188" width="9.140625" style="192"/>
    <col min="8189" max="8189" width="4.7109375" style="192" customWidth="1"/>
    <col min="8190" max="8190" width="30.7109375" style="192" customWidth="1"/>
    <col min="8191" max="8191" width="4.7109375" style="192" customWidth="1"/>
    <col min="8192" max="8192" width="13.7109375" style="192" customWidth="1"/>
    <col min="8193" max="8195" width="12.7109375" style="192" customWidth="1"/>
    <col min="8196" max="8196" width="9.140625" style="192"/>
    <col min="8197" max="8197" width="21" style="192" customWidth="1"/>
    <col min="8198" max="8198" width="36.5703125" style="192" customWidth="1"/>
    <col min="8199" max="8444" width="9.140625" style="192"/>
    <col min="8445" max="8445" width="4.7109375" style="192" customWidth="1"/>
    <col min="8446" max="8446" width="30.7109375" style="192" customWidth="1"/>
    <col min="8447" max="8447" width="4.7109375" style="192" customWidth="1"/>
    <col min="8448" max="8448" width="13.7109375" style="192" customWidth="1"/>
    <col min="8449" max="8451" width="12.7109375" style="192" customWidth="1"/>
    <col min="8452" max="8452" width="9.140625" style="192"/>
    <col min="8453" max="8453" width="21" style="192" customWidth="1"/>
    <col min="8454" max="8454" width="36.5703125" style="192" customWidth="1"/>
    <col min="8455" max="8700" width="9.140625" style="192"/>
    <col min="8701" max="8701" width="4.7109375" style="192" customWidth="1"/>
    <col min="8702" max="8702" width="30.7109375" style="192" customWidth="1"/>
    <col min="8703" max="8703" width="4.7109375" style="192" customWidth="1"/>
    <col min="8704" max="8704" width="13.7109375" style="192" customWidth="1"/>
    <col min="8705" max="8707" width="12.7109375" style="192" customWidth="1"/>
    <col min="8708" max="8708" width="9.140625" style="192"/>
    <col min="8709" max="8709" width="21" style="192" customWidth="1"/>
    <col min="8710" max="8710" width="36.5703125" style="192" customWidth="1"/>
    <col min="8711" max="8956" width="9.140625" style="192"/>
    <col min="8957" max="8957" width="4.7109375" style="192" customWidth="1"/>
    <col min="8958" max="8958" width="30.7109375" style="192" customWidth="1"/>
    <col min="8959" max="8959" width="4.7109375" style="192" customWidth="1"/>
    <col min="8960" max="8960" width="13.7109375" style="192" customWidth="1"/>
    <col min="8961" max="8963" width="12.7109375" style="192" customWidth="1"/>
    <col min="8964" max="8964" width="9.140625" style="192"/>
    <col min="8965" max="8965" width="21" style="192" customWidth="1"/>
    <col min="8966" max="8966" width="36.5703125" style="192" customWidth="1"/>
    <col min="8967" max="9212" width="9.140625" style="192"/>
    <col min="9213" max="9213" width="4.7109375" style="192" customWidth="1"/>
    <col min="9214" max="9214" width="30.7109375" style="192" customWidth="1"/>
    <col min="9215" max="9215" width="4.7109375" style="192" customWidth="1"/>
    <col min="9216" max="9216" width="13.7109375" style="192" customWidth="1"/>
    <col min="9217" max="9219" width="12.7109375" style="192" customWidth="1"/>
    <col min="9220" max="9220" width="9.140625" style="192"/>
    <col min="9221" max="9221" width="21" style="192" customWidth="1"/>
    <col min="9222" max="9222" width="36.5703125" style="192" customWidth="1"/>
    <col min="9223" max="9468" width="9.140625" style="192"/>
    <col min="9469" max="9469" width="4.7109375" style="192" customWidth="1"/>
    <col min="9470" max="9470" width="30.7109375" style="192" customWidth="1"/>
    <col min="9471" max="9471" width="4.7109375" style="192" customWidth="1"/>
    <col min="9472" max="9472" width="13.7109375" style="192" customWidth="1"/>
    <col min="9473" max="9475" width="12.7109375" style="192" customWidth="1"/>
    <col min="9476" max="9476" width="9.140625" style="192"/>
    <col min="9477" max="9477" width="21" style="192" customWidth="1"/>
    <col min="9478" max="9478" width="36.5703125" style="192" customWidth="1"/>
    <col min="9479" max="9724" width="9.140625" style="192"/>
    <col min="9725" max="9725" width="4.7109375" style="192" customWidth="1"/>
    <col min="9726" max="9726" width="30.7109375" style="192" customWidth="1"/>
    <col min="9727" max="9727" width="4.7109375" style="192" customWidth="1"/>
    <col min="9728" max="9728" width="13.7109375" style="192" customWidth="1"/>
    <col min="9729" max="9731" width="12.7109375" style="192" customWidth="1"/>
    <col min="9732" max="9732" width="9.140625" style="192"/>
    <col min="9733" max="9733" width="21" style="192" customWidth="1"/>
    <col min="9734" max="9734" width="36.5703125" style="192" customWidth="1"/>
    <col min="9735" max="9980" width="9.140625" style="192"/>
    <col min="9981" max="9981" width="4.7109375" style="192" customWidth="1"/>
    <col min="9982" max="9982" width="30.7109375" style="192" customWidth="1"/>
    <col min="9983" max="9983" width="4.7109375" style="192" customWidth="1"/>
    <col min="9984" max="9984" width="13.7109375" style="192" customWidth="1"/>
    <col min="9985" max="9987" width="12.7109375" style="192" customWidth="1"/>
    <col min="9988" max="9988" width="9.140625" style="192"/>
    <col min="9989" max="9989" width="21" style="192" customWidth="1"/>
    <col min="9990" max="9990" width="36.5703125" style="192" customWidth="1"/>
    <col min="9991" max="10236" width="9.140625" style="192"/>
    <col min="10237" max="10237" width="4.7109375" style="192" customWidth="1"/>
    <col min="10238" max="10238" width="30.7109375" style="192" customWidth="1"/>
    <col min="10239" max="10239" width="4.7109375" style="192" customWidth="1"/>
    <col min="10240" max="10240" width="13.7109375" style="192" customWidth="1"/>
    <col min="10241" max="10243" width="12.7109375" style="192" customWidth="1"/>
    <col min="10244" max="10244" width="9.140625" style="192"/>
    <col min="10245" max="10245" width="21" style="192" customWidth="1"/>
    <col min="10246" max="10246" width="36.5703125" style="192" customWidth="1"/>
    <col min="10247" max="10492" width="9.140625" style="192"/>
    <col min="10493" max="10493" width="4.7109375" style="192" customWidth="1"/>
    <col min="10494" max="10494" width="30.7109375" style="192" customWidth="1"/>
    <col min="10495" max="10495" width="4.7109375" style="192" customWidth="1"/>
    <col min="10496" max="10496" width="13.7109375" style="192" customWidth="1"/>
    <col min="10497" max="10499" width="12.7109375" style="192" customWidth="1"/>
    <col min="10500" max="10500" width="9.140625" style="192"/>
    <col min="10501" max="10501" width="21" style="192" customWidth="1"/>
    <col min="10502" max="10502" width="36.5703125" style="192" customWidth="1"/>
    <col min="10503" max="10748" width="9.140625" style="192"/>
    <col min="10749" max="10749" width="4.7109375" style="192" customWidth="1"/>
    <col min="10750" max="10750" width="30.7109375" style="192" customWidth="1"/>
    <col min="10751" max="10751" width="4.7109375" style="192" customWidth="1"/>
    <col min="10752" max="10752" width="13.7109375" style="192" customWidth="1"/>
    <col min="10753" max="10755" width="12.7109375" style="192" customWidth="1"/>
    <col min="10756" max="10756" width="9.140625" style="192"/>
    <col min="10757" max="10757" width="21" style="192" customWidth="1"/>
    <col min="10758" max="10758" width="36.5703125" style="192" customWidth="1"/>
    <col min="10759" max="11004" width="9.140625" style="192"/>
    <col min="11005" max="11005" width="4.7109375" style="192" customWidth="1"/>
    <col min="11006" max="11006" width="30.7109375" style="192" customWidth="1"/>
    <col min="11007" max="11007" width="4.7109375" style="192" customWidth="1"/>
    <col min="11008" max="11008" width="13.7109375" style="192" customWidth="1"/>
    <col min="11009" max="11011" width="12.7109375" style="192" customWidth="1"/>
    <col min="11012" max="11012" width="9.140625" style="192"/>
    <col min="11013" max="11013" width="21" style="192" customWidth="1"/>
    <col min="11014" max="11014" width="36.5703125" style="192" customWidth="1"/>
    <col min="11015" max="11260" width="9.140625" style="192"/>
    <col min="11261" max="11261" width="4.7109375" style="192" customWidth="1"/>
    <col min="11262" max="11262" width="30.7109375" style="192" customWidth="1"/>
    <col min="11263" max="11263" width="4.7109375" style="192" customWidth="1"/>
    <col min="11264" max="11264" width="13.7109375" style="192" customWidth="1"/>
    <col min="11265" max="11267" width="12.7109375" style="192" customWidth="1"/>
    <col min="11268" max="11268" width="9.140625" style="192"/>
    <col min="11269" max="11269" width="21" style="192" customWidth="1"/>
    <col min="11270" max="11270" width="36.5703125" style="192" customWidth="1"/>
    <col min="11271" max="11516" width="9.140625" style="192"/>
    <col min="11517" max="11517" width="4.7109375" style="192" customWidth="1"/>
    <col min="11518" max="11518" width="30.7109375" style="192" customWidth="1"/>
    <col min="11519" max="11519" width="4.7109375" style="192" customWidth="1"/>
    <col min="11520" max="11520" width="13.7109375" style="192" customWidth="1"/>
    <col min="11521" max="11523" width="12.7109375" style="192" customWidth="1"/>
    <col min="11524" max="11524" width="9.140625" style="192"/>
    <col min="11525" max="11525" width="21" style="192" customWidth="1"/>
    <col min="11526" max="11526" width="36.5703125" style="192" customWidth="1"/>
    <col min="11527" max="11772" width="9.140625" style="192"/>
    <col min="11773" max="11773" width="4.7109375" style="192" customWidth="1"/>
    <col min="11774" max="11774" width="30.7109375" style="192" customWidth="1"/>
    <col min="11775" max="11775" width="4.7109375" style="192" customWidth="1"/>
    <col min="11776" max="11776" width="13.7109375" style="192" customWidth="1"/>
    <col min="11777" max="11779" width="12.7109375" style="192" customWidth="1"/>
    <col min="11780" max="11780" width="9.140625" style="192"/>
    <col min="11781" max="11781" width="21" style="192" customWidth="1"/>
    <col min="11782" max="11782" width="36.5703125" style="192" customWidth="1"/>
    <col min="11783" max="12028" width="9.140625" style="192"/>
    <col min="12029" max="12029" width="4.7109375" style="192" customWidth="1"/>
    <col min="12030" max="12030" width="30.7109375" style="192" customWidth="1"/>
    <col min="12031" max="12031" width="4.7109375" style="192" customWidth="1"/>
    <col min="12032" max="12032" width="13.7109375" style="192" customWidth="1"/>
    <col min="12033" max="12035" width="12.7109375" style="192" customWidth="1"/>
    <col min="12036" max="12036" width="9.140625" style="192"/>
    <col min="12037" max="12037" width="21" style="192" customWidth="1"/>
    <col min="12038" max="12038" width="36.5703125" style="192" customWidth="1"/>
    <col min="12039" max="12284" width="9.140625" style="192"/>
    <col min="12285" max="12285" width="4.7109375" style="192" customWidth="1"/>
    <col min="12286" max="12286" width="30.7109375" style="192" customWidth="1"/>
    <col min="12287" max="12287" width="4.7109375" style="192" customWidth="1"/>
    <col min="12288" max="12288" width="13.7109375" style="192" customWidth="1"/>
    <col min="12289" max="12291" width="12.7109375" style="192" customWidth="1"/>
    <col min="12292" max="12292" width="9.140625" style="192"/>
    <col min="12293" max="12293" width="21" style="192" customWidth="1"/>
    <col min="12294" max="12294" width="36.5703125" style="192" customWidth="1"/>
    <col min="12295" max="12540" width="9.140625" style="192"/>
    <col min="12541" max="12541" width="4.7109375" style="192" customWidth="1"/>
    <col min="12542" max="12542" width="30.7109375" style="192" customWidth="1"/>
    <col min="12543" max="12543" width="4.7109375" style="192" customWidth="1"/>
    <col min="12544" max="12544" width="13.7109375" style="192" customWidth="1"/>
    <col min="12545" max="12547" width="12.7109375" style="192" customWidth="1"/>
    <col min="12548" max="12548" width="9.140625" style="192"/>
    <col min="12549" max="12549" width="21" style="192" customWidth="1"/>
    <col min="12550" max="12550" width="36.5703125" style="192" customWidth="1"/>
    <col min="12551" max="12796" width="9.140625" style="192"/>
    <col min="12797" max="12797" width="4.7109375" style="192" customWidth="1"/>
    <col min="12798" max="12798" width="30.7109375" style="192" customWidth="1"/>
    <col min="12799" max="12799" width="4.7109375" style="192" customWidth="1"/>
    <col min="12800" max="12800" width="13.7109375" style="192" customWidth="1"/>
    <col min="12801" max="12803" width="12.7109375" style="192" customWidth="1"/>
    <col min="12804" max="12804" width="9.140625" style="192"/>
    <col min="12805" max="12805" width="21" style="192" customWidth="1"/>
    <col min="12806" max="12806" width="36.5703125" style="192" customWidth="1"/>
    <col min="12807" max="13052" width="9.140625" style="192"/>
    <col min="13053" max="13053" width="4.7109375" style="192" customWidth="1"/>
    <col min="13054" max="13054" width="30.7109375" style="192" customWidth="1"/>
    <col min="13055" max="13055" width="4.7109375" style="192" customWidth="1"/>
    <col min="13056" max="13056" width="13.7109375" style="192" customWidth="1"/>
    <col min="13057" max="13059" width="12.7109375" style="192" customWidth="1"/>
    <col min="13060" max="13060" width="9.140625" style="192"/>
    <col min="13061" max="13061" width="21" style="192" customWidth="1"/>
    <col min="13062" max="13062" width="36.5703125" style="192" customWidth="1"/>
    <col min="13063" max="13308" width="9.140625" style="192"/>
    <col min="13309" max="13309" width="4.7109375" style="192" customWidth="1"/>
    <col min="13310" max="13310" width="30.7109375" style="192" customWidth="1"/>
    <col min="13311" max="13311" width="4.7109375" style="192" customWidth="1"/>
    <col min="13312" max="13312" width="13.7109375" style="192" customWidth="1"/>
    <col min="13313" max="13315" width="12.7109375" style="192" customWidth="1"/>
    <col min="13316" max="13316" width="9.140625" style="192"/>
    <col min="13317" max="13317" width="21" style="192" customWidth="1"/>
    <col min="13318" max="13318" width="36.5703125" style="192" customWidth="1"/>
    <col min="13319" max="13564" width="9.140625" style="192"/>
    <col min="13565" max="13565" width="4.7109375" style="192" customWidth="1"/>
    <col min="13566" max="13566" width="30.7109375" style="192" customWidth="1"/>
    <col min="13567" max="13567" width="4.7109375" style="192" customWidth="1"/>
    <col min="13568" max="13568" width="13.7109375" style="192" customWidth="1"/>
    <col min="13569" max="13571" width="12.7109375" style="192" customWidth="1"/>
    <col min="13572" max="13572" width="9.140625" style="192"/>
    <col min="13573" max="13573" width="21" style="192" customWidth="1"/>
    <col min="13574" max="13574" width="36.5703125" style="192" customWidth="1"/>
    <col min="13575" max="13820" width="9.140625" style="192"/>
    <col min="13821" max="13821" width="4.7109375" style="192" customWidth="1"/>
    <col min="13822" max="13822" width="30.7109375" style="192" customWidth="1"/>
    <col min="13823" max="13823" width="4.7109375" style="192" customWidth="1"/>
    <col min="13824" max="13824" width="13.7109375" style="192" customWidth="1"/>
    <col min="13825" max="13827" width="12.7109375" style="192" customWidth="1"/>
    <col min="13828" max="13828" width="9.140625" style="192"/>
    <col min="13829" max="13829" width="21" style="192" customWidth="1"/>
    <col min="13830" max="13830" width="36.5703125" style="192" customWidth="1"/>
    <col min="13831" max="14076" width="9.140625" style="192"/>
    <col min="14077" max="14077" width="4.7109375" style="192" customWidth="1"/>
    <col min="14078" max="14078" width="30.7109375" style="192" customWidth="1"/>
    <col min="14079" max="14079" width="4.7109375" style="192" customWidth="1"/>
    <col min="14080" max="14080" width="13.7109375" style="192" customWidth="1"/>
    <col min="14081" max="14083" width="12.7109375" style="192" customWidth="1"/>
    <col min="14084" max="14084" width="9.140625" style="192"/>
    <col min="14085" max="14085" width="21" style="192" customWidth="1"/>
    <col min="14086" max="14086" width="36.5703125" style="192" customWidth="1"/>
    <col min="14087" max="14332" width="9.140625" style="192"/>
    <col min="14333" max="14333" width="4.7109375" style="192" customWidth="1"/>
    <col min="14334" max="14334" width="30.7109375" style="192" customWidth="1"/>
    <col min="14335" max="14335" width="4.7109375" style="192" customWidth="1"/>
    <col min="14336" max="14336" width="13.7109375" style="192" customWidth="1"/>
    <col min="14337" max="14339" width="12.7109375" style="192" customWidth="1"/>
    <col min="14340" max="14340" width="9.140625" style="192"/>
    <col min="14341" max="14341" width="21" style="192" customWidth="1"/>
    <col min="14342" max="14342" width="36.5703125" style="192" customWidth="1"/>
    <col min="14343" max="14588" width="9.140625" style="192"/>
    <col min="14589" max="14589" width="4.7109375" style="192" customWidth="1"/>
    <col min="14590" max="14590" width="30.7109375" style="192" customWidth="1"/>
    <col min="14591" max="14591" width="4.7109375" style="192" customWidth="1"/>
    <col min="14592" max="14592" width="13.7109375" style="192" customWidth="1"/>
    <col min="14593" max="14595" width="12.7109375" style="192" customWidth="1"/>
    <col min="14596" max="14596" width="9.140625" style="192"/>
    <col min="14597" max="14597" width="21" style="192" customWidth="1"/>
    <col min="14598" max="14598" width="36.5703125" style="192" customWidth="1"/>
    <col min="14599" max="14844" width="9.140625" style="192"/>
    <col min="14845" max="14845" width="4.7109375" style="192" customWidth="1"/>
    <col min="14846" max="14846" width="30.7109375" style="192" customWidth="1"/>
    <col min="14847" max="14847" width="4.7109375" style="192" customWidth="1"/>
    <col min="14848" max="14848" width="13.7109375" style="192" customWidth="1"/>
    <col min="14849" max="14851" width="12.7109375" style="192" customWidth="1"/>
    <col min="14852" max="14852" width="9.140625" style="192"/>
    <col min="14853" max="14853" width="21" style="192" customWidth="1"/>
    <col min="14854" max="14854" width="36.5703125" style="192" customWidth="1"/>
    <col min="14855" max="15100" width="9.140625" style="192"/>
    <col min="15101" max="15101" width="4.7109375" style="192" customWidth="1"/>
    <col min="15102" max="15102" width="30.7109375" style="192" customWidth="1"/>
    <col min="15103" max="15103" width="4.7109375" style="192" customWidth="1"/>
    <col min="15104" max="15104" width="13.7109375" style="192" customWidth="1"/>
    <col min="15105" max="15107" width="12.7109375" style="192" customWidth="1"/>
    <col min="15108" max="15108" width="9.140625" style="192"/>
    <col min="15109" max="15109" width="21" style="192" customWidth="1"/>
    <col min="15110" max="15110" width="36.5703125" style="192" customWidth="1"/>
    <col min="15111" max="15356" width="9.140625" style="192"/>
    <col min="15357" max="15357" width="4.7109375" style="192" customWidth="1"/>
    <col min="15358" max="15358" width="30.7109375" style="192" customWidth="1"/>
    <col min="15359" max="15359" width="4.7109375" style="192" customWidth="1"/>
    <col min="15360" max="15360" width="13.7109375" style="192" customWidth="1"/>
    <col min="15361" max="15363" width="12.7109375" style="192" customWidth="1"/>
    <col min="15364" max="15364" width="9.140625" style="192"/>
    <col min="15365" max="15365" width="21" style="192" customWidth="1"/>
    <col min="15366" max="15366" width="36.5703125" style="192" customWidth="1"/>
    <col min="15367" max="15612" width="9.140625" style="192"/>
    <col min="15613" max="15613" width="4.7109375" style="192" customWidth="1"/>
    <col min="15614" max="15614" width="30.7109375" style="192" customWidth="1"/>
    <col min="15615" max="15615" width="4.7109375" style="192" customWidth="1"/>
    <col min="15616" max="15616" width="13.7109375" style="192" customWidth="1"/>
    <col min="15617" max="15619" width="12.7109375" style="192" customWidth="1"/>
    <col min="15620" max="15620" width="9.140625" style="192"/>
    <col min="15621" max="15621" width="21" style="192" customWidth="1"/>
    <col min="15622" max="15622" width="36.5703125" style="192" customWidth="1"/>
    <col min="15623" max="15868" width="9.140625" style="192"/>
    <col min="15869" max="15869" width="4.7109375" style="192" customWidth="1"/>
    <col min="15870" max="15870" width="30.7109375" style="192" customWidth="1"/>
    <col min="15871" max="15871" width="4.7109375" style="192" customWidth="1"/>
    <col min="15872" max="15872" width="13.7109375" style="192" customWidth="1"/>
    <col min="15873" max="15875" width="12.7109375" style="192" customWidth="1"/>
    <col min="15876" max="15876" width="9.140625" style="192"/>
    <col min="15877" max="15877" width="21" style="192" customWidth="1"/>
    <col min="15878" max="15878" width="36.5703125" style="192" customWidth="1"/>
    <col min="15879" max="16124" width="9.140625" style="192"/>
    <col min="16125" max="16125" width="4.7109375" style="192" customWidth="1"/>
    <col min="16126" max="16126" width="30.7109375" style="192" customWidth="1"/>
    <col min="16127" max="16127" width="4.7109375" style="192" customWidth="1"/>
    <col min="16128" max="16128" width="13.7109375" style="192" customWidth="1"/>
    <col min="16129" max="16131" width="12.7109375" style="192" customWidth="1"/>
    <col min="16132" max="16132" width="9.140625" style="192"/>
    <col min="16133" max="16133" width="21" style="192" customWidth="1"/>
    <col min="16134" max="16134" width="36.5703125" style="192" customWidth="1"/>
    <col min="16135" max="16384" width="9.140625" style="192"/>
  </cols>
  <sheetData>
    <row r="1" spans="1:8" ht="12.75" customHeight="1">
      <c r="B1" s="80" t="str">
        <f>+'Č1-str'!B1</f>
        <v>IZGRADNJA KANALIZACIJSKEGA OMREŽJA NA OBMOČJU</v>
      </c>
    </row>
    <row r="2" spans="1:8" ht="12.75" customHeight="1">
      <c r="B2" s="80" t="str">
        <f>+'Č1-str'!B2</f>
        <v>AGLOMERACIJE HRVATINI - KANALIZACIJA BARIŽONI</v>
      </c>
    </row>
    <row r="3" spans="1:8" ht="12.75" customHeight="1">
      <c r="B3" s="80"/>
    </row>
    <row r="4" spans="1:8" ht="12.75" customHeight="1">
      <c r="B4" s="80"/>
    </row>
    <row r="5" spans="1:8" ht="12.75" customHeight="1"/>
    <row r="6" spans="1:8" ht="15.75">
      <c r="A6" s="255" t="s">
        <v>177</v>
      </c>
      <c r="B6" s="89" t="s">
        <v>176</v>
      </c>
      <c r="C6" s="208"/>
      <c r="D6" s="41"/>
      <c r="E6" s="41"/>
      <c r="F6" s="164"/>
    </row>
    <row r="7" spans="1:8" ht="12.75" customHeight="1">
      <c r="A7" s="22"/>
      <c r="B7" s="89"/>
      <c r="C7" s="208"/>
      <c r="D7" s="41"/>
      <c r="E7" s="41"/>
      <c r="F7" s="164"/>
    </row>
    <row r="8" spans="1:8" ht="39.75" customHeight="1">
      <c r="A8" s="43">
        <v>1</v>
      </c>
      <c r="B8" s="64" t="s">
        <v>71</v>
      </c>
      <c r="C8" s="209" t="s">
        <v>27</v>
      </c>
      <c r="D8" s="41">
        <v>40</v>
      </c>
      <c r="E8" s="41"/>
      <c r="F8" s="164">
        <f>+D8*E8</f>
        <v>0</v>
      </c>
      <c r="G8" s="275"/>
      <c r="H8" s="173"/>
    </row>
    <row r="9" spans="1:8" ht="12.75" customHeight="1">
      <c r="A9" s="43"/>
      <c r="B9" s="64"/>
      <c r="C9" s="209"/>
      <c r="D9" s="41"/>
      <c r="E9" s="41"/>
      <c r="F9" s="164"/>
      <c r="G9" s="203"/>
      <c r="H9" s="204"/>
    </row>
    <row r="10" spans="1:8" ht="53.25" customHeight="1">
      <c r="A10" s="43">
        <f>+A8+1</f>
        <v>2</v>
      </c>
      <c r="B10" s="64" t="s">
        <v>17</v>
      </c>
      <c r="C10" s="209" t="s">
        <v>12</v>
      </c>
      <c r="D10" s="56">
        <v>2</v>
      </c>
      <c r="E10" s="41"/>
      <c r="F10" s="164">
        <f>D10*E10</f>
        <v>0</v>
      </c>
      <c r="G10" s="275"/>
    </row>
    <row r="11" spans="1:8" ht="12.75" customHeight="1">
      <c r="A11" s="43"/>
      <c r="B11" s="64"/>
      <c r="C11" s="209"/>
      <c r="D11" s="41"/>
      <c r="E11" s="41"/>
      <c r="F11" s="200"/>
    </row>
    <row r="12" spans="1:8" ht="192" customHeight="1">
      <c r="A12" s="43">
        <f>+A10+1</f>
        <v>3</v>
      </c>
      <c r="B12" s="53" t="s">
        <v>26</v>
      </c>
      <c r="C12" s="209" t="s">
        <v>14</v>
      </c>
      <c r="D12" s="54">
        <v>0</v>
      </c>
      <c r="E12" s="54"/>
      <c r="F12" s="307">
        <f>D12*E12</f>
        <v>0</v>
      </c>
      <c r="G12" s="275"/>
    </row>
    <row r="13" spans="1:8" ht="12.75" customHeight="1">
      <c r="A13" s="43"/>
      <c r="B13" s="64"/>
      <c r="C13" s="209"/>
      <c r="D13" s="41"/>
      <c r="E13" s="41"/>
      <c r="F13" s="200"/>
    </row>
    <row r="14" spans="1:8" ht="217.5" customHeight="1">
      <c r="A14" s="43">
        <f>+A12+1</f>
        <v>4</v>
      </c>
      <c r="B14" s="160" t="s">
        <v>68</v>
      </c>
      <c r="C14" s="193"/>
      <c r="E14" s="196"/>
      <c r="F14" s="200"/>
      <c r="G14" s="275"/>
    </row>
    <row r="15" spans="1:8" ht="25.5">
      <c r="A15" s="43"/>
      <c r="B15" s="205" t="s">
        <v>72</v>
      </c>
      <c r="C15" s="197" t="s">
        <v>16</v>
      </c>
      <c r="D15" s="194">
        <f>D8</f>
        <v>40</v>
      </c>
      <c r="E15" s="197"/>
      <c r="F15" s="293">
        <f>D15*E15</f>
        <v>0</v>
      </c>
    </row>
    <row r="16" spans="1:8" ht="12.75" customHeight="1">
      <c r="A16" s="43"/>
      <c r="B16" s="53"/>
      <c r="C16" s="210"/>
      <c r="D16" s="41"/>
      <c r="E16" s="41"/>
      <c r="F16" s="164"/>
    </row>
    <row r="17" spans="1:7" ht="257.25" customHeight="1">
      <c r="A17" s="43">
        <f>+A14+1</f>
        <v>5</v>
      </c>
      <c r="B17" s="160" t="s">
        <v>70</v>
      </c>
      <c r="C17" s="193" t="s">
        <v>12</v>
      </c>
      <c r="D17" s="178">
        <v>0</v>
      </c>
      <c r="E17" s="196"/>
      <c r="F17" s="293">
        <f>D17*E17</f>
        <v>0</v>
      </c>
      <c r="G17" s="275"/>
    </row>
    <row r="18" spans="1:7" ht="12.75" customHeight="1">
      <c r="A18" s="43"/>
      <c r="B18" s="20"/>
      <c r="C18" s="209"/>
      <c r="D18" s="41"/>
      <c r="E18" s="41"/>
      <c r="F18" s="200"/>
    </row>
    <row r="19" spans="1:7" ht="269.25" customHeight="1">
      <c r="A19" s="43">
        <f>+A17+1</f>
        <v>6</v>
      </c>
      <c r="B19" s="160" t="s">
        <v>69</v>
      </c>
      <c r="C19" s="193" t="s">
        <v>12</v>
      </c>
      <c r="D19" s="178">
        <v>1</v>
      </c>
      <c r="E19" s="196"/>
      <c r="F19" s="293">
        <f>D19*E19</f>
        <v>0</v>
      </c>
      <c r="G19" s="275"/>
    </row>
    <row r="20" spans="1:7" ht="12.75" customHeight="1">
      <c r="A20" s="43"/>
      <c r="B20" s="64"/>
      <c r="C20" s="209"/>
      <c r="D20" s="41"/>
      <c r="E20" s="41"/>
      <c r="F20" s="200"/>
    </row>
    <row r="21" spans="1:7" ht="102">
      <c r="A21" s="43">
        <f>+A19+1</f>
        <v>7</v>
      </c>
      <c r="B21" s="64" t="s">
        <v>117</v>
      </c>
      <c r="C21" s="211" t="s">
        <v>14</v>
      </c>
      <c r="D21" s="54">
        <f>D12</f>
        <v>0</v>
      </c>
      <c r="E21" s="61"/>
      <c r="F21" s="42">
        <f>D21*E21</f>
        <v>0</v>
      </c>
      <c r="G21" s="275"/>
    </row>
    <row r="22" spans="1:7" ht="12.75" customHeight="1">
      <c r="A22" s="43"/>
      <c r="B22" s="64"/>
      <c r="C22" s="209"/>
      <c r="D22" s="41"/>
      <c r="E22" s="41"/>
      <c r="F22" s="164"/>
    </row>
    <row r="23" spans="1:7" s="195" customFormat="1" ht="15.75" thickBot="1">
      <c r="A23" s="206"/>
      <c r="B23" s="207"/>
      <c r="C23" s="213"/>
      <c r="D23" s="214"/>
      <c r="E23" s="87" t="s">
        <v>33</v>
      </c>
      <c r="F23" s="291">
        <f>SUM(F8:F21)</f>
        <v>0</v>
      </c>
    </row>
    <row r="24" spans="1:7" ht="12.75" customHeight="1" thickTop="1">
      <c r="A24" s="43"/>
      <c r="B24" s="64"/>
      <c r="C24" s="209"/>
      <c r="D24" s="41"/>
      <c r="E24" s="41"/>
      <c r="F24" s="164"/>
    </row>
    <row r="25" spans="1:7" ht="12.75" customHeight="1">
      <c r="A25" s="43"/>
      <c r="B25" s="64"/>
      <c r="C25" s="209"/>
      <c r="D25" s="41"/>
      <c r="E25" s="41"/>
      <c r="F25" s="164"/>
    </row>
    <row r="26" spans="1:7" s="195" customFormat="1" ht="15">
      <c r="A26" s="206"/>
      <c r="B26" s="207"/>
      <c r="C26" s="213"/>
      <c r="D26" s="214"/>
      <c r="E26" s="214"/>
      <c r="F26" s="215"/>
    </row>
    <row r="27" spans="1:7" ht="12.75" customHeight="1">
      <c r="A27" s="43"/>
      <c r="B27" s="64"/>
      <c r="C27" s="209"/>
      <c r="D27" s="41"/>
      <c r="E27" s="41"/>
      <c r="F27" s="164"/>
    </row>
    <row r="28" spans="1:7" ht="40.5" customHeight="1">
      <c r="A28" s="43"/>
      <c r="B28" s="64"/>
      <c r="C28" s="209"/>
      <c r="D28" s="41"/>
      <c r="E28" s="41"/>
      <c r="F28" s="164"/>
    </row>
    <row r="29" spans="1:7" ht="12.75" customHeight="1">
      <c r="A29" s="43"/>
      <c r="B29" s="64"/>
      <c r="C29" s="209"/>
      <c r="D29" s="41"/>
      <c r="E29" s="41"/>
      <c r="F29" s="164"/>
    </row>
    <row r="30" spans="1:7" ht="54" customHeight="1">
      <c r="A30" s="43"/>
      <c r="B30" s="64"/>
      <c r="C30" s="209"/>
      <c r="D30" s="56"/>
      <c r="E30" s="41"/>
      <c r="F30" s="164"/>
    </row>
    <row r="31" spans="1:7" ht="12.75" customHeight="1">
      <c r="A31" s="43"/>
      <c r="B31" s="64"/>
      <c r="C31" s="209"/>
      <c r="D31" s="41"/>
      <c r="E31" s="41"/>
      <c r="F31" s="164"/>
    </row>
    <row r="32" spans="1:7">
      <c r="A32" s="43"/>
      <c r="B32" s="53"/>
      <c r="C32" s="40"/>
      <c r="D32" s="54"/>
      <c r="E32" s="55"/>
      <c r="F32" s="292"/>
    </row>
    <row r="33" spans="1:8" ht="12.75" customHeight="1">
      <c r="A33" s="43"/>
      <c r="B33" s="20"/>
      <c r="C33" s="209"/>
      <c r="D33" s="41"/>
      <c r="E33" s="41"/>
      <c r="F33" s="164"/>
    </row>
    <row r="34" spans="1:8" ht="12.75" customHeight="1">
      <c r="A34" s="43"/>
      <c r="B34" s="160"/>
      <c r="C34" s="193"/>
      <c r="E34" s="196"/>
      <c r="F34" s="200"/>
    </row>
    <row r="35" spans="1:8">
      <c r="A35" s="43"/>
      <c r="B35" s="205"/>
      <c r="C35" s="193"/>
      <c r="D35" s="194"/>
      <c r="E35" s="197"/>
      <c r="F35" s="293"/>
    </row>
    <row r="36" spans="1:8" ht="12.75" customHeight="1">
      <c r="A36" s="43"/>
      <c r="B36" s="205"/>
      <c r="C36" s="197"/>
      <c r="D36" s="194"/>
      <c r="E36" s="197"/>
      <c r="F36" s="293"/>
    </row>
    <row r="37" spans="1:8" ht="256.5" customHeight="1">
      <c r="A37" s="43"/>
      <c r="B37" s="160"/>
      <c r="C37" s="193"/>
      <c r="E37" s="196"/>
      <c r="F37" s="293"/>
    </row>
    <row r="38" spans="1:8" ht="12.75" customHeight="1">
      <c r="A38" s="43"/>
      <c r="B38" s="20"/>
      <c r="C38" s="209"/>
      <c r="D38" s="41"/>
      <c r="E38" s="41"/>
      <c r="F38" s="200"/>
    </row>
    <row r="39" spans="1:8">
      <c r="A39" s="43"/>
      <c r="B39" s="160"/>
      <c r="C39" s="193"/>
      <c r="E39" s="196"/>
      <c r="F39" s="293"/>
    </row>
    <row r="40" spans="1:8" ht="12.75" customHeight="1">
      <c r="A40" s="43"/>
      <c r="B40" s="20"/>
      <c r="C40" s="209"/>
      <c r="D40" s="196"/>
      <c r="E40" s="41"/>
      <c r="F40" s="164"/>
    </row>
    <row r="41" spans="1:8" ht="132" customHeight="1">
      <c r="A41" s="43"/>
      <c r="B41" s="64"/>
      <c r="C41" s="40"/>
      <c r="D41" s="54"/>
      <c r="E41" s="61"/>
      <c r="F41" s="293"/>
    </row>
    <row r="42" spans="1:8" ht="12.75" customHeight="1">
      <c r="A42" s="43"/>
      <c r="B42" s="20"/>
      <c r="C42" s="209"/>
      <c r="D42" s="196"/>
      <c r="E42" s="41"/>
      <c r="F42" s="164"/>
    </row>
    <row r="43" spans="1:8">
      <c r="A43" s="43"/>
      <c r="B43" s="20"/>
      <c r="C43" s="68"/>
      <c r="D43" s="317"/>
      <c r="E43" s="317"/>
      <c r="F43" s="282"/>
      <c r="G43" s="318"/>
      <c r="H43" s="318"/>
    </row>
    <row r="44" spans="1:8" ht="12.75" customHeight="1">
      <c r="A44" s="43"/>
      <c r="B44" s="20"/>
      <c r="C44" s="209"/>
      <c r="D44" s="274"/>
      <c r="E44" s="317"/>
      <c r="F44" s="282"/>
      <c r="G44" s="318"/>
      <c r="H44" s="318"/>
    </row>
    <row r="45" spans="1:8" s="195" customFormat="1" ht="15">
      <c r="A45" s="206"/>
      <c r="B45" s="207"/>
      <c r="C45" s="213"/>
      <c r="D45" s="319"/>
      <c r="E45" s="320"/>
      <c r="F45" s="320"/>
      <c r="G45" s="321"/>
      <c r="H45" s="321"/>
    </row>
    <row r="46" spans="1:8" ht="12.75" customHeight="1">
      <c r="A46" s="43"/>
      <c r="B46" s="20"/>
      <c r="C46" s="209"/>
      <c r="D46" s="274"/>
      <c r="E46" s="317"/>
      <c r="F46" s="282"/>
      <c r="G46" s="318"/>
      <c r="H46" s="318"/>
    </row>
    <row r="47" spans="1:8" ht="12.75" customHeight="1">
      <c r="A47" s="43"/>
      <c r="B47" s="20"/>
      <c r="C47" s="209"/>
      <c r="D47" s="274"/>
      <c r="E47" s="317"/>
      <c r="F47" s="282"/>
      <c r="G47" s="318"/>
      <c r="H47" s="318"/>
    </row>
    <row r="48" spans="1:8" ht="15">
      <c r="A48" s="43"/>
      <c r="B48" s="212"/>
      <c r="C48" s="209"/>
      <c r="D48" s="274"/>
      <c r="E48" s="317"/>
      <c r="F48" s="282"/>
      <c r="G48" s="318"/>
      <c r="H48" s="318"/>
    </row>
    <row r="49" spans="1:8" ht="12.75" customHeight="1">
      <c r="A49" s="43"/>
      <c r="B49" s="20"/>
      <c r="C49" s="209"/>
      <c r="D49" s="274"/>
      <c r="E49" s="317"/>
      <c r="F49" s="282"/>
      <c r="G49" s="318"/>
      <c r="H49" s="318"/>
    </row>
    <row r="50" spans="1:8" s="195" customFormat="1" ht="15">
      <c r="A50" s="206"/>
      <c r="B50" s="207"/>
      <c r="C50" s="213"/>
      <c r="D50" s="319"/>
      <c r="E50" s="322"/>
      <c r="F50" s="286"/>
      <c r="G50" s="321"/>
      <c r="H50" s="321"/>
    </row>
    <row r="51" spans="1:8" s="195" customFormat="1" ht="15">
      <c r="A51" s="206"/>
      <c r="B51" s="207"/>
      <c r="C51" s="213"/>
      <c r="D51" s="322"/>
      <c r="E51" s="322"/>
      <c r="F51" s="286"/>
      <c r="G51" s="321"/>
      <c r="H51" s="321"/>
    </row>
    <row r="52" spans="1:8" ht="12.75" customHeight="1">
      <c r="A52" s="43"/>
      <c r="B52" s="20"/>
      <c r="C52" s="209"/>
      <c r="D52" s="317"/>
      <c r="E52" s="317"/>
      <c r="F52" s="282"/>
      <c r="G52" s="318"/>
      <c r="H52" s="318"/>
    </row>
    <row r="53" spans="1:8" s="216" customFormat="1" ht="15.75">
      <c r="A53" s="22"/>
      <c r="B53" s="89"/>
      <c r="C53" s="208"/>
      <c r="D53" s="323"/>
      <c r="E53" s="324"/>
      <c r="F53" s="325"/>
      <c r="G53" s="326"/>
      <c r="H53" s="326"/>
    </row>
    <row r="54" spans="1:8" ht="12.75" customHeight="1">
      <c r="A54" s="43"/>
      <c r="B54" s="20"/>
      <c r="C54" s="209"/>
      <c r="D54" s="317"/>
      <c r="E54" s="317"/>
      <c r="F54" s="282"/>
      <c r="G54" s="318"/>
      <c r="H54" s="318"/>
    </row>
    <row r="55" spans="1:8" ht="12.75" customHeight="1">
      <c r="A55" s="43"/>
      <c r="B55" s="20"/>
      <c r="C55" s="209"/>
      <c r="D55" s="317"/>
      <c r="E55" s="317"/>
      <c r="F55" s="282"/>
      <c r="G55" s="318"/>
      <c r="H55" s="318"/>
    </row>
    <row r="56" spans="1:8" ht="12.75" customHeight="1">
      <c r="A56" s="43"/>
      <c r="B56" s="20"/>
      <c r="C56" s="209"/>
      <c r="D56" s="317"/>
      <c r="E56" s="317"/>
      <c r="F56" s="282"/>
      <c r="G56" s="318"/>
      <c r="H56" s="318"/>
    </row>
    <row r="57" spans="1:8" ht="12.75" customHeight="1">
      <c r="B57" s="198"/>
      <c r="C57" s="209"/>
      <c r="D57" s="327"/>
      <c r="E57" s="328"/>
      <c r="F57" s="284"/>
      <c r="G57" s="318"/>
      <c r="H57" s="318"/>
    </row>
    <row r="58" spans="1:8" ht="12.75" customHeight="1">
      <c r="D58" s="329"/>
      <c r="E58" s="281"/>
      <c r="F58" s="281"/>
      <c r="G58" s="318"/>
      <c r="H58" s="318"/>
    </row>
    <row r="59" spans="1:8" ht="12.75" customHeight="1">
      <c r="B59" s="20"/>
      <c r="C59" s="209"/>
      <c r="D59" s="330"/>
      <c r="E59" s="328"/>
      <c r="F59" s="284"/>
      <c r="G59" s="318"/>
      <c r="H59" s="318"/>
    </row>
    <row r="60" spans="1:8" ht="12.75" customHeight="1"/>
    <row r="61" spans="1:8" ht="12.75" customHeight="1"/>
    <row r="62" spans="1:8" ht="12.75" customHeight="1"/>
    <row r="63" spans="1:8" ht="12.75" customHeight="1"/>
    <row r="157" ht="15" customHeight="1"/>
    <row r="180" ht="26.25" customHeight="1"/>
    <row r="255" ht="12.75" customHeight="1"/>
    <row r="257"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sheetData>
  <pageMargins left="0.78740157480314965" right="0.19685039370078741" top="0.59055118110236227" bottom="0.59055118110236227" header="0" footer="0.19685039370078741"/>
  <pageSetup paperSize="9" orientation="portrait" r:id="rId1"/>
  <headerFooter>
    <oddFooter>Stran &amp;P</oddFooter>
  </headerFooter>
  <rowBreaks count="1" manualBreakCount="1">
    <brk id="2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H290"/>
  <sheetViews>
    <sheetView showZeros="0" workbookViewId="0">
      <selection activeCell="E10" sqref="E10"/>
    </sheetView>
  </sheetViews>
  <sheetFormatPr defaultRowHeight="12.75"/>
  <cols>
    <col min="1" max="1" width="4.7109375" style="192" customWidth="1"/>
    <col min="2" max="2" width="30.7109375" style="192" customWidth="1"/>
    <col min="3" max="3" width="4.7109375" style="84" customWidth="1"/>
    <col min="4" max="4" width="12.7109375" style="178" customWidth="1"/>
    <col min="5" max="6" width="12.7109375" style="74" customWidth="1"/>
    <col min="7" max="8" width="12.7109375" style="192" customWidth="1"/>
    <col min="9" max="252" width="9.140625" style="192"/>
    <col min="253" max="253" width="4.7109375" style="192" customWidth="1"/>
    <col min="254" max="254" width="30.7109375" style="192" customWidth="1"/>
    <col min="255" max="255" width="4.7109375" style="192" customWidth="1"/>
    <col min="256" max="256" width="13.7109375" style="192" customWidth="1"/>
    <col min="257" max="259" width="12.7109375" style="192" customWidth="1"/>
    <col min="260" max="260" width="9.140625" style="192"/>
    <col min="261" max="261" width="21" style="192" customWidth="1"/>
    <col min="262" max="262" width="36.5703125" style="192" customWidth="1"/>
    <col min="263" max="508" width="9.140625" style="192"/>
    <col min="509" max="509" width="4.7109375" style="192" customWidth="1"/>
    <col min="510" max="510" width="30.7109375" style="192" customWidth="1"/>
    <col min="511" max="511" width="4.7109375" style="192" customWidth="1"/>
    <col min="512" max="512" width="13.7109375" style="192" customWidth="1"/>
    <col min="513" max="515" width="12.7109375" style="192" customWidth="1"/>
    <col min="516" max="516" width="9.140625" style="192"/>
    <col min="517" max="517" width="21" style="192" customWidth="1"/>
    <col min="518" max="518" width="36.5703125" style="192" customWidth="1"/>
    <col min="519" max="764" width="9.140625" style="192"/>
    <col min="765" max="765" width="4.7109375" style="192" customWidth="1"/>
    <col min="766" max="766" width="30.7109375" style="192" customWidth="1"/>
    <col min="767" max="767" width="4.7109375" style="192" customWidth="1"/>
    <col min="768" max="768" width="13.7109375" style="192" customWidth="1"/>
    <col min="769" max="771" width="12.7109375" style="192" customWidth="1"/>
    <col min="772" max="772" width="9.140625" style="192"/>
    <col min="773" max="773" width="21" style="192" customWidth="1"/>
    <col min="774" max="774" width="36.5703125" style="192" customWidth="1"/>
    <col min="775" max="1020" width="9.140625" style="192"/>
    <col min="1021" max="1021" width="4.7109375" style="192" customWidth="1"/>
    <col min="1022" max="1022" width="30.7109375" style="192" customWidth="1"/>
    <col min="1023" max="1023" width="4.7109375" style="192" customWidth="1"/>
    <col min="1024" max="1024" width="13.7109375" style="192" customWidth="1"/>
    <col min="1025" max="1027" width="12.7109375" style="192" customWidth="1"/>
    <col min="1028" max="1028" width="9.140625" style="192"/>
    <col min="1029" max="1029" width="21" style="192" customWidth="1"/>
    <col min="1030" max="1030" width="36.5703125" style="192" customWidth="1"/>
    <col min="1031" max="1276" width="9.140625" style="192"/>
    <col min="1277" max="1277" width="4.7109375" style="192" customWidth="1"/>
    <col min="1278" max="1278" width="30.7109375" style="192" customWidth="1"/>
    <col min="1279" max="1279" width="4.7109375" style="192" customWidth="1"/>
    <col min="1280" max="1280" width="13.7109375" style="192" customWidth="1"/>
    <col min="1281" max="1283" width="12.7109375" style="192" customWidth="1"/>
    <col min="1284" max="1284" width="9.140625" style="192"/>
    <col min="1285" max="1285" width="21" style="192" customWidth="1"/>
    <col min="1286" max="1286" width="36.5703125" style="192" customWidth="1"/>
    <col min="1287" max="1532" width="9.140625" style="192"/>
    <col min="1533" max="1533" width="4.7109375" style="192" customWidth="1"/>
    <col min="1534" max="1534" width="30.7109375" style="192" customWidth="1"/>
    <col min="1535" max="1535" width="4.7109375" style="192" customWidth="1"/>
    <col min="1536" max="1536" width="13.7109375" style="192" customWidth="1"/>
    <col min="1537" max="1539" width="12.7109375" style="192" customWidth="1"/>
    <col min="1540" max="1540" width="9.140625" style="192"/>
    <col min="1541" max="1541" width="21" style="192" customWidth="1"/>
    <col min="1542" max="1542" width="36.5703125" style="192" customWidth="1"/>
    <col min="1543" max="1788" width="9.140625" style="192"/>
    <col min="1789" max="1789" width="4.7109375" style="192" customWidth="1"/>
    <col min="1790" max="1790" width="30.7109375" style="192" customWidth="1"/>
    <col min="1791" max="1791" width="4.7109375" style="192" customWidth="1"/>
    <col min="1792" max="1792" width="13.7109375" style="192" customWidth="1"/>
    <col min="1793" max="1795" width="12.7109375" style="192" customWidth="1"/>
    <col min="1796" max="1796" width="9.140625" style="192"/>
    <col min="1797" max="1797" width="21" style="192" customWidth="1"/>
    <col min="1798" max="1798" width="36.5703125" style="192" customWidth="1"/>
    <col min="1799" max="2044" width="9.140625" style="192"/>
    <col min="2045" max="2045" width="4.7109375" style="192" customWidth="1"/>
    <col min="2046" max="2046" width="30.7109375" style="192" customWidth="1"/>
    <col min="2047" max="2047" width="4.7109375" style="192" customWidth="1"/>
    <col min="2048" max="2048" width="13.7109375" style="192" customWidth="1"/>
    <col min="2049" max="2051" width="12.7109375" style="192" customWidth="1"/>
    <col min="2052" max="2052" width="9.140625" style="192"/>
    <col min="2053" max="2053" width="21" style="192" customWidth="1"/>
    <col min="2054" max="2054" width="36.5703125" style="192" customWidth="1"/>
    <col min="2055" max="2300" width="9.140625" style="192"/>
    <col min="2301" max="2301" width="4.7109375" style="192" customWidth="1"/>
    <col min="2302" max="2302" width="30.7109375" style="192" customWidth="1"/>
    <col min="2303" max="2303" width="4.7109375" style="192" customWidth="1"/>
    <col min="2304" max="2304" width="13.7109375" style="192" customWidth="1"/>
    <col min="2305" max="2307" width="12.7109375" style="192" customWidth="1"/>
    <col min="2308" max="2308" width="9.140625" style="192"/>
    <col min="2309" max="2309" width="21" style="192" customWidth="1"/>
    <col min="2310" max="2310" width="36.5703125" style="192" customWidth="1"/>
    <col min="2311" max="2556" width="9.140625" style="192"/>
    <col min="2557" max="2557" width="4.7109375" style="192" customWidth="1"/>
    <col min="2558" max="2558" width="30.7109375" style="192" customWidth="1"/>
    <col min="2559" max="2559" width="4.7109375" style="192" customWidth="1"/>
    <col min="2560" max="2560" width="13.7109375" style="192" customWidth="1"/>
    <col min="2561" max="2563" width="12.7109375" style="192" customWidth="1"/>
    <col min="2564" max="2564" width="9.140625" style="192"/>
    <col min="2565" max="2565" width="21" style="192" customWidth="1"/>
    <col min="2566" max="2566" width="36.5703125" style="192" customWidth="1"/>
    <col min="2567" max="2812" width="9.140625" style="192"/>
    <col min="2813" max="2813" width="4.7109375" style="192" customWidth="1"/>
    <col min="2814" max="2814" width="30.7109375" style="192" customWidth="1"/>
    <col min="2815" max="2815" width="4.7109375" style="192" customWidth="1"/>
    <col min="2816" max="2816" width="13.7109375" style="192" customWidth="1"/>
    <col min="2817" max="2819" width="12.7109375" style="192" customWidth="1"/>
    <col min="2820" max="2820" width="9.140625" style="192"/>
    <col min="2821" max="2821" width="21" style="192" customWidth="1"/>
    <col min="2822" max="2822" width="36.5703125" style="192" customWidth="1"/>
    <col min="2823" max="3068" width="9.140625" style="192"/>
    <col min="3069" max="3069" width="4.7109375" style="192" customWidth="1"/>
    <col min="3070" max="3070" width="30.7109375" style="192" customWidth="1"/>
    <col min="3071" max="3071" width="4.7109375" style="192" customWidth="1"/>
    <col min="3072" max="3072" width="13.7109375" style="192" customWidth="1"/>
    <col min="3073" max="3075" width="12.7109375" style="192" customWidth="1"/>
    <col min="3076" max="3076" width="9.140625" style="192"/>
    <col min="3077" max="3077" width="21" style="192" customWidth="1"/>
    <col min="3078" max="3078" width="36.5703125" style="192" customWidth="1"/>
    <col min="3079" max="3324" width="9.140625" style="192"/>
    <col min="3325" max="3325" width="4.7109375" style="192" customWidth="1"/>
    <col min="3326" max="3326" width="30.7109375" style="192" customWidth="1"/>
    <col min="3327" max="3327" width="4.7109375" style="192" customWidth="1"/>
    <col min="3328" max="3328" width="13.7109375" style="192" customWidth="1"/>
    <col min="3329" max="3331" width="12.7109375" style="192" customWidth="1"/>
    <col min="3332" max="3332" width="9.140625" style="192"/>
    <col min="3333" max="3333" width="21" style="192" customWidth="1"/>
    <col min="3334" max="3334" width="36.5703125" style="192" customWidth="1"/>
    <col min="3335" max="3580" width="9.140625" style="192"/>
    <col min="3581" max="3581" width="4.7109375" style="192" customWidth="1"/>
    <col min="3582" max="3582" width="30.7109375" style="192" customWidth="1"/>
    <col min="3583" max="3583" width="4.7109375" style="192" customWidth="1"/>
    <col min="3584" max="3584" width="13.7109375" style="192" customWidth="1"/>
    <col min="3585" max="3587" width="12.7109375" style="192" customWidth="1"/>
    <col min="3588" max="3588" width="9.140625" style="192"/>
    <col min="3589" max="3589" width="21" style="192" customWidth="1"/>
    <col min="3590" max="3590" width="36.5703125" style="192" customWidth="1"/>
    <col min="3591" max="3836" width="9.140625" style="192"/>
    <col min="3837" max="3837" width="4.7109375" style="192" customWidth="1"/>
    <col min="3838" max="3838" width="30.7109375" style="192" customWidth="1"/>
    <col min="3839" max="3839" width="4.7109375" style="192" customWidth="1"/>
    <col min="3840" max="3840" width="13.7109375" style="192" customWidth="1"/>
    <col min="3841" max="3843" width="12.7109375" style="192" customWidth="1"/>
    <col min="3844" max="3844" width="9.140625" style="192"/>
    <col min="3845" max="3845" width="21" style="192" customWidth="1"/>
    <col min="3846" max="3846" width="36.5703125" style="192" customWidth="1"/>
    <col min="3847" max="4092" width="9.140625" style="192"/>
    <col min="4093" max="4093" width="4.7109375" style="192" customWidth="1"/>
    <col min="4094" max="4094" width="30.7109375" style="192" customWidth="1"/>
    <col min="4095" max="4095" width="4.7109375" style="192" customWidth="1"/>
    <col min="4096" max="4096" width="13.7109375" style="192" customWidth="1"/>
    <col min="4097" max="4099" width="12.7109375" style="192" customWidth="1"/>
    <col min="4100" max="4100" width="9.140625" style="192"/>
    <col min="4101" max="4101" width="21" style="192" customWidth="1"/>
    <col min="4102" max="4102" width="36.5703125" style="192" customWidth="1"/>
    <col min="4103" max="4348" width="9.140625" style="192"/>
    <col min="4349" max="4349" width="4.7109375" style="192" customWidth="1"/>
    <col min="4350" max="4350" width="30.7109375" style="192" customWidth="1"/>
    <col min="4351" max="4351" width="4.7109375" style="192" customWidth="1"/>
    <col min="4352" max="4352" width="13.7109375" style="192" customWidth="1"/>
    <col min="4353" max="4355" width="12.7109375" style="192" customWidth="1"/>
    <col min="4356" max="4356" width="9.140625" style="192"/>
    <col min="4357" max="4357" width="21" style="192" customWidth="1"/>
    <col min="4358" max="4358" width="36.5703125" style="192" customWidth="1"/>
    <col min="4359" max="4604" width="9.140625" style="192"/>
    <col min="4605" max="4605" width="4.7109375" style="192" customWidth="1"/>
    <col min="4606" max="4606" width="30.7109375" style="192" customWidth="1"/>
    <col min="4607" max="4607" width="4.7109375" style="192" customWidth="1"/>
    <col min="4608" max="4608" width="13.7109375" style="192" customWidth="1"/>
    <col min="4609" max="4611" width="12.7109375" style="192" customWidth="1"/>
    <col min="4612" max="4612" width="9.140625" style="192"/>
    <col min="4613" max="4613" width="21" style="192" customWidth="1"/>
    <col min="4614" max="4614" width="36.5703125" style="192" customWidth="1"/>
    <col min="4615" max="4860" width="9.140625" style="192"/>
    <col min="4861" max="4861" width="4.7109375" style="192" customWidth="1"/>
    <col min="4862" max="4862" width="30.7109375" style="192" customWidth="1"/>
    <col min="4863" max="4863" width="4.7109375" style="192" customWidth="1"/>
    <col min="4864" max="4864" width="13.7109375" style="192" customWidth="1"/>
    <col min="4865" max="4867" width="12.7109375" style="192" customWidth="1"/>
    <col min="4868" max="4868" width="9.140625" style="192"/>
    <col min="4869" max="4869" width="21" style="192" customWidth="1"/>
    <col min="4870" max="4870" width="36.5703125" style="192" customWidth="1"/>
    <col min="4871" max="5116" width="9.140625" style="192"/>
    <col min="5117" max="5117" width="4.7109375" style="192" customWidth="1"/>
    <col min="5118" max="5118" width="30.7109375" style="192" customWidth="1"/>
    <col min="5119" max="5119" width="4.7109375" style="192" customWidth="1"/>
    <col min="5120" max="5120" width="13.7109375" style="192" customWidth="1"/>
    <col min="5121" max="5123" width="12.7109375" style="192" customWidth="1"/>
    <col min="5124" max="5124" width="9.140625" style="192"/>
    <col min="5125" max="5125" width="21" style="192" customWidth="1"/>
    <col min="5126" max="5126" width="36.5703125" style="192" customWidth="1"/>
    <col min="5127" max="5372" width="9.140625" style="192"/>
    <col min="5373" max="5373" width="4.7109375" style="192" customWidth="1"/>
    <col min="5374" max="5374" width="30.7109375" style="192" customWidth="1"/>
    <col min="5375" max="5375" width="4.7109375" style="192" customWidth="1"/>
    <col min="5376" max="5376" width="13.7109375" style="192" customWidth="1"/>
    <col min="5377" max="5379" width="12.7109375" style="192" customWidth="1"/>
    <col min="5380" max="5380" width="9.140625" style="192"/>
    <col min="5381" max="5381" width="21" style="192" customWidth="1"/>
    <col min="5382" max="5382" width="36.5703125" style="192" customWidth="1"/>
    <col min="5383" max="5628" width="9.140625" style="192"/>
    <col min="5629" max="5629" width="4.7109375" style="192" customWidth="1"/>
    <col min="5630" max="5630" width="30.7109375" style="192" customWidth="1"/>
    <col min="5631" max="5631" width="4.7109375" style="192" customWidth="1"/>
    <col min="5632" max="5632" width="13.7109375" style="192" customWidth="1"/>
    <col min="5633" max="5635" width="12.7109375" style="192" customWidth="1"/>
    <col min="5636" max="5636" width="9.140625" style="192"/>
    <col min="5637" max="5637" width="21" style="192" customWidth="1"/>
    <col min="5638" max="5638" width="36.5703125" style="192" customWidth="1"/>
    <col min="5639" max="5884" width="9.140625" style="192"/>
    <col min="5885" max="5885" width="4.7109375" style="192" customWidth="1"/>
    <col min="5886" max="5886" width="30.7109375" style="192" customWidth="1"/>
    <col min="5887" max="5887" width="4.7109375" style="192" customWidth="1"/>
    <col min="5888" max="5888" width="13.7109375" style="192" customWidth="1"/>
    <col min="5889" max="5891" width="12.7109375" style="192" customWidth="1"/>
    <col min="5892" max="5892" width="9.140625" style="192"/>
    <col min="5893" max="5893" width="21" style="192" customWidth="1"/>
    <col min="5894" max="5894" width="36.5703125" style="192" customWidth="1"/>
    <col min="5895" max="6140" width="9.140625" style="192"/>
    <col min="6141" max="6141" width="4.7109375" style="192" customWidth="1"/>
    <col min="6142" max="6142" width="30.7109375" style="192" customWidth="1"/>
    <col min="6143" max="6143" width="4.7109375" style="192" customWidth="1"/>
    <col min="6144" max="6144" width="13.7109375" style="192" customWidth="1"/>
    <col min="6145" max="6147" width="12.7109375" style="192" customWidth="1"/>
    <col min="6148" max="6148" width="9.140625" style="192"/>
    <col min="6149" max="6149" width="21" style="192" customWidth="1"/>
    <col min="6150" max="6150" width="36.5703125" style="192" customWidth="1"/>
    <col min="6151" max="6396" width="9.140625" style="192"/>
    <col min="6397" max="6397" width="4.7109375" style="192" customWidth="1"/>
    <col min="6398" max="6398" width="30.7109375" style="192" customWidth="1"/>
    <col min="6399" max="6399" width="4.7109375" style="192" customWidth="1"/>
    <col min="6400" max="6400" width="13.7109375" style="192" customWidth="1"/>
    <col min="6401" max="6403" width="12.7109375" style="192" customWidth="1"/>
    <col min="6404" max="6404" width="9.140625" style="192"/>
    <col min="6405" max="6405" width="21" style="192" customWidth="1"/>
    <col min="6406" max="6406" width="36.5703125" style="192" customWidth="1"/>
    <col min="6407" max="6652" width="9.140625" style="192"/>
    <col min="6653" max="6653" width="4.7109375" style="192" customWidth="1"/>
    <col min="6654" max="6654" width="30.7109375" style="192" customWidth="1"/>
    <col min="6655" max="6655" width="4.7109375" style="192" customWidth="1"/>
    <col min="6656" max="6656" width="13.7109375" style="192" customWidth="1"/>
    <col min="6657" max="6659" width="12.7109375" style="192" customWidth="1"/>
    <col min="6660" max="6660" width="9.140625" style="192"/>
    <col min="6661" max="6661" width="21" style="192" customWidth="1"/>
    <col min="6662" max="6662" width="36.5703125" style="192" customWidth="1"/>
    <col min="6663" max="6908" width="9.140625" style="192"/>
    <col min="6909" max="6909" width="4.7109375" style="192" customWidth="1"/>
    <col min="6910" max="6910" width="30.7109375" style="192" customWidth="1"/>
    <col min="6911" max="6911" width="4.7109375" style="192" customWidth="1"/>
    <col min="6912" max="6912" width="13.7109375" style="192" customWidth="1"/>
    <col min="6913" max="6915" width="12.7109375" style="192" customWidth="1"/>
    <col min="6916" max="6916" width="9.140625" style="192"/>
    <col min="6917" max="6917" width="21" style="192" customWidth="1"/>
    <col min="6918" max="6918" width="36.5703125" style="192" customWidth="1"/>
    <col min="6919" max="7164" width="9.140625" style="192"/>
    <col min="7165" max="7165" width="4.7109375" style="192" customWidth="1"/>
    <col min="7166" max="7166" width="30.7109375" style="192" customWidth="1"/>
    <col min="7167" max="7167" width="4.7109375" style="192" customWidth="1"/>
    <col min="7168" max="7168" width="13.7109375" style="192" customWidth="1"/>
    <col min="7169" max="7171" width="12.7109375" style="192" customWidth="1"/>
    <col min="7172" max="7172" width="9.140625" style="192"/>
    <col min="7173" max="7173" width="21" style="192" customWidth="1"/>
    <col min="7174" max="7174" width="36.5703125" style="192" customWidth="1"/>
    <col min="7175" max="7420" width="9.140625" style="192"/>
    <col min="7421" max="7421" width="4.7109375" style="192" customWidth="1"/>
    <col min="7422" max="7422" width="30.7109375" style="192" customWidth="1"/>
    <col min="7423" max="7423" width="4.7109375" style="192" customWidth="1"/>
    <col min="7424" max="7424" width="13.7109375" style="192" customWidth="1"/>
    <col min="7425" max="7427" width="12.7109375" style="192" customWidth="1"/>
    <col min="7428" max="7428" width="9.140625" style="192"/>
    <col min="7429" max="7429" width="21" style="192" customWidth="1"/>
    <col min="7430" max="7430" width="36.5703125" style="192" customWidth="1"/>
    <col min="7431" max="7676" width="9.140625" style="192"/>
    <col min="7677" max="7677" width="4.7109375" style="192" customWidth="1"/>
    <col min="7678" max="7678" width="30.7109375" style="192" customWidth="1"/>
    <col min="7679" max="7679" width="4.7109375" style="192" customWidth="1"/>
    <col min="7680" max="7680" width="13.7109375" style="192" customWidth="1"/>
    <col min="7681" max="7683" width="12.7109375" style="192" customWidth="1"/>
    <col min="7684" max="7684" width="9.140625" style="192"/>
    <col min="7685" max="7685" width="21" style="192" customWidth="1"/>
    <col min="7686" max="7686" width="36.5703125" style="192" customWidth="1"/>
    <col min="7687" max="7932" width="9.140625" style="192"/>
    <col min="7933" max="7933" width="4.7109375" style="192" customWidth="1"/>
    <col min="7934" max="7934" width="30.7109375" style="192" customWidth="1"/>
    <col min="7935" max="7935" width="4.7109375" style="192" customWidth="1"/>
    <col min="7936" max="7936" width="13.7109375" style="192" customWidth="1"/>
    <col min="7937" max="7939" width="12.7109375" style="192" customWidth="1"/>
    <col min="7940" max="7940" width="9.140625" style="192"/>
    <col min="7941" max="7941" width="21" style="192" customWidth="1"/>
    <col min="7942" max="7942" width="36.5703125" style="192" customWidth="1"/>
    <col min="7943" max="8188" width="9.140625" style="192"/>
    <col min="8189" max="8189" width="4.7109375" style="192" customWidth="1"/>
    <col min="8190" max="8190" width="30.7109375" style="192" customWidth="1"/>
    <col min="8191" max="8191" width="4.7109375" style="192" customWidth="1"/>
    <col min="8192" max="8192" width="13.7109375" style="192" customWidth="1"/>
    <col min="8193" max="8195" width="12.7109375" style="192" customWidth="1"/>
    <col min="8196" max="8196" width="9.140625" style="192"/>
    <col min="8197" max="8197" width="21" style="192" customWidth="1"/>
    <col min="8198" max="8198" width="36.5703125" style="192" customWidth="1"/>
    <col min="8199" max="8444" width="9.140625" style="192"/>
    <col min="8445" max="8445" width="4.7109375" style="192" customWidth="1"/>
    <col min="8446" max="8446" width="30.7109375" style="192" customWidth="1"/>
    <col min="8447" max="8447" width="4.7109375" style="192" customWidth="1"/>
    <col min="8448" max="8448" width="13.7109375" style="192" customWidth="1"/>
    <col min="8449" max="8451" width="12.7109375" style="192" customWidth="1"/>
    <col min="8452" max="8452" width="9.140625" style="192"/>
    <col min="8453" max="8453" width="21" style="192" customWidth="1"/>
    <col min="8454" max="8454" width="36.5703125" style="192" customWidth="1"/>
    <col min="8455" max="8700" width="9.140625" style="192"/>
    <col min="8701" max="8701" width="4.7109375" style="192" customWidth="1"/>
    <col min="8702" max="8702" width="30.7109375" style="192" customWidth="1"/>
    <col min="8703" max="8703" width="4.7109375" style="192" customWidth="1"/>
    <col min="8704" max="8704" width="13.7109375" style="192" customWidth="1"/>
    <col min="8705" max="8707" width="12.7109375" style="192" customWidth="1"/>
    <col min="8708" max="8708" width="9.140625" style="192"/>
    <col min="8709" max="8709" width="21" style="192" customWidth="1"/>
    <col min="8710" max="8710" width="36.5703125" style="192" customWidth="1"/>
    <col min="8711" max="8956" width="9.140625" style="192"/>
    <col min="8957" max="8957" width="4.7109375" style="192" customWidth="1"/>
    <col min="8958" max="8958" width="30.7109375" style="192" customWidth="1"/>
    <col min="8959" max="8959" width="4.7109375" style="192" customWidth="1"/>
    <col min="8960" max="8960" width="13.7109375" style="192" customWidth="1"/>
    <col min="8961" max="8963" width="12.7109375" style="192" customWidth="1"/>
    <col min="8964" max="8964" width="9.140625" style="192"/>
    <col min="8965" max="8965" width="21" style="192" customWidth="1"/>
    <col min="8966" max="8966" width="36.5703125" style="192" customWidth="1"/>
    <col min="8967" max="9212" width="9.140625" style="192"/>
    <col min="9213" max="9213" width="4.7109375" style="192" customWidth="1"/>
    <col min="9214" max="9214" width="30.7109375" style="192" customWidth="1"/>
    <col min="9215" max="9215" width="4.7109375" style="192" customWidth="1"/>
    <col min="9216" max="9216" width="13.7109375" style="192" customWidth="1"/>
    <col min="9217" max="9219" width="12.7109375" style="192" customWidth="1"/>
    <col min="9220" max="9220" width="9.140625" style="192"/>
    <col min="9221" max="9221" width="21" style="192" customWidth="1"/>
    <col min="9222" max="9222" width="36.5703125" style="192" customWidth="1"/>
    <col min="9223" max="9468" width="9.140625" style="192"/>
    <col min="9469" max="9469" width="4.7109375" style="192" customWidth="1"/>
    <col min="9470" max="9470" width="30.7109375" style="192" customWidth="1"/>
    <col min="9471" max="9471" width="4.7109375" style="192" customWidth="1"/>
    <col min="9472" max="9472" width="13.7109375" style="192" customWidth="1"/>
    <col min="9473" max="9475" width="12.7109375" style="192" customWidth="1"/>
    <col min="9476" max="9476" width="9.140625" style="192"/>
    <col min="9477" max="9477" width="21" style="192" customWidth="1"/>
    <col min="9478" max="9478" width="36.5703125" style="192" customWidth="1"/>
    <col min="9479" max="9724" width="9.140625" style="192"/>
    <col min="9725" max="9725" width="4.7109375" style="192" customWidth="1"/>
    <col min="9726" max="9726" width="30.7109375" style="192" customWidth="1"/>
    <col min="9727" max="9727" width="4.7109375" style="192" customWidth="1"/>
    <col min="9728" max="9728" width="13.7109375" style="192" customWidth="1"/>
    <col min="9729" max="9731" width="12.7109375" style="192" customWidth="1"/>
    <col min="9732" max="9732" width="9.140625" style="192"/>
    <col min="9733" max="9733" width="21" style="192" customWidth="1"/>
    <col min="9734" max="9734" width="36.5703125" style="192" customWidth="1"/>
    <col min="9735" max="9980" width="9.140625" style="192"/>
    <col min="9981" max="9981" width="4.7109375" style="192" customWidth="1"/>
    <col min="9982" max="9982" width="30.7109375" style="192" customWidth="1"/>
    <col min="9983" max="9983" width="4.7109375" style="192" customWidth="1"/>
    <col min="9984" max="9984" width="13.7109375" style="192" customWidth="1"/>
    <col min="9985" max="9987" width="12.7109375" style="192" customWidth="1"/>
    <col min="9988" max="9988" width="9.140625" style="192"/>
    <col min="9989" max="9989" width="21" style="192" customWidth="1"/>
    <col min="9990" max="9990" width="36.5703125" style="192" customWidth="1"/>
    <col min="9991" max="10236" width="9.140625" style="192"/>
    <col min="10237" max="10237" width="4.7109375" style="192" customWidth="1"/>
    <col min="10238" max="10238" width="30.7109375" style="192" customWidth="1"/>
    <col min="10239" max="10239" width="4.7109375" style="192" customWidth="1"/>
    <col min="10240" max="10240" width="13.7109375" style="192" customWidth="1"/>
    <col min="10241" max="10243" width="12.7109375" style="192" customWidth="1"/>
    <col min="10244" max="10244" width="9.140625" style="192"/>
    <col min="10245" max="10245" width="21" style="192" customWidth="1"/>
    <col min="10246" max="10246" width="36.5703125" style="192" customWidth="1"/>
    <col min="10247" max="10492" width="9.140625" style="192"/>
    <col min="10493" max="10493" width="4.7109375" style="192" customWidth="1"/>
    <col min="10494" max="10494" width="30.7109375" style="192" customWidth="1"/>
    <col min="10495" max="10495" width="4.7109375" style="192" customWidth="1"/>
    <col min="10496" max="10496" width="13.7109375" style="192" customWidth="1"/>
    <col min="10497" max="10499" width="12.7109375" style="192" customWidth="1"/>
    <col min="10500" max="10500" width="9.140625" style="192"/>
    <col min="10501" max="10501" width="21" style="192" customWidth="1"/>
    <col min="10502" max="10502" width="36.5703125" style="192" customWidth="1"/>
    <col min="10503" max="10748" width="9.140625" style="192"/>
    <col min="10749" max="10749" width="4.7109375" style="192" customWidth="1"/>
    <col min="10750" max="10750" width="30.7109375" style="192" customWidth="1"/>
    <col min="10751" max="10751" width="4.7109375" style="192" customWidth="1"/>
    <col min="10752" max="10752" width="13.7109375" style="192" customWidth="1"/>
    <col min="10753" max="10755" width="12.7109375" style="192" customWidth="1"/>
    <col min="10756" max="10756" width="9.140625" style="192"/>
    <col min="10757" max="10757" width="21" style="192" customWidth="1"/>
    <col min="10758" max="10758" width="36.5703125" style="192" customWidth="1"/>
    <col min="10759" max="11004" width="9.140625" style="192"/>
    <col min="11005" max="11005" width="4.7109375" style="192" customWidth="1"/>
    <col min="11006" max="11006" width="30.7109375" style="192" customWidth="1"/>
    <col min="11007" max="11007" width="4.7109375" style="192" customWidth="1"/>
    <col min="11008" max="11008" width="13.7109375" style="192" customWidth="1"/>
    <col min="11009" max="11011" width="12.7109375" style="192" customWidth="1"/>
    <col min="11012" max="11012" width="9.140625" style="192"/>
    <col min="11013" max="11013" width="21" style="192" customWidth="1"/>
    <col min="11014" max="11014" width="36.5703125" style="192" customWidth="1"/>
    <col min="11015" max="11260" width="9.140625" style="192"/>
    <col min="11261" max="11261" width="4.7109375" style="192" customWidth="1"/>
    <col min="11262" max="11262" width="30.7109375" style="192" customWidth="1"/>
    <col min="11263" max="11263" width="4.7109375" style="192" customWidth="1"/>
    <col min="11264" max="11264" width="13.7109375" style="192" customWidth="1"/>
    <col min="11265" max="11267" width="12.7109375" style="192" customWidth="1"/>
    <col min="11268" max="11268" width="9.140625" style="192"/>
    <col min="11269" max="11269" width="21" style="192" customWidth="1"/>
    <col min="11270" max="11270" width="36.5703125" style="192" customWidth="1"/>
    <col min="11271" max="11516" width="9.140625" style="192"/>
    <col min="11517" max="11517" width="4.7109375" style="192" customWidth="1"/>
    <col min="11518" max="11518" width="30.7109375" style="192" customWidth="1"/>
    <col min="11519" max="11519" width="4.7109375" style="192" customWidth="1"/>
    <col min="11520" max="11520" width="13.7109375" style="192" customWidth="1"/>
    <col min="11521" max="11523" width="12.7109375" style="192" customWidth="1"/>
    <col min="11524" max="11524" width="9.140625" style="192"/>
    <col min="11525" max="11525" width="21" style="192" customWidth="1"/>
    <col min="11526" max="11526" width="36.5703125" style="192" customWidth="1"/>
    <col min="11527" max="11772" width="9.140625" style="192"/>
    <col min="11773" max="11773" width="4.7109375" style="192" customWidth="1"/>
    <col min="11774" max="11774" width="30.7109375" style="192" customWidth="1"/>
    <col min="11775" max="11775" width="4.7109375" style="192" customWidth="1"/>
    <col min="11776" max="11776" width="13.7109375" style="192" customWidth="1"/>
    <col min="11777" max="11779" width="12.7109375" style="192" customWidth="1"/>
    <col min="11780" max="11780" width="9.140625" style="192"/>
    <col min="11781" max="11781" width="21" style="192" customWidth="1"/>
    <col min="11782" max="11782" width="36.5703125" style="192" customWidth="1"/>
    <col min="11783" max="12028" width="9.140625" style="192"/>
    <col min="12029" max="12029" width="4.7109375" style="192" customWidth="1"/>
    <col min="12030" max="12030" width="30.7109375" style="192" customWidth="1"/>
    <col min="12031" max="12031" width="4.7109375" style="192" customWidth="1"/>
    <col min="12032" max="12032" width="13.7109375" style="192" customWidth="1"/>
    <col min="12033" max="12035" width="12.7109375" style="192" customWidth="1"/>
    <col min="12036" max="12036" width="9.140625" style="192"/>
    <col min="12037" max="12037" width="21" style="192" customWidth="1"/>
    <col min="12038" max="12038" width="36.5703125" style="192" customWidth="1"/>
    <col min="12039" max="12284" width="9.140625" style="192"/>
    <col min="12285" max="12285" width="4.7109375" style="192" customWidth="1"/>
    <col min="12286" max="12286" width="30.7109375" style="192" customWidth="1"/>
    <col min="12287" max="12287" width="4.7109375" style="192" customWidth="1"/>
    <col min="12288" max="12288" width="13.7109375" style="192" customWidth="1"/>
    <col min="12289" max="12291" width="12.7109375" style="192" customWidth="1"/>
    <col min="12292" max="12292" width="9.140625" style="192"/>
    <col min="12293" max="12293" width="21" style="192" customWidth="1"/>
    <col min="12294" max="12294" width="36.5703125" style="192" customWidth="1"/>
    <col min="12295" max="12540" width="9.140625" style="192"/>
    <col min="12541" max="12541" width="4.7109375" style="192" customWidth="1"/>
    <col min="12542" max="12542" width="30.7109375" style="192" customWidth="1"/>
    <col min="12543" max="12543" width="4.7109375" style="192" customWidth="1"/>
    <col min="12544" max="12544" width="13.7109375" style="192" customWidth="1"/>
    <col min="12545" max="12547" width="12.7109375" style="192" customWidth="1"/>
    <col min="12548" max="12548" width="9.140625" style="192"/>
    <col min="12549" max="12549" width="21" style="192" customWidth="1"/>
    <col min="12550" max="12550" width="36.5703125" style="192" customWidth="1"/>
    <col min="12551" max="12796" width="9.140625" style="192"/>
    <col min="12797" max="12797" width="4.7109375" style="192" customWidth="1"/>
    <col min="12798" max="12798" width="30.7109375" style="192" customWidth="1"/>
    <col min="12799" max="12799" width="4.7109375" style="192" customWidth="1"/>
    <col min="12800" max="12800" width="13.7109375" style="192" customWidth="1"/>
    <col min="12801" max="12803" width="12.7109375" style="192" customWidth="1"/>
    <col min="12804" max="12804" width="9.140625" style="192"/>
    <col min="12805" max="12805" width="21" style="192" customWidth="1"/>
    <col min="12806" max="12806" width="36.5703125" style="192" customWidth="1"/>
    <col min="12807" max="13052" width="9.140625" style="192"/>
    <col min="13053" max="13053" width="4.7109375" style="192" customWidth="1"/>
    <col min="13054" max="13054" width="30.7109375" style="192" customWidth="1"/>
    <col min="13055" max="13055" width="4.7109375" style="192" customWidth="1"/>
    <col min="13056" max="13056" width="13.7109375" style="192" customWidth="1"/>
    <col min="13057" max="13059" width="12.7109375" style="192" customWidth="1"/>
    <col min="13060" max="13060" width="9.140625" style="192"/>
    <col min="13061" max="13061" width="21" style="192" customWidth="1"/>
    <col min="13062" max="13062" width="36.5703125" style="192" customWidth="1"/>
    <col min="13063" max="13308" width="9.140625" style="192"/>
    <col min="13309" max="13309" width="4.7109375" style="192" customWidth="1"/>
    <col min="13310" max="13310" width="30.7109375" style="192" customWidth="1"/>
    <col min="13311" max="13311" width="4.7109375" style="192" customWidth="1"/>
    <col min="13312" max="13312" width="13.7109375" style="192" customWidth="1"/>
    <col min="13313" max="13315" width="12.7109375" style="192" customWidth="1"/>
    <col min="13316" max="13316" width="9.140625" style="192"/>
    <col min="13317" max="13317" width="21" style="192" customWidth="1"/>
    <col min="13318" max="13318" width="36.5703125" style="192" customWidth="1"/>
    <col min="13319" max="13564" width="9.140625" style="192"/>
    <col min="13565" max="13565" width="4.7109375" style="192" customWidth="1"/>
    <col min="13566" max="13566" width="30.7109375" style="192" customWidth="1"/>
    <col min="13567" max="13567" width="4.7109375" style="192" customWidth="1"/>
    <col min="13568" max="13568" width="13.7109375" style="192" customWidth="1"/>
    <col min="13569" max="13571" width="12.7109375" style="192" customWidth="1"/>
    <col min="13572" max="13572" width="9.140625" style="192"/>
    <col min="13573" max="13573" width="21" style="192" customWidth="1"/>
    <col min="13574" max="13574" width="36.5703125" style="192" customWidth="1"/>
    <col min="13575" max="13820" width="9.140625" style="192"/>
    <col min="13821" max="13821" width="4.7109375" style="192" customWidth="1"/>
    <col min="13822" max="13822" width="30.7109375" style="192" customWidth="1"/>
    <col min="13823" max="13823" width="4.7109375" style="192" customWidth="1"/>
    <col min="13824" max="13824" width="13.7109375" style="192" customWidth="1"/>
    <col min="13825" max="13827" width="12.7109375" style="192" customWidth="1"/>
    <col min="13828" max="13828" width="9.140625" style="192"/>
    <col min="13829" max="13829" width="21" style="192" customWidth="1"/>
    <col min="13830" max="13830" width="36.5703125" style="192" customWidth="1"/>
    <col min="13831" max="14076" width="9.140625" style="192"/>
    <col min="14077" max="14077" width="4.7109375" style="192" customWidth="1"/>
    <col min="14078" max="14078" width="30.7109375" style="192" customWidth="1"/>
    <col min="14079" max="14079" width="4.7109375" style="192" customWidth="1"/>
    <col min="14080" max="14080" width="13.7109375" style="192" customWidth="1"/>
    <col min="14081" max="14083" width="12.7109375" style="192" customWidth="1"/>
    <col min="14084" max="14084" width="9.140625" style="192"/>
    <col min="14085" max="14085" width="21" style="192" customWidth="1"/>
    <col min="14086" max="14086" width="36.5703125" style="192" customWidth="1"/>
    <col min="14087" max="14332" width="9.140625" style="192"/>
    <col min="14333" max="14333" width="4.7109375" style="192" customWidth="1"/>
    <col min="14334" max="14334" width="30.7109375" style="192" customWidth="1"/>
    <col min="14335" max="14335" width="4.7109375" style="192" customWidth="1"/>
    <col min="14336" max="14336" width="13.7109375" style="192" customWidth="1"/>
    <col min="14337" max="14339" width="12.7109375" style="192" customWidth="1"/>
    <col min="14340" max="14340" width="9.140625" style="192"/>
    <col min="14341" max="14341" width="21" style="192" customWidth="1"/>
    <col min="14342" max="14342" width="36.5703125" style="192" customWidth="1"/>
    <col min="14343" max="14588" width="9.140625" style="192"/>
    <col min="14589" max="14589" width="4.7109375" style="192" customWidth="1"/>
    <col min="14590" max="14590" width="30.7109375" style="192" customWidth="1"/>
    <col min="14591" max="14591" width="4.7109375" style="192" customWidth="1"/>
    <col min="14592" max="14592" width="13.7109375" style="192" customWidth="1"/>
    <col min="14593" max="14595" width="12.7109375" style="192" customWidth="1"/>
    <col min="14596" max="14596" width="9.140625" style="192"/>
    <col min="14597" max="14597" width="21" style="192" customWidth="1"/>
    <col min="14598" max="14598" width="36.5703125" style="192" customWidth="1"/>
    <col min="14599" max="14844" width="9.140625" style="192"/>
    <col min="14845" max="14845" width="4.7109375" style="192" customWidth="1"/>
    <col min="14846" max="14846" width="30.7109375" style="192" customWidth="1"/>
    <col min="14847" max="14847" width="4.7109375" style="192" customWidth="1"/>
    <col min="14848" max="14848" width="13.7109375" style="192" customWidth="1"/>
    <col min="14849" max="14851" width="12.7109375" style="192" customWidth="1"/>
    <col min="14852" max="14852" width="9.140625" style="192"/>
    <col min="14853" max="14853" width="21" style="192" customWidth="1"/>
    <col min="14854" max="14854" width="36.5703125" style="192" customWidth="1"/>
    <col min="14855" max="15100" width="9.140625" style="192"/>
    <col min="15101" max="15101" width="4.7109375" style="192" customWidth="1"/>
    <col min="15102" max="15102" width="30.7109375" style="192" customWidth="1"/>
    <col min="15103" max="15103" width="4.7109375" style="192" customWidth="1"/>
    <col min="15104" max="15104" width="13.7109375" style="192" customWidth="1"/>
    <col min="15105" max="15107" width="12.7109375" style="192" customWidth="1"/>
    <col min="15108" max="15108" width="9.140625" style="192"/>
    <col min="15109" max="15109" width="21" style="192" customWidth="1"/>
    <col min="15110" max="15110" width="36.5703125" style="192" customWidth="1"/>
    <col min="15111" max="15356" width="9.140625" style="192"/>
    <col min="15357" max="15357" width="4.7109375" style="192" customWidth="1"/>
    <col min="15358" max="15358" width="30.7109375" style="192" customWidth="1"/>
    <col min="15359" max="15359" width="4.7109375" style="192" customWidth="1"/>
    <col min="15360" max="15360" width="13.7109375" style="192" customWidth="1"/>
    <col min="15361" max="15363" width="12.7109375" style="192" customWidth="1"/>
    <col min="15364" max="15364" width="9.140625" style="192"/>
    <col min="15365" max="15365" width="21" style="192" customWidth="1"/>
    <col min="15366" max="15366" width="36.5703125" style="192" customWidth="1"/>
    <col min="15367" max="15612" width="9.140625" style="192"/>
    <col min="15613" max="15613" width="4.7109375" style="192" customWidth="1"/>
    <col min="15614" max="15614" width="30.7109375" style="192" customWidth="1"/>
    <col min="15615" max="15615" width="4.7109375" style="192" customWidth="1"/>
    <col min="15616" max="15616" width="13.7109375" style="192" customWidth="1"/>
    <col min="15617" max="15619" width="12.7109375" style="192" customWidth="1"/>
    <col min="15620" max="15620" width="9.140625" style="192"/>
    <col min="15621" max="15621" width="21" style="192" customWidth="1"/>
    <col min="15622" max="15622" width="36.5703125" style="192" customWidth="1"/>
    <col min="15623" max="15868" width="9.140625" style="192"/>
    <col min="15869" max="15869" width="4.7109375" style="192" customWidth="1"/>
    <col min="15870" max="15870" width="30.7109375" style="192" customWidth="1"/>
    <col min="15871" max="15871" width="4.7109375" style="192" customWidth="1"/>
    <col min="15872" max="15872" width="13.7109375" style="192" customWidth="1"/>
    <col min="15873" max="15875" width="12.7109375" style="192" customWidth="1"/>
    <col min="15876" max="15876" width="9.140625" style="192"/>
    <col min="15877" max="15877" width="21" style="192" customWidth="1"/>
    <col min="15878" max="15878" width="36.5703125" style="192" customWidth="1"/>
    <col min="15879" max="16124" width="9.140625" style="192"/>
    <col min="16125" max="16125" width="4.7109375" style="192" customWidth="1"/>
    <col min="16126" max="16126" width="30.7109375" style="192" customWidth="1"/>
    <col min="16127" max="16127" width="4.7109375" style="192" customWidth="1"/>
    <col min="16128" max="16128" width="13.7109375" style="192" customWidth="1"/>
    <col min="16129" max="16131" width="12.7109375" style="192" customWidth="1"/>
    <col min="16132" max="16132" width="9.140625" style="192"/>
    <col min="16133" max="16133" width="21" style="192" customWidth="1"/>
    <col min="16134" max="16134" width="36.5703125" style="192" customWidth="1"/>
    <col min="16135" max="16384" width="9.140625" style="192"/>
  </cols>
  <sheetData>
    <row r="1" spans="1:8" ht="12.75" customHeight="1">
      <c r="B1" s="80" t="str">
        <f>+'Č1-str'!B1</f>
        <v>IZGRADNJA KANALIZACIJSKEGA OMREŽJA NA OBMOČJU</v>
      </c>
    </row>
    <row r="2" spans="1:8" ht="12.75" customHeight="1">
      <c r="B2" s="80" t="str">
        <f>+'Č1-str'!B2</f>
        <v>AGLOMERACIJE HRVATINI - KANALIZACIJA BARIŽONI</v>
      </c>
    </row>
    <row r="3" spans="1:8" ht="12.75" customHeight="1">
      <c r="B3" s="80"/>
    </row>
    <row r="4" spans="1:8" ht="12.75" customHeight="1">
      <c r="B4" s="80"/>
    </row>
    <row r="5" spans="1:8" ht="12.75" customHeight="1"/>
    <row r="6" spans="1:8" ht="15.75">
      <c r="A6" s="255" t="s">
        <v>177</v>
      </c>
      <c r="B6" s="89" t="s">
        <v>181</v>
      </c>
      <c r="C6" s="208"/>
      <c r="D6" s="41"/>
      <c r="E6" s="41"/>
      <c r="F6" s="164"/>
    </row>
    <row r="7" spans="1:8" ht="12.75" customHeight="1">
      <c r="A7" s="22"/>
      <c r="B7" s="89"/>
      <c r="C7" s="208"/>
      <c r="D7" s="41"/>
      <c r="E7" s="41"/>
      <c r="F7" s="164"/>
    </row>
    <row r="8" spans="1:8" ht="39.75" customHeight="1">
      <c r="A8" s="43">
        <v>1</v>
      </c>
      <c r="B8" s="64" t="s">
        <v>182</v>
      </c>
      <c r="C8" s="209" t="s">
        <v>27</v>
      </c>
      <c r="D8" s="41">
        <v>40</v>
      </c>
      <c r="E8" s="41"/>
      <c r="F8" s="164">
        <f>+D8*E8</f>
        <v>0</v>
      </c>
      <c r="G8" s="202"/>
      <c r="H8" s="173"/>
    </row>
    <row r="9" spans="1:8" ht="12.75" customHeight="1">
      <c r="A9" s="43"/>
      <c r="B9" s="64"/>
      <c r="C9" s="209"/>
      <c r="D9" s="41"/>
      <c r="E9" s="41"/>
      <c r="F9" s="164"/>
      <c r="G9" s="203"/>
      <c r="H9" s="204"/>
    </row>
    <row r="10" spans="1:8" ht="53.25" customHeight="1">
      <c r="A10" s="43">
        <f>+A8+1</f>
        <v>2</v>
      </c>
      <c r="B10" s="64" t="s">
        <v>183</v>
      </c>
      <c r="C10" s="209" t="s">
        <v>12</v>
      </c>
      <c r="D10" s="56">
        <v>1</v>
      </c>
      <c r="E10" s="41"/>
      <c r="F10" s="164">
        <f>D10*E10</f>
        <v>0</v>
      </c>
      <c r="G10" s="201"/>
    </row>
    <row r="11" spans="1:8" ht="22.5" customHeight="1">
      <c r="A11" s="43"/>
      <c r="B11" s="270" t="s">
        <v>330</v>
      </c>
      <c r="C11" s="209"/>
      <c r="D11" s="56"/>
      <c r="E11" s="41"/>
      <c r="F11" s="164"/>
      <c r="G11" s="201"/>
    </row>
    <row r="12" spans="1:8" ht="33.75" customHeight="1">
      <c r="A12" s="43"/>
      <c r="B12" s="270" t="s">
        <v>331</v>
      </c>
      <c r="C12" s="209"/>
      <c r="D12" s="56"/>
      <c r="E12" s="41"/>
      <c r="F12" s="164"/>
      <c r="G12" s="201"/>
    </row>
    <row r="13" spans="1:8" ht="30.75" customHeight="1">
      <c r="A13" s="43"/>
      <c r="B13" s="270" t="s">
        <v>332</v>
      </c>
      <c r="C13" s="209"/>
      <c r="D13" s="56"/>
      <c r="E13" s="41"/>
      <c r="F13" s="164"/>
      <c r="G13" s="201"/>
    </row>
    <row r="14" spans="1:8" ht="34.5" customHeight="1">
      <c r="A14" s="43"/>
      <c r="B14" s="270" t="s">
        <v>333</v>
      </c>
      <c r="C14" s="209"/>
      <c r="D14" s="56"/>
      <c r="E14" s="41"/>
      <c r="F14" s="164"/>
      <c r="G14" s="201"/>
    </row>
    <row r="15" spans="1:8" ht="22.5" customHeight="1">
      <c r="A15" s="43"/>
      <c r="B15" s="270" t="s">
        <v>334</v>
      </c>
      <c r="C15" s="209"/>
      <c r="D15" s="56"/>
      <c r="E15" s="41"/>
      <c r="F15" s="164"/>
      <c r="G15" s="201"/>
    </row>
    <row r="16" spans="1:8" ht="22.5" customHeight="1">
      <c r="A16" s="43"/>
      <c r="B16" s="270" t="s">
        <v>335</v>
      </c>
      <c r="C16" s="209"/>
      <c r="D16" s="56"/>
      <c r="E16" s="41"/>
      <c r="F16" s="164"/>
      <c r="G16" s="201"/>
    </row>
    <row r="17" spans="1:6" ht="12.75" customHeight="1">
      <c r="A17" s="43"/>
      <c r="B17" s="64"/>
      <c r="C17" s="209"/>
      <c r="D17" s="41"/>
      <c r="E17" s="41"/>
      <c r="F17" s="200"/>
    </row>
    <row r="18" spans="1:6" ht="12.75" customHeight="1">
      <c r="A18" s="43"/>
      <c r="B18" s="64"/>
      <c r="C18" s="209"/>
      <c r="D18" s="41"/>
      <c r="E18" s="41"/>
      <c r="F18" s="200"/>
    </row>
    <row r="19" spans="1:6" ht="12.75" customHeight="1">
      <c r="A19" s="43"/>
      <c r="B19" s="64"/>
      <c r="C19" s="209"/>
      <c r="D19" s="41"/>
      <c r="E19" s="41"/>
      <c r="F19" s="164"/>
    </row>
    <row r="20" spans="1:6" s="195" customFormat="1" ht="15.75" thickBot="1">
      <c r="A20" s="206"/>
      <c r="B20" s="207"/>
      <c r="C20" s="213"/>
      <c r="D20" s="214"/>
      <c r="E20" s="87" t="s">
        <v>33</v>
      </c>
      <c r="F20" s="291">
        <f>SUM(F8:F18)</f>
        <v>0</v>
      </c>
    </row>
    <row r="21" spans="1:6" ht="12.75" customHeight="1" thickTop="1">
      <c r="A21" s="43"/>
      <c r="B21" s="64"/>
      <c r="C21" s="209"/>
      <c r="D21" s="41"/>
      <c r="E21" s="41"/>
      <c r="F21" s="164"/>
    </row>
    <row r="22" spans="1:6" ht="12.75" customHeight="1">
      <c r="A22" s="43"/>
      <c r="B22" s="64"/>
      <c r="C22" s="209"/>
      <c r="D22" s="41"/>
      <c r="E22" s="41"/>
      <c r="F22" s="164"/>
    </row>
    <row r="23" spans="1:6" s="195" customFormat="1" ht="15">
      <c r="A23" s="206"/>
      <c r="B23" s="207"/>
      <c r="C23" s="213"/>
      <c r="D23" s="214"/>
      <c r="E23" s="214"/>
      <c r="F23" s="215"/>
    </row>
    <row r="24" spans="1:6" ht="12.75" customHeight="1">
      <c r="A24" s="43"/>
      <c r="B24" s="64"/>
      <c r="C24" s="209"/>
      <c r="D24" s="41"/>
      <c r="E24" s="41"/>
      <c r="F24" s="164"/>
    </row>
    <row r="25" spans="1:6" ht="40.5" customHeight="1">
      <c r="A25" s="43"/>
      <c r="B25" s="64"/>
      <c r="C25" s="209"/>
      <c r="D25" s="41"/>
      <c r="E25" s="41"/>
      <c r="F25" s="164"/>
    </row>
    <row r="26" spans="1:6" ht="12.75" customHeight="1">
      <c r="A26" s="43"/>
      <c r="B26" s="64"/>
      <c r="C26" s="209"/>
      <c r="D26" s="41"/>
      <c r="E26" s="41"/>
      <c r="F26" s="164"/>
    </row>
    <row r="27" spans="1:6" ht="54" customHeight="1">
      <c r="A27" s="43"/>
      <c r="B27" s="64"/>
      <c r="C27" s="209"/>
      <c r="D27" s="56"/>
      <c r="E27" s="41"/>
      <c r="F27" s="164"/>
    </row>
    <row r="28" spans="1:6" ht="12.75" customHeight="1">
      <c r="A28" s="43"/>
      <c r="B28" s="64"/>
      <c r="C28" s="209"/>
      <c r="D28" s="41"/>
      <c r="E28" s="41"/>
      <c r="F28" s="164"/>
    </row>
    <row r="29" spans="1:6">
      <c r="A29" s="43"/>
      <c r="B29" s="53"/>
      <c r="C29" s="40"/>
      <c r="D29" s="54"/>
      <c r="E29" s="55"/>
      <c r="F29" s="292"/>
    </row>
    <row r="30" spans="1:6" ht="12.75" customHeight="1">
      <c r="A30" s="43"/>
      <c r="B30" s="20"/>
      <c r="C30" s="209"/>
      <c r="D30" s="41"/>
      <c r="E30" s="41"/>
      <c r="F30" s="164"/>
    </row>
    <row r="31" spans="1:6" ht="12.75" customHeight="1">
      <c r="A31" s="43"/>
      <c r="B31" s="160"/>
      <c r="C31" s="193"/>
      <c r="E31" s="196"/>
      <c r="F31" s="200"/>
    </row>
    <row r="32" spans="1:6">
      <c r="A32" s="43"/>
      <c r="B32" s="205"/>
      <c r="C32" s="193"/>
      <c r="D32" s="194"/>
      <c r="E32" s="197"/>
      <c r="F32" s="293"/>
    </row>
    <row r="33" spans="1:7" ht="12.75" customHeight="1">
      <c r="A33" s="43"/>
      <c r="B33" s="205"/>
      <c r="C33" s="197"/>
      <c r="D33" s="194"/>
      <c r="E33" s="197"/>
      <c r="F33" s="293"/>
    </row>
    <row r="34" spans="1:7" ht="256.5" customHeight="1">
      <c r="A34" s="43"/>
      <c r="B34" s="160"/>
      <c r="C34" s="193"/>
      <c r="D34" s="329"/>
      <c r="E34" s="274"/>
      <c r="F34" s="331"/>
      <c r="G34" s="318"/>
    </row>
    <row r="35" spans="1:7" ht="12.75" customHeight="1">
      <c r="A35" s="43"/>
      <c r="B35" s="20"/>
      <c r="C35" s="209"/>
      <c r="D35" s="317"/>
      <c r="E35" s="317"/>
      <c r="F35" s="284"/>
      <c r="G35" s="318"/>
    </row>
    <row r="36" spans="1:7">
      <c r="A36" s="43"/>
      <c r="B36" s="160"/>
      <c r="C36" s="193"/>
      <c r="D36" s="329"/>
      <c r="E36" s="274"/>
      <c r="F36" s="331"/>
      <c r="G36" s="318"/>
    </row>
    <row r="37" spans="1:7" ht="12.75" customHeight="1">
      <c r="A37" s="43"/>
      <c r="B37" s="20"/>
      <c r="C37" s="209"/>
      <c r="D37" s="274"/>
      <c r="E37" s="317"/>
      <c r="F37" s="282"/>
      <c r="G37" s="318"/>
    </row>
    <row r="38" spans="1:7" ht="132" customHeight="1">
      <c r="A38" s="43"/>
      <c r="B38" s="64"/>
      <c r="C38" s="40"/>
      <c r="D38" s="332"/>
      <c r="E38" s="333"/>
      <c r="F38" s="331"/>
      <c r="G38" s="318"/>
    </row>
    <row r="39" spans="1:7" ht="12.75" customHeight="1">
      <c r="A39" s="43"/>
      <c r="B39" s="20"/>
      <c r="C39" s="209"/>
      <c r="D39" s="274"/>
      <c r="E39" s="317"/>
      <c r="F39" s="282"/>
      <c r="G39" s="318"/>
    </row>
    <row r="40" spans="1:7">
      <c r="A40" s="43"/>
      <c r="B40" s="20"/>
      <c r="C40" s="68"/>
      <c r="D40" s="317"/>
      <c r="E40" s="317"/>
      <c r="F40" s="282"/>
      <c r="G40" s="318"/>
    </row>
    <row r="41" spans="1:7" ht="12.75" customHeight="1">
      <c r="A41" s="43"/>
      <c r="B41" s="20"/>
      <c r="C41" s="209"/>
      <c r="D41" s="274"/>
      <c r="E41" s="317"/>
      <c r="F41" s="282"/>
      <c r="G41" s="318"/>
    </row>
    <row r="42" spans="1:7" s="195" customFormat="1" ht="15">
      <c r="A42" s="206"/>
      <c r="B42" s="207"/>
      <c r="C42" s="213"/>
      <c r="D42" s="319"/>
      <c r="E42" s="320"/>
      <c r="F42" s="320"/>
      <c r="G42" s="321"/>
    </row>
    <row r="43" spans="1:7" ht="12.75" customHeight="1">
      <c r="A43" s="43"/>
      <c r="B43" s="20"/>
      <c r="C43" s="209"/>
      <c r="D43" s="274"/>
      <c r="E43" s="317"/>
      <c r="F43" s="282"/>
      <c r="G43" s="318"/>
    </row>
    <row r="44" spans="1:7" ht="12.75" customHeight="1">
      <c r="A44" s="43"/>
      <c r="B44" s="20"/>
      <c r="C44" s="209"/>
      <c r="D44" s="274"/>
      <c r="E44" s="317"/>
      <c r="F44" s="282"/>
      <c r="G44" s="318"/>
    </row>
    <row r="45" spans="1:7" ht="15">
      <c r="A45" s="43"/>
      <c r="B45" s="212"/>
      <c r="C45" s="209"/>
      <c r="D45" s="274"/>
      <c r="E45" s="317"/>
      <c r="F45" s="282"/>
      <c r="G45" s="318"/>
    </row>
    <row r="46" spans="1:7" ht="12.75" customHeight="1">
      <c r="A46" s="43"/>
      <c r="B46" s="20"/>
      <c r="C46" s="209"/>
      <c r="D46" s="274"/>
      <c r="E46" s="317"/>
      <c r="F46" s="282"/>
      <c r="G46" s="318"/>
    </row>
    <row r="47" spans="1:7" s="195" customFormat="1" ht="15">
      <c r="A47" s="206"/>
      <c r="B47" s="207"/>
      <c r="C47" s="213"/>
      <c r="D47" s="319"/>
      <c r="E47" s="322"/>
      <c r="F47" s="286"/>
      <c r="G47" s="321"/>
    </row>
    <row r="48" spans="1:7" s="195" customFormat="1" ht="15">
      <c r="A48" s="206"/>
      <c r="B48" s="207"/>
      <c r="C48" s="213"/>
      <c r="D48" s="322"/>
      <c r="E48" s="322"/>
      <c r="F48" s="286"/>
      <c r="G48" s="321"/>
    </row>
    <row r="49" spans="1:7" ht="12.75" customHeight="1">
      <c r="A49" s="43"/>
      <c r="B49" s="20"/>
      <c r="C49" s="209"/>
      <c r="D49" s="317"/>
      <c r="E49" s="317"/>
      <c r="F49" s="282"/>
      <c r="G49" s="318"/>
    </row>
    <row r="50" spans="1:7" s="216" customFormat="1" ht="15.75">
      <c r="A50" s="22"/>
      <c r="B50" s="89"/>
      <c r="C50" s="208"/>
      <c r="D50" s="323"/>
      <c r="E50" s="324"/>
      <c r="F50" s="325"/>
      <c r="G50" s="326"/>
    </row>
    <row r="51" spans="1:7" ht="12.75" customHeight="1">
      <c r="A51" s="43"/>
      <c r="B51" s="20"/>
      <c r="C51" s="209"/>
      <c r="D51" s="317"/>
      <c r="E51" s="317"/>
      <c r="F51" s="282"/>
      <c r="G51" s="318"/>
    </row>
    <row r="52" spans="1:7" ht="12.75" customHeight="1">
      <c r="A52" s="43"/>
      <c r="B52" s="20"/>
      <c r="C52" s="209"/>
      <c r="D52" s="317"/>
      <c r="E52" s="317"/>
      <c r="F52" s="282"/>
      <c r="G52" s="318"/>
    </row>
    <row r="53" spans="1:7" ht="12.75" customHeight="1">
      <c r="A53" s="43"/>
      <c r="B53" s="20"/>
      <c r="C53" s="209"/>
      <c r="D53" s="317"/>
      <c r="E53" s="317"/>
      <c r="F53" s="282"/>
      <c r="G53" s="318"/>
    </row>
    <row r="54" spans="1:7" ht="12.75" customHeight="1">
      <c r="B54" s="198"/>
      <c r="C54" s="209"/>
      <c r="D54" s="327"/>
      <c r="E54" s="328"/>
      <c r="F54" s="284"/>
      <c r="G54" s="318"/>
    </row>
    <row r="55" spans="1:7" ht="12.75" customHeight="1">
      <c r="D55" s="329"/>
      <c r="E55" s="281"/>
      <c r="F55" s="281"/>
      <c r="G55" s="318"/>
    </row>
    <row r="56" spans="1:7" ht="12.75" customHeight="1">
      <c r="B56" s="20"/>
      <c r="C56" s="209"/>
      <c r="D56" s="330"/>
      <c r="E56" s="328"/>
      <c r="F56" s="284"/>
      <c r="G56" s="318"/>
    </row>
    <row r="57" spans="1:7" ht="12.75" customHeight="1">
      <c r="D57" s="329"/>
      <c r="E57" s="281"/>
      <c r="F57" s="281"/>
      <c r="G57" s="318"/>
    </row>
    <row r="58" spans="1:7" ht="12.75" customHeight="1">
      <c r="D58" s="329"/>
      <c r="E58" s="281"/>
      <c r="F58" s="281"/>
      <c r="G58" s="318"/>
    </row>
    <row r="59" spans="1:7" ht="12.75" customHeight="1">
      <c r="D59" s="329"/>
      <c r="E59" s="281"/>
      <c r="F59" s="281"/>
      <c r="G59" s="318"/>
    </row>
    <row r="60" spans="1:7" ht="12.75" customHeight="1">
      <c r="D60" s="329"/>
      <c r="E60" s="281"/>
      <c r="F60" s="281"/>
      <c r="G60" s="318"/>
    </row>
    <row r="61" spans="1:7">
      <c r="D61" s="329"/>
      <c r="E61" s="281"/>
      <c r="F61" s="281"/>
      <c r="G61" s="318"/>
    </row>
    <row r="62" spans="1:7">
      <c r="D62" s="329"/>
      <c r="E62" s="281"/>
      <c r="F62" s="281"/>
      <c r="G62" s="318"/>
    </row>
    <row r="63" spans="1:7">
      <c r="D63" s="329"/>
      <c r="E63" s="281"/>
      <c r="F63" s="281"/>
      <c r="G63" s="318"/>
    </row>
    <row r="64" spans="1:7">
      <c r="D64" s="329"/>
      <c r="E64" s="281"/>
      <c r="F64" s="281"/>
      <c r="G64" s="318"/>
    </row>
    <row r="65" spans="4:7">
      <c r="D65" s="329"/>
      <c r="E65" s="281"/>
      <c r="F65" s="281"/>
      <c r="G65" s="318"/>
    </row>
    <row r="66" spans="4:7">
      <c r="D66" s="329"/>
      <c r="E66" s="281"/>
      <c r="F66" s="281"/>
      <c r="G66" s="318"/>
    </row>
    <row r="67" spans="4:7">
      <c r="D67" s="329"/>
      <c r="E67" s="281"/>
      <c r="F67" s="281"/>
      <c r="G67" s="318"/>
    </row>
    <row r="68" spans="4:7">
      <c r="D68" s="329"/>
      <c r="E68" s="281"/>
      <c r="F68" s="281"/>
      <c r="G68" s="318"/>
    </row>
    <row r="69" spans="4:7">
      <c r="D69" s="329"/>
      <c r="E69" s="281"/>
      <c r="F69" s="281"/>
      <c r="G69" s="318"/>
    </row>
    <row r="70" spans="4:7">
      <c r="D70" s="329"/>
      <c r="E70" s="281"/>
      <c r="F70" s="281"/>
      <c r="G70" s="318"/>
    </row>
    <row r="71" spans="4:7">
      <c r="D71" s="329"/>
      <c r="E71" s="281"/>
      <c r="F71" s="281"/>
      <c r="G71" s="318"/>
    </row>
    <row r="72" spans="4:7">
      <c r="D72" s="329"/>
      <c r="E72" s="281"/>
      <c r="F72" s="281"/>
      <c r="G72" s="318"/>
    </row>
    <row r="73" spans="4:7">
      <c r="D73" s="329"/>
      <c r="E73" s="281"/>
      <c r="F73" s="281"/>
      <c r="G73" s="318"/>
    </row>
    <row r="74" spans="4:7">
      <c r="D74" s="329"/>
      <c r="E74" s="281"/>
      <c r="F74" s="281"/>
      <c r="G74" s="318"/>
    </row>
    <row r="75" spans="4:7">
      <c r="D75" s="329"/>
      <c r="E75" s="281"/>
      <c r="F75" s="281"/>
      <c r="G75" s="318"/>
    </row>
    <row r="76" spans="4:7">
      <c r="D76" s="329"/>
      <c r="E76" s="281"/>
      <c r="F76" s="281"/>
      <c r="G76" s="318"/>
    </row>
    <row r="77" spans="4:7">
      <c r="D77" s="329"/>
      <c r="E77" s="281"/>
      <c r="F77" s="281"/>
      <c r="G77" s="318"/>
    </row>
    <row r="78" spans="4:7">
      <c r="D78" s="329"/>
      <c r="E78" s="281"/>
      <c r="F78" s="281"/>
      <c r="G78" s="318"/>
    </row>
    <row r="79" spans="4:7">
      <c r="D79" s="329"/>
      <c r="E79" s="281"/>
      <c r="F79" s="281"/>
      <c r="G79" s="318"/>
    </row>
    <row r="80" spans="4:7">
      <c r="D80" s="329"/>
      <c r="E80" s="281"/>
      <c r="F80" s="281"/>
      <c r="G80" s="318"/>
    </row>
    <row r="81" spans="4:7">
      <c r="D81" s="329"/>
      <c r="E81" s="281"/>
      <c r="F81" s="281"/>
      <c r="G81" s="318"/>
    </row>
    <row r="154" ht="15" customHeight="1"/>
    <row r="177" ht="26.25" customHeight="1"/>
    <row r="252" ht="12.75" customHeight="1"/>
    <row r="254"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sheetData>
  <pageMargins left="0.78740157480314965" right="0.19685039370078741" top="0.59055118110236227" bottom="0.59055118110236227" header="0" footer="0.19685039370078741"/>
  <pageSetup paperSize="9" orientation="portrait" r:id="rId1"/>
  <headerFooter>
    <oddFooter>Stran &amp;P</oddFooter>
  </headerFooter>
  <rowBreaks count="1" manualBreakCount="1">
    <brk id="21"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H285"/>
  <sheetViews>
    <sheetView showZeros="0" topLeftCell="A55" zoomScaleNormal="100" workbookViewId="0">
      <selection activeCell="E69" sqref="E69"/>
    </sheetView>
  </sheetViews>
  <sheetFormatPr defaultRowHeight="12.75"/>
  <cols>
    <col min="1" max="1" width="4.5703125" style="192" customWidth="1"/>
    <col min="2" max="2" width="61.5703125" style="192" customWidth="1"/>
    <col min="3" max="3" width="4.7109375" style="84" customWidth="1"/>
    <col min="4" max="4" width="5.85546875" style="178" customWidth="1"/>
    <col min="5" max="5" width="20.42578125" style="74" customWidth="1"/>
    <col min="6" max="6" width="12.7109375" style="281" customWidth="1"/>
    <col min="7" max="8" width="12.7109375" style="192" customWidth="1"/>
    <col min="9" max="252" width="9.140625" style="192"/>
    <col min="253" max="253" width="4.7109375" style="192" customWidth="1"/>
    <col min="254" max="254" width="30.7109375" style="192" customWidth="1"/>
    <col min="255" max="255" width="4.7109375" style="192" customWidth="1"/>
    <col min="256" max="256" width="13.7109375" style="192" customWidth="1"/>
    <col min="257" max="259" width="12.7109375" style="192" customWidth="1"/>
    <col min="260" max="260" width="9.140625" style="192"/>
    <col min="261" max="261" width="21" style="192" customWidth="1"/>
    <col min="262" max="262" width="36.5703125" style="192" customWidth="1"/>
    <col min="263" max="508" width="9.140625" style="192"/>
    <col min="509" max="509" width="4.7109375" style="192" customWidth="1"/>
    <col min="510" max="510" width="30.7109375" style="192" customWidth="1"/>
    <col min="511" max="511" width="4.7109375" style="192" customWidth="1"/>
    <col min="512" max="512" width="13.7109375" style="192" customWidth="1"/>
    <col min="513" max="515" width="12.7109375" style="192" customWidth="1"/>
    <col min="516" max="516" width="9.140625" style="192"/>
    <col min="517" max="517" width="21" style="192" customWidth="1"/>
    <col min="518" max="518" width="36.5703125" style="192" customWidth="1"/>
    <col min="519" max="764" width="9.140625" style="192"/>
    <col min="765" max="765" width="4.7109375" style="192" customWidth="1"/>
    <col min="766" max="766" width="30.7109375" style="192" customWidth="1"/>
    <col min="767" max="767" width="4.7109375" style="192" customWidth="1"/>
    <col min="768" max="768" width="13.7109375" style="192" customWidth="1"/>
    <col min="769" max="771" width="12.7109375" style="192" customWidth="1"/>
    <col min="772" max="772" width="9.140625" style="192"/>
    <col min="773" max="773" width="21" style="192" customWidth="1"/>
    <col min="774" max="774" width="36.5703125" style="192" customWidth="1"/>
    <col min="775" max="1020" width="9.140625" style="192"/>
    <col min="1021" max="1021" width="4.7109375" style="192" customWidth="1"/>
    <col min="1022" max="1022" width="30.7109375" style="192" customWidth="1"/>
    <col min="1023" max="1023" width="4.7109375" style="192" customWidth="1"/>
    <col min="1024" max="1024" width="13.7109375" style="192" customWidth="1"/>
    <col min="1025" max="1027" width="12.7109375" style="192" customWidth="1"/>
    <col min="1028" max="1028" width="9.140625" style="192"/>
    <col min="1029" max="1029" width="21" style="192" customWidth="1"/>
    <col min="1030" max="1030" width="36.5703125" style="192" customWidth="1"/>
    <col min="1031" max="1276" width="9.140625" style="192"/>
    <col min="1277" max="1277" width="4.7109375" style="192" customWidth="1"/>
    <col min="1278" max="1278" width="30.7109375" style="192" customWidth="1"/>
    <col min="1279" max="1279" width="4.7109375" style="192" customWidth="1"/>
    <col min="1280" max="1280" width="13.7109375" style="192" customWidth="1"/>
    <col min="1281" max="1283" width="12.7109375" style="192" customWidth="1"/>
    <col min="1284" max="1284" width="9.140625" style="192"/>
    <col min="1285" max="1285" width="21" style="192" customWidth="1"/>
    <col min="1286" max="1286" width="36.5703125" style="192" customWidth="1"/>
    <col min="1287" max="1532" width="9.140625" style="192"/>
    <col min="1533" max="1533" width="4.7109375" style="192" customWidth="1"/>
    <col min="1534" max="1534" width="30.7109375" style="192" customWidth="1"/>
    <col min="1535" max="1535" width="4.7109375" style="192" customWidth="1"/>
    <col min="1536" max="1536" width="13.7109375" style="192" customWidth="1"/>
    <col min="1537" max="1539" width="12.7109375" style="192" customWidth="1"/>
    <col min="1540" max="1540" width="9.140625" style="192"/>
    <col min="1541" max="1541" width="21" style="192" customWidth="1"/>
    <col min="1542" max="1542" width="36.5703125" style="192" customWidth="1"/>
    <col min="1543" max="1788" width="9.140625" style="192"/>
    <col min="1789" max="1789" width="4.7109375" style="192" customWidth="1"/>
    <col min="1790" max="1790" width="30.7109375" style="192" customWidth="1"/>
    <col min="1791" max="1791" width="4.7109375" style="192" customWidth="1"/>
    <col min="1792" max="1792" width="13.7109375" style="192" customWidth="1"/>
    <col min="1793" max="1795" width="12.7109375" style="192" customWidth="1"/>
    <col min="1796" max="1796" width="9.140625" style="192"/>
    <col min="1797" max="1797" width="21" style="192" customWidth="1"/>
    <col min="1798" max="1798" width="36.5703125" style="192" customWidth="1"/>
    <col min="1799" max="2044" width="9.140625" style="192"/>
    <col min="2045" max="2045" width="4.7109375" style="192" customWidth="1"/>
    <col min="2046" max="2046" width="30.7109375" style="192" customWidth="1"/>
    <col min="2047" max="2047" width="4.7109375" style="192" customWidth="1"/>
    <col min="2048" max="2048" width="13.7109375" style="192" customWidth="1"/>
    <col min="2049" max="2051" width="12.7109375" style="192" customWidth="1"/>
    <col min="2052" max="2052" width="9.140625" style="192"/>
    <col min="2053" max="2053" width="21" style="192" customWidth="1"/>
    <col min="2054" max="2054" width="36.5703125" style="192" customWidth="1"/>
    <col min="2055" max="2300" width="9.140625" style="192"/>
    <col min="2301" max="2301" width="4.7109375" style="192" customWidth="1"/>
    <col min="2302" max="2302" width="30.7109375" style="192" customWidth="1"/>
    <col min="2303" max="2303" width="4.7109375" style="192" customWidth="1"/>
    <col min="2304" max="2304" width="13.7109375" style="192" customWidth="1"/>
    <col min="2305" max="2307" width="12.7109375" style="192" customWidth="1"/>
    <col min="2308" max="2308" width="9.140625" style="192"/>
    <col min="2309" max="2309" width="21" style="192" customWidth="1"/>
    <col min="2310" max="2310" width="36.5703125" style="192" customWidth="1"/>
    <col min="2311" max="2556" width="9.140625" style="192"/>
    <col min="2557" max="2557" width="4.7109375" style="192" customWidth="1"/>
    <col min="2558" max="2558" width="30.7109375" style="192" customWidth="1"/>
    <col min="2559" max="2559" width="4.7109375" style="192" customWidth="1"/>
    <col min="2560" max="2560" width="13.7109375" style="192" customWidth="1"/>
    <col min="2561" max="2563" width="12.7109375" style="192" customWidth="1"/>
    <col min="2564" max="2564" width="9.140625" style="192"/>
    <col min="2565" max="2565" width="21" style="192" customWidth="1"/>
    <col min="2566" max="2566" width="36.5703125" style="192" customWidth="1"/>
    <col min="2567" max="2812" width="9.140625" style="192"/>
    <col min="2813" max="2813" width="4.7109375" style="192" customWidth="1"/>
    <col min="2814" max="2814" width="30.7109375" style="192" customWidth="1"/>
    <col min="2815" max="2815" width="4.7109375" style="192" customWidth="1"/>
    <col min="2816" max="2816" width="13.7109375" style="192" customWidth="1"/>
    <col min="2817" max="2819" width="12.7109375" style="192" customWidth="1"/>
    <col min="2820" max="2820" width="9.140625" style="192"/>
    <col min="2821" max="2821" width="21" style="192" customWidth="1"/>
    <col min="2822" max="2822" width="36.5703125" style="192" customWidth="1"/>
    <col min="2823" max="3068" width="9.140625" style="192"/>
    <col min="3069" max="3069" width="4.7109375" style="192" customWidth="1"/>
    <col min="3070" max="3070" width="30.7109375" style="192" customWidth="1"/>
    <col min="3071" max="3071" width="4.7109375" style="192" customWidth="1"/>
    <col min="3072" max="3072" width="13.7109375" style="192" customWidth="1"/>
    <col min="3073" max="3075" width="12.7109375" style="192" customWidth="1"/>
    <col min="3076" max="3076" width="9.140625" style="192"/>
    <col min="3077" max="3077" width="21" style="192" customWidth="1"/>
    <col min="3078" max="3078" width="36.5703125" style="192" customWidth="1"/>
    <col min="3079" max="3324" width="9.140625" style="192"/>
    <col min="3325" max="3325" width="4.7109375" style="192" customWidth="1"/>
    <col min="3326" max="3326" width="30.7109375" style="192" customWidth="1"/>
    <col min="3327" max="3327" width="4.7109375" style="192" customWidth="1"/>
    <col min="3328" max="3328" width="13.7109375" style="192" customWidth="1"/>
    <col min="3329" max="3331" width="12.7109375" style="192" customWidth="1"/>
    <col min="3332" max="3332" width="9.140625" style="192"/>
    <col min="3333" max="3333" width="21" style="192" customWidth="1"/>
    <col min="3334" max="3334" width="36.5703125" style="192" customWidth="1"/>
    <col min="3335" max="3580" width="9.140625" style="192"/>
    <col min="3581" max="3581" width="4.7109375" style="192" customWidth="1"/>
    <col min="3582" max="3582" width="30.7109375" style="192" customWidth="1"/>
    <col min="3583" max="3583" width="4.7109375" style="192" customWidth="1"/>
    <col min="3584" max="3584" width="13.7109375" style="192" customWidth="1"/>
    <col min="3585" max="3587" width="12.7109375" style="192" customWidth="1"/>
    <col min="3588" max="3588" width="9.140625" style="192"/>
    <col min="3589" max="3589" width="21" style="192" customWidth="1"/>
    <col min="3590" max="3590" width="36.5703125" style="192" customWidth="1"/>
    <col min="3591" max="3836" width="9.140625" style="192"/>
    <col min="3837" max="3837" width="4.7109375" style="192" customWidth="1"/>
    <col min="3838" max="3838" width="30.7109375" style="192" customWidth="1"/>
    <col min="3839" max="3839" width="4.7109375" style="192" customWidth="1"/>
    <col min="3840" max="3840" width="13.7109375" style="192" customWidth="1"/>
    <col min="3841" max="3843" width="12.7109375" style="192" customWidth="1"/>
    <col min="3844" max="3844" width="9.140625" style="192"/>
    <col min="3845" max="3845" width="21" style="192" customWidth="1"/>
    <col min="3846" max="3846" width="36.5703125" style="192" customWidth="1"/>
    <col min="3847" max="4092" width="9.140625" style="192"/>
    <col min="4093" max="4093" width="4.7109375" style="192" customWidth="1"/>
    <col min="4094" max="4094" width="30.7109375" style="192" customWidth="1"/>
    <col min="4095" max="4095" width="4.7109375" style="192" customWidth="1"/>
    <col min="4096" max="4096" width="13.7109375" style="192" customWidth="1"/>
    <col min="4097" max="4099" width="12.7109375" style="192" customWidth="1"/>
    <col min="4100" max="4100" width="9.140625" style="192"/>
    <col min="4101" max="4101" width="21" style="192" customWidth="1"/>
    <col min="4102" max="4102" width="36.5703125" style="192" customWidth="1"/>
    <col min="4103" max="4348" width="9.140625" style="192"/>
    <col min="4349" max="4349" width="4.7109375" style="192" customWidth="1"/>
    <col min="4350" max="4350" width="30.7109375" style="192" customWidth="1"/>
    <col min="4351" max="4351" width="4.7109375" style="192" customWidth="1"/>
    <col min="4352" max="4352" width="13.7109375" style="192" customWidth="1"/>
    <col min="4353" max="4355" width="12.7109375" style="192" customWidth="1"/>
    <col min="4356" max="4356" width="9.140625" style="192"/>
    <col min="4357" max="4357" width="21" style="192" customWidth="1"/>
    <col min="4358" max="4358" width="36.5703125" style="192" customWidth="1"/>
    <col min="4359" max="4604" width="9.140625" style="192"/>
    <col min="4605" max="4605" width="4.7109375" style="192" customWidth="1"/>
    <col min="4606" max="4606" width="30.7109375" style="192" customWidth="1"/>
    <col min="4607" max="4607" width="4.7109375" style="192" customWidth="1"/>
    <col min="4608" max="4608" width="13.7109375" style="192" customWidth="1"/>
    <col min="4609" max="4611" width="12.7109375" style="192" customWidth="1"/>
    <col min="4612" max="4612" width="9.140625" style="192"/>
    <col min="4613" max="4613" width="21" style="192" customWidth="1"/>
    <col min="4614" max="4614" width="36.5703125" style="192" customWidth="1"/>
    <col min="4615" max="4860" width="9.140625" style="192"/>
    <col min="4861" max="4861" width="4.7109375" style="192" customWidth="1"/>
    <col min="4862" max="4862" width="30.7109375" style="192" customWidth="1"/>
    <col min="4863" max="4863" width="4.7109375" style="192" customWidth="1"/>
    <col min="4864" max="4864" width="13.7109375" style="192" customWidth="1"/>
    <col min="4865" max="4867" width="12.7109375" style="192" customWidth="1"/>
    <col min="4868" max="4868" width="9.140625" style="192"/>
    <col min="4869" max="4869" width="21" style="192" customWidth="1"/>
    <col min="4870" max="4870" width="36.5703125" style="192" customWidth="1"/>
    <col min="4871" max="5116" width="9.140625" style="192"/>
    <col min="5117" max="5117" width="4.7109375" style="192" customWidth="1"/>
    <col min="5118" max="5118" width="30.7109375" style="192" customWidth="1"/>
    <col min="5119" max="5119" width="4.7109375" style="192" customWidth="1"/>
    <col min="5120" max="5120" width="13.7109375" style="192" customWidth="1"/>
    <col min="5121" max="5123" width="12.7109375" style="192" customWidth="1"/>
    <col min="5124" max="5124" width="9.140625" style="192"/>
    <col min="5125" max="5125" width="21" style="192" customWidth="1"/>
    <col min="5126" max="5126" width="36.5703125" style="192" customWidth="1"/>
    <col min="5127" max="5372" width="9.140625" style="192"/>
    <col min="5373" max="5373" width="4.7109375" style="192" customWidth="1"/>
    <col min="5374" max="5374" width="30.7109375" style="192" customWidth="1"/>
    <col min="5375" max="5375" width="4.7109375" style="192" customWidth="1"/>
    <col min="5376" max="5376" width="13.7109375" style="192" customWidth="1"/>
    <col min="5377" max="5379" width="12.7109375" style="192" customWidth="1"/>
    <col min="5380" max="5380" width="9.140625" style="192"/>
    <col min="5381" max="5381" width="21" style="192" customWidth="1"/>
    <col min="5382" max="5382" width="36.5703125" style="192" customWidth="1"/>
    <col min="5383" max="5628" width="9.140625" style="192"/>
    <col min="5629" max="5629" width="4.7109375" style="192" customWidth="1"/>
    <col min="5630" max="5630" width="30.7109375" style="192" customWidth="1"/>
    <col min="5631" max="5631" width="4.7109375" style="192" customWidth="1"/>
    <col min="5632" max="5632" width="13.7109375" style="192" customWidth="1"/>
    <col min="5633" max="5635" width="12.7109375" style="192" customWidth="1"/>
    <col min="5636" max="5636" width="9.140625" style="192"/>
    <col min="5637" max="5637" width="21" style="192" customWidth="1"/>
    <col min="5638" max="5638" width="36.5703125" style="192" customWidth="1"/>
    <col min="5639" max="5884" width="9.140625" style="192"/>
    <col min="5885" max="5885" width="4.7109375" style="192" customWidth="1"/>
    <col min="5886" max="5886" width="30.7109375" style="192" customWidth="1"/>
    <col min="5887" max="5887" width="4.7109375" style="192" customWidth="1"/>
    <col min="5888" max="5888" width="13.7109375" style="192" customWidth="1"/>
    <col min="5889" max="5891" width="12.7109375" style="192" customWidth="1"/>
    <col min="5892" max="5892" width="9.140625" style="192"/>
    <col min="5893" max="5893" width="21" style="192" customWidth="1"/>
    <col min="5894" max="5894" width="36.5703125" style="192" customWidth="1"/>
    <col min="5895" max="6140" width="9.140625" style="192"/>
    <col min="6141" max="6141" width="4.7109375" style="192" customWidth="1"/>
    <col min="6142" max="6142" width="30.7109375" style="192" customWidth="1"/>
    <col min="6143" max="6143" width="4.7109375" style="192" customWidth="1"/>
    <col min="6144" max="6144" width="13.7109375" style="192" customWidth="1"/>
    <col min="6145" max="6147" width="12.7109375" style="192" customWidth="1"/>
    <col min="6148" max="6148" width="9.140625" style="192"/>
    <col min="6149" max="6149" width="21" style="192" customWidth="1"/>
    <col min="6150" max="6150" width="36.5703125" style="192" customWidth="1"/>
    <col min="6151" max="6396" width="9.140625" style="192"/>
    <col min="6397" max="6397" width="4.7109375" style="192" customWidth="1"/>
    <col min="6398" max="6398" width="30.7109375" style="192" customWidth="1"/>
    <col min="6399" max="6399" width="4.7109375" style="192" customWidth="1"/>
    <col min="6400" max="6400" width="13.7109375" style="192" customWidth="1"/>
    <col min="6401" max="6403" width="12.7109375" style="192" customWidth="1"/>
    <col min="6404" max="6404" width="9.140625" style="192"/>
    <col min="6405" max="6405" width="21" style="192" customWidth="1"/>
    <col min="6406" max="6406" width="36.5703125" style="192" customWidth="1"/>
    <col min="6407" max="6652" width="9.140625" style="192"/>
    <col min="6653" max="6653" width="4.7109375" style="192" customWidth="1"/>
    <col min="6654" max="6654" width="30.7109375" style="192" customWidth="1"/>
    <col min="6655" max="6655" width="4.7109375" style="192" customWidth="1"/>
    <col min="6656" max="6656" width="13.7109375" style="192" customWidth="1"/>
    <col min="6657" max="6659" width="12.7109375" style="192" customWidth="1"/>
    <col min="6660" max="6660" width="9.140625" style="192"/>
    <col min="6661" max="6661" width="21" style="192" customWidth="1"/>
    <col min="6662" max="6662" width="36.5703125" style="192" customWidth="1"/>
    <col min="6663" max="6908" width="9.140625" style="192"/>
    <col min="6909" max="6909" width="4.7109375" style="192" customWidth="1"/>
    <col min="6910" max="6910" width="30.7109375" style="192" customWidth="1"/>
    <col min="6911" max="6911" width="4.7109375" style="192" customWidth="1"/>
    <col min="6912" max="6912" width="13.7109375" style="192" customWidth="1"/>
    <col min="6913" max="6915" width="12.7109375" style="192" customWidth="1"/>
    <col min="6916" max="6916" width="9.140625" style="192"/>
    <col min="6917" max="6917" width="21" style="192" customWidth="1"/>
    <col min="6918" max="6918" width="36.5703125" style="192" customWidth="1"/>
    <col min="6919" max="7164" width="9.140625" style="192"/>
    <col min="7165" max="7165" width="4.7109375" style="192" customWidth="1"/>
    <col min="7166" max="7166" width="30.7109375" style="192" customWidth="1"/>
    <col min="7167" max="7167" width="4.7109375" style="192" customWidth="1"/>
    <col min="7168" max="7168" width="13.7109375" style="192" customWidth="1"/>
    <col min="7169" max="7171" width="12.7109375" style="192" customWidth="1"/>
    <col min="7172" max="7172" width="9.140625" style="192"/>
    <col min="7173" max="7173" width="21" style="192" customWidth="1"/>
    <col min="7174" max="7174" width="36.5703125" style="192" customWidth="1"/>
    <col min="7175" max="7420" width="9.140625" style="192"/>
    <col min="7421" max="7421" width="4.7109375" style="192" customWidth="1"/>
    <col min="7422" max="7422" width="30.7109375" style="192" customWidth="1"/>
    <col min="7423" max="7423" width="4.7109375" style="192" customWidth="1"/>
    <col min="7424" max="7424" width="13.7109375" style="192" customWidth="1"/>
    <col min="7425" max="7427" width="12.7109375" style="192" customWidth="1"/>
    <col min="7428" max="7428" width="9.140625" style="192"/>
    <col min="7429" max="7429" width="21" style="192" customWidth="1"/>
    <col min="7430" max="7430" width="36.5703125" style="192" customWidth="1"/>
    <col min="7431" max="7676" width="9.140625" style="192"/>
    <col min="7677" max="7677" width="4.7109375" style="192" customWidth="1"/>
    <col min="7678" max="7678" width="30.7109375" style="192" customWidth="1"/>
    <col min="7679" max="7679" width="4.7109375" style="192" customWidth="1"/>
    <col min="7680" max="7680" width="13.7109375" style="192" customWidth="1"/>
    <col min="7681" max="7683" width="12.7109375" style="192" customWidth="1"/>
    <col min="7684" max="7684" width="9.140625" style="192"/>
    <col min="7685" max="7685" width="21" style="192" customWidth="1"/>
    <col min="7686" max="7686" width="36.5703125" style="192" customWidth="1"/>
    <col min="7687" max="7932" width="9.140625" style="192"/>
    <col min="7933" max="7933" width="4.7109375" style="192" customWidth="1"/>
    <col min="7934" max="7934" width="30.7109375" style="192" customWidth="1"/>
    <col min="7935" max="7935" width="4.7109375" style="192" customWidth="1"/>
    <col min="7936" max="7936" width="13.7109375" style="192" customWidth="1"/>
    <col min="7937" max="7939" width="12.7109375" style="192" customWidth="1"/>
    <col min="7940" max="7940" width="9.140625" style="192"/>
    <col min="7941" max="7941" width="21" style="192" customWidth="1"/>
    <col min="7942" max="7942" width="36.5703125" style="192" customWidth="1"/>
    <col min="7943" max="8188" width="9.140625" style="192"/>
    <col min="8189" max="8189" width="4.7109375" style="192" customWidth="1"/>
    <col min="8190" max="8190" width="30.7109375" style="192" customWidth="1"/>
    <col min="8191" max="8191" width="4.7109375" style="192" customWidth="1"/>
    <col min="8192" max="8192" width="13.7109375" style="192" customWidth="1"/>
    <col min="8193" max="8195" width="12.7109375" style="192" customWidth="1"/>
    <col min="8196" max="8196" width="9.140625" style="192"/>
    <col min="8197" max="8197" width="21" style="192" customWidth="1"/>
    <col min="8198" max="8198" width="36.5703125" style="192" customWidth="1"/>
    <col min="8199" max="8444" width="9.140625" style="192"/>
    <col min="8445" max="8445" width="4.7109375" style="192" customWidth="1"/>
    <col min="8446" max="8446" width="30.7109375" style="192" customWidth="1"/>
    <col min="8447" max="8447" width="4.7109375" style="192" customWidth="1"/>
    <col min="8448" max="8448" width="13.7109375" style="192" customWidth="1"/>
    <col min="8449" max="8451" width="12.7109375" style="192" customWidth="1"/>
    <col min="8452" max="8452" width="9.140625" style="192"/>
    <col min="8453" max="8453" width="21" style="192" customWidth="1"/>
    <col min="8454" max="8454" width="36.5703125" style="192" customWidth="1"/>
    <col min="8455" max="8700" width="9.140625" style="192"/>
    <col min="8701" max="8701" width="4.7109375" style="192" customWidth="1"/>
    <col min="8702" max="8702" width="30.7109375" style="192" customWidth="1"/>
    <col min="8703" max="8703" width="4.7109375" style="192" customWidth="1"/>
    <col min="8704" max="8704" width="13.7109375" style="192" customWidth="1"/>
    <col min="8705" max="8707" width="12.7109375" style="192" customWidth="1"/>
    <col min="8708" max="8708" width="9.140625" style="192"/>
    <col min="8709" max="8709" width="21" style="192" customWidth="1"/>
    <col min="8710" max="8710" width="36.5703125" style="192" customWidth="1"/>
    <col min="8711" max="8956" width="9.140625" style="192"/>
    <col min="8957" max="8957" width="4.7109375" style="192" customWidth="1"/>
    <col min="8958" max="8958" width="30.7109375" style="192" customWidth="1"/>
    <col min="8959" max="8959" width="4.7109375" style="192" customWidth="1"/>
    <col min="8960" max="8960" width="13.7109375" style="192" customWidth="1"/>
    <col min="8961" max="8963" width="12.7109375" style="192" customWidth="1"/>
    <col min="8964" max="8964" width="9.140625" style="192"/>
    <col min="8965" max="8965" width="21" style="192" customWidth="1"/>
    <col min="8966" max="8966" width="36.5703125" style="192" customWidth="1"/>
    <col min="8967" max="9212" width="9.140625" style="192"/>
    <col min="9213" max="9213" width="4.7109375" style="192" customWidth="1"/>
    <col min="9214" max="9214" width="30.7109375" style="192" customWidth="1"/>
    <col min="9215" max="9215" width="4.7109375" style="192" customWidth="1"/>
    <col min="9216" max="9216" width="13.7109375" style="192" customWidth="1"/>
    <col min="9217" max="9219" width="12.7109375" style="192" customWidth="1"/>
    <col min="9220" max="9220" width="9.140625" style="192"/>
    <col min="9221" max="9221" width="21" style="192" customWidth="1"/>
    <col min="9222" max="9222" width="36.5703125" style="192" customWidth="1"/>
    <col min="9223" max="9468" width="9.140625" style="192"/>
    <col min="9469" max="9469" width="4.7109375" style="192" customWidth="1"/>
    <col min="9470" max="9470" width="30.7109375" style="192" customWidth="1"/>
    <col min="9471" max="9471" width="4.7109375" style="192" customWidth="1"/>
    <col min="9472" max="9472" width="13.7109375" style="192" customWidth="1"/>
    <col min="9473" max="9475" width="12.7109375" style="192" customWidth="1"/>
    <col min="9476" max="9476" width="9.140625" style="192"/>
    <col min="9477" max="9477" width="21" style="192" customWidth="1"/>
    <col min="9478" max="9478" width="36.5703125" style="192" customWidth="1"/>
    <col min="9479" max="9724" width="9.140625" style="192"/>
    <col min="9725" max="9725" width="4.7109375" style="192" customWidth="1"/>
    <col min="9726" max="9726" width="30.7109375" style="192" customWidth="1"/>
    <col min="9727" max="9727" width="4.7109375" style="192" customWidth="1"/>
    <col min="9728" max="9728" width="13.7109375" style="192" customWidth="1"/>
    <col min="9729" max="9731" width="12.7109375" style="192" customWidth="1"/>
    <col min="9732" max="9732" width="9.140625" style="192"/>
    <col min="9733" max="9733" width="21" style="192" customWidth="1"/>
    <col min="9734" max="9734" width="36.5703125" style="192" customWidth="1"/>
    <col min="9735" max="9980" width="9.140625" style="192"/>
    <col min="9981" max="9981" width="4.7109375" style="192" customWidth="1"/>
    <col min="9982" max="9982" width="30.7109375" style="192" customWidth="1"/>
    <col min="9983" max="9983" width="4.7109375" style="192" customWidth="1"/>
    <col min="9984" max="9984" width="13.7109375" style="192" customWidth="1"/>
    <col min="9985" max="9987" width="12.7109375" style="192" customWidth="1"/>
    <col min="9988" max="9988" width="9.140625" style="192"/>
    <col min="9989" max="9989" width="21" style="192" customWidth="1"/>
    <col min="9990" max="9990" width="36.5703125" style="192" customWidth="1"/>
    <col min="9991" max="10236" width="9.140625" style="192"/>
    <col min="10237" max="10237" width="4.7109375" style="192" customWidth="1"/>
    <col min="10238" max="10238" width="30.7109375" style="192" customWidth="1"/>
    <col min="10239" max="10239" width="4.7109375" style="192" customWidth="1"/>
    <col min="10240" max="10240" width="13.7109375" style="192" customWidth="1"/>
    <col min="10241" max="10243" width="12.7109375" style="192" customWidth="1"/>
    <col min="10244" max="10244" width="9.140625" style="192"/>
    <col min="10245" max="10245" width="21" style="192" customWidth="1"/>
    <col min="10246" max="10246" width="36.5703125" style="192" customWidth="1"/>
    <col min="10247" max="10492" width="9.140625" style="192"/>
    <col min="10493" max="10493" width="4.7109375" style="192" customWidth="1"/>
    <col min="10494" max="10494" width="30.7109375" style="192" customWidth="1"/>
    <col min="10495" max="10495" width="4.7109375" style="192" customWidth="1"/>
    <col min="10496" max="10496" width="13.7109375" style="192" customWidth="1"/>
    <col min="10497" max="10499" width="12.7109375" style="192" customWidth="1"/>
    <col min="10500" max="10500" width="9.140625" style="192"/>
    <col min="10501" max="10501" width="21" style="192" customWidth="1"/>
    <col min="10502" max="10502" width="36.5703125" style="192" customWidth="1"/>
    <col min="10503" max="10748" width="9.140625" style="192"/>
    <col min="10749" max="10749" width="4.7109375" style="192" customWidth="1"/>
    <col min="10750" max="10750" width="30.7109375" style="192" customWidth="1"/>
    <col min="10751" max="10751" width="4.7109375" style="192" customWidth="1"/>
    <col min="10752" max="10752" width="13.7109375" style="192" customWidth="1"/>
    <col min="10753" max="10755" width="12.7109375" style="192" customWidth="1"/>
    <col min="10756" max="10756" width="9.140625" style="192"/>
    <col min="10757" max="10757" width="21" style="192" customWidth="1"/>
    <col min="10758" max="10758" width="36.5703125" style="192" customWidth="1"/>
    <col min="10759" max="11004" width="9.140625" style="192"/>
    <col min="11005" max="11005" width="4.7109375" style="192" customWidth="1"/>
    <col min="11006" max="11006" width="30.7109375" style="192" customWidth="1"/>
    <col min="11007" max="11007" width="4.7109375" style="192" customWidth="1"/>
    <col min="11008" max="11008" width="13.7109375" style="192" customWidth="1"/>
    <col min="11009" max="11011" width="12.7109375" style="192" customWidth="1"/>
    <col min="11012" max="11012" width="9.140625" style="192"/>
    <col min="11013" max="11013" width="21" style="192" customWidth="1"/>
    <col min="11014" max="11014" width="36.5703125" style="192" customWidth="1"/>
    <col min="11015" max="11260" width="9.140625" style="192"/>
    <col min="11261" max="11261" width="4.7109375" style="192" customWidth="1"/>
    <col min="11262" max="11262" width="30.7109375" style="192" customWidth="1"/>
    <col min="11263" max="11263" width="4.7109375" style="192" customWidth="1"/>
    <col min="11264" max="11264" width="13.7109375" style="192" customWidth="1"/>
    <col min="11265" max="11267" width="12.7109375" style="192" customWidth="1"/>
    <col min="11268" max="11268" width="9.140625" style="192"/>
    <col min="11269" max="11269" width="21" style="192" customWidth="1"/>
    <col min="11270" max="11270" width="36.5703125" style="192" customWidth="1"/>
    <col min="11271" max="11516" width="9.140625" style="192"/>
    <col min="11517" max="11517" width="4.7109375" style="192" customWidth="1"/>
    <col min="11518" max="11518" width="30.7109375" style="192" customWidth="1"/>
    <col min="11519" max="11519" width="4.7109375" style="192" customWidth="1"/>
    <col min="11520" max="11520" width="13.7109375" style="192" customWidth="1"/>
    <col min="11521" max="11523" width="12.7109375" style="192" customWidth="1"/>
    <col min="11524" max="11524" width="9.140625" style="192"/>
    <col min="11525" max="11525" width="21" style="192" customWidth="1"/>
    <col min="11526" max="11526" width="36.5703125" style="192" customWidth="1"/>
    <col min="11527" max="11772" width="9.140625" style="192"/>
    <col min="11773" max="11773" width="4.7109375" style="192" customWidth="1"/>
    <col min="11774" max="11774" width="30.7109375" style="192" customWidth="1"/>
    <col min="11775" max="11775" width="4.7109375" style="192" customWidth="1"/>
    <col min="11776" max="11776" width="13.7109375" style="192" customWidth="1"/>
    <col min="11777" max="11779" width="12.7109375" style="192" customWidth="1"/>
    <col min="11780" max="11780" width="9.140625" style="192"/>
    <col min="11781" max="11781" width="21" style="192" customWidth="1"/>
    <col min="11782" max="11782" width="36.5703125" style="192" customWidth="1"/>
    <col min="11783" max="12028" width="9.140625" style="192"/>
    <col min="12029" max="12029" width="4.7109375" style="192" customWidth="1"/>
    <col min="12030" max="12030" width="30.7109375" style="192" customWidth="1"/>
    <col min="12031" max="12031" width="4.7109375" style="192" customWidth="1"/>
    <col min="12032" max="12032" width="13.7109375" style="192" customWidth="1"/>
    <col min="12033" max="12035" width="12.7109375" style="192" customWidth="1"/>
    <col min="12036" max="12036" width="9.140625" style="192"/>
    <col min="12037" max="12037" width="21" style="192" customWidth="1"/>
    <col min="12038" max="12038" width="36.5703125" style="192" customWidth="1"/>
    <col min="12039" max="12284" width="9.140625" style="192"/>
    <col min="12285" max="12285" width="4.7109375" style="192" customWidth="1"/>
    <col min="12286" max="12286" width="30.7109375" style="192" customWidth="1"/>
    <col min="12287" max="12287" width="4.7109375" style="192" customWidth="1"/>
    <col min="12288" max="12288" width="13.7109375" style="192" customWidth="1"/>
    <col min="12289" max="12291" width="12.7109375" style="192" customWidth="1"/>
    <col min="12292" max="12292" width="9.140625" style="192"/>
    <col min="12293" max="12293" width="21" style="192" customWidth="1"/>
    <col min="12294" max="12294" width="36.5703125" style="192" customWidth="1"/>
    <col min="12295" max="12540" width="9.140625" style="192"/>
    <col min="12541" max="12541" width="4.7109375" style="192" customWidth="1"/>
    <col min="12542" max="12542" width="30.7109375" style="192" customWidth="1"/>
    <col min="12543" max="12543" width="4.7109375" style="192" customWidth="1"/>
    <col min="12544" max="12544" width="13.7109375" style="192" customWidth="1"/>
    <col min="12545" max="12547" width="12.7109375" style="192" customWidth="1"/>
    <col min="12548" max="12548" width="9.140625" style="192"/>
    <col min="12549" max="12549" width="21" style="192" customWidth="1"/>
    <col min="12550" max="12550" width="36.5703125" style="192" customWidth="1"/>
    <col min="12551" max="12796" width="9.140625" style="192"/>
    <col min="12797" max="12797" width="4.7109375" style="192" customWidth="1"/>
    <col min="12798" max="12798" width="30.7109375" style="192" customWidth="1"/>
    <col min="12799" max="12799" width="4.7109375" style="192" customWidth="1"/>
    <col min="12800" max="12800" width="13.7109375" style="192" customWidth="1"/>
    <col min="12801" max="12803" width="12.7109375" style="192" customWidth="1"/>
    <col min="12804" max="12804" width="9.140625" style="192"/>
    <col min="12805" max="12805" width="21" style="192" customWidth="1"/>
    <col min="12806" max="12806" width="36.5703125" style="192" customWidth="1"/>
    <col min="12807" max="13052" width="9.140625" style="192"/>
    <col min="13053" max="13053" width="4.7109375" style="192" customWidth="1"/>
    <col min="13054" max="13054" width="30.7109375" style="192" customWidth="1"/>
    <col min="13055" max="13055" width="4.7109375" style="192" customWidth="1"/>
    <col min="13056" max="13056" width="13.7109375" style="192" customWidth="1"/>
    <col min="13057" max="13059" width="12.7109375" style="192" customWidth="1"/>
    <col min="13060" max="13060" width="9.140625" style="192"/>
    <col min="13061" max="13061" width="21" style="192" customWidth="1"/>
    <col min="13062" max="13062" width="36.5703125" style="192" customWidth="1"/>
    <col min="13063" max="13308" width="9.140625" style="192"/>
    <col min="13309" max="13309" width="4.7109375" style="192" customWidth="1"/>
    <col min="13310" max="13310" width="30.7109375" style="192" customWidth="1"/>
    <col min="13311" max="13311" width="4.7109375" style="192" customWidth="1"/>
    <col min="13312" max="13312" width="13.7109375" style="192" customWidth="1"/>
    <col min="13313" max="13315" width="12.7109375" style="192" customWidth="1"/>
    <col min="13316" max="13316" width="9.140625" style="192"/>
    <col min="13317" max="13317" width="21" style="192" customWidth="1"/>
    <col min="13318" max="13318" width="36.5703125" style="192" customWidth="1"/>
    <col min="13319" max="13564" width="9.140625" style="192"/>
    <col min="13565" max="13565" width="4.7109375" style="192" customWidth="1"/>
    <col min="13566" max="13566" width="30.7109375" style="192" customWidth="1"/>
    <col min="13567" max="13567" width="4.7109375" style="192" customWidth="1"/>
    <col min="13568" max="13568" width="13.7109375" style="192" customWidth="1"/>
    <col min="13569" max="13571" width="12.7109375" style="192" customWidth="1"/>
    <col min="13572" max="13572" width="9.140625" style="192"/>
    <col min="13573" max="13573" width="21" style="192" customWidth="1"/>
    <col min="13574" max="13574" width="36.5703125" style="192" customWidth="1"/>
    <col min="13575" max="13820" width="9.140625" style="192"/>
    <col min="13821" max="13821" width="4.7109375" style="192" customWidth="1"/>
    <col min="13822" max="13822" width="30.7109375" style="192" customWidth="1"/>
    <col min="13823" max="13823" width="4.7109375" style="192" customWidth="1"/>
    <col min="13824" max="13824" width="13.7109375" style="192" customWidth="1"/>
    <col min="13825" max="13827" width="12.7109375" style="192" customWidth="1"/>
    <col min="13828" max="13828" width="9.140625" style="192"/>
    <col min="13829" max="13829" width="21" style="192" customWidth="1"/>
    <col min="13830" max="13830" width="36.5703125" style="192" customWidth="1"/>
    <col min="13831" max="14076" width="9.140625" style="192"/>
    <col min="14077" max="14077" width="4.7109375" style="192" customWidth="1"/>
    <col min="14078" max="14078" width="30.7109375" style="192" customWidth="1"/>
    <col min="14079" max="14079" width="4.7109375" style="192" customWidth="1"/>
    <col min="14080" max="14080" width="13.7109375" style="192" customWidth="1"/>
    <col min="14081" max="14083" width="12.7109375" style="192" customWidth="1"/>
    <col min="14084" max="14084" width="9.140625" style="192"/>
    <col min="14085" max="14085" width="21" style="192" customWidth="1"/>
    <col min="14086" max="14086" width="36.5703125" style="192" customWidth="1"/>
    <col min="14087" max="14332" width="9.140625" style="192"/>
    <col min="14333" max="14333" width="4.7109375" style="192" customWidth="1"/>
    <col min="14334" max="14334" width="30.7109375" style="192" customWidth="1"/>
    <col min="14335" max="14335" width="4.7109375" style="192" customWidth="1"/>
    <col min="14336" max="14336" width="13.7109375" style="192" customWidth="1"/>
    <col min="14337" max="14339" width="12.7109375" style="192" customWidth="1"/>
    <col min="14340" max="14340" width="9.140625" style="192"/>
    <col min="14341" max="14341" width="21" style="192" customWidth="1"/>
    <col min="14342" max="14342" width="36.5703125" style="192" customWidth="1"/>
    <col min="14343" max="14588" width="9.140625" style="192"/>
    <col min="14589" max="14589" width="4.7109375" style="192" customWidth="1"/>
    <col min="14590" max="14590" width="30.7109375" style="192" customWidth="1"/>
    <col min="14591" max="14591" width="4.7109375" style="192" customWidth="1"/>
    <col min="14592" max="14592" width="13.7109375" style="192" customWidth="1"/>
    <col min="14593" max="14595" width="12.7109375" style="192" customWidth="1"/>
    <col min="14596" max="14596" width="9.140625" style="192"/>
    <col min="14597" max="14597" width="21" style="192" customWidth="1"/>
    <col min="14598" max="14598" width="36.5703125" style="192" customWidth="1"/>
    <col min="14599" max="14844" width="9.140625" style="192"/>
    <col min="14845" max="14845" width="4.7109375" style="192" customWidth="1"/>
    <col min="14846" max="14846" width="30.7109375" style="192" customWidth="1"/>
    <col min="14847" max="14847" width="4.7109375" style="192" customWidth="1"/>
    <col min="14848" max="14848" width="13.7109375" style="192" customWidth="1"/>
    <col min="14849" max="14851" width="12.7109375" style="192" customWidth="1"/>
    <col min="14852" max="14852" width="9.140625" style="192"/>
    <col min="14853" max="14853" width="21" style="192" customWidth="1"/>
    <col min="14854" max="14854" width="36.5703125" style="192" customWidth="1"/>
    <col min="14855" max="15100" width="9.140625" style="192"/>
    <col min="15101" max="15101" width="4.7109375" style="192" customWidth="1"/>
    <col min="15102" max="15102" width="30.7109375" style="192" customWidth="1"/>
    <col min="15103" max="15103" width="4.7109375" style="192" customWidth="1"/>
    <col min="15104" max="15104" width="13.7109375" style="192" customWidth="1"/>
    <col min="15105" max="15107" width="12.7109375" style="192" customWidth="1"/>
    <col min="15108" max="15108" width="9.140625" style="192"/>
    <col min="15109" max="15109" width="21" style="192" customWidth="1"/>
    <col min="15110" max="15110" width="36.5703125" style="192" customWidth="1"/>
    <col min="15111" max="15356" width="9.140625" style="192"/>
    <col min="15357" max="15357" width="4.7109375" style="192" customWidth="1"/>
    <col min="15358" max="15358" width="30.7109375" style="192" customWidth="1"/>
    <col min="15359" max="15359" width="4.7109375" style="192" customWidth="1"/>
    <col min="15360" max="15360" width="13.7109375" style="192" customWidth="1"/>
    <col min="15361" max="15363" width="12.7109375" style="192" customWidth="1"/>
    <col min="15364" max="15364" width="9.140625" style="192"/>
    <col min="15365" max="15365" width="21" style="192" customWidth="1"/>
    <col min="15366" max="15366" width="36.5703125" style="192" customWidth="1"/>
    <col min="15367" max="15612" width="9.140625" style="192"/>
    <col min="15613" max="15613" width="4.7109375" style="192" customWidth="1"/>
    <col min="15614" max="15614" width="30.7109375" style="192" customWidth="1"/>
    <col min="15615" max="15615" width="4.7109375" style="192" customWidth="1"/>
    <col min="15616" max="15616" width="13.7109375" style="192" customWidth="1"/>
    <col min="15617" max="15619" width="12.7109375" style="192" customWidth="1"/>
    <col min="15620" max="15620" width="9.140625" style="192"/>
    <col min="15621" max="15621" width="21" style="192" customWidth="1"/>
    <col min="15622" max="15622" width="36.5703125" style="192" customWidth="1"/>
    <col min="15623" max="15868" width="9.140625" style="192"/>
    <col min="15869" max="15869" width="4.7109375" style="192" customWidth="1"/>
    <col min="15870" max="15870" width="30.7109375" style="192" customWidth="1"/>
    <col min="15871" max="15871" width="4.7109375" style="192" customWidth="1"/>
    <col min="15872" max="15872" width="13.7109375" style="192" customWidth="1"/>
    <col min="15873" max="15875" width="12.7109375" style="192" customWidth="1"/>
    <col min="15876" max="15876" width="9.140625" style="192"/>
    <col min="15877" max="15877" width="21" style="192" customWidth="1"/>
    <col min="15878" max="15878" width="36.5703125" style="192" customWidth="1"/>
    <col min="15879" max="16124" width="9.140625" style="192"/>
    <col min="16125" max="16125" width="4.7109375" style="192" customWidth="1"/>
    <col min="16126" max="16126" width="30.7109375" style="192" customWidth="1"/>
    <col min="16127" max="16127" width="4.7109375" style="192" customWidth="1"/>
    <col min="16128" max="16128" width="13.7109375" style="192" customWidth="1"/>
    <col min="16129" max="16131" width="12.7109375" style="192" customWidth="1"/>
    <col min="16132" max="16132" width="9.140625" style="192"/>
    <col min="16133" max="16133" width="21" style="192" customWidth="1"/>
    <col min="16134" max="16134" width="36.5703125" style="192" customWidth="1"/>
    <col min="16135" max="16384" width="9.140625" style="192"/>
  </cols>
  <sheetData>
    <row r="1" spans="1:8" ht="12.75" customHeight="1">
      <c r="B1" s="80" t="str">
        <f>+'Č1-str'!B1</f>
        <v>IZGRADNJA KANALIZACIJSKEGA OMREŽJA NA OBMOČJU</v>
      </c>
    </row>
    <row r="2" spans="1:8" ht="12.75" customHeight="1">
      <c r="B2" s="80" t="str">
        <f>+'Č1-str'!B2</f>
        <v>AGLOMERACIJE HRVATINI - KANALIZACIJA BARIŽONI</v>
      </c>
    </row>
    <row r="3" spans="1:8" ht="12.75" customHeight="1">
      <c r="B3" s="80"/>
    </row>
    <row r="4" spans="1:8" ht="12.75" customHeight="1">
      <c r="B4" s="80"/>
    </row>
    <row r="5" spans="1:8" ht="12.75" customHeight="1"/>
    <row r="6" spans="1:8" ht="15.75">
      <c r="A6" s="268" t="s">
        <v>328</v>
      </c>
      <c r="B6" s="89" t="s">
        <v>329</v>
      </c>
      <c r="C6"/>
      <c r="D6"/>
      <c r="E6" s="69"/>
      <c r="F6" s="282"/>
    </row>
    <row r="7" spans="1:8" ht="12.75" customHeight="1" thickBot="1">
      <c r="A7"/>
      <c r="B7"/>
      <c r="C7"/>
      <c r="D7"/>
      <c r="E7" s="69"/>
      <c r="F7" s="282"/>
    </row>
    <row r="8" spans="1:8" ht="22.5" customHeight="1" thickBot="1">
      <c r="A8" s="256" t="s">
        <v>187</v>
      </c>
      <c r="B8" s="257" t="s">
        <v>188</v>
      </c>
      <c r="C8" s="258" t="s">
        <v>189</v>
      </c>
      <c r="D8" s="259" t="s">
        <v>190</v>
      </c>
      <c r="E8" s="279"/>
      <c r="F8" s="283"/>
      <c r="G8" s="202"/>
      <c r="H8" s="173"/>
    </row>
    <row r="9" spans="1:8" ht="22.5" customHeight="1" thickBot="1">
      <c r="A9" s="260" t="s">
        <v>191</v>
      </c>
      <c r="B9" s="261" t="s">
        <v>192</v>
      </c>
      <c r="C9" s="262" t="s">
        <v>54</v>
      </c>
      <c r="D9" s="263">
        <v>1</v>
      </c>
      <c r="E9" s="280"/>
      <c r="F9" s="282"/>
      <c r="G9" s="203"/>
      <c r="H9" s="204"/>
    </row>
    <row r="10" spans="1:8" ht="22.5" customHeight="1" thickBot="1">
      <c r="A10" s="260" t="s">
        <v>193</v>
      </c>
      <c r="B10" s="261" t="s">
        <v>194</v>
      </c>
      <c r="C10" s="262" t="s">
        <v>54</v>
      </c>
      <c r="D10" s="263">
        <v>1</v>
      </c>
      <c r="E10" s="280"/>
      <c r="F10" s="283"/>
      <c r="G10" s="201"/>
    </row>
    <row r="11" spans="1:8" ht="22.5" customHeight="1" thickBot="1">
      <c r="A11" s="260" t="s">
        <v>195</v>
      </c>
      <c r="B11" s="261" t="s">
        <v>196</v>
      </c>
      <c r="C11" s="262" t="s">
        <v>12</v>
      </c>
      <c r="D11" s="263">
        <v>1</v>
      </c>
      <c r="E11" s="280">
        <v>0</v>
      </c>
      <c r="F11" s="284"/>
    </row>
    <row r="12" spans="1:8" ht="22.5" customHeight="1" thickBot="1">
      <c r="A12" s="260" t="s">
        <v>197</v>
      </c>
      <c r="B12" s="261" t="s">
        <v>198</v>
      </c>
      <c r="C12" s="262" t="s">
        <v>12</v>
      </c>
      <c r="D12" s="263">
        <v>3</v>
      </c>
      <c r="E12" s="280" t="s">
        <v>199</v>
      </c>
      <c r="F12" s="285"/>
    </row>
    <row r="13" spans="1:8" ht="33" customHeight="1" thickBot="1">
      <c r="A13" s="260" t="s">
        <v>200</v>
      </c>
      <c r="B13" s="261" t="s">
        <v>201</v>
      </c>
      <c r="C13" s="262" t="s">
        <v>12</v>
      </c>
      <c r="D13" s="263">
        <v>1</v>
      </c>
      <c r="E13" s="280">
        <v>0</v>
      </c>
      <c r="F13" s="284"/>
    </row>
    <row r="14" spans="1:8" ht="22.5" customHeight="1" thickBot="1">
      <c r="A14" s="260" t="s">
        <v>202</v>
      </c>
      <c r="B14" s="261" t="s">
        <v>203</v>
      </c>
      <c r="C14" s="262" t="s">
        <v>54</v>
      </c>
      <c r="D14" s="263">
        <v>1</v>
      </c>
      <c r="E14" s="280">
        <v>0</v>
      </c>
      <c r="F14" s="282"/>
    </row>
    <row r="15" spans="1:8" s="195" customFormat="1" ht="22.5" customHeight="1" thickBot="1">
      <c r="A15" s="260" t="s">
        <v>204</v>
      </c>
      <c r="B15" s="261" t="s">
        <v>205</v>
      </c>
      <c r="C15" s="262" t="s">
        <v>12</v>
      </c>
      <c r="D15" s="263">
        <v>1</v>
      </c>
      <c r="E15" s="280" t="s">
        <v>206</v>
      </c>
      <c r="F15" s="269"/>
    </row>
    <row r="16" spans="1:8" ht="22.5" customHeight="1" thickBot="1">
      <c r="A16" s="260" t="s">
        <v>207</v>
      </c>
      <c r="B16" s="261" t="s">
        <v>208</v>
      </c>
      <c r="C16" s="262" t="s">
        <v>12</v>
      </c>
      <c r="D16" s="263">
        <v>1</v>
      </c>
      <c r="E16" s="280" t="s">
        <v>206</v>
      </c>
      <c r="F16" s="282"/>
    </row>
    <row r="17" spans="1:6" ht="22.5" customHeight="1" thickBot="1">
      <c r="A17" s="260" t="s">
        <v>209</v>
      </c>
      <c r="B17" s="261" t="s">
        <v>210</v>
      </c>
      <c r="C17" s="262" t="s">
        <v>12</v>
      </c>
      <c r="D17" s="263">
        <v>1</v>
      </c>
      <c r="E17" s="280">
        <v>0</v>
      </c>
      <c r="F17" s="282"/>
    </row>
    <row r="18" spans="1:6" s="195" customFormat="1" ht="22.5" customHeight="1" thickBot="1">
      <c r="A18" s="260" t="s">
        <v>211</v>
      </c>
      <c r="B18" s="261" t="s">
        <v>212</v>
      </c>
      <c r="C18" s="262" t="s">
        <v>54</v>
      </c>
      <c r="D18" s="263">
        <v>1</v>
      </c>
      <c r="E18" s="280">
        <v>0</v>
      </c>
      <c r="F18" s="286"/>
    </row>
    <row r="19" spans="1:6" ht="22.5" customHeight="1" thickBot="1">
      <c r="A19" s="260" t="s">
        <v>213</v>
      </c>
      <c r="B19" s="261" t="s">
        <v>214</v>
      </c>
      <c r="C19" s="262" t="s">
        <v>54</v>
      </c>
      <c r="D19" s="263">
        <v>2</v>
      </c>
      <c r="E19" s="280" t="s">
        <v>215</v>
      </c>
      <c r="F19" s="282"/>
    </row>
    <row r="20" spans="1:6" ht="22.5" customHeight="1" thickBot="1">
      <c r="A20" s="260" t="s">
        <v>216</v>
      </c>
      <c r="B20" s="261" t="s">
        <v>217</v>
      </c>
      <c r="C20" s="262" t="s">
        <v>12</v>
      </c>
      <c r="D20" s="263">
        <v>1</v>
      </c>
      <c r="E20" s="280">
        <v>0</v>
      </c>
      <c r="F20" s="283"/>
    </row>
    <row r="21" spans="1:6" ht="22.5" customHeight="1" thickBot="1">
      <c r="A21" s="260" t="s">
        <v>218</v>
      </c>
      <c r="B21" s="261" t="s">
        <v>219</v>
      </c>
      <c r="C21" s="262" t="s">
        <v>12</v>
      </c>
      <c r="D21" s="263">
        <v>1</v>
      </c>
      <c r="E21" s="280">
        <v>0</v>
      </c>
      <c r="F21" s="282"/>
    </row>
    <row r="22" spans="1:6" ht="22.5" customHeight="1" thickBot="1">
      <c r="A22" s="260" t="s">
        <v>220</v>
      </c>
      <c r="B22" s="261" t="s">
        <v>221</v>
      </c>
      <c r="C22" s="262" t="s">
        <v>12</v>
      </c>
      <c r="D22" s="263">
        <v>1</v>
      </c>
      <c r="E22" s="280">
        <v>0</v>
      </c>
      <c r="F22" s="283"/>
    </row>
    <row r="23" spans="1:6" ht="22.5" customHeight="1" thickBot="1">
      <c r="A23" s="260" t="s">
        <v>222</v>
      </c>
      <c r="B23" s="261" t="s">
        <v>223</v>
      </c>
      <c r="C23" s="262" t="s">
        <v>12</v>
      </c>
      <c r="D23" s="263">
        <v>1</v>
      </c>
      <c r="E23" s="280">
        <v>0</v>
      </c>
      <c r="F23" s="282"/>
    </row>
    <row r="24" spans="1:6" ht="22.5" customHeight="1" thickBot="1">
      <c r="A24" s="260" t="s">
        <v>224</v>
      </c>
      <c r="B24" s="261" t="s">
        <v>225</v>
      </c>
      <c r="C24" s="262" t="s">
        <v>12</v>
      </c>
      <c r="D24" s="263">
        <v>1</v>
      </c>
      <c r="E24" s="280">
        <v>0</v>
      </c>
      <c r="F24" s="287"/>
    </row>
    <row r="25" spans="1:6" ht="22.5" customHeight="1" thickBot="1">
      <c r="A25" s="260" t="s">
        <v>226</v>
      </c>
      <c r="B25" s="261" t="s">
        <v>227</v>
      </c>
      <c r="C25" s="262" t="s">
        <v>12</v>
      </c>
      <c r="D25" s="263">
        <v>4</v>
      </c>
      <c r="E25" s="280" t="s">
        <v>228</v>
      </c>
      <c r="F25" s="282"/>
    </row>
    <row r="26" spans="1:6" ht="22.5" customHeight="1" thickBot="1">
      <c r="A26" s="260" t="s">
        <v>229</v>
      </c>
      <c r="B26" s="261" t="s">
        <v>230</v>
      </c>
      <c r="C26" s="262" t="s">
        <v>54</v>
      </c>
      <c r="D26" s="263">
        <v>6</v>
      </c>
      <c r="E26" s="280" t="s">
        <v>231</v>
      </c>
      <c r="F26" s="284"/>
    </row>
    <row r="27" spans="1:6" ht="22.5" customHeight="1" thickBot="1">
      <c r="A27" s="260" t="s">
        <v>232</v>
      </c>
      <c r="B27" s="261" t="s">
        <v>233</v>
      </c>
      <c r="C27" s="262" t="s">
        <v>12</v>
      </c>
      <c r="D27" s="263">
        <v>1</v>
      </c>
      <c r="E27" s="280">
        <v>0</v>
      </c>
      <c r="F27" s="288"/>
    </row>
    <row r="28" spans="1:6" ht="22.5" customHeight="1" thickBot="1">
      <c r="A28" s="260" t="s">
        <v>234</v>
      </c>
      <c r="B28" s="261" t="s">
        <v>235</v>
      </c>
      <c r="C28" s="262" t="s">
        <v>12</v>
      </c>
      <c r="D28" s="263">
        <v>1</v>
      </c>
      <c r="E28" s="308">
        <v>0</v>
      </c>
      <c r="F28" s="288"/>
    </row>
    <row r="29" spans="1:6" ht="22.5" customHeight="1" thickBot="1">
      <c r="A29" s="260" t="s">
        <v>236</v>
      </c>
      <c r="B29" s="261" t="s">
        <v>237</v>
      </c>
      <c r="C29" s="262" t="s">
        <v>12</v>
      </c>
      <c r="D29" s="263">
        <v>1</v>
      </c>
      <c r="E29" s="280">
        <v>0</v>
      </c>
      <c r="F29" s="288"/>
    </row>
    <row r="30" spans="1:6" ht="22.5" customHeight="1" thickBot="1">
      <c r="A30" s="260" t="s">
        <v>238</v>
      </c>
      <c r="B30" s="261" t="s">
        <v>239</v>
      </c>
      <c r="C30" s="262" t="s">
        <v>12</v>
      </c>
      <c r="D30" s="263">
        <v>1</v>
      </c>
      <c r="E30" s="280" t="s">
        <v>240</v>
      </c>
      <c r="F30" s="284"/>
    </row>
    <row r="31" spans="1:6" ht="22.5" customHeight="1" thickBot="1">
      <c r="A31" s="260" t="s">
        <v>241</v>
      </c>
      <c r="B31" s="261" t="s">
        <v>242</v>
      </c>
      <c r="C31" s="262" t="s">
        <v>12</v>
      </c>
      <c r="D31" s="263">
        <v>1</v>
      </c>
      <c r="E31" s="280" t="s">
        <v>243</v>
      </c>
      <c r="F31" s="288"/>
    </row>
    <row r="32" spans="1:6" ht="22.5" customHeight="1" thickBot="1">
      <c r="A32" s="260" t="s">
        <v>244</v>
      </c>
      <c r="B32" s="261" t="s">
        <v>245</v>
      </c>
      <c r="C32" s="262" t="s">
        <v>54</v>
      </c>
      <c r="D32" s="263">
        <v>1</v>
      </c>
      <c r="E32" s="280">
        <v>0</v>
      </c>
      <c r="F32" s="282"/>
    </row>
    <row r="33" spans="1:6" ht="22.5" customHeight="1" thickBot="1">
      <c r="A33" s="260" t="s">
        <v>246</v>
      </c>
      <c r="B33" s="261" t="s">
        <v>247</v>
      </c>
      <c r="C33" s="262" t="s">
        <v>54</v>
      </c>
      <c r="D33" s="263">
        <v>1</v>
      </c>
      <c r="E33" s="280">
        <v>0</v>
      </c>
      <c r="F33" s="288"/>
    </row>
    <row r="34" spans="1:6" ht="22.5" customHeight="1" thickBot="1">
      <c r="A34" s="260" t="s">
        <v>248</v>
      </c>
      <c r="B34" s="261" t="s">
        <v>249</v>
      </c>
      <c r="C34" s="262" t="s">
        <v>54</v>
      </c>
      <c r="D34" s="263">
        <v>2</v>
      </c>
      <c r="E34" s="280" t="s">
        <v>250</v>
      </c>
      <c r="F34" s="282"/>
    </row>
    <row r="35" spans="1:6" ht="22.5" customHeight="1" thickBot="1">
      <c r="A35" s="260" t="s">
        <v>251</v>
      </c>
      <c r="B35" s="261" t="s">
        <v>252</v>
      </c>
      <c r="C35" s="262" t="s">
        <v>54</v>
      </c>
      <c r="D35" s="263">
        <v>2</v>
      </c>
      <c r="E35" s="280" t="s">
        <v>253</v>
      </c>
      <c r="F35" s="283"/>
    </row>
    <row r="36" spans="1:6" ht="22.5" customHeight="1" thickBot="1">
      <c r="A36" s="260" t="s">
        <v>254</v>
      </c>
      <c r="B36" s="261" t="s">
        <v>255</v>
      </c>
      <c r="C36" s="262" t="s">
        <v>54</v>
      </c>
      <c r="D36" s="263">
        <v>2</v>
      </c>
      <c r="E36" s="280" t="s">
        <v>256</v>
      </c>
      <c r="F36" s="282"/>
    </row>
    <row r="37" spans="1:6" s="195" customFormat="1" ht="22.5" customHeight="1" thickBot="1">
      <c r="A37" s="260" t="s">
        <v>257</v>
      </c>
      <c r="B37" s="261" t="s">
        <v>258</v>
      </c>
      <c r="C37" s="262" t="s">
        <v>54</v>
      </c>
      <c r="D37" s="263">
        <v>3</v>
      </c>
      <c r="E37" s="280" t="s">
        <v>259</v>
      </c>
      <c r="F37" s="289"/>
    </row>
    <row r="38" spans="1:6" ht="22.5" customHeight="1" thickBot="1">
      <c r="A38" s="260" t="s">
        <v>260</v>
      </c>
      <c r="B38" s="261" t="s">
        <v>261</v>
      </c>
      <c r="C38" s="262" t="s">
        <v>54</v>
      </c>
      <c r="D38" s="263">
        <v>2</v>
      </c>
      <c r="E38" s="280" t="s">
        <v>262</v>
      </c>
      <c r="F38" s="282"/>
    </row>
    <row r="39" spans="1:6" ht="22.5" customHeight="1" thickBot="1">
      <c r="A39" s="260" t="s">
        <v>263</v>
      </c>
      <c r="B39" s="261" t="s">
        <v>264</v>
      </c>
      <c r="C39" s="262" t="s">
        <v>54</v>
      </c>
      <c r="D39" s="263">
        <v>2</v>
      </c>
      <c r="E39" s="280" t="s">
        <v>265</v>
      </c>
      <c r="F39" s="282"/>
    </row>
    <row r="40" spans="1:6" ht="22.5" customHeight="1" thickBot="1">
      <c r="A40" s="260" t="s">
        <v>266</v>
      </c>
      <c r="B40" s="261" t="s">
        <v>267</v>
      </c>
      <c r="C40" s="262" t="s">
        <v>12</v>
      </c>
      <c r="D40" s="263">
        <v>2</v>
      </c>
      <c r="E40" s="280" t="s">
        <v>268</v>
      </c>
      <c r="F40" s="282"/>
    </row>
    <row r="41" spans="1:6" ht="22.5" customHeight="1" thickBot="1">
      <c r="A41" s="260" t="s">
        <v>269</v>
      </c>
      <c r="B41" s="261" t="s">
        <v>270</v>
      </c>
      <c r="C41" s="262" t="s">
        <v>12</v>
      </c>
      <c r="D41" s="263">
        <v>1</v>
      </c>
      <c r="E41" s="280">
        <v>0</v>
      </c>
      <c r="F41" s="282"/>
    </row>
    <row r="42" spans="1:6" s="195" customFormat="1" ht="22.5" customHeight="1" thickBot="1">
      <c r="A42" s="260" t="s">
        <v>271</v>
      </c>
      <c r="B42" s="261" t="s">
        <v>272</v>
      </c>
      <c r="C42" s="262" t="s">
        <v>12</v>
      </c>
      <c r="D42" s="263">
        <v>1</v>
      </c>
      <c r="E42" s="280">
        <v>0</v>
      </c>
      <c r="F42" s="269"/>
    </row>
    <row r="43" spans="1:6" s="195" customFormat="1" ht="22.5" customHeight="1" thickBot="1">
      <c r="A43" s="260" t="s">
        <v>273</v>
      </c>
      <c r="B43" s="261" t="s">
        <v>274</v>
      </c>
      <c r="C43" s="262" t="s">
        <v>12</v>
      </c>
      <c r="D43" s="263">
        <v>1</v>
      </c>
      <c r="E43" s="280">
        <v>0</v>
      </c>
      <c r="F43" s="269"/>
    </row>
    <row r="44" spans="1:6" ht="22.5" customHeight="1" thickBot="1">
      <c r="A44" s="260" t="s">
        <v>275</v>
      </c>
      <c r="B44" s="261" t="s">
        <v>276</v>
      </c>
      <c r="C44" s="262" t="s">
        <v>12</v>
      </c>
      <c r="D44" s="263">
        <v>2</v>
      </c>
      <c r="E44" s="280" t="s">
        <v>277</v>
      </c>
      <c r="F44" s="282"/>
    </row>
    <row r="45" spans="1:6" s="216" customFormat="1" ht="22.5" customHeight="1" thickBot="1">
      <c r="A45" s="260" t="s">
        <v>278</v>
      </c>
      <c r="B45" s="261" t="s">
        <v>279</v>
      </c>
      <c r="C45" s="262" t="s">
        <v>12</v>
      </c>
      <c r="D45" s="263">
        <v>1</v>
      </c>
      <c r="E45" s="280">
        <v>0</v>
      </c>
      <c r="F45" s="290"/>
    </row>
    <row r="46" spans="1:6" ht="22.5" customHeight="1" thickBot="1">
      <c r="A46" s="260" t="s">
        <v>280</v>
      </c>
      <c r="B46" s="261" t="s">
        <v>281</v>
      </c>
      <c r="C46" s="262" t="s">
        <v>54</v>
      </c>
      <c r="D46" s="263">
        <v>2</v>
      </c>
      <c r="E46" s="280" t="s">
        <v>282</v>
      </c>
      <c r="F46" s="282"/>
    </row>
    <row r="47" spans="1:6" ht="22.5" customHeight="1" thickBot="1">
      <c r="A47" s="260" t="s">
        <v>283</v>
      </c>
      <c r="B47" s="261" t="s">
        <v>284</v>
      </c>
      <c r="C47" s="262" t="s">
        <v>12</v>
      </c>
      <c r="D47" s="263">
        <v>2</v>
      </c>
      <c r="E47" s="280" t="s">
        <v>285</v>
      </c>
      <c r="F47" s="282"/>
    </row>
    <row r="48" spans="1:6" ht="22.5" customHeight="1" thickBot="1">
      <c r="A48" s="260" t="s">
        <v>286</v>
      </c>
      <c r="B48" s="261" t="s">
        <v>287</v>
      </c>
      <c r="C48" s="262" t="s">
        <v>54</v>
      </c>
      <c r="D48" s="263">
        <v>2</v>
      </c>
      <c r="E48" s="280" t="s">
        <v>288</v>
      </c>
      <c r="F48" s="282"/>
    </row>
    <row r="49" spans="1:6" ht="22.5" customHeight="1" thickBot="1">
      <c r="A49" s="260" t="s">
        <v>289</v>
      </c>
      <c r="B49" s="261" t="s">
        <v>290</v>
      </c>
      <c r="C49" s="262" t="s">
        <v>54</v>
      </c>
      <c r="D49" s="263">
        <v>1</v>
      </c>
      <c r="E49" s="280">
        <v>0</v>
      </c>
      <c r="F49" s="284"/>
    </row>
    <row r="50" spans="1:6" ht="22.5" customHeight="1" thickBot="1">
      <c r="A50" s="260" t="s">
        <v>291</v>
      </c>
      <c r="B50" s="261" t="s">
        <v>292</v>
      </c>
      <c r="C50" s="262" t="s">
        <v>54</v>
      </c>
      <c r="D50" s="263">
        <v>2</v>
      </c>
      <c r="E50" s="280" t="s">
        <v>293</v>
      </c>
    </row>
    <row r="51" spans="1:6" ht="22.5" customHeight="1" thickBot="1">
      <c r="A51" s="260" t="s">
        <v>294</v>
      </c>
      <c r="B51" s="261" t="s">
        <v>295</v>
      </c>
      <c r="C51" s="262" t="s">
        <v>12</v>
      </c>
      <c r="D51" s="263">
        <v>4</v>
      </c>
      <c r="E51" s="280" t="s">
        <v>296</v>
      </c>
      <c r="F51" s="284"/>
    </row>
    <row r="52" spans="1:6" ht="22.5" customHeight="1" thickBot="1">
      <c r="A52" s="260" t="s">
        <v>297</v>
      </c>
      <c r="B52" s="261" t="s">
        <v>351</v>
      </c>
      <c r="C52" s="262" t="s">
        <v>12</v>
      </c>
      <c r="D52" s="263">
        <v>1</v>
      </c>
      <c r="E52" s="280">
        <v>0</v>
      </c>
    </row>
    <row r="53" spans="1:6" ht="22.5" customHeight="1" thickBot="1">
      <c r="A53" s="260" t="s">
        <v>298</v>
      </c>
      <c r="B53" s="261" t="s">
        <v>352</v>
      </c>
      <c r="C53" s="262" t="s">
        <v>12</v>
      </c>
      <c r="D53" s="263">
        <v>1</v>
      </c>
      <c r="E53" s="280">
        <v>0</v>
      </c>
    </row>
    <row r="54" spans="1:6" ht="22.5" customHeight="1" thickBot="1">
      <c r="A54" s="260" t="s">
        <v>299</v>
      </c>
      <c r="B54" s="261" t="s">
        <v>353</v>
      </c>
      <c r="C54" s="262" t="s">
        <v>12</v>
      </c>
      <c r="D54" s="263">
        <v>2</v>
      </c>
      <c r="E54" s="280" t="s">
        <v>300</v>
      </c>
    </row>
    <row r="55" spans="1:6" ht="22.5" customHeight="1" thickBot="1">
      <c r="A55" s="260" t="s">
        <v>301</v>
      </c>
      <c r="B55" s="261" t="s">
        <v>354</v>
      </c>
      <c r="C55" s="262" t="s">
        <v>12</v>
      </c>
      <c r="D55" s="263">
        <v>1</v>
      </c>
      <c r="E55" s="280">
        <v>0</v>
      </c>
    </row>
    <row r="56" spans="1:6" ht="22.5" customHeight="1" thickBot="1">
      <c r="A56" s="260" t="s">
        <v>302</v>
      </c>
      <c r="B56" s="261" t="s">
        <v>355</v>
      </c>
      <c r="C56" s="262" t="s">
        <v>12</v>
      </c>
      <c r="D56" s="263">
        <v>1</v>
      </c>
      <c r="E56" s="280">
        <v>0</v>
      </c>
    </row>
    <row r="57" spans="1:6" ht="22.5" customHeight="1" thickBot="1">
      <c r="A57" s="260" t="s">
        <v>303</v>
      </c>
      <c r="B57" s="261" t="s">
        <v>304</v>
      </c>
      <c r="C57" s="262" t="s">
        <v>54</v>
      </c>
      <c r="D57" s="263">
        <v>1</v>
      </c>
      <c r="E57" s="280" t="s">
        <v>305</v>
      </c>
    </row>
    <row r="58" spans="1:6" ht="22.5" customHeight="1" thickBot="1">
      <c r="A58" s="260" t="s">
        <v>306</v>
      </c>
      <c r="B58" s="261" t="s">
        <v>307</v>
      </c>
      <c r="C58" s="262" t="s">
        <v>16</v>
      </c>
      <c r="D58" s="263">
        <v>20</v>
      </c>
      <c r="E58" s="280"/>
    </row>
    <row r="59" spans="1:6" ht="22.5" customHeight="1" thickBot="1">
      <c r="A59" s="260" t="s">
        <v>308</v>
      </c>
      <c r="B59" s="261" t="s">
        <v>309</v>
      </c>
      <c r="C59" s="262" t="s">
        <v>16</v>
      </c>
      <c r="D59" s="263">
        <v>50</v>
      </c>
      <c r="E59" s="280"/>
    </row>
    <row r="60" spans="1:6" ht="22.5" customHeight="1" thickBot="1">
      <c r="A60" s="260" t="s">
        <v>310</v>
      </c>
      <c r="B60" s="261" t="s">
        <v>311</v>
      </c>
      <c r="C60" s="262" t="s">
        <v>16</v>
      </c>
      <c r="D60" s="263">
        <v>20</v>
      </c>
      <c r="E60" s="280"/>
    </row>
    <row r="61" spans="1:6" ht="22.5" customHeight="1" thickBot="1">
      <c r="A61" s="260" t="s">
        <v>312</v>
      </c>
      <c r="B61" s="261" t="s">
        <v>313</v>
      </c>
      <c r="C61" s="262" t="s">
        <v>16</v>
      </c>
      <c r="D61" s="263">
        <v>20</v>
      </c>
      <c r="E61" s="280"/>
    </row>
    <row r="62" spans="1:6" ht="22.5" customHeight="1" thickBot="1">
      <c r="A62" s="260" t="s">
        <v>314</v>
      </c>
      <c r="B62" s="261" t="s">
        <v>315</v>
      </c>
      <c r="C62" s="262" t="s">
        <v>54</v>
      </c>
      <c r="D62" s="263">
        <v>1</v>
      </c>
      <c r="E62" s="280"/>
    </row>
    <row r="63" spans="1:6" ht="22.5" customHeight="1" thickBot="1">
      <c r="A63" s="260" t="s">
        <v>316</v>
      </c>
      <c r="B63" s="261" t="s">
        <v>317</v>
      </c>
      <c r="C63" s="262" t="s">
        <v>54</v>
      </c>
      <c r="D63" s="263">
        <v>1</v>
      </c>
      <c r="E63" s="280"/>
    </row>
    <row r="64" spans="1:6" ht="22.5" customHeight="1" thickBot="1">
      <c r="A64" s="260" t="s">
        <v>318</v>
      </c>
      <c r="B64" s="261" t="s">
        <v>319</v>
      </c>
      <c r="C64" s="262" t="s">
        <v>54</v>
      </c>
      <c r="D64" s="263">
        <v>1</v>
      </c>
      <c r="E64" s="280"/>
    </row>
    <row r="65" spans="1:5" ht="22.5" customHeight="1" thickBot="1">
      <c r="A65" s="260" t="s">
        <v>320</v>
      </c>
      <c r="B65" s="261" t="s">
        <v>321</v>
      </c>
      <c r="C65" s="262" t="s">
        <v>54</v>
      </c>
      <c r="D65" s="263">
        <v>1</v>
      </c>
      <c r="E65" s="280"/>
    </row>
    <row r="66" spans="1:5" ht="22.5" customHeight="1" thickBot="1">
      <c r="A66" s="260" t="s">
        <v>322</v>
      </c>
      <c r="B66" s="261" t="s">
        <v>323</v>
      </c>
      <c r="C66" s="262" t="s">
        <v>54</v>
      </c>
      <c r="D66" s="263">
        <v>1</v>
      </c>
      <c r="E66" s="280"/>
    </row>
    <row r="67" spans="1:5" ht="22.5" customHeight="1" thickBot="1">
      <c r="A67" s="260" t="s">
        <v>324</v>
      </c>
      <c r="B67" s="261" t="s">
        <v>325</v>
      </c>
      <c r="C67" s="262" t="s">
        <v>54</v>
      </c>
      <c r="D67" s="263">
        <v>1</v>
      </c>
      <c r="E67" s="280"/>
    </row>
    <row r="68" spans="1:5" ht="22.5" customHeight="1" thickBot="1">
      <c r="A68" s="260" t="s">
        <v>326</v>
      </c>
      <c r="B68" s="261" t="s">
        <v>327</v>
      </c>
      <c r="C68" s="264" t="s">
        <v>12</v>
      </c>
      <c r="D68" s="265">
        <v>1</v>
      </c>
      <c r="E68" s="280">
        <v>0</v>
      </c>
    </row>
    <row r="69" spans="1:5" ht="22.5" customHeight="1" thickBot="1">
      <c r="A69" s="266"/>
      <c r="B69" s="267" t="s">
        <v>111</v>
      </c>
      <c r="C69" s="267"/>
      <c r="D69" s="267"/>
      <c r="E69" s="291"/>
    </row>
    <row r="149" ht="15" customHeight="1"/>
    <row r="172" ht="26.25" customHeight="1"/>
    <row r="247" ht="12.75" customHeight="1"/>
    <row r="249"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sheetData>
  <pageMargins left="0.78740157480314965" right="0.19685039370078741" top="0.59055118110236227" bottom="0.59055118110236227" header="0" footer="0.19685039370078741"/>
  <pageSetup paperSize="9" orientation="landscape" r:id="rId1"/>
  <headerFooter>
    <oddFooter>Stran &amp;P</oddFooter>
  </headerFooter>
  <rowBreaks count="1" manualBreakCount="1">
    <brk id="16"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81"/>
  <sheetViews>
    <sheetView showZeros="0" topLeftCell="A49" workbookViewId="0">
      <selection activeCell="E13" sqref="E13"/>
    </sheetView>
  </sheetViews>
  <sheetFormatPr defaultRowHeight="14.25"/>
  <cols>
    <col min="1" max="1" width="4.42578125" style="78" bestFit="1" customWidth="1"/>
    <col min="2" max="2" width="30.7109375" style="78" customWidth="1"/>
    <col min="3" max="3" width="4.7109375" style="78" customWidth="1"/>
    <col min="4" max="5" width="11.7109375" style="78" customWidth="1"/>
    <col min="6" max="6" width="12.7109375" style="78" customWidth="1"/>
    <col min="7" max="7" width="4.7109375" style="4" customWidth="1"/>
    <col min="8" max="9" width="12.7109375" style="4" customWidth="1"/>
    <col min="10" max="10" width="9.140625" style="4"/>
    <col min="11" max="16384" width="9.140625" style="78"/>
  </cols>
  <sheetData>
    <row r="1" spans="1:8">
      <c r="A1" s="80"/>
      <c r="B1" s="80" t="str">
        <f>zakljD!B1</f>
        <v>IZGRADNJA KANALIZACIJSKEGA OMREŽJA NA OBMOČJU</v>
      </c>
    </row>
    <row r="2" spans="1:8">
      <c r="A2" s="80"/>
      <c r="B2" s="80" t="str">
        <f>zakljD!B2</f>
        <v>AGLOMERACIJE HRVATINI - KANALIZACIJA BARIŽONI</v>
      </c>
    </row>
    <row r="3" spans="1:8">
      <c r="A3" s="80"/>
      <c r="B3" s="80"/>
    </row>
    <row r="4" spans="1:8">
      <c r="A4" s="80"/>
      <c r="B4" s="80"/>
    </row>
    <row r="5" spans="1:8">
      <c r="A5" s="80"/>
      <c r="B5" s="80"/>
    </row>
    <row r="6" spans="1:8" ht="15.75">
      <c r="A6" s="219">
        <v>5.2</v>
      </c>
      <c r="B6" s="89" t="s">
        <v>168</v>
      </c>
      <c r="C6" s="40"/>
      <c r="D6" s="41"/>
      <c r="E6" s="41"/>
      <c r="F6" s="42"/>
    </row>
    <row r="7" spans="1:8" ht="12.75" customHeight="1">
      <c r="A7" s="43"/>
      <c r="B7" s="44"/>
      <c r="C7" s="40"/>
      <c r="D7" s="41"/>
      <c r="E7" s="41"/>
      <c r="F7" s="42"/>
    </row>
    <row r="8" spans="1:8" ht="12.75" customHeight="1">
      <c r="A8" s="43" t="s">
        <v>66</v>
      </c>
      <c r="B8" s="190" t="s">
        <v>63</v>
      </c>
      <c r="C8" s="40"/>
      <c r="D8" s="41"/>
      <c r="E8" s="41"/>
      <c r="F8" s="42"/>
    </row>
    <row r="9" spans="1:8" ht="12.75" customHeight="1">
      <c r="A9" s="43"/>
      <c r="B9" s="44"/>
      <c r="C9" s="40"/>
      <c r="D9" s="41"/>
      <c r="E9" s="41"/>
      <c r="F9" s="42"/>
    </row>
    <row r="10" spans="1:8">
      <c r="A10" s="43">
        <v>1</v>
      </c>
      <c r="B10" s="20" t="s">
        <v>99</v>
      </c>
      <c r="C10" s="34"/>
      <c r="D10" s="117"/>
      <c r="E10" s="117"/>
      <c r="F10" s="104"/>
    </row>
    <row r="11" spans="1:8">
      <c r="A11" s="43"/>
      <c r="B11" s="198"/>
      <c r="C11" s="92"/>
      <c r="D11" s="113"/>
      <c r="E11" s="114"/>
      <c r="F11" s="115"/>
    </row>
    <row r="12" spans="1:8">
      <c r="A12" s="43"/>
      <c r="B12" s="57" t="s">
        <v>133</v>
      </c>
      <c r="C12" s="92"/>
      <c r="D12" s="117"/>
      <c r="E12" s="117"/>
      <c r="F12" s="104"/>
    </row>
    <row r="13" spans="1:8" ht="89.25">
      <c r="A13" s="43"/>
      <c r="B13" s="57" t="s">
        <v>151</v>
      </c>
      <c r="C13" s="92" t="s">
        <v>13</v>
      </c>
      <c r="D13" s="54">
        <v>50</v>
      </c>
      <c r="E13" s="54"/>
      <c r="F13" s="42">
        <f>+D13*E13</f>
        <v>0</v>
      </c>
      <c r="H13" s="54"/>
    </row>
    <row r="14" spans="1:8" ht="114.75">
      <c r="A14" s="43"/>
      <c r="B14" s="20" t="s">
        <v>96</v>
      </c>
      <c r="C14" s="95" t="s">
        <v>13</v>
      </c>
      <c r="D14" s="54">
        <v>30</v>
      </c>
      <c r="E14" s="54"/>
      <c r="F14" s="306">
        <f>D14*E14</f>
        <v>0</v>
      </c>
      <c r="H14" s="54"/>
    </row>
    <row r="15" spans="1:8" ht="38.25">
      <c r="A15" s="43"/>
      <c r="B15" s="169" t="s">
        <v>97</v>
      </c>
      <c r="C15" s="95" t="s">
        <v>13</v>
      </c>
      <c r="D15" s="113">
        <v>5</v>
      </c>
      <c r="E15" s="111"/>
      <c r="F15" s="105">
        <f>D15*E15</f>
        <v>0</v>
      </c>
      <c r="H15" s="111"/>
    </row>
    <row r="16" spans="1:8" ht="25.5">
      <c r="A16" s="43"/>
      <c r="B16" s="169" t="s">
        <v>98</v>
      </c>
      <c r="C16" s="95" t="s">
        <v>13</v>
      </c>
      <c r="D16" s="113">
        <f>6*7*0.3</f>
        <v>12.6</v>
      </c>
      <c r="E16" s="111"/>
      <c r="F16" s="105">
        <f>D16*E16</f>
        <v>0</v>
      </c>
      <c r="H16" s="111"/>
    </row>
    <row r="17" spans="1:8" ht="15" customHeight="1">
      <c r="A17" s="43"/>
      <c r="B17" s="44"/>
      <c r="C17" s="40"/>
      <c r="D17" s="41"/>
      <c r="E17" s="41"/>
      <c r="F17" s="42"/>
      <c r="H17" s="41"/>
    </row>
    <row r="18" spans="1:8" ht="222" customHeight="1">
      <c r="A18" s="247">
        <f>+A10+1</f>
        <v>2</v>
      </c>
      <c r="B18" s="230" t="s">
        <v>171</v>
      </c>
      <c r="C18" s="184" t="s">
        <v>13</v>
      </c>
      <c r="D18" s="185">
        <v>35</v>
      </c>
      <c r="E18" s="231"/>
      <c r="F18" s="186"/>
      <c r="H18" s="231"/>
    </row>
    <row r="19" spans="1:8" ht="12.75" customHeight="1">
      <c r="A19" s="183"/>
      <c r="B19" s="230" t="s">
        <v>47</v>
      </c>
      <c r="C19" s="184"/>
      <c r="D19" s="232"/>
      <c r="E19" s="187"/>
      <c r="F19" s="186"/>
      <c r="H19" s="187"/>
    </row>
    <row r="20" spans="1:8" ht="12.75" customHeight="1">
      <c r="A20" s="183"/>
      <c r="B20" s="230" t="s">
        <v>18</v>
      </c>
      <c r="C20" s="184"/>
      <c r="D20" s="233"/>
      <c r="E20" s="187"/>
      <c r="F20" s="186"/>
      <c r="H20" s="187"/>
    </row>
    <row r="21" spans="1:8" ht="12.75" customHeight="1">
      <c r="A21" s="183"/>
      <c r="B21" s="230" t="s">
        <v>13</v>
      </c>
      <c r="C21" s="184"/>
      <c r="D21" s="185">
        <f>D18*0.3</f>
        <v>10.5</v>
      </c>
      <c r="E21" s="187"/>
      <c r="F21" s="186">
        <f>D21*E21</f>
        <v>0</v>
      </c>
      <c r="H21" s="187"/>
    </row>
    <row r="22" spans="1:8" ht="12.75" customHeight="1">
      <c r="A22" s="188"/>
      <c r="B22" s="230" t="s">
        <v>48</v>
      </c>
      <c r="F22" s="186"/>
      <c r="H22" s="78"/>
    </row>
    <row r="23" spans="1:8" ht="12.75" customHeight="1">
      <c r="A23" s="188"/>
      <c r="B23" s="230" t="s">
        <v>13</v>
      </c>
      <c r="D23" s="185">
        <f>D18*0.5</f>
        <v>17.5</v>
      </c>
      <c r="E23" s="187"/>
      <c r="F23" s="186">
        <f>D23*E23</f>
        <v>0</v>
      </c>
      <c r="H23" s="187"/>
    </row>
    <row r="24" spans="1:8" ht="12.75" customHeight="1">
      <c r="A24" s="188"/>
      <c r="B24" s="230" t="s">
        <v>49</v>
      </c>
      <c r="F24" s="186"/>
      <c r="H24" s="78"/>
    </row>
    <row r="25" spans="1:8" ht="12.75" customHeight="1">
      <c r="A25" s="188"/>
      <c r="B25" s="230" t="s">
        <v>13</v>
      </c>
      <c r="D25" s="185">
        <f>D18*0.2</f>
        <v>7</v>
      </c>
      <c r="E25" s="187"/>
      <c r="F25" s="186">
        <f>D25*E25</f>
        <v>0</v>
      </c>
      <c r="H25" s="187"/>
    </row>
    <row r="26" spans="1:8" ht="12.75" customHeight="1">
      <c r="A26" s="188"/>
      <c r="H26" s="78"/>
    </row>
    <row r="27" spans="1:8" ht="89.25">
      <c r="A27" s="183"/>
      <c r="B27" s="189" t="s">
        <v>172</v>
      </c>
      <c r="C27" s="184" t="s">
        <v>12</v>
      </c>
      <c r="D27" s="231">
        <v>1</v>
      </c>
      <c r="E27" s="187"/>
      <c r="F27" s="186">
        <f>D27*E27</f>
        <v>0</v>
      </c>
      <c r="H27" s="187"/>
    </row>
    <row r="28" spans="1:8" ht="12.75" customHeight="1">
      <c r="A28" s="188"/>
      <c r="H28" s="78"/>
    </row>
    <row r="29" spans="1:8" ht="76.5">
      <c r="A29" s="183">
        <v>3</v>
      </c>
      <c r="B29" s="189" t="s">
        <v>50</v>
      </c>
      <c r="C29" s="184" t="s">
        <v>13</v>
      </c>
      <c r="D29" s="185">
        <f>2.8*2.8*0.1+2.6*2.6*0.1</f>
        <v>1.46</v>
      </c>
      <c r="E29" s="187"/>
      <c r="F29" s="186">
        <f>D29*E29</f>
        <v>0</v>
      </c>
      <c r="H29" s="187"/>
    </row>
    <row r="30" spans="1:8" ht="12.75" customHeight="1">
      <c r="A30" s="188"/>
      <c r="H30" s="78"/>
    </row>
    <row r="31" spans="1:8" ht="76.5">
      <c r="A31" s="183">
        <v>4</v>
      </c>
      <c r="B31" s="189" t="s">
        <v>51</v>
      </c>
      <c r="C31" s="184" t="s">
        <v>13</v>
      </c>
      <c r="D31" s="185">
        <f>0.4*4.53</f>
        <v>1.8120000000000003</v>
      </c>
      <c r="E31" s="187"/>
      <c r="F31" s="186">
        <f>D31*E31</f>
        <v>0</v>
      </c>
      <c r="H31" s="187"/>
    </row>
    <row r="32" spans="1:8" ht="12.75" customHeight="1">
      <c r="A32" s="188"/>
      <c r="H32" s="78"/>
    </row>
    <row r="33" spans="1:8" ht="114.75">
      <c r="A33" s="183">
        <v>5</v>
      </c>
      <c r="B33" s="189" t="s">
        <v>170</v>
      </c>
      <c r="C33" s="184" t="s">
        <v>12</v>
      </c>
      <c r="D33" s="187">
        <v>1</v>
      </c>
      <c r="E33" s="187"/>
      <c r="F33" s="186">
        <f>D33*E33</f>
        <v>0</v>
      </c>
      <c r="H33" s="187"/>
    </row>
    <row r="34" spans="1:8" ht="12.75" customHeight="1">
      <c r="A34" s="183"/>
      <c r="H34" s="78"/>
    </row>
    <row r="35" spans="1:8" ht="51">
      <c r="A35" s="183">
        <v>6</v>
      </c>
      <c r="B35" s="189" t="s">
        <v>75</v>
      </c>
      <c r="C35" s="184" t="s">
        <v>13</v>
      </c>
      <c r="D35" s="185">
        <f>0.2*4.53</f>
        <v>0.90600000000000014</v>
      </c>
      <c r="E35" s="187"/>
      <c r="F35" s="186">
        <f>D35*E35</f>
        <v>0</v>
      </c>
      <c r="H35" s="187"/>
    </row>
    <row r="36" spans="1:8" ht="12.75" customHeight="1">
      <c r="A36" s="188"/>
      <c r="H36" s="78"/>
    </row>
    <row r="37" spans="1:8" ht="76.5">
      <c r="A37" s="183">
        <v>7</v>
      </c>
      <c r="B37" s="189" t="s">
        <v>52</v>
      </c>
      <c r="C37" s="184" t="s">
        <v>13</v>
      </c>
      <c r="D37" s="185">
        <f>3*3*0.1</f>
        <v>0.9</v>
      </c>
      <c r="E37" s="187"/>
      <c r="F37" s="186">
        <f>D37*E37</f>
        <v>0</v>
      </c>
      <c r="H37" s="187"/>
    </row>
    <row r="38" spans="1:8" ht="12.75" customHeight="1">
      <c r="A38" s="188"/>
      <c r="H38" s="78"/>
    </row>
    <row r="39" spans="1:8" ht="76.5">
      <c r="A39" s="183">
        <v>8</v>
      </c>
      <c r="B39" s="189" t="s">
        <v>76</v>
      </c>
      <c r="C39" s="184" t="s">
        <v>13</v>
      </c>
      <c r="D39" s="185">
        <f>3*3*0.2</f>
        <v>1.8</v>
      </c>
      <c r="E39" s="187"/>
      <c r="F39" s="186">
        <f>D39*E39</f>
        <v>0</v>
      </c>
      <c r="H39" s="187"/>
    </row>
    <row r="40" spans="1:8" ht="12.75" customHeight="1">
      <c r="A40" s="183"/>
      <c r="B40" s="189"/>
      <c r="C40" s="184"/>
      <c r="D40" s="185"/>
      <c r="E40" s="187"/>
      <c r="F40" s="186"/>
      <c r="H40" s="187"/>
    </row>
    <row r="41" spans="1:8" s="4" customFormat="1" ht="25.5">
      <c r="A41" s="183">
        <v>9</v>
      </c>
      <c r="B41" s="189" t="s">
        <v>56</v>
      </c>
      <c r="C41" s="184" t="s">
        <v>57</v>
      </c>
      <c r="D41" s="185">
        <v>300</v>
      </c>
      <c r="E41" s="187"/>
      <c r="F41" s="186">
        <f>D41*E41</f>
        <v>0</v>
      </c>
      <c r="H41" s="187"/>
    </row>
    <row r="42" spans="1:8" s="4" customFormat="1" ht="12.75">
      <c r="A42" s="183"/>
      <c r="B42" s="189"/>
      <c r="C42" s="184"/>
      <c r="D42" s="185"/>
      <c r="E42" s="187"/>
      <c r="F42" s="186"/>
      <c r="H42" s="187"/>
    </row>
    <row r="43" spans="1:8" s="4" customFormat="1" ht="89.25">
      <c r="A43" s="183">
        <v>10</v>
      </c>
      <c r="B43" s="189" t="s">
        <v>73</v>
      </c>
      <c r="C43" s="184" t="s">
        <v>13</v>
      </c>
      <c r="D43" s="185">
        <f>2.7*1.9*0.1</f>
        <v>0.51300000000000001</v>
      </c>
      <c r="E43" s="187"/>
      <c r="F43" s="186">
        <f>D43*E43</f>
        <v>0</v>
      </c>
      <c r="H43" s="187"/>
    </row>
    <row r="44" spans="1:8" s="4" customFormat="1" ht="12.75" customHeight="1">
      <c r="A44" s="183"/>
      <c r="B44" s="189"/>
      <c r="C44" s="184"/>
      <c r="D44" s="185"/>
      <c r="E44" s="187"/>
      <c r="F44" s="186"/>
      <c r="H44" s="187"/>
    </row>
    <row r="45" spans="1:8" s="4" customFormat="1" ht="76.5">
      <c r="A45" s="183">
        <v>10</v>
      </c>
      <c r="B45" s="189" t="s">
        <v>74</v>
      </c>
      <c r="C45" s="184" t="s">
        <v>13</v>
      </c>
      <c r="D45" s="185">
        <f>3.45*0.15+(3.45-2.4)*1.1</f>
        <v>1.6725000000000003</v>
      </c>
      <c r="E45" s="187"/>
      <c r="F45" s="186">
        <f>D45*E45</f>
        <v>0</v>
      </c>
      <c r="H45" s="187"/>
    </row>
    <row r="46" spans="1:8" s="4" customFormat="1" ht="12.75">
      <c r="A46" s="183"/>
      <c r="B46" s="189"/>
      <c r="C46" s="184"/>
      <c r="D46" s="185"/>
      <c r="E46" s="187"/>
      <c r="F46" s="186"/>
      <c r="H46" s="187"/>
    </row>
    <row r="47" spans="1:8" s="4" customFormat="1" ht="25.5">
      <c r="A47" s="183">
        <v>11</v>
      </c>
      <c r="B47" s="189" t="s">
        <v>79</v>
      </c>
      <c r="C47" s="184" t="s">
        <v>57</v>
      </c>
      <c r="D47" s="185">
        <v>500</v>
      </c>
      <c r="E47" s="187"/>
      <c r="F47" s="186">
        <f>D47*E47</f>
        <v>0</v>
      </c>
      <c r="H47" s="187"/>
    </row>
    <row r="48" spans="1:8" s="4" customFormat="1" ht="12.75" customHeight="1">
      <c r="A48" s="188"/>
      <c r="B48" s="78"/>
      <c r="C48" s="78"/>
      <c r="D48" s="78"/>
      <c r="E48" s="78"/>
      <c r="F48" s="78"/>
      <c r="H48" s="78"/>
    </row>
    <row r="49" spans="1:8" s="4" customFormat="1" ht="102">
      <c r="A49" s="183">
        <v>12</v>
      </c>
      <c r="B49" s="234" t="s">
        <v>349</v>
      </c>
      <c r="C49" s="184" t="s">
        <v>12</v>
      </c>
      <c r="D49" s="235">
        <v>1</v>
      </c>
      <c r="E49" s="187"/>
      <c r="F49" s="186">
        <f>D49*E49</f>
        <v>0</v>
      </c>
      <c r="H49" s="187"/>
    </row>
    <row r="50" spans="1:8" s="4" customFormat="1" ht="12.75">
      <c r="A50" s="183"/>
      <c r="B50" s="234"/>
      <c r="C50" s="184"/>
      <c r="D50" s="235"/>
      <c r="E50" s="187"/>
      <c r="F50" s="186"/>
      <c r="H50" s="187"/>
    </row>
    <row r="51" spans="1:8" s="4" customFormat="1" ht="102">
      <c r="A51" s="183">
        <v>13</v>
      </c>
      <c r="B51" s="234" t="s">
        <v>350</v>
      </c>
      <c r="C51" s="184" t="s">
        <v>12</v>
      </c>
      <c r="D51" s="235">
        <v>1</v>
      </c>
      <c r="E51" s="187"/>
      <c r="F51" s="186">
        <f>D51*E51</f>
        <v>0</v>
      </c>
      <c r="H51" s="187"/>
    </row>
    <row r="52" spans="1:8" s="4" customFormat="1" ht="12.75" customHeight="1">
      <c r="A52" s="188"/>
      <c r="B52" s="78"/>
      <c r="C52" s="78"/>
      <c r="D52" s="78"/>
      <c r="E52" s="78"/>
      <c r="F52" s="78"/>
      <c r="H52" s="78"/>
    </row>
    <row r="53" spans="1:8" s="4" customFormat="1" ht="66" customHeight="1">
      <c r="A53" s="183">
        <v>14</v>
      </c>
      <c r="B53" s="189" t="s">
        <v>53</v>
      </c>
      <c r="C53" s="184" t="s">
        <v>13</v>
      </c>
      <c r="D53" s="231">
        <v>50</v>
      </c>
      <c r="E53" s="231"/>
      <c r="F53" s="186">
        <f>D53*E53</f>
        <v>0</v>
      </c>
      <c r="H53" s="231"/>
    </row>
    <row r="54" spans="1:8" s="4" customFormat="1" ht="12.75" customHeight="1">
      <c r="A54" s="188"/>
      <c r="B54" s="78"/>
      <c r="C54" s="78"/>
      <c r="D54" s="78"/>
      <c r="E54" s="78"/>
      <c r="F54" s="78"/>
      <c r="H54" s="78"/>
    </row>
    <row r="55" spans="1:8" s="4" customFormat="1" ht="38.25">
      <c r="A55" s="183">
        <v>15</v>
      </c>
      <c r="B55" s="234" t="s">
        <v>55</v>
      </c>
      <c r="C55" s="184" t="s">
        <v>16</v>
      </c>
      <c r="D55" s="235">
        <v>10</v>
      </c>
      <c r="E55" s="187"/>
      <c r="F55" s="186">
        <f>D55*E55</f>
        <v>0</v>
      </c>
      <c r="H55" s="187"/>
    </row>
    <row r="56" spans="1:8" s="4" customFormat="1" ht="12.75" customHeight="1">
      <c r="A56" s="188"/>
      <c r="B56" s="78"/>
      <c r="C56" s="78"/>
      <c r="D56" s="78"/>
      <c r="E56" s="78"/>
      <c r="F56" s="78"/>
    </row>
    <row r="57" spans="1:8" s="4" customFormat="1" ht="12.75" customHeight="1">
      <c r="A57" s="78"/>
      <c r="B57" s="78"/>
      <c r="C57" s="78"/>
      <c r="D57" s="78"/>
      <c r="E57" s="78"/>
      <c r="F57" s="78"/>
    </row>
    <row r="58" spans="1:8" s="4" customFormat="1" ht="12.75" customHeight="1" thickBot="1">
      <c r="A58" s="43" t="s">
        <v>66</v>
      </c>
      <c r="B58" s="190" t="s">
        <v>63</v>
      </c>
      <c r="C58" s="182"/>
      <c r="D58" s="182"/>
      <c r="E58" s="236" t="s">
        <v>33</v>
      </c>
      <c r="F58" s="237">
        <f>SUM(F13:F56)</f>
        <v>0</v>
      </c>
    </row>
    <row r="59" spans="1:8" s="4" customFormat="1" ht="12.75" customHeight="1" thickTop="1">
      <c r="A59" s="78"/>
      <c r="B59" s="78"/>
      <c r="C59" s="78"/>
      <c r="D59" s="78"/>
      <c r="E59" s="78"/>
      <c r="F59" s="78"/>
    </row>
    <row r="60" spans="1:8" s="4" customFormat="1" ht="15">
      <c r="D60" s="41"/>
      <c r="E60" s="78"/>
      <c r="F60" s="245"/>
    </row>
    <row r="61" spans="1:8" s="4" customFormat="1" ht="12.75" customHeight="1">
      <c r="A61" s="78"/>
      <c r="B61" s="78"/>
      <c r="C61" s="78"/>
      <c r="D61" s="78"/>
      <c r="E61" s="78"/>
      <c r="F61" s="78"/>
    </row>
    <row r="62" spans="1:8" s="4" customFormat="1" ht="12.75" customHeight="1">
      <c r="A62" s="78"/>
      <c r="B62" s="78"/>
      <c r="C62" s="78"/>
      <c r="D62" s="78"/>
      <c r="E62" s="78"/>
      <c r="F62" s="78"/>
    </row>
    <row r="63" spans="1:8" s="4" customFormat="1" ht="12.75" customHeight="1">
      <c r="A63" s="78"/>
      <c r="B63" s="78"/>
      <c r="C63" s="78"/>
      <c r="D63" s="78"/>
      <c r="E63" s="78"/>
      <c r="F63" s="78"/>
    </row>
    <row r="64" spans="1:8" s="4" customFormat="1" ht="12.75" customHeight="1">
      <c r="A64" s="78"/>
      <c r="B64" s="78"/>
      <c r="C64" s="78"/>
      <c r="D64" s="78"/>
      <c r="E64" s="78"/>
      <c r="F64" s="78"/>
    </row>
    <row r="65" spans="1:6" s="4" customFormat="1" ht="12.75" customHeight="1">
      <c r="A65" s="78"/>
      <c r="B65" s="78"/>
      <c r="C65" s="78"/>
      <c r="D65" s="78"/>
      <c r="E65" s="78"/>
      <c r="F65" s="78"/>
    </row>
    <row r="66" spans="1:6" s="4" customFormat="1" ht="12.75" customHeight="1">
      <c r="A66" s="78"/>
      <c r="B66" s="78"/>
      <c r="C66" s="78"/>
      <c r="D66" s="78"/>
      <c r="E66" s="78"/>
      <c r="F66" s="78"/>
    </row>
    <row r="67" spans="1:6" s="4" customFormat="1" ht="12.75" customHeight="1">
      <c r="A67" s="78"/>
      <c r="B67" s="78"/>
      <c r="C67" s="78"/>
      <c r="D67" s="78"/>
      <c r="E67" s="78"/>
      <c r="F67" s="78"/>
    </row>
    <row r="68" spans="1:6" s="4" customFormat="1" ht="12.75" customHeight="1">
      <c r="A68" s="78"/>
      <c r="B68" s="78"/>
      <c r="C68" s="78"/>
      <c r="D68" s="78"/>
      <c r="E68" s="78"/>
      <c r="F68" s="78"/>
    </row>
    <row r="69" spans="1:6" s="4" customFormat="1" ht="12.75" customHeight="1">
      <c r="A69" s="78"/>
      <c r="B69" s="78"/>
      <c r="C69" s="78"/>
      <c r="D69" s="78"/>
      <c r="E69" s="78"/>
      <c r="F69" s="78"/>
    </row>
    <row r="70" spans="1:6" s="4" customFormat="1" ht="12.75" customHeight="1">
      <c r="A70" s="78"/>
      <c r="B70" s="78"/>
      <c r="C70" s="78"/>
      <c r="D70" s="78"/>
      <c r="E70" s="78"/>
      <c r="F70" s="78"/>
    </row>
    <row r="71" spans="1:6" s="4" customFormat="1" ht="12.75" customHeight="1">
      <c r="A71" s="78"/>
      <c r="B71" s="78"/>
      <c r="C71" s="78"/>
      <c r="D71" s="78"/>
      <c r="E71" s="78"/>
      <c r="F71" s="78"/>
    </row>
    <row r="72" spans="1:6" s="4" customFormat="1" ht="12.75" customHeight="1">
      <c r="A72" s="78"/>
      <c r="B72" s="78"/>
      <c r="C72" s="78"/>
      <c r="D72" s="78"/>
      <c r="E72" s="78"/>
      <c r="F72" s="78"/>
    </row>
    <row r="73" spans="1:6" s="4" customFormat="1" ht="12.75" customHeight="1">
      <c r="A73" s="78"/>
      <c r="B73" s="78"/>
      <c r="C73" s="78"/>
      <c r="D73" s="78"/>
      <c r="E73" s="78"/>
      <c r="F73" s="78"/>
    </row>
    <row r="74" spans="1:6" ht="12.75" customHeight="1"/>
    <row r="75" spans="1:6" ht="12.75" customHeight="1"/>
    <row r="76" spans="1:6" ht="12.75" customHeight="1"/>
    <row r="77" spans="1:6" ht="12.75" customHeight="1"/>
    <row r="78" spans="1:6" ht="12.75" customHeight="1"/>
    <row r="79" spans="1:6" ht="12.75" customHeight="1"/>
    <row r="80" spans="1:6" ht="12.75" customHeight="1"/>
    <row r="81" ht="12.75" customHeight="1"/>
  </sheetData>
  <pageMargins left="0.78740157480314965" right="0.19685039370078741" top="0.59055118110236227" bottom="0.59055118110236227" header="0" footer="0.19685039370078741"/>
  <pageSetup paperSize="9" orientation="portrait" r:id="rId1"/>
  <headerFooter>
    <oddHeader>Stran &amp;P</oddHeader>
    <oddFooter>Stran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48"/>
  <sheetViews>
    <sheetView showZeros="0" topLeftCell="A4" workbookViewId="0">
      <selection activeCell="F29" sqref="F29"/>
    </sheetView>
  </sheetViews>
  <sheetFormatPr defaultRowHeight="14.25"/>
  <cols>
    <col min="1" max="1" width="4.42578125" style="78" bestFit="1" customWidth="1"/>
    <col min="2" max="2" width="30.7109375" style="78" customWidth="1"/>
    <col min="3" max="3" width="4.7109375" style="78" customWidth="1"/>
    <col min="4" max="5" width="11.7109375" style="78" customWidth="1"/>
    <col min="6" max="6" width="12.7109375" style="78" customWidth="1"/>
    <col min="7" max="7" width="4.7109375" style="4" customWidth="1"/>
    <col min="8" max="9" width="12.7109375" style="4" customWidth="1"/>
    <col min="10" max="10" width="9.140625" style="4"/>
    <col min="11" max="16384" width="9.140625" style="78"/>
  </cols>
  <sheetData>
    <row r="1" spans="1:6">
      <c r="A1" s="80"/>
      <c r="B1" s="80" t="str">
        <f>'Č1-grd'!B1</f>
        <v>IZGRADNJA KANALIZACIJSKEGA OMREŽJA NA OBMOČJU</v>
      </c>
    </row>
    <row r="2" spans="1:6">
      <c r="A2" s="80"/>
      <c r="B2" s="80" t="str">
        <f>'Č1-grd'!B2</f>
        <v>AGLOMERACIJE HRVATINI - KANALIZACIJA BARIŽONI</v>
      </c>
    </row>
    <row r="3" spans="1:6">
      <c r="A3" s="80"/>
      <c r="B3" s="80"/>
    </row>
    <row r="4" spans="1:6">
      <c r="A4" s="80"/>
      <c r="B4" s="80"/>
    </row>
    <row r="5" spans="1:6">
      <c r="A5" s="80"/>
      <c r="B5" s="80"/>
    </row>
    <row r="6" spans="1:6" ht="15.75">
      <c r="A6" s="219">
        <v>5.2</v>
      </c>
      <c r="B6" s="89" t="s">
        <v>159</v>
      </c>
      <c r="C6" s="40"/>
      <c r="D6" s="41"/>
      <c r="E6" s="41"/>
      <c r="F6" s="42"/>
    </row>
    <row r="7" spans="1:6">
      <c r="A7" s="43"/>
      <c r="B7" s="44"/>
      <c r="C7" s="40"/>
      <c r="D7" s="41"/>
      <c r="E7" s="41"/>
      <c r="F7" s="42"/>
    </row>
    <row r="8" spans="1:6" s="4" customFormat="1">
      <c r="A8" s="78"/>
      <c r="B8" s="78"/>
      <c r="C8" s="78"/>
      <c r="D8" s="78"/>
      <c r="E8" s="78"/>
      <c r="F8" s="78"/>
    </row>
    <row r="9" spans="1:6" s="4" customFormat="1">
      <c r="A9" s="34" t="s">
        <v>67</v>
      </c>
      <c r="B9" s="190" t="s">
        <v>64</v>
      </c>
      <c r="C9" s="78"/>
      <c r="D9" s="78"/>
      <c r="E9" s="78"/>
      <c r="F9" s="78"/>
    </row>
    <row r="10" spans="1:6" s="4" customFormat="1">
      <c r="A10" s="78"/>
      <c r="B10" s="78"/>
      <c r="C10" s="78"/>
      <c r="D10" s="78"/>
      <c r="E10" s="78"/>
      <c r="F10" s="78"/>
    </row>
    <row r="11" spans="1:6" s="4" customFormat="1" ht="63.75">
      <c r="A11" s="238">
        <v>1</v>
      </c>
      <c r="B11" s="239" t="s">
        <v>160</v>
      </c>
      <c r="C11" s="240" t="s">
        <v>12</v>
      </c>
      <c r="D11" s="241">
        <v>2</v>
      </c>
      <c r="E11" s="241"/>
      <c r="F11" s="242">
        <f>D11*E11</f>
        <v>0</v>
      </c>
    </row>
    <row r="12" spans="1:6" s="4" customFormat="1" ht="12.75">
      <c r="A12" s="238"/>
      <c r="B12" s="239"/>
      <c r="C12" s="240"/>
      <c r="D12" s="241"/>
      <c r="E12" s="241"/>
      <c r="F12" s="242"/>
    </row>
    <row r="13" spans="1:6" s="4" customFormat="1" ht="51">
      <c r="A13" s="238">
        <v>2</v>
      </c>
      <c r="B13" s="239" t="s">
        <v>156</v>
      </c>
      <c r="C13" s="240" t="s">
        <v>12</v>
      </c>
      <c r="D13" s="241">
        <v>1</v>
      </c>
      <c r="E13" s="241"/>
      <c r="F13" s="242">
        <f>D13*E13</f>
        <v>0</v>
      </c>
    </row>
    <row r="14" spans="1:6" s="4" customFormat="1" ht="12.75">
      <c r="A14" s="183"/>
      <c r="B14" s="230"/>
      <c r="C14" s="184"/>
      <c r="D14" s="232"/>
      <c r="E14" s="187"/>
      <c r="F14" s="186"/>
    </row>
    <row r="15" spans="1:6" s="4" customFormat="1" ht="25.5">
      <c r="A15" s="183">
        <v>3</v>
      </c>
      <c r="B15" s="239" t="s">
        <v>118</v>
      </c>
      <c r="C15" s="184"/>
      <c r="D15" s="232"/>
      <c r="E15" s="187"/>
      <c r="F15" s="186"/>
    </row>
    <row r="16" spans="1:6" s="4" customFormat="1" ht="12.75">
      <c r="A16" s="183"/>
      <c r="B16" s="230" t="s">
        <v>186</v>
      </c>
      <c r="C16" s="184" t="s">
        <v>12</v>
      </c>
      <c r="D16" s="233">
        <v>2</v>
      </c>
      <c r="E16" s="187"/>
      <c r="F16" s="186">
        <f t="shared" ref="F16:F24" si="0">D16*E16</f>
        <v>0</v>
      </c>
    </row>
    <row r="17" spans="1:6" s="4" customFormat="1" ht="12.75">
      <c r="A17" s="183"/>
      <c r="B17" s="230" t="s">
        <v>158</v>
      </c>
      <c r="C17" s="184" t="s">
        <v>12</v>
      </c>
      <c r="D17" s="233">
        <v>2</v>
      </c>
      <c r="E17" s="187"/>
      <c r="F17" s="186">
        <f t="shared" si="0"/>
        <v>0</v>
      </c>
    </row>
    <row r="18" spans="1:6" s="4" customFormat="1" ht="12.75">
      <c r="A18" s="183"/>
      <c r="B18" s="230" t="s">
        <v>161</v>
      </c>
      <c r="C18" s="184" t="s">
        <v>12</v>
      </c>
      <c r="D18" s="233">
        <v>2</v>
      </c>
      <c r="E18" s="187"/>
      <c r="F18" s="186">
        <f t="shared" si="0"/>
        <v>0</v>
      </c>
    </row>
    <row r="19" spans="1:6" s="4" customFormat="1" ht="12.75">
      <c r="A19" s="183"/>
      <c r="B19" s="230" t="s">
        <v>162</v>
      </c>
      <c r="C19" s="184" t="s">
        <v>12</v>
      </c>
      <c r="D19" s="233">
        <v>2</v>
      </c>
      <c r="E19" s="187"/>
      <c r="F19" s="186">
        <f t="shared" si="0"/>
        <v>0</v>
      </c>
    </row>
    <row r="20" spans="1:6" s="4" customFormat="1" ht="12.75">
      <c r="A20" s="183"/>
      <c r="B20" s="230" t="s">
        <v>163</v>
      </c>
      <c r="C20" s="184" t="s">
        <v>12</v>
      </c>
      <c r="D20" s="233">
        <v>5</v>
      </c>
      <c r="E20" s="187"/>
      <c r="F20" s="186">
        <f t="shared" si="0"/>
        <v>0</v>
      </c>
    </row>
    <row r="21" spans="1:6" s="4" customFormat="1" ht="12.75">
      <c r="A21" s="183"/>
      <c r="B21" s="230" t="s">
        <v>80</v>
      </c>
      <c r="C21" s="184" t="s">
        <v>54</v>
      </c>
      <c r="D21" s="233">
        <v>1</v>
      </c>
      <c r="E21" s="187"/>
      <c r="F21" s="186">
        <f t="shared" si="0"/>
        <v>0</v>
      </c>
    </row>
    <row r="22" spans="1:6" s="4" customFormat="1" ht="12.75">
      <c r="A22" s="183"/>
      <c r="B22" s="230" t="s">
        <v>164</v>
      </c>
      <c r="C22" s="184" t="s">
        <v>12</v>
      </c>
      <c r="D22" s="233">
        <v>1</v>
      </c>
      <c r="E22" s="187"/>
      <c r="F22" s="186">
        <f t="shared" si="0"/>
        <v>0</v>
      </c>
    </row>
    <row r="23" spans="1:6" s="4" customFormat="1" ht="12.75">
      <c r="A23" s="183"/>
      <c r="B23" s="230" t="s">
        <v>165</v>
      </c>
      <c r="C23" s="184" t="s">
        <v>12</v>
      </c>
      <c r="D23" s="233">
        <v>3</v>
      </c>
      <c r="E23" s="187"/>
      <c r="F23" s="186">
        <f t="shared" si="0"/>
        <v>0</v>
      </c>
    </row>
    <row r="24" spans="1:6" s="4" customFormat="1" ht="12.75">
      <c r="A24" s="183"/>
      <c r="B24" s="230" t="s">
        <v>166</v>
      </c>
      <c r="C24" s="184" t="s">
        <v>12</v>
      </c>
      <c r="D24" s="233">
        <v>2</v>
      </c>
      <c r="E24" s="187"/>
      <c r="F24" s="186">
        <f t="shared" si="0"/>
        <v>0</v>
      </c>
    </row>
    <row r="25" spans="1:6" s="4" customFormat="1" ht="12.75">
      <c r="A25" s="183"/>
      <c r="B25" s="230" t="s">
        <v>167</v>
      </c>
      <c r="C25" s="184" t="s">
        <v>12</v>
      </c>
      <c r="D25" s="233">
        <v>2</v>
      </c>
      <c r="E25" s="187"/>
      <c r="F25" s="186">
        <f>D25*E25</f>
        <v>0</v>
      </c>
    </row>
    <row r="26" spans="1:6" s="4" customFormat="1" ht="12.75">
      <c r="A26" s="183"/>
      <c r="B26" s="230" t="s">
        <v>58</v>
      </c>
      <c r="C26" s="184" t="s">
        <v>12</v>
      </c>
      <c r="D26" s="233">
        <v>1</v>
      </c>
      <c r="E26" s="187"/>
      <c r="F26" s="186">
        <f>D26*E26</f>
        <v>0</v>
      </c>
    </row>
    <row r="27" spans="1:6" s="4" customFormat="1">
      <c r="A27" s="183"/>
      <c r="B27" s="78"/>
      <c r="C27" s="184"/>
      <c r="D27" s="233"/>
      <c r="E27" s="187"/>
      <c r="F27" s="186"/>
    </row>
    <row r="28" spans="1:6" s="4" customFormat="1" ht="12.75">
      <c r="A28" s="183">
        <f>+A15+1</f>
        <v>4</v>
      </c>
      <c r="B28" s="189" t="s">
        <v>59</v>
      </c>
      <c r="C28" s="243">
        <v>0.05</v>
      </c>
      <c r="D28" s="185"/>
      <c r="E28" s="187"/>
      <c r="F28" s="186">
        <f>0.05*SUM(F11:F26)</f>
        <v>0</v>
      </c>
    </row>
    <row r="29" spans="1:6" s="4" customFormat="1" ht="12.75">
      <c r="A29" s="183"/>
      <c r="B29" s="189"/>
      <c r="C29" s="243"/>
      <c r="D29" s="185"/>
      <c r="E29" s="187"/>
      <c r="F29" s="186"/>
    </row>
    <row r="30" spans="1:6" s="4" customFormat="1" ht="15.75" thickBot="1">
      <c r="A30" s="34" t="s">
        <v>67</v>
      </c>
      <c r="B30" s="190" t="s">
        <v>64</v>
      </c>
      <c r="C30" s="182"/>
      <c r="D30" s="182"/>
      <c r="E30" s="236" t="s">
        <v>33</v>
      </c>
      <c r="F30" s="237">
        <f>SUM(F11:F28)</f>
        <v>0</v>
      </c>
    </row>
    <row r="31" spans="1:6" s="4" customFormat="1" ht="15" thickTop="1">
      <c r="A31" s="78"/>
      <c r="B31" s="78"/>
      <c r="C31" s="78"/>
      <c r="D31" s="78"/>
      <c r="E31" s="78"/>
      <c r="F31" s="78"/>
    </row>
    <row r="32" spans="1:6" s="4" customFormat="1">
      <c r="A32" s="78"/>
      <c r="B32" s="78"/>
      <c r="C32" s="78"/>
      <c r="D32" s="78"/>
      <c r="E32" s="78"/>
      <c r="F32" s="78"/>
    </row>
    <row r="33" spans="1:6" s="4" customFormat="1" ht="15">
      <c r="A33" s="78"/>
      <c r="B33" s="78"/>
      <c r="C33" s="218"/>
      <c r="D33" s="78"/>
      <c r="E33" s="217"/>
      <c r="F33" s="244"/>
    </row>
    <row r="34" spans="1:6" s="4" customFormat="1">
      <c r="A34" s="78"/>
      <c r="B34" s="78"/>
      <c r="C34" s="78"/>
      <c r="D34" s="78"/>
      <c r="E34" s="78"/>
      <c r="F34" s="78"/>
    </row>
    <row r="35" spans="1:6" s="4" customFormat="1" ht="15">
      <c r="D35" s="41"/>
      <c r="E35" s="78"/>
      <c r="F35" s="245"/>
    </row>
    <row r="36" spans="1:6" s="4" customFormat="1">
      <c r="A36" s="78"/>
      <c r="B36" s="78"/>
      <c r="C36" s="78"/>
      <c r="D36" s="78"/>
      <c r="E36" s="78"/>
      <c r="F36" s="78"/>
    </row>
    <row r="37" spans="1:6" s="4" customFormat="1">
      <c r="A37" s="78"/>
      <c r="B37" s="78"/>
      <c r="C37" s="78"/>
      <c r="D37" s="78"/>
      <c r="E37" s="78"/>
      <c r="F37" s="78"/>
    </row>
    <row r="38" spans="1:6" s="4" customFormat="1">
      <c r="A38" s="78"/>
      <c r="B38" s="78"/>
      <c r="C38" s="78"/>
      <c r="D38" s="78"/>
      <c r="E38" s="78"/>
      <c r="F38" s="78"/>
    </row>
    <row r="39" spans="1:6" s="4" customFormat="1">
      <c r="A39" s="78"/>
      <c r="B39" s="78"/>
      <c r="C39" s="78"/>
      <c r="D39" s="78"/>
      <c r="E39" s="78"/>
      <c r="F39" s="78"/>
    </row>
    <row r="40" spans="1:6" s="4" customFormat="1">
      <c r="A40" s="78"/>
      <c r="B40" s="78"/>
      <c r="C40" s="78"/>
      <c r="D40" s="78"/>
      <c r="E40" s="78"/>
      <c r="F40" s="78"/>
    </row>
    <row r="41" spans="1:6" s="4" customFormat="1">
      <c r="A41" s="78"/>
      <c r="B41" s="78"/>
      <c r="C41" s="78"/>
      <c r="D41" s="78"/>
      <c r="E41" s="78"/>
      <c r="F41" s="78"/>
    </row>
    <row r="42" spans="1:6" s="4" customFormat="1">
      <c r="A42" s="78"/>
      <c r="B42" s="78"/>
      <c r="C42" s="78"/>
      <c r="D42" s="78"/>
      <c r="E42" s="78"/>
      <c r="F42" s="78"/>
    </row>
    <row r="43" spans="1:6" s="4" customFormat="1">
      <c r="A43" s="78"/>
      <c r="B43" s="78"/>
      <c r="C43" s="78"/>
      <c r="D43" s="78"/>
      <c r="E43" s="78"/>
      <c r="F43" s="78"/>
    </row>
    <row r="44" spans="1:6" s="4" customFormat="1">
      <c r="A44" s="78"/>
      <c r="B44" s="78"/>
      <c r="C44" s="78"/>
      <c r="D44" s="78"/>
      <c r="E44" s="78"/>
      <c r="F44" s="78"/>
    </row>
    <row r="45" spans="1:6" s="4" customFormat="1">
      <c r="A45" s="78"/>
      <c r="B45" s="78"/>
      <c r="C45" s="78"/>
      <c r="D45" s="78"/>
      <c r="E45" s="78"/>
      <c r="F45" s="78"/>
    </row>
    <row r="46" spans="1:6" s="4" customFormat="1">
      <c r="A46" s="78"/>
      <c r="B46" s="78"/>
      <c r="C46" s="78"/>
      <c r="D46" s="78"/>
      <c r="E46" s="78"/>
      <c r="F46" s="78"/>
    </row>
    <row r="47" spans="1:6" s="4" customFormat="1">
      <c r="A47" s="78"/>
      <c r="B47" s="78"/>
      <c r="C47" s="78"/>
      <c r="D47" s="78"/>
      <c r="E47" s="78"/>
      <c r="F47" s="78"/>
    </row>
    <row r="48" spans="1:6" s="4" customFormat="1">
      <c r="A48" s="78"/>
      <c r="B48" s="78"/>
      <c r="C48" s="78"/>
      <c r="D48" s="78"/>
      <c r="E48" s="78"/>
      <c r="F48" s="78"/>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H293"/>
  <sheetViews>
    <sheetView showZeros="0" topLeftCell="A19" workbookViewId="0">
      <selection activeCell="F23" sqref="F23"/>
    </sheetView>
  </sheetViews>
  <sheetFormatPr defaultRowHeight="12.75"/>
  <cols>
    <col min="1" max="1" width="4.7109375" style="192" customWidth="1"/>
    <col min="2" max="2" width="30.7109375" style="192" customWidth="1"/>
    <col min="3" max="3" width="4.7109375" style="84" customWidth="1"/>
    <col min="4" max="4" width="12.7109375" style="178" customWidth="1"/>
    <col min="5" max="6" width="12.7109375" style="74" customWidth="1"/>
    <col min="7" max="8" width="12.7109375" style="192" customWidth="1"/>
    <col min="9" max="252" width="9.140625" style="192"/>
    <col min="253" max="253" width="4.7109375" style="192" customWidth="1"/>
    <col min="254" max="254" width="30.7109375" style="192" customWidth="1"/>
    <col min="255" max="255" width="4.7109375" style="192" customWidth="1"/>
    <col min="256" max="256" width="13.7109375" style="192" customWidth="1"/>
    <col min="257" max="259" width="12.7109375" style="192" customWidth="1"/>
    <col min="260" max="260" width="9.140625" style="192"/>
    <col min="261" max="261" width="21" style="192" customWidth="1"/>
    <col min="262" max="262" width="36.5703125" style="192" customWidth="1"/>
    <col min="263" max="508" width="9.140625" style="192"/>
    <col min="509" max="509" width="4.7109375" style="192" customWidth="1"/>
    <col min="510" max="510" width="30.7109375" style="192" customWidth="1"/>
    <col min="511" max="511" width="4.7109375" style="192" customWidth="1"/>
    <col min="512" max="512" width="13.7109375" style="192" customWidth="1"/>
    <col min="513" max="515" width="12.7109375" style="192" customWidth="1"/>
    <col min="516" max="516" width="9.140625" style="192"/>
    <col min="517" max="517" width="21" style="192" customWidth="1"/>
    <col min="518" max="518" width="36.5703125" style="192" customWidth="1"/>
    <col min="519" max="764" width="9.140625" style="192"/>
    <col min="765" max="765" width="4.7109375" style="192" customWidth="1"/>
    <col min="766" max="766" width="30.7109375" style="192" customWidth="1"/>
    <col min="767" max="767" width="4.7109375" style="192" customWidth="1"/>
    <col min="768" max="768" width="13.7109375" style="192" customWidth="1"/>
    <col min="769" max="771" width="12.7109375" style="192" customWidth="1"/>
    <col min="772" max="772" width="9.140625" style="192"/>
    <col min="773" max="773" width="21" style="192" customWidth="1"/>
    <col min="774" max="774" width="36.5703125" style="192" customWidth="1"/>
    <col min="775" max="1020" width="9.140625" style="192"/>
    <col min="1021" max="1021" width="4.7109375" style="192" customWidth="1"/>
    <col min="1022" max="1022" width="30.7109375" style="192" customWidth="1"/>
    <col min="1023" max="1023" width="4.7109375" style="192" customWidth="1"/>
    <col min="1024" max="1024" width="13.7109375" style="192" customWidth="1"/>
    <col min="1025" max="1027" width="12.7109375" style="192" customWidth="1"/>
    <col min="1028" max="1028" width="9.140625" style="192"/>
    <col min="1029" max="1029" width="21" style="192" customWidth="1"/>
    <col min="1030" max="1030" width="36.5703125" style="192" customWidth="1"/>
    <col min="1031" max="1276" width="9.140625" style="192"/>
    <col min="1277" max="1277" width="4.7109375" style="192" customWidth="1"/>
    <col min="1278" max="1278" width="30.7109375" style="192" customWidth="1"/>
    <col min="1279" max="1279" width="4.7109375" style="192" customWidth="1"/>
    <col min="1280" max="1280" width="13.7109375" style="192" customWidth="1"/>
    <col min="1281" max="1283" width="12.7109375" style="192" customWidth="1"/>
    <col min="1284" max="1284" width="9.140625" style="192"/>
    <col min="1285" max="1285" width="21" style="192" customWidth="1"/>
    <col min="1286" max="1286" width="36.5703125" style="192" customWidth="1"/>
    <col min="1287" max="1532" width="9.140625" style="192"/>
    <col min="1533" max="1533" width="4.7109375" style="192" customWidth="1"/>
    <col min="1534" max="1534" width="30.7109375" style="192" customWidth="1"/>
    <col min="1535" max="1535" width="4.7109375" style="192" customWidth="1"/>
    <col min="1536" max="1536" width="13.7109375" style="192" customWidth="1"/>
    <col min="1537" max="1539" width="12.7109375" style="192" customWidth="1"/>
    <col min="1540" max="1540" width="9.140625" style="192"/>
    <col min="1541" max="1541" width="21" style="192" customWidth="1"/>
    <col min="1542" max="1542" width="36.5703125" style="192" customWidth="1"/>
    <col min="1543" max="1788" width="9.140625" style="192"/>
    <col min="1789" max="1789" width="4.7109375" style="192" customWidth="1"/>
    <col min="1790" max="1790" width="30.7109375" style="192" customWidth="1"/>
    <col min="1791" max="1791" width="4.7109375" style="192" customWidth="1"/>
    <col min="1792" max="1792" width="13.7109375" style="192" customWidth="1"/>
    <col min="1793" max="1795" width="12.7109375" style="192" customWidth="1"/>
    <col min="1796" max="1796" width="9.140625" style="192"/>
    <col min="1797" max="1797" width="21" style="192" customWidth="1"/>
    <col min="1798" max="1798" width="36.5703125" style="192" customWidth="1"/>
    <col min="1799" max="2044" width="9.140625" style="192"/>
    <col min="2045" max="2045" width="4.7109375" style="192" customWidth="1"/>
    <col min="2046" max="2046" width="30.7109375" style="192" customWidth="1"/>
    <col min="2047" max="2047" width="4.7109375" style="192" customWidth="1"/>
    <col min="2048" max="2048" width="13.7109375" style="192" customWidth="1"/>
    <col min="2049" max="2051" width="12.7109375" style="192" customWidth="1"/>
    <col min="2052" max="2052" width="9.140625" style="192"/>
    <col min="2053" max="2053" width="21" style="192" customWidth="1"/>
    <col min="2054" max="2054" width="36.5703125" style="192" customWidth="1"/>
    <col min="2055" max="2300" width="9.140625" style="192"/>
    <col min="2301" max="2301" width="4.7109375" style="192" customWidth="1"/>
    <col min="2302" max="2302" width="30.7109375" style="192" customWidth="1"/>
    <col min="2303" max="2303" width="4.7109375" style="192" customWidth="1"/>
    <col min="2304" max="2304" width="13.7109375" style="192" customWidth="1"/>
    <col min="2305" max="2307" width="12.7109375" style="192" customWidth="1"/>
    <col min="2308" max="2308" width="9.140625" style="192"/>
    <col min="2309" max="2309" width="21" style="192" customWidth="1"/>
    <col min="2310" max="2310" width="36.5703125" style="192" customWidth="1"/>
    <col min="2311" max="2556" width="9.140625" style="192"/>
    <col min="2557" max="2557" width="4.7109375" style="192" customWidth="1"/>
    <col min="2558" max="2558" width="30.7109375" style="192" customWidth="1"/>
    <col min="2559" max="2559" width="4.7109375" style="192" customWidth="1"/>
    <col min="2560" max="2560" width="13.7109375" style="192" customWidth="1"/>
    <col min="2561" max="2563" width="12.7109375" style="192" customWidth="1"/>
    <col min="2564" max="2564" width="9.140625" style="192"/>
    <col min="2565" max="2565" width="21" style="192" customWidth="1"/>
    <col min="2566" max="2566" width="36.5703125" style="192" customWidth="1"/>
    <col min="2567" max="2812" width="9.140625" style="192"/>
    <col min="2813" max="2813" width="4.7109375" style="192" customWidth="1"/>
    <col min="2814" max="2814" width="30.7109375" style="192" customWidth="1"/>
    <col min="2815" max="2815" width="4.7109375" style="192" customWidth="1"/>
    <col min="2816" max="2816" width="13.7109375" style="192" customWidth="1"/>
    <col min="2817" max="2819" width="12.7109375" style="192" customWidth="1"/>
    <col min="2820" max="2820" width="9.140625" style="192"/>
    <col min="2821" max="2821" width="21" style="192" customWidth="1"/>
    <col min="2822" max="2822" width="36.5703125" style="192" customWidth="1"/>
    <col min="2823" max="3068" width="9.140625" style="192"/>
    <col min="3069" max="3069" width="4.7109375" style="192" customWidth="1"/>
    <col min="3070" max="3070" width="30.7109375" style="192" customWidth="1"/>
    <col min="3071" max="3071" width="4.7109375" style="192" customWidth="1"/>
    <col min="3072" max="3072" width="13.7109375" style="192" customWidth="1"/>
    <col min="3073" max="3075" width="12.7109375" style="192" customWidth="1"/>
    <col min="3076" max="3076" width="9.140625" style="192"/>
    <col min="3077" max="3077" width="21" style="192" customWidth="1"/>
    <col min="3078" max="3078" width="36.5703125" style="192" customWidth="1"/>
    <col min="3079" max="3324" width="9.140625" style="192"/>
    <col min="3325" max="3325" width="4.7109375" style="192" customWidth="1"/>
    <col min="3326" max="3326" width="30.7109375" style="192" customWidth="1"/>
    <col min="3327" max="3327" width="4.7109375" style="192" customWidth="1"/>
    <col min="3328" max="3328" width="13.7109375" style="192" customWidth="1"/>
    <col min="3329" max="3331" width="12.7109375" style="192" customWidth="1"/>
    <col min="3332" max="3332" width="9.140625" style="192"/>
    <col min="3333" max="3333" width="21" style="192" customWidth="1"/>
    <col min="3334" max="3334" width="36.5703125" style="192" customWidth="1"/>
    <col min="3335" max="3580" width="9.140625" style="192"/>
    <col min="3581" max="3581" width="4.7109375" style="192" customWidth="1"/>
    <col min="3582" max="3582" width="30.7109375" style="192" customWidth="1"/>
    <col min="3583" max="3583" width="4.7109375" style="192" customWidth="1"/>
    <col min="3584" max="3584" width="13.7109375" style="192" customWidth="1"/>
    <col min="3585" max="3587" width="12.7109375" style="192" customWidth="1"/>
    <col min="3588" max="3588" width="9.140625" style="192"/>
    <col min="3589" max="3589" width="21" style="192" customWidth="1"/>
    <col min="3590" max="3590" width="36.5703125" style="192" customWidth="1"/>
    <col min="3591" max="3836" width="9.140625" style="192"/>
    <col min="3837" max="3837" width="4.7109375" style="192" customWidth="1"/>
    <col min="3838" max="3838" width="30.7109375" style="192" customWidth="1"/>
    <col min="3839" max="3839" width="4.7109375" style="192" customWidth="1"/>
    <col min="3840" max="3840" width="13.7109375" style="192" customWidth="1"/>
    <col min="3841" max="3843" width="12.7109375" style="192" customWidth="1"/>
    <col min="3844" max="3844" width="9.140625" style="192"/>
    <col min="3845" max="3845" width="21" style="192" customWidth="1"/>
    <col min="3846" max="3846" width="36.5703125" style="192" customWidth="1"/>
    <col min="3847" max="4092" width="9.140625" style="192"/>
    <col min="4093" max="4093" width="4.7109375" style="192" customWidth="1"/>
    <col min="4094" max="4094" width="30.7109375" style="192" customWidth="1"/>
    <col min="4095" max="4095" width="4.7109375" style="192" customWidth="1"/>
    <col min="4096" max="4096" width="13.7109375" style="192" customWidth="1"/>
    <col min="4097" max="4099" width="12.7109375" style="192" customWidth="1"/>
    <col min="4100" max="4100" width="9.140625" style="192"/>
    <col min="4101" max="4101" width="21" style="192" customWidth="1"/>
    <col min="4102" max="4102" width="36.5703125" style="192" customWidth="1"/>
    <col min="4103" max="4348" width="9.140625" style="192"/>
    <col min="4349" max="4349" width="4.7109375" style="192" customWidth="1"/>
    <col min="4350" max="4350" width="30.7109375" style="192" customWidth="1"/>
    <col min="4351" max="4351" width="4.7109375" style="192" customWidth="1"/>
    <col min="4352" max="4352" width="13.7109375" style="192" customWidth="1"/>
    <col min="4353" max="4355" width="12.7109375" style="192" customWidth="1"/>
    <col min="4356" max="4356" width="9.140625" style="192"/>
    <col min="4357" max="4357" width="21" style="192" customWidth="1"/>
    <col min="4358" max="4358" width="36.5703125" style="192" customWidth="1"/>
    <col min="4359" max="4604" width="9.140625" style="192"/>
    <col min="4605" max="4605" width="4.7109375" style="192" customWidth="1"/>
    <col min="4606" max="4606" width="30.7109375" style="192" customWidth="1"/>
    <col min="4607" max="4607" width="4.7109375" style="192" customWidth="1"/>
    <col min="4608" max="4608" width="13.7109375" style="192" customWidth="1"/>
    <col min="4609" max="4611" width="12.7109375" style="192" customWidth="1"/>
    <col min="4612" max="4612" width="9.140625" style="192"/>
    <col min="4613" max="4613" width="21" style="192" customWidth="1"/>
    <col min="4614" max="4614" width="36.5703125" style="192" customWidth="1"/>
    <col min="4615" max="4860" width="9.140625" style="192"/>
    <col min="4861" max="4861" width="4.7109375" style="192" customWidth="1"/>
    <col min="4862" max="4862" width="30.7109375" style="192" customWidth="1"/>
    <col min="4863" max="4863" width="4.7109375" style="192" customWidth="1"/>
    <col min="4864" max="4864" width="13.7109375" style="192" customWidth="1"/>
    <col min="4865" max="4867" width="12.7109375" style="192" customWidth="1"/>
    <col min="4868" max="4868" width="9.140625" style="192"/>
    <col min="4869" max="4869" width="21" style="192" customWidth="1"/>
    <col min="4870" max="4870" width="36.5703125" style="192" customWidth="1"/>
    <col min="4871" max="5116" width="9.140625" style="192"/>
    <col min="5117" max="5117" width="4.7109375" style="192" customWidth="1"/>
    <col min="5118" max="5118" width="30.7109375" style="192" customWidth="1"/>
    <col min="5119" max="5119" width="4.7109375" style="192" customWidth="1"/>
    <col min="5120" max="5120" width="13.7109375" style="192" customWidth="1"/>
    <col min="5121" max="5123" width="12.7109375" style="192" customWidth="1"/>
    <col min="5124" max="5124" width="9.140625" style="192"/>
    <col min="5125" max="5125" width="21" style="192" customWidth="1"/>
    <col min="5126" max="5126" width="36.5703125" style="192" customWidth="1"/>
    <col min="5127" max="5372" width="9.140625" style="192"/>
    <col min="5373" max="5373" width="4.7109375" style="192" customWidth="1"/>
    <col min="5374" max="5374" width="30.7109375" style="192" customWidth="1"/>
    <col min="5375" max="5375" width="4.7109375" style="192" customWidth="1"/>
    <col min="5376" max="5376" width="13.7109375" style="192" customWidth="1"/>
    <col min="5377" max="5379" width="12.7109375" style="192" customWidth="1"/>
    <col min="5380" max="5380" width="9.140625" style="192"/>
    <col min="5381" max="5381" width="21" style="192" customWidth="1"/>
    <col min="5382" max="5382" width="36.5703125" style="192" customWidth="1"/>
    <col min="5383" max="5628" width="9.140625" style="192"/>
    <col min="5629" max="5629" width="4.7109375" style="192" customWidth="1"/>
    <col min="5630" max="5630" width="30.7109375" style="192" customWidth="1"/>
    <col min="5631" max="5631" width="4.7109375" style="192" customWidth="1"/>
    <col min="5632" max="5632" width="13.7109375" style="192" customWidth="1"/>
    <col min="5633" max="5635" width="12.7109375" style="192" customWidth="1"/>
    <col min="5636" max="5636" width="9.140625" style="192"/>
    <col min="5637" max="5637" width="21" style="192" customWidth="1"/>
    <col min="5638" max="5638" width="36.5703125" style="192" customWidth="1"/>
    <col min="5639" max="5884" width="9.140625" style="192"/>
    <col min="5885" max="5885" width="4.7109375" style="192" customWidth="1"/>
    <col min="5886" max="5886" width="30.7109375" style="192" customWidth="1"/>
    <col min="5887" max="5887" width="4.7109375" style="192" customWidth="1"/>
    <col min="5888" max="5888" width="13.7109375" style="192" customWidth="1"/>
    <col min="5889" max="5891" width="12.7109375" style="192" customWidth="1"/>
    <col min="5892" max="5892" width="9.140625" style="192"/>
    <col min="5893" max="5893" width="21" style="192" customWidth="1"/>
    <col min="5894" max="5894" width="36.5703125" style="192" customWidth="1"/>
    <col min="5895" max="6140" width="9.140625" style="192"/>
    <col min="6141" max="6141" width="4.7109375" style="192" customWidth="1"/>
    <col min="6142" max="6142" width="30.7109375" style="192" customWidth="1"/>
    <col min="6143" max="6143" width="4.7109375" style="192" customWidth="1"/>
    <col min="6144" max="6144" width="13.7109375" style="192" customWidth="1"/>
    <col min="6145" max="6147" width="12.7109375" style="192" customWidth="1"/>
    <col min="6148" max="6148" width="9.140625" style="192"/>
    <col min="6149" max="6149" width="21" style="192" customWidth="1"/>
    <col min="6150" max="6150" width="36.5703125" style="192" customWidth="1"/>
    <col min="6151" max="6396" width="9.140625" style="192"/>
    <col min="6397" max="6397" width="4.7109375" style="192" customWidth="1"/>
    <col min="6398" max="6398" width="30.7109375" style="192" customWidth="1"/>
    <col min="6399" max="6399" width="4.7109375" style="192" customWidth="1"/>
    <col min="6400" max="6400" width="13.7109375" style="192" customWidth="1"/>
    <col min="6401" max="6403" width="12.7109375" style="192" customWidth="1"/>
    <col min="6404" max="6404" width="9.140625" style="192"/>
    <col min="6405" max="6405" width="21" style="192" customWidth="1"/>
    <col min="6406" max="6406" width="36.5703125" style="192" customWidth="1"/>
    <col min="6407" max="6652" width="9.140625" style="192"/>
    <col min="6653" max="6653" width="4.7109375" style="192" customWidth="1"/>
    <col min="6654" max="6654" width="30.7109375" style="192" customWidth="1"/>
    <col min="6655" max="6655" width="4.7109375" style="192" customWidth="1"/>
    <col min="6656" max="6656" width="13.7109375" style="192" customWidth="1"/>
    <col min="6657" max="6659" width="12.7109375" style="192" customWidth="1"/>
    <col min="6660" max="6660" width="9.140625" style="192"/>
    <col min="6661" max="6661" width="21" style="192" customWidth="1"/>
    <col min="6662" max="6662" width="36.5703125" style="192" customWidth="1"/>
    <col min="6663" max="6908" width="9.140625" style="192"/>
    <col min="6909" max="6909" width="4.7109375" style="192" customWidth="1"/>
    <col min="6910" max="6910" width="30.7109375" style="192" customWidth="1"/>
    <col min="6911" max="6911" width="4.7109375" style="192" customWidth="1"/>
    <col min="6912" max="6912" width="13.7109375" style="192" customWidth="1"/>
    <col min="6913" max="6915" width="12.7109375" style="192" customWidth="1"/>
    <col min="6916" max="6916" width="9.140625" style="192"/>
    <col min="6917" max="6917" width="21" style="192" customWidth="1"/>
    <col min="6918" max="6918" width="36.5703125" style="192" customWidth="1"/>
    <col min="6919" max="7164" width="9.140625" style="192"/>
    <col min="7165" max="7165" width="4.7109375" style="192" customWidth="1"/>
    <col min="7166" max="7166" width="30.7109375" style="192" customWidth="1"/>
    <col min="7167" max="7167" width="4.7109375" style="192" customWidth="1"/>
    <col min="7168" max="7168" width="13.7109375" style="192" customWidth="1"/>
    <col min="7169" max="7171" width="12.7109375" style="192" customWidth="1"/>
    <col min="7172" max="7172" width="9.140625" style="192"/>
    <col min="7173" max="7173" width="21" style="192" customWidth="1"/>
    <col min="7174" max="7174" width="36.5703125" style="192" customWidth="1"/>
    <col min="7175" max="7420" width="9.140625" style="192"/>
    <col min="7421" max="7421" width="4.7109375" style="192" customWidth="1"/>
    <col min="7422" max="7422" width="30.7109375" style="192" customWidth="1"/>
    <col min="7423" max="7423" width="4.7109375" style="192" customWidth="1"/>
    <col min="7424" max="7424" width="13.7109375" style="192" customWidth="1"/>
    <col min="7425" max="7427" width="12.7109375" style="192" customWidth="1"/>
    <col min="7428" max="7428" width="9.140625" style="192"/>
    <col min="7429" max="7429" width="21" style="192" customWidth="1"/>
    <col min="7430" max="7430" width="36.5703125" style="192" customWidth="1"/>
    <col min="7431" max="7676" width="9.140625" style="192"/>
    <col min="7677" max="7677" width="4.7109375" style="192" customWidth="1"/>
    <col min="7678" max="7678" width="30.7109375" style="192" customWidth="1"/>
    <col min="7679" max="7679" width="4.7109375" style="192" customWidth="1"/>
    <col min="7680" max="7680" width="13.7109375" style="192" customWidth="1"/>
    <col min="7681" max="7683" width="12.7109375" style="192" customWidth="1"/>
    <col min="7684" max="7684" width="9.140625" style="192"/>
    <col min="7685" max="7685" width="21" style="192" customWidth="1"/>
    <col min="7686" max="7686" width="36.5703125" style="192" customWidth="1"/>
    <col min="7687" max="7932" width="9.140625" style="192"/>
    <col min="7933" max="7933" width="4.7109375" style="192" customWidth="1"/>
    <col min="7934" max="7934" width="30.7109375" style="192" customWidth="1"/>
    <col min="7935" max="7935" width="4.7109375" style="192" customWidth="1"/>
    <col min="7936" max="7936" width="13.7109375" style="192" customWidth="1"/>
    <col min="7937" max="7939" width="12.7109375" style="192" customWidth="1"/>
    <col min="7940" max="7940" width="9.140625" style="192"/>
    <col min="7941" max="7941" width="21" style="192" customWidth="1"/>
    <col min="7942" max="7942" width="36.5703125" style="192" customWidth="1"/>
    <col min="7943" max="8188" width="9.140625" style="192"/>
    <col min="8189" max="8189" width="4.7109375" style="192" customWidth="1"/>
    <col min="8190" max="8190" width="30.7109375" style="192" customWidth="1"/>
    <col min="8191" max="8191" width="4.7109375" style="192" customWidth="1"/>
    <col min="8192" max="8192" width="13.7109375" style="192" customWidth="1"/>
    <col min="8193" max="8195" width="12.7109375" style="192" customWidth="1"/>
    <col min="8196" max="8196" width="9.140625" style="192"/>
    <col min="8197" max="8197" width="21" style="192" customWidth="1"/>
    <col min="8198" max="8198" width="36.5703125" style="192" customWidth="1"/>
    <col min="8199" max="8444" width="9.140625" style="192"/>
    <col min="8445" max="8445" width="4.7109375" style="192" customWidth="1"/>
    <col min="8446" max="8446" width="30.7109375" style="192" customWidth="1"/>
    <col min="8447" max="8447" width="4.7109375" style="192" customWidth="1"/>
    <col min="8448" max="8448" width="13.7109375" style="192" customWidth="1"/>
    <col min="8449" max="8451" width="12.7109375" style="192" customWidth="1"/>
    <col min="8452" max="8452" width="9.140625" style="192"/>
    <col min="8453" max="8453" width="21" style="192" customWidth="1"/>
    <col min="8454" max="8454" width="36.5703125" style="192" customWidth="1"/>
    <col min="8455" max="8700" width="9.140625" style="192"/>
    <col min="8701" max="8701" width="4.7109375" style="192" customWidth="1"/>
    <col min="8702" max="8702" width="30.7109375" style="192" customWidth="1"/>
    <col min="8703" max="8703" width="4.7109375" style="192" customWidth="1"/>
    <col min="8704" max="8704" width="13.7109375" style="192" customWidth="1"/>
    <col min="8705" max="8707" width="12.7109375" style="192" customWidth="1"/>
    <col min="8708" max="8708" width="9.140625" style="192"/>
    <col min="8709" max="8709" width="21" style="192" customWidth="1"/>
    <col min="8710" max="8710" width="36.5703125" style="192" customWidth="1"/>
    <col min="8711" max="8956" width="9.140625" style="192"/>
    <col min="8957" max="8957" width="4.7109375" style="192" customWidth="1"/>
    <col min="8958" max="8958" width="30.7109375" style="192" customWidth="1"/>
    <col min="8959" max="8959" width="4.7109375" style="192" customWidth="1"/>
    <col min="8960" max="8960" width="13.7109375" style="192" customWidth="1"/>
    <col min="8961" max="8963" width="12.7109375" style="192" customWidth="1"/>
    <col min="8964" max="8964" width="9.140625" style="192"/>
    <col min="8965" max="8965" width="21" style="192" customWidth="1"/>
    <col min="8966" max="8966" width="36.5703125" style="192" customWidth="1"/>
    <col min="8967" max="9212" width="9.140625" style="192"/>
    <col min="9213" max="9213" width="4.7109375" style="192" customWidth="1"/>
    <col min="9214" max="9214" width="30.7109375" style="192" customWidth="1"/>
    <col min="9215" max="9215" width="4.7109375" style="192" customWidth="1"/>
    <col min="9216" max="9216" width="13.7109375" style="192" customWidth="1"/>
    <col min="9217" max="9219" width="12.7109375" style="192" customWidth="1"/>
    <col min="9220" max="9220" width="9.140625" style="192"/>
    <col min="9221" max="9221" width="21" style="192" customWidth="1"/>
    <col min="9222" max="9222" width="36.5703125" style="192" customWidth="1"/>
    <col min="9223" max="9468" width="9.140625" style="192"/>
    <col min="9469" max="9469" width="4.7109375" style="192" customWidth="1"/>
    <col min="9470" max="9470" width="30.7109375" style="192" customWidth="1"/>
    <col min="9471" max="9471" width="4.7109375" style="192" customWidth="1"/>
    <col min="9472" max="9472" width="13.7109375" style="192" customWidth="1"/>
    <col min="9473" max="9475" width="12.7109375" style="192" customWidth="1"/>
    <col min="9476" max="9476" width="9.140625" style="192"/>
    <col min="9477" max="9477" width="21" style="192" customWidth="1"/>
    <col min="9478" max="9478" width="36.5703125" style="192" customWidth="1"/>
    <col min="9479" max="9724" width="9.140625" style="192"/>
    <col min="9725" max="9725" width="4.7109375" style="192" customWidth="1"/>
    <col min="9726" max="9726" width="30.7109375" style="192" customWidth="1"/>
    <col min="9727" max="9727" width="4.7109375" style="192" customWidth="1"/>
    <col min="9728" max="9728" width="13.7109375" style="192" customWidth="1"/>
    <col min="9729" max="9731" width="12.7109375" style="192" customWidth="1"/>
    <col min="9732" max="9732" width="9.140625" style="192"/>
    <col min="9733" max="9733" width="21" style="192" customWidth="1"/>
    <col min="9734" max="9734" width="36.5703125" style="192" customWidth="1"/>
    <col min="9735" max="9980" width="9.140625" style="192"/>
    <col min="9981" max="9981" width="4.7109375" style="192" customWidth="1"/>
    <col min="9982" max="9982" width="30.7109375" style="192" customWidth="1"/>
    <col min="9983" max="9983" width="4.7109375" style="192" customWidth="1"/>
    <col min="9984" max="9984" width="13.7109375" style="192" customWidth="1"/>
    <col min="9985" max="9987" width="12.7109375" style="192" customWidth="1"/>
    <col min="9988" max="9988" width="9.140625" style="192"/>
    <col min="9989" max="9989" width="21" style="192" customWidth="1"/>
    <col min="9990" max="9990" width="36.5703125" style="192" customWidth="1"/>
    <col min="9991" max="10236" width="9.140625" style="192"/>
    <col min="10237" max="10237" width="4.7109375" style="192" customWidth="1"/>
    <col min="10238" max="10238" width="30.7109375" style="192" customWidth="1"/>
    <col min="10239" max="10239" width="4.7109375" style="192" customWidth="1"/>
    <col min="10240" max="10240" width="13.7109375" style="192" customWidth="1"/>
    <col min="10241" max="10243" width="12.7109375" style="192" customWidth="1"/>
    <col min="10244" max="10244" width="9.140625" style="192"/>
    <col min="10245" max="10245" width="21" style="192" customWidth="1"/>
    <col min="10246" max="10246" width="36.5703125" style="192" customWidth="1"/>
    <col min="10247" max="10492" width="9.140625" style="192"/>
    <col min="10493" max="10493" width="4.7109375" style="192" customWidth="1"/>
    <col min="10494" max="10494" width="30.7109375" style="192" customWidth="1"/>
    <col min="10495" max="10495" width="4.7109375" style="192" customWidth="1"/>
    <col min="10496" max="10496" width="13.7109375" style="192" customWidth="1"/>
    <col min="10497" max="10499" width="12.7109375" style="192" customWidth="1"/>
    <col min="10500" max="10500" width="9.140625" style="192"/>
    <col min="10501" max="10501" width="21" style="192" customWidth="1"/>
    <col min="10502" max="10502" width="36.5703125" style="192" customWidth="1"/>
    <col min="10503" max="10748" width="9.140625" style="192"/>
    <col min="10749" max="10749" width="4.7109375" style="192" customWidth="1"/>
    <col min="10750" max="10750" width="30.7109375" style="192" customWidth="1"/>
    <col min="10751" max="10751" width="4.7109375" style="192" customWidth="1"/>
    <col min="10752" max="10752" width="13.7109375" style="192" customWidth="1"/>
    <col min="10753" max="10755" width="12.7109375" style="192" customWidth="1"/>
    <col min="10756" max="10756" width="9.140625" style="192"/>
    <col min="10757" max="10757" width="21" style="192" customWidth="1"/>
    <col min="10758" max="10758" width="36.5703125" style="192" customWidth="1"/>
    <col min="10759" max="11004" width="9.140625" style="192"/>
    <col min="11005" max="11005" width="4.7109375" style="192" customWidth="1"/>
    <col min="11006" max="11006" width="30.7109375" style="192" customWidth="1"/>
    <col min="11007" max="11007" width="4.7109375" style="192" customWidth="1"/>
    <col min="11008" max="11008" width="13.7109375" style="192" customWidth="1"/>
    <col min="11009" max="11011" width="12.7109375" style="192" customWidth="1"/>
    <col min="11012" max="11012" width="9.140625" style="192"/>
    <col min="11013" max="11013" width="21" style="192" customWidth="1"/>
    <col min="11014" max="11014" width="36.5703125" style="192" customWidth="1"/>
    <col min="11015" max="11260" width="9.140625" style="192"/>
    <col min="11261" max="11261" width="4.7109375" style="192" customWidth="1"/>
    <col min="11262" max="11262" width="30.7109375" style="192" customWidth="1"/>
    <col min="11263" max="11263" width="4.7109375" style="192" customWidth="1"/>
    <col min="11264" max="11264" width="13.7109375" style="192" customWidth="1"/>
    <col min="11265" max="11267" width="12.7109375" style="192" customWidth="1"/>
    <col min="11268" max="11268" width="9.140625" style="192"/>
    <col min="11269" max="11269" width="21" style="192" customWidth="1"/>
    <col min="11270" max="11270" width="36.5703125" style="192" customWidth="1"/>
    <col min="11271" max="11516" width="9.140625" style="192"/>
    <col min="11517" max="11517" width="4.7109375" style="192" customWidth="1"/>
    <col min="11518" max="11518" width="30.7109375" style="192" customWidth="1"/>
    <col min="11519" max="11519" width="4.7109375" style="192" customWidth="1"/>
    <col min="11520" max="11520" width="13.7109375" style="192" customWidth="1"/>
    <col min="11521" max="11523" width="12.7109375" style="192" customWidth="1"/>
    <col min="11524" max="11524" width="9.140625" style="192"/>
    <col min="11525" max="11525" width="21" style="192" customWidth="1"/>
    <col min="11526" max="11526" width="36.5703125" style="192" customWidth="1"/>
    <col min="11527" max="11772" width="9.140625" style="192"/>
    <col min="11773" max="11773" width="4.7109375" style="192" customWidth="1"/>
    <col min="11774" max="11774" width="30.7109375" style="192" customWidth="1"/>
    <col min="11775" max="11775" width="4.7109375" style="192" customWidth="1"/>
    <col min="11776" max="11776" width="13.7109375" style="192" customWidth="1"/>
    <col min="11777" max="11779" width="12.7109375" style="192" customWidth="1"/>
    <col min="11780" max="11780" width="9.140625" style="192"/>
    <col min="11781" max="11781" width="21" style="192" customWidth="1"/>
    <col min="11782" max="11782" width="36.5703125" style="192" customWidth="1"/>
    <col min="11783" max="12028" width="9.140625" style="192"/>
    <col min="12029" max="12029" width="4.7109375" style="192" customWidth="1"/>
    <col min="12030" max="12030" width="30.7109375" style="192" customWidth="1"/>
    <col min="12031" max="12031" width="4.7109375" style="192" customWidth="1"/>
    <col min="12032" max="12032" width="13.7109375" style="192" customWidth="1"/>
    <col min="12033" max="12035" width="12.7109375" style="192" customWidth="1"/>
    <col min="12036" max="12036" width="9.140625" style="192"/>
    <col min="12037" max="12037" width="21" style="192" customWidth="1"/>
    <col min="12038" max="12038" width="36.5703125" style="192" customWidth="1"/>
    <col min="12039" max="12284" width="9.140625" style="192"/>
    <col min="12285" max="12285" width="4.7109375" style="192" customWidth="1"/>
    <col min="12286" max="12286" width="30.7109375" style="192" customWidth="1"/>
    <col min="12287" max="12287" width="4.7109375" style="192" customWidth="1"/>
    <col min="12288" max="12288" width="13.7109375" style="192" customWidth="1"/>
    <col min="12289" max="12291" width="12.7109375" style="192" customWidth="1"/>
    <col min="12292" max="12292" width="9.140625" style="192"/>
    <col min="12293" max="12293" width="21" style="192" customWidth="1"/>
    <col min="12294" max="12294" width="36.5703125" style="192" customWidth="1"/>
    <col min="12295" max="12540" width="9.140625" style="192"/>
    <col min="12541" max="12541" width="4.7109375" style="192" customWidth="1"/>
    <col min="12542" max="12542" width="30.7109375" style="192" customWidth="1"/>
    <col min="12543" max="12543" width="4.7109375" style="192" customWidth="1"/>
    <col min="12544" max="12544" width="13.7109375" style="192" customWidth="1"/>
    <col min="12545" max="12547" width="12.7109375" style="192" customWidth="1"/>
    <col min="12548" max="12548" width="9.140625" style="192"/>
    <col min="12549" max="12549" width="21" style="192" customWidth="1"/>
    <col min="12550" max="12550" width="36.5703125" style="192" customWidth="1"/>
    <col min="12551" max="12796" width="9.140625" style="192"/>
    <col min="12797" max="12797" width="4.7109375" style="192" customWidth="1"/>
    <col min="12798" max="12798" width="30.7109375" style="192" customWidth="1"/>
    <col min="12799" max="12799" width="4.7109375" style="192" customWidth="1"/>
    <col min="12800" max="12800" width="13.7109375" style="192" customWidth="1"/>
    <col min="12801" max="12803" width="12.7109375" style="192" customWidth="1"/>
    <col min="12804" max="12804" width="9.140625" style="192"/>
    <col min="12805" max="12805" width="21" style="192" customWidth="1"/>
    <col min="12806" max="12806" width="36.5703125" style="192" customWidth="1"/>
    <col min="12807" max="13052" width="9.140625" style="192"/>
    <col min="13053" max="13053" width="4.7109375" style="192" customWidth="1"/>
    <col min="13054" max="13054" width="30.7109375" style="192" customWidth="1"/>
    <col min="13055" max="13055" width="4.7109375" style="192" customWidth="1"/>
    <col min="13056" max="13056" width="13.7109375" style="192" customWidth="1"/>
    <col min="13057" max="13059" width="12.7109375" style="192" customWidth="1"/>
    <col min="13060" max="13060" width="9.140625" style="192"/>
    <col min="13061" max="13061" width="21" style="192" customWidth="1"/>
    <col min="13062" max="13062" width="36.5703125" style="192" customWidth="1"/>
    <col min="13063" max="13308" width="9.140625" style="192"/>
    <col min="13309" max="13309" width="4.7109375" style="192" customWidth="1"/>
    <col min="13310" max="13310" width="30.7109375" style="192" customWidth="1"/>
    <col min="13311" max="13311" width="4.7109375" style="192" customWidth="1"/>
    <col min="13312" max="13312" width="13.7109375" style="192" customWidth="1"/>
    <col min="13313" max="13315" width="12.7109375" style="192" customWidth="1"/>
    <col min="13316" max="13316" width="9.140625" style="192"/>
    <col min="13317" max="13317" width="21" style="192" customWidth="1"/>
    <col min="13318" max="13318" width="36.5703125" style="192" customWidth="1"/>
    <col min="13319" max="13564" width="9.140625" style="192"/>
    <col min="13565" max="13565" width="4.7109375" style="192" customWidth="1"/>
    <col min="13566" max="13566" width="30.7109375" style="192" customWidth="1"/>
    <col min="13567" max="13567" width="4.7109375" style="192" customWidth="1"/>
    <col min="13568" max="13568" width="13.7109375" style="192" customWidth="1"/>
    <col min="13569" max="13571" width="12.7109375" style="192" customWidth="1"/>
    <col min="13572" max="13572" width="9.140625" style="192"/>
    <col min="13573" max="13573" width="21" style="192" customWidth="1"/>
    <col min="13574" max="13574" width="36.5703125" style="192" customWidth="1"/>
    <col min="13575" max="13820" width="9.140625" style="192"/>
    <col min="13821" max="13821" width="4.7109375" style="192" customWidth="1"/>
    <col min="13822" max="13822" width="30.7109375" style="192" customWidth="1"/>
    <col min="13823" max="13823" width="4.7109375" style="192" customWidth="1"/>
    <col min="13824" max="13824" width="13.7109375" style="192" customWidth="1"/>
    <col min="13825" max="13827" width="12.7109375" style="192" customWidth="1"/>
    <col min="13828" max="13828" width="9.140625" style="192"/>
    <col min="13829" max="13829" width="21" style="192" customWidth="1"/>
    <col min="13830" max="13830" width="36.5703125" style="192" customWidth="1"/>
    <col min="13831" max="14076" width="9.140625" style="192"/>
    <col min="14077" max="14077" width="4.7109375" style="192" customWidth="1"/>
    <col min="14078" max="14078" width="30.7109375" style="192" customWidth="1"/>
    <col min="14079" max="14079" width="4.7109375" style="192" customWidth="1"/>
    <col min="14080" max="14080" width="13.7109375" style="192" customWidth="1"/>
    <col min="14081" max="14083" width="12.7109375" style="192" customWidth="1"/>
    <col min="14084" max="14084" width="9.140625" style="192"/>
    <col min="14085" max="14085" width="21" style="192" customWidth="1"/>
    <col min="14086" max="14086" width="36.5703125" style="192" customWidth="1"/>
    <col min="14087" max="14332" width="9.140625" style="192"/>
    <col min="14333" max="14333" width="4.7109375" style="192" customWidth="1"/>
    <col min="14334" max="14334" width="30.7109375" style="192" customWidth="1"/>
    <col min="14335" max="14335" width="4.7109375" style="192" customWidth="1"/>
    <col min="14336" max="14336" width="13.7109375" style="192" customWidth="1"/>
    <col min="14337" max="14339" width="12.7109375" style="192" customWidth="1"/>
    <col min="14340" max="14340" width="9.140625" style="192"/>
    <col min="14341" max="14341" width="21" style="192" customWidth="1"/>
    <col min="14342" max="14342" width="36.5703125" style="192" customWidth="1"/>
    <col min="14343" max="14588" width="9.140625" style="192"/>
    <col min="14589" max="14589" width="4.7109375" style="192" customWidth="1"/>
    <col min="14590" max="14590" width="30.7109375" style="192" customWidth="1"/>
    <col min="14591" max="14591" width="4.7109375" style="192" customWidth="1"/>
    <col min="14592" max="14592" width="13.7109375" style="192" customWidth="1"/>
    <col min="14593" max="14595" width="12.7109375" style="192" customWidth="1"/>
    <col min="14596" max="14596" width="9.140625" style="192"/>
    <col min="14597" max="14597" width="21" style="192" customWidth="1"/>
    <col min="14598" max="14598" width="36.5703125" style="192" customWidth="1"/>
    <col min="14599" max="14844" width="9.140625" style="192"/>
    <col min="14845" max="14845" width="4.7109375" style="192" customWidth="1"/>
    <col min="14846" max="14846" width="30.7109375" style="192" customWidth="1"/>
    <col min="14847" max="14847" width="4.7109375" style="192" customWidth="1"/>
    <col min="14848" max="14848" width="13.7109375" style="192" customWidth="1"/>
    <col min="14849" max="14851" width="12.7109375" style="192" customWidth="1"/>
    <col min="14852" max="14852" width="9.140625" style="192"/>
    <col min="14853" max="14853" width="21" style="192" customWidth="1"/>
    <col min="14854" max="14854" width="36.5703125" style="192" customWidth="1"/>
    <col min="14855" max="15100" width="9.140625" style="192"/>
    <col min="15101" max="15101" width="4.7109375" style="192" customWidth="1"/>
    <col min="15102" max="15102" width="30.7109375" style="192" customWidth="1"/>
    <col min="15103" max="15103" width="4.7109375" style="192" customWidth="1"/>
    <col min="15104" max="15104" width="13.7109375" style="192" customWidth="1"/>
    <col min="15105" max="15107" width="12.7109375" style="192" customWidth="1"/>
    <col min="15108" max="15108" width="9.140625" style="192"/>
    <col min="15109" max="15109" width="21" style="192" customWidth="1"/>
    <col min="15110" max="15110" width="36.5703125" style="192" customWidth="1"/>
    <col min="15111" max="15356" width="9.140625" style="192"/>
    <col min="15357" max="15357" width="4.7109375" style="192" customWidth="1"/>
    <col min="15358" max="15358" width="30.7109375" style="192" customWidth="1"/>
    <col min="15359" max="15359" width="4.7109375" style="192" customWidth="1"/>
    <col min="15360" max="15360" width="13.7109375" style="192" customWidth="1"/>
    <col min="15361" max="15363" width="12.7109375" style="192" customWidth="1"/>
    <col min="15364" max="15364" width="9.140625" style="192"/>
    <col min="15365" max="15365" width="21" style="192" customWidth="1"/>
    <col min="15366" max="15366" width="36.5703125" style="192" customWidth="1"/>
    <col min="15367" max="15612" width="9.140625" style="192"/>
    <col min="15613" max="15613" width="4.7109375" style="192" customWidth="1"/>
    <col min="15614" max="15614" width="30.7109375" style="192" customWidth="1"/>
    <col min="15615" max="15615" width="4.7109375" style="192" customWidth="1"/>
    <col min="15616" max="15616" width="13.7109375" style="192" customWidth="1"/>
    <col min="15617" max="15619" width="12.7109375" style="192" customWidth="1"/>
    <col min="15620" max="15620" width="9.140625" style="192"/>
    <col min="15621" max="15621" width="21" style="192" customWidth="1"/>
    <col min="15622" max="15622" width="36.5703125" style="192" customWidth="1"/>
    <col min="15623" max="15868" width="9.140625" style="192"/>
    <col min="15869" max="15869" width="4.7109375" style="192" customWidth="1"/>
    <col min="15870" max="15870" width="30.7109375" style="192" customWidth="1"/>
    <col min="15871" max="15871" width="4.7109375" style="192" customWidth="1"/>
    <col min="15872" max="15872" width="13.7109375" style="192" customWidth="1"/>
    <col min="15873" max="15875" width="12.7109375" style="192" customWidth="1"/>
    <col min="15876" max="15876" width="9.140625" style="192"/>
    <col min="15877" max="15877" width="21" style="192" customWidth="1"/>
    <col min="15878" max="15878" width="36.5703125" style="192" customWidth="1"/>
    <col min="15879" max="16124" width="9.140625" style="192"/>
    <col min="16125" max="16125" width="4.7109375" style="192" customWidth="1"/>
    <col min="16126" max="16126" width="30.7109375" style="192" customWidth="1"/>
    <col min="16127" max="16127" width="4.7109375" style="192" customWidth="1"/>
    <col min="16128" max="16128" width="13.7109375" style="192" customWidth="1"/>
    <col min="16129" max="16131" width="12.7109375" style="192" customWidth="1"/>
    <col min="16132" max="16132" width="9.140625" style="192"/>
    <col min="16133" max="16133" width="21" style="192" customWidth="1"/>
    <col min="16134" max="16134" width="36.5703125" style="192" customWidth="1"/>
    <col min="16135" max="16384" width="9.140625" style="192"/>
  </cols>
  <sheetData>
    <row r="1" spans="1:8" ht="12.75" customHeight="1">
      <c r="B1" s="80" t="str">
        <f>+'Č1-str'!B1</f>
        <v>IZGRADNJA KANALIZACIJSKEGA OMREŽJA NA OBMOČJU</v>
      </c>
    </row>
    <row r="2" spans="1:8" ht="12.75" customHeight="1">
      <c r="B2" s="80" t="str">
        <f>+'Č1-str'!B2</f>
        <v>AGLOMERACIJE HRVATINI - KANALIZACIJA BARIŽONI</v>
      </c>
    </row>
    <row r="3" spans="1:8" ht="12.75" customHeight="1">
      <c r="B3" s="80"/>
    </row>
    <row r="4" spans="1:8" ht="12.75" customHeight="1">
      <c r="B4" s="80"/>
    </row>
    <row r="5" spans="1:8" ht="12.75" customHeight="1"/>
    <row r="6" spans="1:8" ht="15.75">
      <c r="A6" s="255" t="s">
        <v>178</v>
      </c>
      <c r="B6" s="89" t="s">
        <v>176</v>
      </c>
      <c r="C6" s="208"/>
      <c r="D6" s="41"/>
      <c r="E6" s="41"/>
      <c r="F6" s="164"/>
    </row>
    <row r="7" spans="1:8" ht="12.75" customHeight="1">
      <c r="A7" s="22"/>
      <c r="B7" s="89"/>
      <c r="C7" s="208"/>
      <c r="D7" s="41"/>
      <c r="E7" s="41"/>
      <c r="F7" s="164"/>
    </row>
    <row r="8" spans="1:8" ht="39.75" customHeight="1">
      <c r="A8" s="43">
        <v>1</v>
      </c>
      <c r="B8" s="64" t="s">
        <v>71</v>
      </c>
      <c r="C8" s="209" t="s">
        <v>27</v>
      </c>
      <c r="D8" s="41">
        <v>44</v>
      </c>
      <c r="E8" s="41"/>
      <c r="F8" s="164">
        <f>+D8*E8</f>
        <v>0</v>
      </c>
      <c r="G8" s="275"/>
      <c r="H8" s="173"/>
    </row>
    <row r="9" spans="1:8" ht="12.75" customHeight="1">
      <c r="A9" s="43"/>
      <c r="B9" s="64"/>
      <c r="C9" s="209"/>
      <c r="D9" s="41"/>
      <c r="E9" s="41"/>
      <c r="F9" s="164"/>
      <c r="G9" s="275"/>
      <c r="H9" s="204"/>
    </row>
    <row r="10" spans="1:8" ht="53.25" customHeight="1">
      <c r="A10" s="43">
        <f>+A8+1</f>
        <v>2</v>
      </c>
      <c r="B10" s="64" t="s">
        <v>17</v>
      </c>
      <c r="C10" s="209" t="s">
        <v>12</v>
      </c>
      <c r="D10" s="56">
        <v>2</v>
      </c>
      <c r="E10" s="41"/>
      <c r="F10" s="164">
        <f>D10*E10</f>
        <v>0</v>
      </c>
      <c r="G10" s="275"/>
    </row>
    <row r="11" spans="1:8" ht="12.75" customHeight="1">
      <c r="A11" s="43"/>
      <c r="B11" s="64"/>
      <c r="C11" s="209"/>
      <c r="D11" s="41"/>
      <c r="E11" s="41"/>
      <c r="F11" s="200"/>
      <c r="G11" s="275"/>
    </row>
    <row r="12" spans="1:8" ht="192" customHeight="1">
      <c r="A12" s="43">
        <f>+A10+1</f>
        <v>3</v>
      </c>
      <c r="B12" s="53" t="s">
        <v>26</v>
      </c>
      <c r="C12" s="209" t="s">
        <v>14</v>
      </c>
      <c r="D12" s="54">
        <v>0</v>
      </c>
      <c r="E12" s="54"/>
      <c r="F12" s="307">
        <f>D12*E12</f>
        <v>0</v>
      </c>
      <c r="G12" s="275"/>
    </row>
    <row r="13" spans="1:8" ht="12.75" customHeight="1">
      <c r="A13" s="43"/>
      <c r="B13" s="64"/>
      <c r="C13" s="209"/>
      <c r="D13" s="41"/>
      <c r="E13" s="41"/>
      <c r="F13" s="200"/>
      <c r="G13" s="275"/>
    </row>
    <row r="14" spans="1:8" ht="217.5" customHeight="1">
      <c r="A14" s="43">
        <f>+A12+1</f>
        <v>4</v>
      </c>
      <c r="B14" s="160" t="s">
        <v>68</v>
      </c>
      <c r="C14" s="193"/>
      <c r="E14" s="196"/>
      <c r="F14" s="200"/>
      <c r="G14" s="275"/>
    </row>
    <row r="15" spans="1:8" ht="25.5">
      <c r="A15" s="43"/>
      <c r="B15" s="205" t="s">
        <v>72</v>
      </c>
      <c r="C15" s="197" t="s">
        <v>16</v>
      </c>
      <c r="D15" s="194">
        <f>D8</f>
        <v>44</v>
      </c>
      <c r="E15" s="197"/>
      <c r="F15" s="293">
        <f>D15*E15</f>
        <v>0</v>
      </c>
      <c r="G15" s="275"/>
    </row>
    <row r="16" spans="1:8" ht="12.75" customHeight="1">
      <c r="A16" s="43"/>
      <c r="B16" s="53"/>
      <c r="C16" s="210"/>
      <c r="D16" s="41"/>
      <c r="E16" s="41"/>
      <c r="F16" s="164"/>
      <c r="G16" s="275"/>
    </row>
    <row r="17" spans="1:7" ht="257.25" customHeight="1">
      <c r="A17" s="43">
        <f>+A14+1</f>
        <v>5</v>
      </c>
      <c r="B17" s="160" t="s">
        <v>70</v>
      </c>
      <c r="C17" s="193" t="s">
        <v>12</v>
      </c>
      <c r="D17" s="178">
        <v>0</v>
      </c>
      <c r="E17" s="196"/>
      <c r="F17" s="293">
        <f>D17*E17</f>
        <v>0</v>
      </c>
      <c r="G17" s="275"/>
    </row>
    <row r="18" spans="1:7" ht="12.75" customHeight="1">
      <c r="A18" s="43"/>
      <c r="B18" s="20"/>
      <c r="C18" s="209"/>
      <c r="D18" s="41"/>
      <c r="E18" s="41"/>
      <c r="F18" s="200"/>
      <c r="G18" s="275"/>
    </row>
    <row r="19" spans="1:7" ht="269.25" customHeight="1">
      <c r="A19" s="43">
        <f>+A17+1</f>
        <v>6</v>
      </c>
      <c r="B19" s="160" t="s">
        <v>69</v>
      </c>
      <c r="C19" s="193" t="s">
        <v>12</v>
      </c>
      <c r="D19" s="178">
        <v>1</v>
      </c>
      <c r="E19" s="196"/>
      <c r="F19" s="293">
        <f>D19*E19</f>
        <v>0</v>
      </c>
      <c r="G19" s="275"/>
    </row>
    <row r="20" spans="1:7" ht="12.75" customHeight="1">
      <c r="A20" s="43"/>
      <c r="B20" s="64"/>
      <c r="C20" s="209"/>
      <c r="D20" s="41"/>
      <c r="E20" s="41"/>
      <c r="F20" s="200"/>
      <c r="G20" s="275"/>
    </row>
    <row r="21" spans="1:7" ht="102">
      <c r="A21" s="43">
        <f>+A19+1</f>
        <v>7</v>
      </c>
      <c r="B21" s="64" t="s">
        <v>117</v>
      </c>
      <c r="C21" s="211" t="s">
        <v>14</v>
      </c>
      <c r="D21" s="54">
        <f>D12</f>
        <v>0</v>
      </c>
      <c r="E21" s="61"/>
      <c r="F21" s="42">
        <f>D21*E21</f>
        <v>0</v>
      </c>
      <c r="G21" s="275"/>
    </row>
    <row r="22" spans="1:7" ht="12.75" customHeight="1">
      <c r="A22" s="43"/>
      <c r="B22" s="64"/>
      <c r="C22" s="209"/>
      <c r="D22" s="41"/>
      <c r="E22" s="41"/>
      <c r="F22" s="164"/>
    </row>
    <row r="23" spans="1:7" s="195" customFormat="1" ht="15.75" thickBot="1">
      <c r="A23" s="206"/>
      <c r="B23" s="207"/>
      <c r="C23" s="213"/>
      <c r="D23" s="214"/>
      <c r="E23" s="87" t="s">
        <v>33</v>
      </c>
      <c r="F23" s="291">
        <f>SUM(F8:F21)</f>
        <v>0</v>
      </c>
    </row>
    <row r="24" spans="1:7" ht="12.75" customHeight="1" thickTop="1">
      <c r="A24" s="43"/>
      <c r="B24" s="64"/>
      <c r="C24" s="209"/>
      <c r="D24" s="41"/>
      <c r="E24" s="41"/>
      <c r="F24" s="164"/>
    </row>
    <row r="25" spans="1:7" ht="12.75" customHeight="1">
      <c r="A25" s="43"/>
      <c r="B25" s="64"/>
      <c r="C25" s="209"/>
      <c r="D25" s="41"/>
      <c r="E25" s="41"/>
      <c r="F25" s="164"/>
    </row>
    <row r="26" spans="1:7" s="195" customFormat="1" ht="15">
      <c r="A26" s="206"/>
      <c r="B26" s="207"/>
      <c r="C26" s="213"/>
      <c r="D26" s="214"/>
      <c r="E26" s="214"/>
      <c r="F26" s="215"/>
    </row>
    <row r="27" spans="1:7" ht="12.75" customHeight="1">
      <c r="A27" s="43"/>
      <c r="B27" s="64"/>
      <c r="C27" s="209"/>
      <c r="D27" s="41"/>
      <c r="E27" s="41"/>
      <c r="F27" s="164"/>
    </row>
    <row r="28" spans="1:7" ht="40.5" customHeight="1">
      <c r="A28" s="43"/>
      <c r="B28" s="64"/>
      <c r="C28" s="209"/>
      <c r="D28" s="41"/>
      <c r="E28" s="41"/>
      <c r="F28" s="164"/>
    </row>
    <row r="29" spans="1:7" ht="12.75" customHeight="1">
      <c r="A29" s="43"/>
      <c r="B29" s="64"/>
      <c r="C29" s="209"/>
      <c r="D29" s="41"/>
      <c r="E29" s="41"/>
      <c r="F29" s="164"/>
    </row>
    <row r="30" spans="1:7" ht="54" customHeight="1">
      <c r="A30" s="43"/>
      <c r="B30" s="64"/>
      <c r="C30" s="209"/>
      <c r="D30" s="56"/>
      <c r="E30" s="41"/>
      <c r="F30" s="164"/>
    </row>
    <row r="31" spans="1:7" ht="12.75" customHeight="1">
      <c r="A31" s="43"/>
      <c r="B31" s="64"/>
      <c r="C31" s="209"/>
      <c r="D31" s="41"/>
      <c r="E31" s="41"/>
      <c r="F31" s="164"/>
    </row>
    <row r="32" spans="1:7">
      <c r="A32" s="43"/>
      <c r="B32" s="53"/>
      <c r="C32" s="40"/>
      <c r="D32" s="54"/>
      <c r="E32" s="55"/>
      <c r="F32" s="292"/>
    </row>
    <row r="33" spans="1:7" ht="12.75" customHeight="1">
      <c r="A33" s="43"/>
      <c r="B33" s="20"/>
      <c r="C33" s="209"/>
      <c r="D33" s="41"/>
      <c r="E33" s="41"/>
      <c r="F33" s="164"/>
    </row>
    <row r="34" spans="1:7" ht="12.75" customHeight="1">
      <c r="A34" s="43"/>
      <c r="B34" s="160"/>
      <c r="C34" s="193"/>
      <c r="E34" s="196"/>
      <c r="F34" s="200"/>
    </row>
    <row r="35" spans="1:7">
      <c r="A35" s="43"/>
      <c r="B35" s="205"/>
      <c r="C35" s="193"/>
      <c r="D35" s="194"/>
      <c r="E35" s="197"/>
      <c r="F35" s="293"/>
    </row>
    <row r="36" spans="1:7" ht="12.75" customHeight="1">
      <c r="A36" s="43"/>
      <c r="B36" s="205"/>
      <c r="C36" s="197"/>
      <c r="D36" s="194"/>
      <c r="E36" s="197"/>
      <c r="F36" s="293"/>
    </row>
    <row r="37" spans="1:7" ht="256.5" customHeight="1">
      <c r="A37" s="43"/>
      <c r="B37" s="160"/>
      <c r="C37" s="193"/>
      <c r="E37" s="196"/>
      <c r="F37" s="293"/>
    </row>
    <row r="38" spans="1:7" ht="12.75" customHeight="1">
      <c r="A38" s="43"/>
      <c r="B38" s="20"/>
      <c r="C38" s="209"/>
      <c r="D38" s="41"/>
      <c r="E38" s="41"/>
      <c r="F38" s="200"/>
    </row>
    <row r="39" spans="1:7">
      <c r="A39" s="43"/>
      <c r="B39" s="160"/>
      <c r="C39" s="193"/>
      <c r="E39" s="196"/>
      <c r="F39" s="293"/>
    </row>
    <row r="40" spans="1:7" ht="12.75" customHeight="1">
      <c r="A40" s="43"/>
      <c r="B40" s="20"/>
      <c r="C40" s="209"/>
      <c r="D40" s="196"/>
      <c r="E40" s="41"/>
      <c r="F40" s="164"/>
    </row>
    <row r="41" spans="1:7" ht="132" customHeight="1">
      <c r="A41" s="43"/>
      <c r="B41" s="64"/>
      <c r="C41" s="40"/>
      <c r="D41" s="332"/>
      <c r="E41" s="333"/>
      <c r="F41" s="331"/>
      <c r="G41" s="318"/>
    </row>
    <row r="42" spans="1:7" ht="12.75" customHeight="1">
      <c r="A42" s="43"/>
      <c r="B42" s="20"/>
      <c r="C42" s="209"/>
      <c r="D42" s="274"/>
      <c r="E42" s="317"/>
      <c r="F42" s="282"/>
      <c r="G42" s="318"/>
    </row>
    <row r="43" spans="1:7">
      <c r="A43" s="43"/>
      <c r="B43" s="20"/>
      <c r="C43" s="68"/>
      <c r="D43" s="317"/>
      <c r="E43" s="317"/>
      <c r="F43" s="282"/>
      <c r="G43" s="318"/>
    </row>
    <row r="44" spans="1:7" ht="12.75" customHeight="1">
      <c r="A44" s="43"/>
      <c r="B44" s="20"/>
      <c r="C44" s="209"/>
      <c r="D44" s="274"/>
      <c r="E44" s="317"/>
      <c r="F44" s="282"/>
      <c r="G44" s="318"/>
    </row>
    <row r="45" spans="1:7" s="195" customFormat="1" ht="15">
      <c r="A45" s="206"/>
      <c r="B45" s="207"/>
      <c r="C45" s="213"/>
      <c r="D45" s="319"/>
      <c r="E45" s="320"/>
      <c r="F45" s="320"/>
      <c r="G45" s="321"/>
    </row>
    <row r="46" spans="1:7" ht="12.75" customHeight="1">
      <c r="A46" s="43"/>
      <c r="B46" s="20"/>
      <c r="C46" s="209"/>
      <c r="D46" s="274"/>
      <c r="E46" s="317"/>
      <c r="F46" s="282"/>
      <c r="G46" s="318"/>
    </row>
    <row r="47" spans="1:7" ht="12.75" customHeight="1">
      <c r="A47" s="43"/>
      <c r="B47" s="20"/>
      <c r="C47" s="209"/>
      <c r="D47" s="274"/>
      <c r="E47" s="317"/>
      <c r="F47" s="282"/>
      <c r="G47" s="318"/>
    </row>
    <row r="48" spans="1:7" ht="15">
      <c r="A48" s="43"/>
      <c r="B48" s="212"/>
      <c r="C48" s="209"/>
      <c r="D48" s="274"/>
      <c r="E48" s="317"/>
      <c r="F48" s="282"/>
      <c r="G48" s="318"/>
    </row>
    <row r="49" spans="1:7" ht="12.75" customHeight="1">
      <c r="A49" s="43"/>
      <c r="B49" s="20"/>
      <c r="C49" s="209"/>
      <c r="D49" s="274"/>
      <c r="E49" s="317"/>
      <c r="F49" s="282"/>
      <c r="G49" s="318"/>
    </row>
    <row r="50" spans="1:7" s="195" customFormat="1" ht="15">
      <c r="A50" s="206"/>
      <c r="B50" s="207"/>
      <c r="C50" s="213"/>
      <c r="D50" s="319"/>
      <c r="E50" s="322"/>
      <c r="F50" s="286"/>
      <c r="G50" s="321"/>
    </row>
    <row r="51" spans="1:7" s="195" customFormat="1" ht="15">
      <c r="A51" s="206"/>
      <c r="B51" s="207"/>
      <c r="C51" s="213"/>
      <c r="D51" s="322"/>
      <c r="E51" s="322"/>
      <c r="F51" s="286"/>
      <c r="G51" s="321"/>
    </row>
    <row r="52" spans="1:7" ht="12.75" customHeight="1">
      <c r="A52" s="43"/>
      <c r="B52" s="20"/>
      <c r="C52" s="209"/>
      <c r="D52" s="317"/>
      <c r="E52" s="317"/>
      <c r="F52" s="282"/>
      <c r="G52" s="318"/>
    </row>
    <row r="53" spans="1:7" s="216" customFormat="1" ht="15.75">
      <c r="A53" s="22"/>
      <c r="B53" s="89"/>
      <c r="C53" s="208"/>
      <c r="D53" s="323"/>
      <c r="E53" s="324"/>
      <c r="F53" s="325"/>
      <c r="G53" s="326"/>
    </row>
    <row r="54" spans="1:7" ht="12.75" customHeight="1">
      <c r="A54" s="43"/>
      <c r="B54" s="20"/>
      <c r="C54" s="209"/>
      <c r="D54" s="317"/>
      <c r="E54" s="317"/>
      <c r="F54" s="282"/>
      <c r="G54" s="318"/>
    </row>
    <row r="55" spans="1:7" ht="12.75" customHeight="1">
      <c r="A55" s="43"/>
      <c r="B55" s="20"/>
      <c r="C55" s="209"/>
      <c r="D55" s="317"/>
      <c r="E55" s="317"/>
      <c r="F55" s="282"/>
      <c r="G55" s="318"/>
    </row>
    <row r="56" spans="1:7" ht="12.75" customHeight="1">
      <c r="A56" s="43"/>
      <c r="B56" s="20"/>
      <c r="C56" s="209"/>
      <c r="D56" s="317"/>
      <c r="E56" s="317"/>
      <c r="F56" s="282"/>
      <c r="G56" s="318"/>
    </row>
    <row r="57" spans="1:7" ht="12.75" customHeight="1">
      <c r="B57" s="198"/>
      <c r="C57" s="209"/>
      <c r="D57" s="327"/>
      <c r="E57" s="328"/>
      <c r="F57" s="284"/>
      <c r="G57" s="318"/>
    </row>
    <row r="58" spans="1:7" ht="12.75" customHeight="1">
      <c r="D58" s="329"/>
      <c r="E58" s="281"/>
      <c r="F58" s="281"/>
      <c r="G58" s="318"/>
    </row>
    <row r="59" spans="1:7" ht="12.75" customHeight="1">
      <c r="B59" s="20"/>
      <c r="C59" s="209"/>
      <c r="D59" s="330"/>
      <c r="E59" s="328"/>
      <c r="F59" s="284"/>
      <c r="G59" s="318"/>
    </row>
    <row r="60" spans="1:7" ht="12.75" customHeight="1">
      <c r="D60" s="329"/>
      <c r="E60" s="281"/>
      <c r="F60" s="281"/>
      <c r="G60" s="318"/>
    </row>
    <row r="61" spans="1:7" ht="12.75" customHeight="1">
      <c r="D61" s="329"/>
      <c r="E61" s="281"/>
      <c r="F61" s="281"/>
      <c r="G61" s="318"/>
    </row>
    <row r="62" spans="1:7" ht="12.75" customHeight="1">
      <c r="D62" s="329"/>
      <c r="E62" s="281"/>
      <c r="F62" s="281"/>
      <c r="G62" s="318"/>
    </row>
    <row r="63" spans="1:7" ht="12.75" customHeight="1"/>
    <row r="157" ht="15" customHeight="1"/>
    <row r="180" ht="26.25" customHeight="1"/>
    <row r="255" ht="12.75" customHeight="1"/>
    <row r="257"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sheetData>
  <pageMargins left="0.78740157480314965" right="0.19685039370078741" top="0.59055118110236227" bottom="0.59055118110236227" header="0" footer="0.19685039370078741"/>
  <pageSetup paperSize="9" orientation="portrait" r:id="rId1"/>
  <headerFooter>
    <oddFooter>Stran &amp;P</oddFooter>
  </headerFooter>
  <rowBreaks count="1" manualBreakCount="1">
    <brk id="2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H290"/>
  <sheetViews>
    <sheetView showZeros="0" workbookViewId="0">
      <selection activeCell="E10" sqref="E10"/>
    </sheetView>
  </sheetViews>
  <sheetFormatPr defaultRowHeight="12.75"/>
  <cols>
    <col min="1" max="1" width="4.7109375" style="192" customWidth="1"/>
    <col min="2" max="2" width="30.7109375" style="192" customWidth="1"/>
    <col min="3" max="3" width="4.7109375" style="84" customWidth="1"/>
    <col min="4" max="4" width="12.7109375" style="178" customWidth="1"/>
    <col min="5" max="6" width="12.7109375" style="74" customWidth="1"/>
    <col min="7" max="8" width="12.7109375" style="192" customWidth="1"/>
    <col min="9" max="252" width="9.140625" style="192"/>
    <col min="253" max="253" width="4.7109375" style="192" customWidth="1"/>
    <col min="254" max="254" width="30.7109375" style="192" customWidth="1"/>
    <col min="255" max="255" width="4.7109375" style="192" customWidth="1"/>
    <col min="256" max="256" width="13.7109375" style="192" customWidth="1"/>
    <col min="257" max="259" width="12.7109375" style="192" customWidth="1"/>
    <col min="260" max="260" width="9.140625" style="192"/>
    <col min="261" max="261" width="21" style="192" customWidth="1"/>
    <col min="262" max="262" width="36.5703125" style="192" customWidth="1"/>
    <col min="263" max="508" width="9.140625" style="192"/>
    <col min="509" max="509" width="4.7109375" style="192" customWidth="1"/>
    <col min="510" max="510" width="30.7109375" style="192" customWidth="1"/>
    <col min="511" max="511" width="4.7109375" style="192" customWidth="1"/>
    <col min="512" max="512" width="13.7109375" style="192" customWidth="1"/>
    <col min="513" max="515" width="12.7109375" style="192" customWidth="1"/>
    <col min="516" max="516" width="9.140625" style="192"/>
    <col min="517" max="517" width="21" style="192" customWidth="1"/>
    <col min="518" max="518" width="36.5703125" style="192" customWidth="1"/>
    <col min="519" max="764" width="9.140625" style="192"/>
    <col min="765" max="765" width="4.7109375" style="192" customWidth="1"/>
    <col min="766" max="766" width="30.7109375" style="192" customWidth="1"/>
    <col min="767" max="767" width="4.7109375" style="192" customWidth="1"/>
    <col min="768" max="768" width="13.7109375" style="192" customWidth="1"/>
    <col min="769" max="771" width="12.7109375" style="192" customWidth="1"/>
    <col min="772" max="772" width="9.140625" style="192"/>
    <col min="773" max="773" width="21" style="192" customWidth="1"/>
    <col min="774" max="774" width="36.5703125" style="192" customWidth="1"/>
    <col min="775" max="1020" width="9.140625" style="192"/>
    <col min="1021" max="1021" width="4.7109375" style="192" customWidth="1"/>
    <col min="1022" max="1022" width="30.7109375" style="192" customWidth="1"/>
    <col min="1023" max="1023" width="4.7109375" style="192" customWidth="1"/>
    <col min="1024" max="1024" width="13.7109375" style="192" customWidth="1"/>
    <col min="1025" max="1027" width="12.7109375" style="192" customWidth="1"/>
    <col min="1028" max="1028" width="9.140625" style="192"/>
    <col min="1029" max="1029" width="21" style="192" customWidth="1"/>
    <col min="1030" max="1030" width="36.5703125" style="192" customWidth="1"/>
    <col min="1031" max="1276" width="9.140625" style="192"/>
    <col min="1277" max="1277" width="4.7109375" style="192" customWidth="1"/>
    <col min="1278" max="1278" width="30.7109375" style="192" customWidth="1"/>
    <col min="1279" max="1279" width="4.7109375" style="192" customWidth="1"/>
    <col min="1280" max="1280" width="13.7109375" style="192" customWidth="1"/>
    <col min="1281" max="1283" width="12.7109375" style="192" customWidth="1"/>
    <col min="1284" max="1284" width="9.140625" style="192"/>
    <col min="1285" max="1285" width="21" style="192" customWidth="1"/>
    <col min="1286" max="1286" width="36.5703125" style="192" customWidth="1"/>
    <col min="1287" max="1532" width="9.140625" style="192"/>
    <col min="1533" max="1533" width="4.7109375" style="192" customWidth="1"/>
    <col min="1534" max="1534" width="30.7109375" style="192" customWidth="1"/>
    <col min="1535" max="1535" width="4.7109375" style="192" customWidth="1"/>
    <col min="1536" max="1536" width="13.7109375" style="192" customWidth="1"/>
    <col min="1537" max="1539" width="12.7109375" style="192" customWidth="1"/>
    <col min="1540" max="1540" width="9.140625" style="192"/>
    <col min="1541" max="1541" width="21" style="192" customWidth="1"/>
    <col min="1542" max="1542" width="36.5703125" style="192" customWidth="1"/>
    <col min="1543" max="1788" width="9.140625" style="192"/>
    <col min="1789" max="1789" width="4.7109375" style="192" customWidth="1"/>
    <col min="1790" max="1790" width="30.7109375" style="192" customWidth="1"/>
    <col min="1791" max="1791" width="4.7109375" style="192" customWidth="1"/>
    <col min="1792" max="1792" width="13.7109375" style="192" customWidth="1"/>
    <col min="1793" max="1795" width="12.7109375" style="192" customWidth="1"/>
    <col min="1796" max="1796" width="9.140625" style="192"/>
    <col min="1797" max="1797" width="21" style="192" customWidth="1"/>
    <col min="1798" max="1798" width="36.5703125" style="192" customWidth="1"/>
    <col min="1799" max="2044" width="9.140625" style="192"/>
    <col min="2045" max="2045" width="4.7109375" style="192" customWidth="1"/>
    <col min="2046" max="2046" width="30.7109375" style="192" customWidth="1"/>
    <col min="2047" max="2047" width="4.7109375" style="192" customWidth="1"/>
    <col min="2048" max="2048" width="13.7109375" style="192" customWidth="1"/>
    <col min="2049" max="2051" width="12.7109375" style="192" customWidth="1"/>
    <col min="2052" max="2052" width="9.140625" style="192"/>
    <col min="2053" max="2053" width="21" style="192" customWidth="1"/>
    <col min="2054" max="2054" width="36.5703125" style="192" customWidth="1"/>
    <col min="2055" max="2300" width="9.140625" style="192"/>
    <col min="2301" max="2301" width="4.7109375" style="192" customWidth="1"/>
    <col min="2302" max="2302" width="30.7109375" style="192" customWidth="1"/>
    <col min="2303" max="2303" width="4.7109375" style="192" customWidth="1"/>
    <col min="2304" max="2304" width="13.7109375" style="192" customWidth="1"/>
    <col min="2305" max="2307" width="12.7109375" style="192" customWidth="1"/>
    <col min="2308" max="2308" width="9.140625" style="192"/>
    <col min="2309" max="2309" width="21" style="192" customWidth="1"/>
    <col min="2310" max="2310" width="36.5703125" style="192" customWidth="1"/>
    <col min="2311" max="2556" width="9.140625" style="192"/>
    <col min="2557" max="2557" width="4.7109375" style="192" customWidth="1"/>
    <col min="2558" max="2558" width="30.7109375" style="192" customWidth="1"/>
    <col min="2559" max="2559" width="4.7109375" style="192" customWidth="1"/>
    <col min="2560" max="2560" width="13.7109375" style="192" customWidth="1"/>
    <col min="2561" max="2563" width="12.7109375" style="192" customWidth="1"/>
    <col min="2564" max="2564" width="9.140625" style="192"/>
    <col min="2565" max="2565" width="21" style="192" customWidth="1"/>
    <col min="2566" max="2566" width="36.5703125" style="192" customWidth="1"/>
    <col min="2567" max="2812" width="9.140625" style="192"/>
    <col min="2813" max="2813" width="4.7109375" style="192" customWidth="1"/>
    <col min="2814" max="2814" width="30.7109375" style="192" customWidth="1"/>
    <col min="2815" max="2815" width="4.7109375" style="192" customWidth="1"/>
    <col min="2816" max="2816" width="13.7109375" style="192" customWidth="1"/>
    <col min="2817" max="2819" width="12.7109375" style="192" customWidth="1"/>
    <col min="2820" max="2820" width="9.140625" style="192"/>
    <col min="2821" max="2821" width="21" style="192" customWidth="1"/>
    <col min="2822" max="2822" width="36.5703125" style="192" customWidth="1"/>
    <col min="2823" max="3068" width="9.140625" style="192"/>
    <col min="3069" max="3069" width="4.7109375" style="192" customWidth="1"/>
    <col min="3070" max="3070" width="30.7109375" style="192" customWidth="1"/>
    <col min="3071" max="3071" width="4.7109375" style="192" customWidth="1"/>
    <col min="3072" max="3072" width="13.7109375" style="192" customWidth="1"/>
    <col min="3073" max="3075" width="12.7109375" style="192" customWidth="1"/>
    <col min="3076" max="3076" width="9.140625" style="192"/>
    <col min="3077" max="3077" width="21" style="192" customWidth="1"/>
    <col min="3078" max="3078" width="36.5703125" style="192" customWidth="1"/>
    <col min="3079" max="3324" width="9.140625" style="192"/>
    <col min="3325" max="3325" width="4.7109375" style="192" customWidth="1"/>
    <col min="3326" max="3326" width="30.7109375" style="192" customWidth="1"/>
    <col min="3327" max="3327" width="4.7109375" style="192" customWidth="1"/>
    <col min="3328" max="3328" width="13.7109375" style="192" customWidth="1"/>
    <col min="3329" max="3331" width="12.7109375" style="192" customWidth="1"/>
    <col min="3332" max="3332" width="9.140625" style="192"/>
    <col min="3333" max="3333" width="21" style="192" customWidth="1"/>
    <col min="3334" max="3334" width="36.5703125" style="192" customWidth="1"/>
    <col min="3335" max="3580" width="9.140625" style="192"/>
    <col min="3581" max="3581" width="4.7109375" style="192" customWidth="1"/>
    <col min="3582" max="3582" width="30.7109375" style="192" customWidth="1"/>
    <col min="3583" max="3583" width="4.7109375" style="192" customWidth="1"/>
    <col min="3584" max="3584" width="13.7109375" style="192" customWidth="1"/>
    <col min="3585" max="3587" width="12.7109375" style="192" customWidth="1"/>
    <col min="3588" max="3588" width="9.140625" style="192"/>
    <col min="3589" max="3589" width="21" style="192" customWidth="1"/>
    <col min="3590" max="3590" width="36.5703125" style="192" customWidth="1"/>
    <col min="3591" max="3836" width="9.140625" style="192"/>
    <col min="3837" max="3837" width="4.7109375" style="192" customWidth="1"/>
    <col min="3838" max="3838" width="30.7109375" style="192" customWidth="1"/>
    <col min="3839" max="3839" width="4.7109375" style="192" customWidth="1"/>
    <col min="3840" max="3840" width="13.7109375" style="192" customWidth="1"/>
    <col min="3841" max="3843" width="12.7109375" style="192" customWidth="1"/>
    <col min="3844" max="3844" width="9.140625" style="192"/>
    <col min="3845" max="3845" width="21" style="192" customWidth="1"/>
    <col min="3846" max="3846" width="36.5703125" style="192" customWidth="1"/>
    <col min="3847" max="4092" width="9.140625" style="192"/>
    <col min="4093" max="4093" width="4.7109375" style="192" customWidth="1"/>
    <col min="4094" max="4094" width="30.7109375" style="192" customWidth="1"/>
    <col min="4095" max="4095" width="4.7109375" style="192" customWidth="1"/>
    <col min="4096" max="4096" width="13.7109375" style="192" customWidth="1"/>
    <col min="4097" max="4099" width="12.7109375" style="192" customWidth="1"/>
    <col min="4100" max="4100" width="9.140625" style="192"/>
    <col min="4101" max="4101" width="21" style="192" customWidth="1"/>
    <col min="4102" max="4102" width="36.5703125" style="192" customWidth="1"/>
    <col min="4103" max="4348" width="9.140625" style="192"/>
    <col min="4349" max="4349" width="4.7109375" style="192" customWidth="1"/>
    <col min="4350" max="4350" width="30.7109375" style="192" customWidth="1"/>
    <col min="4351" max="4351" width="4.7109375" style="192" customWidth="1"/>
    <col min="4352" max="4352" width="13.7109375" style="192" customWidth="1"/>
    <col min="4353" max="4355" width="12.7109375" style="192" customWidth="1"/>
    <col min="4356" max="4356" width="9.140625" style="192"/>
    <col min="4357" max="4357" width="21" style="192" customWidth="1"/>
    <col min="4358" max="4358" width="36.5703125" style="192" customWidth="1"/>
    <col min="4359" max="4604" width="9.140625" style="192"/>
    <col min="4605" max="4605" width="4.7109375" style="192" customWidth="1"/>
    <col min="4606" max="4606" width="30.7109375" style="192" customWidth="1"/>
    <col min="4607" max="4607" width="4.7109375" style="192" customWidth="1"/>
    <col min="4608" max="4608" width="13.7109375" style="192" customWidth="1"/>
    <col min="4609" max="4611" width="12.7109375" style="192" customWidth="1"/>
    <col min="4612" max="4612" width="9.140625" style="192"/>
    <col min="4613" max="4613" width="21" style="192" customWidth="1"/>
    <col min="4614" max="4614" width="36.5703125" style="192" customWidth="1"/>
    <col min="4615" max="4860" width="9.140625" style="192"/>
    <col min="4861" max="4861" width="4.7109375" style="192" customWidth="1"/>
    <col min="4862" max="4862" width="30.7109375" style="192" customWidth="1"/>
    <col min="4863" max="4863" width="4.7109375" style="192" customWidth="1"/>
    <col min="4864" max="4864" width="13.7109375" style="192" customWidth="1"/>
    <col min="4865" max="4867" width="12.7109375" style="192" customWidth="1"/>
    <col min="4868" max="4868" width="9.140625" style="192"/>
    <col min="4869" max="4869" width="21" style="192" customWidth="1"/>
    <col min="4870" max="4870" width="36.5703125" style="192" customWidth="1"/>
    <col min="4871" max="5116" width="9.140625" style="192"/>
    <col min="5117" max="5117" width="4.7109375" style="192" customWidth="1"/>
    <col min="5118" max="5118" width="30.7109375" style="192" customWidth="1"/>
    <col min="5119" max="5119" width="4.7109375" style="192" customWidth="1"/>
    <col min="5120" max="5120" width="13.7109375" style="192" customWidth="1"/>
    <col min="5121" max="5123" width="12.7109375" style="192" customWidth="1"/>
    <col min="5124" max="5124" width="9.140625" style="192"/>
    <col min="5125" max="5125" width="21" style="192" customWidth="1"/>
    <col min="5126" max="5126" width="36.5703125" style="192" customWidth="1"/>
    <col min="5127" max="5372" width="9.140625" style="192"/>
    <col min="5373" max="5373" width="4.7109375" style="192" customWidth="1"/>
    <col min="5374" max="5374" width="30.7109375" style="192" customWidth="1"/>
    <col min="5375" max="5375" width="4.7109375" style="192" customWidth="1"/>
    <col min="5376" max="5376" width="13.7109375" style="192" customWidth="1"/>
    <col min="5377" max="5379" width="12.7109375" style="192" customWidth="1"/>
    <col min="5380" max="5380" width="9.140625" style="192"/>
    <col min="5381" max="5381" width="21" style="192" customWidth="1"/>
    <col min="5382" max="5382" width="36.5703125" style="192" customWidth="1"/>
    <col min="5383" max="5628" width="9.140625" style="192"/>
    <col min="5629" max="5629" width="4.7109375" style="192" customWidth="1"/>
    <col min="5630" max="5630" width="30.7109375" style="192" customWidth="1"/>
    <col min="5631" max="5631" width="4.7109375" style="192" customWidth="1"/>
    <col min="5632" max="5632" width="13.7109375" style="192" customWidth="1"/>
    <col min="5633" max="5635" width="12.7109375" style="192" customWidth="1"/>
    <col min="5636" max="5636" width="9.140625" style="192"/>
    <col min="5637" max="5637" width="21" style="192" customWidth="1"/>
    <col min="5638" max="5638" width="36.5703125" style="192" customWidth="1"/>
    <col min="5639" max="5884" width="9.140625" style="192"/>
    <col min="5885" max="5885" width="4.7109375" style="192" customWidth="1"/>
    <col min="5886" max="5886" width="30.7109375" style="192" customWidth="1"/>
    <col min="5887" max="5887" width="4.7109375" style="192" customWidth="1"/>
    <col min="5888" max="5888" width="13.7109375" style="192" customWidth="1"/>
    <col min="5889" max="5891" width="12.7109375" style="192" customWidth="1"/>
    <col min="5892" max="5892" width="9.140625" style="192"/>
    <col min="5893" max="5893" width="21" style="192" customWidth="1"/>
    <col min="5894" max="5894" width="36.5703125" style="192" customWidth="1"/>
    <col min="5895" max="6140" width="9.140625" style="192"/>
    <col min="6141" max="6141" width="4.7109375" style="192" customWidth="1"/>
    <col min="6142" max="6142" width="30.7109375" style="192" customWidth="1"/>
    <col min="6143" max="6143" width="4.7109375" style="192" customWidth="1"/>
    <col min="6144" max="6144" width="13.7109375" style="192" customWidth="1"/>
    <col min="6145" max="6147" width="12.7109375" style="192" customWidth="1"/>
    <col min="6148" max="6148" width="9.140625" style="192"/>
    <col min="6149" max="6149" width="21" style="192" customWidth="1"/>
    <col min="6150" max="6150" width="36.5703125" style="192" customWidth="1"/>
    <col min="6151" max="6396" width="9.140625" style="192"/>
    <col min="6397" max="6397" width="4.7109375" style="192" customWidth="1"/>
    <col min="6398" max="6398" width="30.7109375" style="192" customWidth="1"/>
    <col min="6399" max="6399" width="4.7109375" style="192" customWidth="1"/>
    <col min="6400" max="6400" width="13.7109375" style="192" customWidth="1"/>
    <col min="6401" max="6403" width="12.7109375" style="192" customWidth="1"/>
    <col min="6404" max="6404" width="9.140625" style="192"/>
    <col min="6405" max="6405" width="21" style="192" customWidth="1"/>
    <col min="6406" max="6406" width="36.5703125" style="192" customWidth="1"/>
    <col min="6407" max="6652" width="9.140625" style="192"/>
    <col min="6653" max="6653" width="4.7109375" style="192" customWidth="1"/>
    <col min="6654" max="6654" width="30.7109375" style="192" customWidth="1"/>
    <col min="6655" max="6655" width="4.7109375" style="192" customWidth="1"/>
    <col min="6656" max="6656" width="13.7109375" style="192" customWidth="1"/>
    <col min="6657" max="6659" width="12.7109375" style="192" customWidth="1"/>
    <col min="6660" max="6660" width="9.140625" style="192"/>
    <col min="6661" max="6661" width="21" style="192" customWidth="1"/>
    <col min="6662" max="6662" width="36.5703125" style="192" customWidth="1"/>
    <col min="6663" max="6908" width="9.140625" style="192"/>
    <col min="6909" max="6909" width="4.7109375" style="192" customWidth="1"/>
    <col min="6910" max="6910" width="30.7109375" style="192" customWidth="1"/>
    <col min="6911" max="6911" width="4.7109375" style="192" customWidth="1"/>
    <col min="6912" max="6912" width="13.7109375" style="192" customWidth="1"/>
    <col min="6913" max="6915" width="12.7109375" style="192" customWidth="1"/>
    <col min="6916" max="6916" width="9.140625" style="192"/>
    <col min="6917" max="6917" width="21" style="192" customWidth="1"/>
    <col min="6918" max="6918" width="36.5703125" style="192" customWidth="1"/>
    <col min="6919" max="7164" width="9.140625" style="192"/>
    <col min="7165" max="7165" width="4.7109375" style="192" customWidth="1"/>
    <col min="7166" max="7166" width="30.7109375" style="192" customWidth="1"/>
    <col min="7167" max="7167" width="4.7109375" style="192" customWidth="1"/>
    <col min="7168" max="7168" width="13.7109375" style="192" customWidth="1"/>
    <col min="7169" max="7171" width="12.7109375" style="192" customWidth="1"/>
    <col min="7172" max="7172" width="9.140625" style="192"/>
    <col min="7173" max="7173" width="21" style="192" customWidth="1"/>
    <col min="7174" max="7174" width="36.5703125" style="192" customWidth="1"/>
    <col min="7175" max="7420" width="9.140625" style="192"/>
    <col min="7421" max="7421" width="4.7109375" style="192" customWidth="1"/>
    <col min="7422" max="7422" width="30.7109375" style="192" customWidth="1"/>
    <col min="7423" max="7423" width="4.7109375" style="192" customWidth="1"/>
    <col min="7424" max="7424" width="13.7109375" style="192" customWidth="1"/>
    <col min="7425" max="7427" width="12.7109375" style="192" customWidth="1"/>
    <col min="7428" max="7428" width="9.140625" style="192"/>
    <col min="7429" max="7429" width="21" style="192" customWidth="1"/>
    <col min="7430" max="7430" width="36.5703125" style="192" customWidth="1"/>
    <col min="7431" max="7676" width="9.140625" style="192"/>
    <col min="7677" max="7677" width="4.7109375" style="192" customWidth="1"/>
    <col min="7678" max="7678" width="30.7109375" style="192" customWidth="1"/>
    <col min="7679" max="7679" width="4.7109375" style="192" customWidth="1"/>
    <col min="7680" max="7680" width="13.7109375" style="192" customWidth="1"/>
    <col min="7681" max="7683" width="12.7109375" style="192" customWidth="1"/>
    <col min="7684" max="7684" width="9.140625" style="192"/>
    <col min="7685" max="7685" width="21" style="192" customWidth="1"/>
    <col min="7686" max="7686" width="36.5703125" style="192" customWidth="1"/>
    <col min="7687" max="7932" width="9.140625" style="192"/>
    <col min="7933" max="7933" width="4.7109375" style="192" customWidth="1"/>
    <col min="7934" max="7934" width="30.7109375" style="192" customWidth="1"/>
    <col min="7935" max="7935" width="4.7109375" style="192" customWidth="1"/>
    <col min="7936" max="7936" width="13.7109375" style="192" customWidth="1"/>
    <col min="7937" max="7939" width="12.7109375" style="192" customWidth="1"/>
    <col min="7940" max="7940" width="9.140625" style="192"/>
    <col min="7941" max="7941" width="21" style="192" customWidth="1"/>
    <col min="7942" max="7942" width="36.5703125" style="192" customWidth="1"/>
    <col min="7943" max="8188" width="9.140625" style="192"/>
    <col min="8189" max="8189" width="4.7109375" style="192" customWidth="1"/>
    <col min="8190" max="8190" width="30.7109375" style="192" customWidth="1"/>
    <col min="8191" max="8191" width="4.7109375" style="192" customWidth="1"/>
    <col min="8192" max="8192" width="13.7109375" style="192" customWidth="1"/>
    <col min="8193" max="8195" width="12.7109375" style="192" customWidth="1"/>
    <col min="8196" max="8196" width="9.140625" style="192"/>
    <col min="8197" max="8197" width="21" style="192" customWidth="1"/>
    <col min="8198" max="8198" width="36.5703125" style="192" customWidth="1"/>
    <col min="8199" max="8444" width="9.140625" style="192"/>
    <col min="8445" max="8445" width="4.7109375" style="192" customWidth="1"/>
    <col min="8446" max="8446" width="30.7109375" style="192" customWidth="1"/>
    <col min="8447" max="8447" width="4.7109375" style="192" customWidth="1"/>
    <col min="8448" max="8448" width="13.7109375" style="192" customWidth="1"/>
    <col min="8449" max="8451" width="12.7109375" style="192" customWidth="1"/>
    <col min="8452" max="8452" width="9.140625" style="192"/>
    <col min="8453" max="8453" width="21" style="192" customWidth="1"/>
    <col min="8454" max="8454" width="36.5703125" style="192" customWidth="1"/>
    <col min="8455" max="8700" width="9.140625" style="192"/>
    <col min="8701" max="8701" width="4.7109375" style="192" customWidth="1"/>
    <col min="8702" max="8702" width="30.7109375" style="192" customWidth="1"/>
    <col min="8703" max="8703" width="4.7109375" style="192" customWidth="1"/>
    <col min="8704" max="8704" width="13.7109375" style="192" customWidth="1"/>
    <col min="8705" max="8707" width="12.7109375" style="192" customWidth="1"/>
    <col min="8708" max="8708" width="9.140625" style="192"/>
    <col min="8709" max="8709" width="21" style="192" customWidth="1"/>
    <col min="8710" max="8710" width="36.5703125" style="192" customWidth="1"/>
    <col min="8711" max="8956" width="9.140625" style="192"/>
    <col min="8957" max="8957" width="4.7109375" style="192" customWidth="1"/>
    <col min="8958" max="8958" width="30.7109375" style="192" customWidth="1"/>
    <col min="8959" max="8959" width="4.7109375" style="192" customWidth="1"/>
    <col min="8960" max="8960" width="13.7109375" style="192" customWidth="1"/>
    <col min="8961" max="8963" width="12.7109375" style="192" customWidth="1"/>
    <col min="8964" max="8964" width="9.140625" style="192"/>
    <col min="8965" max="8965" width="21" style="192" customWidth="1"/>
    <col min="8966" max="8966" width="36.5703125" style="192" customWidth="1"/>
    <col min="8967" max="9212" width="9.140625" style="192"/>
    <col min="9213" max="9213" width="4.7109375" style="192" customWidth="1"/>
    <col min="9214" max="9214" width="30.7109375" style="192" customWidth="1"/>
    <col min="9215" max="9215" width="4.7109375" style="192" customWidth="1"/>
    <col min="9216" max="9216" width="13.7109375" style="192" customWidth="1"/>
    <col min="9217" max="9219" width="12.7109375" style="192" customWidth="1"/>
    <col min="9220" max="9220" width="9.140625" style="192"/>
    <col min="9221" max="9221" width="21" style="192" customWidth="1"/>
    <col min="9222" max="9222" width="36.5703125" style="192" customWidth="1"/>
    <col min="9223" max="9468" width="9.140625" style="192"/>
    <col min="9469" max="9469" width="4.7109375" style="192" customWidth="1"/>
    <col min="9470" max="9470" width="30.7109375" style="192" customWidth="1"/>
    <col min="9471" max="9471" width="4.7109375" style="192" customWidth="1"/>
    <col min="9472" max="9472" width="13.7109375" style="192" customWidth="1"/>
    <col min="9473" max="9475" width="12.7109375" style="192" customWidth="1"/>
    <col min="9476" max="9476" width="9.140625" style="192"/>
    <col min="9477" max="9477" width="21" style="192" customWidth="1"/>
    <col min="9478" max="9478" width="36.5703125" style="192" customWidth="1"/>
    <col min="9479" max="9724" width="9.140625" style="192"/>
    <col min="9725" max="9725" width="4.7109375" style="192" customWidth="1"/>
    <col min="9726" max="9726" width="30.7109375" style="192" customWidth="1"/>
    <col min="9727" max="9727" width="4.7109375" style="192" customWidth="1"/>
    <col min="9728" max="9728" width="13.7109375" style="192" customWidth="1"/>
    <col min="9729" max="9731" width="12.7109375" style="192" customWidth="1"/>
    <col min="9732" max="9732" width="9.140625" style="192"/>
    <col min="9733" max="9733" width="21" style="192" customWidth="1"/>
    <col min="9734" max="9734" width="36.5703125" style="192" customWidth="1"/>
    <col min="9735" max="9980" width="9.140625" style="192"/>
    <col min="9981" max="9981" width="4.7109375" style="192" customWidth="1"/>
    <col min="9982" max="9982" width="30.7109375" style="192" customWidth="1"/>
    <col min="9983" max="9983" width="4.7109375" style="192" customWidth="1"/>
    <col min="9984" max="9984" width="13.7109375" style="192" customWidth="1"/>
    <col min="9985" max="9987" width="12.7109375" style="192" customWidth="1"/>
    <col min="9988" max="9988" width="9.140625" style="192"/>
    <col min="9989" max="9989" width="21" style="192" customWidth="1"/>
    <col min="9990" max="9990" width="36.5703125" style="192" customWidth="1"/>
    <col min="9991" max="10236" width="9.140625" style="192"/>
    <col min="10237" max="10237" width="4.7109375" style="192" customWidth="1"/>
    <col min="10238" max="10238" width="30.7109375" style="192" customWidth="1"/>
    <col min="10239" max="10239" width="4.7109375" style="192" customWidth="1"/>
    <col min="10240" max="10240" width="13.7109375" style="192" customWidth="1"/>
    <col min="10241" max="10243" width="12.7109375" style="192" customWidth="1"/>
    <col min="10244" max="10244" width="9.140625" style="192"/>
    <col min="10245" max="10245" width="21" style="192" customWidth="1"/>
    <col min="10246" max="10246" width="36.5703125" style="192" customWidth="1"/>
    <col min="10247" max="10492" width="9.140625" style="192"/>
    <col min="10493" max="10493" width="4.7109375" style="192" customWidth="1"/>
    <col min="10494" max="10494" width="30.7109375" style="192" customWidth="1"/>
    <col min="10495" max="10495" width="4.7109375" style="192" customWidth="1"/>
    <col min="10496" max="10496" width="13.7109375" style="192" customWidth="1"/>
    <col min="10497" max="10499" width="12.7109375" style="192" customWidth="1"/>
    <col min="10500" max="10500" width="9.140625" style="192"/>
    <col min="10501" max="10501" width="21" style="192" customWidth="1"/>
    <col min="10502" max="10502" width="36.5703125" style="192" customWidth="1"/>
    <col min="10503" max="10748" width="9.140625" style="192"/>
    <col min="10749" max="10749" width="4.7109375" style="192" customWidth="1"/>
    <col min="10750" max="10750" width="30.7109375" style="192" customWidth="1"/>
    <col min="10751" max="10751" width="4.7109375" style="192" customWidth="1"/>
    <col min="10752" max="10752" width="13.7109375" style="192" customWidth="1"/>
    <col min="10753" max="10755" width="12.7109375" style="192" customWidth="1"/>
    <col min="10756" max="10756" width="9.140625" style="192"/>
    <col min="10757" max="10757" width="21" style="192" customWidth="1"/>
    <col min="10758" max="10758" width="36.5703125" style="192" customWidth="1"/>
    <col min="10759" max="11004" width="9.140625" style="192"/>
    <col min="11005" max="11005" width="4.7109375" style="192" customWidth="1"/>
    <col min="11006" max="11006" width="30.7109375" style="192" customWidth="1"/>
    <col min="11007" max="11007" width="4.7109375" style="192" customWidth="1"/>
    <col min="11008" max="11008" width="13.7109375" style="192" customWidth="1"/>
    <col min="11009" max="11011" width="12.7109375" style="192" customWidth="1"/>
    <col min="11012" max="11012" width="9.140625" style="192"/>
    <col min="11013" max="11013" width="21" style="192" customWidth="1"/>
    <col min="11014" max="11014" width="36.5703125" style="192" customWidth="1"/>
    <col min="11015" max="11260" width="9.140625" style="192"/>
    <col min="11261" max="11261" width="4.7109375" style="192" customWidth="1"/>
    <col min="11262" max="11262" width="30.7109375" style="192" customWidth="1"/>
    <col min="11263" max="11263" width="4.7109375" style="192" customWidth="1"/>
    <col min="11264" max="11264" width="13.7109375" style="192" customWidth="1"/>
    <col min="11265" max="11267" width="12.7109375" style="192" customWidth="1"/>
    <col min="11268" max="11268" width="9.140625" style="192"/>
    <col min="11269" max="11269" width="21" style="192" customWidth="1"/>
    <col min="11270" max="11270" width="36.5703125" style="192" customWidth="1"/>
    <col min="11271" max="11516" width="9.140625" style="192"/>
    <col min="11517" max="11517" width="4.7109375" style="192" customWidth="1"/>
    <col min="11518" max="11518" width="30.7109375" style="192" customWidth="1"/>
    <col min="11519" max="11519" width="4.7109375" style="192" customWidth="1"/>
    <col min="11520" max="11520" width="13.7109375" style="192" customWidth="1"/>
    <col min="11521" max="11523" width="12.7109375" style="192" customWidth="1"/>
    <col min="11524" max="11524" width="9.140625" style="192"/>
    <col min="11525" max="11525" width="21" style="192" customWidth="1"/>
    <col min="11526" max="11526" width="36.5703125" style="192" customWidth="1"/>
    <col min="11527" max="11772" width="9.140625" style="192"/>
    <col min="11773" max="11773" width="4.7109375" style="192" customWidth="1"/>
    <col min="11774" max="11774" width="30.7109375" style="192" customWidth="1"/>
    <col min="11775" max="11775" width="4.7109375" style="192" customWidth="1"/>
    <col min="11776" max="11776" width="13.7109375" style="192" customWidth="1"/>
    <col min="11777" max="11779" width="12.7109375" style="192" customWidth="1"/>
    <col min="11780" max="11780" width="9.140625" style="192"/>
    <col min="11781" max="11781" width="21" style="192" customWidth="1"/>
    <col min="11782" max="11782" width="36.5703125" style="192" customWidth="1"/>
    <col min="11783" max="12028" width="9.140625" style="192"/>
    <col min="12029" max="12029" width="4.7109375" style="192" customWidth="1"/>
    <col min="12030" max="12030" width="30.7109375" style="192" customWidth="1"/>
    <col min="12031" max="12031" width="4.7109375" style="192" customWidth="1"/>
    <col min="12032" max="12032" width="13.7109375" style="192" customWidth="1"/>
    <col min="12033" max="12035" width="12.7109375" style="192" customWidth="1"/>
    <col min="12036" max="12036" width="9.140625" style="192"/>
    <col min="12037" max="12037" width="21" style="192" customWidth="1"/>
    <col min="12038" max="12038" width="36.5703125" style="192" customWidth="1"/>
    <col min="12039" max="12284" width="9.140625" style="192"/>
    <col min="12285" max="12285" width="4.7109375" style="192" customWidth="1"/>
    <col min="12286" max="12286" width="30.7109375" style="192" customWidth="1"/>
    <col min="12287" max="12287" width="4.7109375" style="192" customWidth="1"/>
    <col min="12288" max="12288" width="13.7109375" style="192" customWidth="1"/>
    <col min="12289" max="12291" width="12.7109375" style="192" customWidth="1"/>
    <col min="12292" max="12292" width="9.140625" style="192"/>
    <col min="12293" max="12293" width="21" style="192" customWidth="1"/>
    <col min="12294" max="12294" width="36.5703125" style="192" customWidth="1"/>
    <col min="12295" max="12540" width="9.140625" style="192"/>
    <col min="12541" max="12541" width="4.7109375" style="192" customWidth="1"/>
    <col min="12542" max="12542" width="30.7109375" style="192" customWidth="1"/>
    <col min="12543" max="12543" width="4.7109375" style="192" customWidth="1"/>
    <col min="12544" max="12544" width="13.7109375" style="192" customWidth="1"/>
    <col min="12545" max="12547" width="12.7109375" style="192" customWidth="1"/>
    <col min="12548" max="12548" width="9.140625" style="192"/>
    <col min="12549" max="12549" width="21" style="192" customWidth="1"/>
    <col min="12550" max="12550" width="36.5703125" style="192" customWidth="1"/>
    <col min="12551" max="12796" width="9.140625" style="192"/>
    <col min="12797" max="12797" width="4.7109375" style="192" customWidth="1"/>
    <col min="12798" max="12798" width="30.7109375" style="192" customWidth="1"/>
    <col min="12799" max="12799" width="4.7109375" style="192" customWidth="1"/>
    <col min="12800" max="12800" width="13.7109375" style="192" customWidth="1"/>
    <col min="12801" max="12803" width="12.7109375" style="192" customWidth="1"/>
    <col min="12804" max="12804" width="9.140625" style="192"/>
    <col min="12805" max="12805" width="21" style="192" customWidth="1"/>
    <col min="12806" max="12806" width="36.5703125" style="192" customWidth="1"/>
    <col min="12807" max="13052" width="9.140625" style="192"/>
    <col min="13053" max="13053" width="4.7109375" style="192" customWidth="1"/>
    <col min="13054" max="13054" width="30.7109375" style="192" customWidth="1"/>
    <col min="13055" max="13055" width="4.7109375" style="192" customWidth="1"/>
    <col min="13056" max="13056" width="13.7109375" style="192" customWidth="1"/>
    <col min="13057" max="13059" width="12.7109375" style="192" customWidth="1"/>
    <col min="13060" max="13060" width="9.140625" style="192"/>
    <col min="13061" max="13061" width="21" style="192" customWidth="1"/>
    <col min="13062" max="13062" width="36.5703125" style="192" customWidth="1"/>
    <col min="13063" max="13308" width="9.140625" style="192"/>
    <col min="13309" max="13309" width="4.7109375" style="192" customWidth="1"/>
    <col min="13310" max="13310" width="30.7109375" style="192" customWidth="1"/>
    <col min="13311" max="13311" width="4.7109375" style="192" customWidth="1"/>
    <col min="13312" max="13312" width="13.7109375" style="192" customWidth="1"/>
    <col min="13313" max="13315" width="12.7109375" style="192" customWidth="1"/>
    <col min="13316" max="13316" width="9.140625" style="192"/>
    <col min="13317" max="13317" width="21" style="192" customWidth="1"/>
    <col min="13318" max="13318" width="36.5703125" style="192" customWidth="1"/>
    <col min="13319" max="13564" width="9.140625" style="192"/>
    <col min="13565" max="13565" width="4.7109375" style="192" customWidth="1"/>
    <col min="13566" max="13566" width="30.7109375" style="192" customWidth="1"/>
    <col min="13567" max="13567" width="4.7109375" style="192" customWidth="1"/>
    <col min="13568" max="13568" width="13.7109375" style="192" customWidth="1"/>
    <col min="13569" max="13571" width="12.7109375" style="192" customWidth="1"/>
    <col min="13572" max="13572" width="9.140625" style="192"/>
    <col min="13573" max="13573" width="21" style="192" customWidth="1"/>
    <col min="13574" max="13574" width="36.5703125" style="192" customWidth="1"/>
    <col min="13575" max="13820" width="9.140625" style="192"/>
    <col min="13821" max="13821" width="4.7109375" style="192" customWidth="1"/>
    <col min="13822" max="13822" width="30.7109375" style="192" customWidth="1"/>
    <col min="13823" max="13823" width="4.7109375" style="192" customWidth="1"/>
    <col min="13824" max="13824" width="13.7109375" style="192" customWidth="1"/>
    <col min="13825" max="13827" width="12.7109375" style="192" customWidth="1"/>
    <col min="13828" max="13828" width="9.140625" style="192"/>
    <col min="13829" max="13829" width="21" style="192" customWidth="1"/>
    <col min="13830" max="13830" width="36.5703125" style="192" customWidth="1"/>
    <col min="13831" max="14076" width="9.140625" style="192"/>
    <col min="14077" max="14077" width="4.7109375" style="192" customWidth="1"/>
    <col min="14078" max="14078" width="30.7109375" style="192" customWidth="1"/>
    <col min="14079" max="14079" width="4.7109375" style="192" customWidth="1"/>
    <col min="14080" max="14080" width="13.7109375" style="192" customWidth="1"/>
    <col min="14081" max="14083" width="12.7109375" style="192" customWidth="1"/>
    <col min="14084" max="14084" width="9.140625" style="192"/>
    <col min="14085" max="14085" width="21" style="192" customWidth="1"/>
    <col min="14086" max="14086" width="36.5703125" style="192" customWidth="1"/>
    <col min="14087" max="14332" width="9.140625" style="192"/>
    <col min="14333" max="14333" width="4.7109375" style="192" customWidth="1"/>
    <col min="14334" max="14334" width="30.7109375" style="192" customWidth="1"/>
    <col min="14335" max="14335" width="4.7109375" style="192" customWidth="1"/>
    <col min="14336" max="14336" width="13.7109375" style="192" customWidth="1"/>
    <col min="14337" max="14339" width="12.7109375" style="192" customWidth="1"/>
    <col min="14340" max="14340" width="9.140625" style="192"/>
    <col min="14341" max="14341" width="21" style="192" customWidth="1"/>
    <col min="14342" max="14342" width="36.5703125" style="192" customWidth="1"/>
    <col min="14343" max="14588" width="9.140625" style="192"/>
    <col min="14589" max="14589" width="4.7109375" style="192" customWidth="1"/>
    <col min="14590" max="14590" width="30.7109375" style="192" customWidth="1"/>
    <col min="14591" max="14591" width="4.7109375" style="192" customWidth="1"/>
    <col min="14592" max="14592" width="13.7109375" style="192" customWidth="1"/>
    <col min="14593" max="14595" width="12.7109375" style="192" customWidth="1"/>
    <col min="14596" max="14596" width="9.140625" style="192"/>
    <col min="14597" max="14597" width="21" style="192" customWidth="1"/>
    <col min="14598" max="14598" width="36.5703125" style="192" customWidth="1"/>
    <col min="14599" max="14844" width="9.140625" style="192"/>
    <col min="14845" max="14845" width="4.7109375" style="192" customWidth="1"/>
    <col min="14846" max="14846" width="30.7109375" style="192" customWidth="1"/>
    <col min="14847" max="14847" width="4.7109375" style="192" customWidth="1"/>
    <col min="14848" max="14848" width="13.7109375" style="192" customWidth="1"/>
    <col min="14849" max="14851" width="12.7109375" style="192" customWidth="1"/>
    <col min="14852" max="14852" width="9.140625" style="192"/>
    <col min="14853" max="14853" width="21" style="192" customWidth="1"/>
    <col min="14854" max="14854" width="36.5703125" style="192" customWidth="1"/>
    <col min="14855" max="15100" width="9.140625" style="192"/>
    <col min="15101" max="15101" width="4.7109375" style="192" customWidth="1"/>
    <col min="15102" max="15102" width="30.7109375" style="192" customWidth="1"/>
    <col min="15103" max="15103" width="4.7109375" style="192" customWidth="1"/>
    <col min="15104" max="15104" width="13.7109375" style="192" customWidth="1"/>
    <col min="15105" max="15107" width="12.7109375" style="192" customWidth="1"/>
    <col min="15108" max="15108" width="9.140625" style="192"/>
    <col min="15109" max="15109" width="21" style="192" customWidth="1"/>
    <col min="15110" max="15110" width="36.5703125" style="192" customWidth="1"/>
    <col min="15111" max="15356" width="9.140625" style="192"/>
    <col min="15357" max="15357" width="4.7109375" style="192" customWidth="1"/>
    <col min="15358" max="15358" width="30.7109375" style="192" customWidth="1"/>
    <col min="15359" max="15359" width="4.7109375" style="192" customWidth="1"/>
    <col min="15360" max="15360" width="13.7109375" style="192" customWidth="1"/>
    <col min="15361" max="15363" width="12.7109375" style="192" customWidth="1"/>
    <col min="15364" max="15364" width="9.140625" style="192"/>
    <col min="15365" max="15365" width="21" style="192" customWidth="1"/>
    <col min="15366" max="15366" width="36.5703125" style="192" customWidth="1"/>
    <col min="15367" max="15612" width="9.140625" style="192"/>
    <col min="15613" max="15613" width="4.7109375" style="192" customWidth="1"/>
    <col min="15614" max="15614" width="30.7109375" style="192" customWidth="1"/>
    <col min="15615" max="15615" width="4.7109375" style="192" customWidth="1"/>
    <col min="15616" max="15616" width="13.7109375" style="192" customWidth="1"/>
    <col min="15617" max="15619" width="12.7109375" style="192" customWidth="1"/>
    <col min="15620" max="15620" width="9.140625" style="192"/>
    <col min="15621" max="15621" width="21" style="192" customWidth="1"/>
    <col min="15622" max="15622" width="36.5703125" style="192" customWidth="1"/>
    <col min="15623" max="15868" width="9.140625" style="192"/>
    <col min="15869" max="15869" width="4.7109375" style="192" customWidth="1"/>
    <col min="15870" max="15870" width="30.7109375" style="192" customWidth="1"/>
    <col min="15871" max="15871" width="4.7109375" style="192" customWidth="1"/>
    <col min="15872" max="15872" width="13.7109375" style="192" customWidth="1"/>
    <col min="15873" max="15875" width="12.7109375" style="192" customWidth="1"/>
    <col min="15876" max="15876" width="9.140625" style="192"/>
    <col min="15877" max="15877" width="21" style="192" customWidth="1"/>
    <col min="15878" max="15878" width="36.5703125" style="192" customWidth="1"/>
    <col min="15879" max="16124" width="9.140625" style="192"/>
    <col min="16125" max="16125" width="4.7109375" style="192" customWidth="1"/>
    <col min="16126" max="16126" width="30.7109375" style="192" customWidth="1"/>
    <col min="16127" max="16127" width="4.7109375" style="192" customWidth="1"/>
    <col min="16128" max="16128" width="13.7109375" style="192" customWidth="1"/>
    <col min="16129" max="16131" width="12.7109375" style="192" customWidth="1"/>
    <col min="16132" max="16132" width="9.140625" style="192"/>
    <col min="16133" max="16133" width="21" style="192" customWidth="1"/>
    <col min="16134" max="16134" width="36.5703125" style="192" customWidth="1"/>
    <col min="16135" max="16384" width="9.140625" style="192"/>
  </cols>
  <sheetData>
    <row r="1" spans="1:8" ht="12.75" customHeight="1">
      <c r="B1" s="80" t="str">
        <f>+'Č1-str'!B1</f>
        <v>IZGRADNJA KANALIZACIJSKEGA OMREŽJA NA OBMOČJU</v>
      </c>
    </row>
    <row r="2" spans="1:8" ht="12.75" customHeight="1">
      <c r="B2" s="80" t="str">
        <f>+'Č1-str'!B2</f>
        <v>AGLOMERACIJE HRVATINI - KANALIZACIJA BARIŽONI</v>
      </c>
    </row>
    <row r="3" spans="1:8" ht="12.75" customHeight="1">
      <c r="B3" s="80"/>
    </row>
    <row r="4" spans="1:8" ht="12.75" customHeight="1">
      <c r="B4" s="80"/>
    </row>
    <row r="5" spans="1:8" ht="12.75" customHeight="1"/>
    <row r="6" spans="1:8" ht="15.75">
      <c r="A6" s="255" t="s">
        <v>178</v>
      </c>
      <c r="B6" s="89" t="s">
        <v>184</v>
      </c>
      <c r="C6" s="208"/>
      <c r="D6" s="41"/>
      <c r="E6" s="41"/>
      <c r="F6" s="164"/>
    </row>
    <row r="7" spans="1:8" ht="12.75" customHeight="1">
      <c r="A7" s="22"/>
      <c r="B7" s="89"/>
      <c r="C7" s="208"/>
      <c r="D7" s="41"/>
      <c r="E7" s="41"/>
      <c r="F7" s="164"/>
    </row>
    <row r="8" spans="1:8" ht="39.75" customHeight="1">
      <c r="A8" s="43">
        <v>1</v>
      </c>
      <c r="B8" s="64" t="s">
        <v>182</v>
      </c>
      <c r="C8" s="209" t="s">
        <v>27</v>
      </c>
      <c r="D8" s="41">
        <v>44</v>
      </c>
      <c r="E8" s="41"/>
      <c r="F8" s="164">
        <f>+D8*E8</f>
        <v>0</v>
      </c>
      <c r="G8" s="202"/>
      <c r="H8" s="173"/>
    </row>
    <row r="9" spans="1:8" ht="12.75" customHeight="1">
      <c r="A9" s="43"/>
      <c r="B9" s="64"/>
      <c r="C9" s="209"/>
      <c r="D9" s="41"/>
      <c r="E9" s="41"/>
      <c r="F9" s="164"/>
      <c r="G9" s="203"/>
      <c r="H9" s="204"/>
    </row>
    <row r="10" spans="1:8" ht="53.25" customHeight="1">
      <c r="A10" s="43">
        <f>+A8+1</f>
        <v>2</v>
      </c>
      <c r="B10" s="64" t="s">
        <v>183</v>
      </c>
      <c r="C10" s="209" t="s">
        <v>12</v>
      </c>
      <c r="D10" s="56">
        <v>1</v>
      </c>
      <c r="E10" s="41"/>
      <c r="F10" s="164">
        <f>D10*E10</f>
        <v>0</v>
      </c>
      <c r="G10" s="201"/>
    </row>
    <row r="11" spans="1:8" ht="22.5" customHeight="1">
      <c r="A11" s="43"/>
      <c r="B11" s="270" t="s">
        <v>330</v>
      </c>
      <c r="C11" s="209"/>
      <c r="D11" s="56"/>
      <c r="E11" s="41"/>
      <c r="F11" s="164"/>
      <c r="G11" s="201"/>
    </row>
    <row r="12" spans="1:8" ht="33.75" customHeight="1">
      <c r="A12" s="43"/>
      <c r="B12" s="270" t="s">
        <v>331</v>
      </c>
      <c r="C12" s="209"/>
      <c r="D12" s="56"/>
      <c r="E12" s="41"/>
      <c r="F12" s="164"/>
      <c r="G12" s="201"/>
    </row>
    <row r="13" spans="1:8" ht="30.75" customHeight="1">
      <c r="A13" s="43"/>
      <c r="B13" s="270" t="s">
        <v>332</v>
      </c>
      <c r="C13" s="209"/>
      <c r="D13" s="56"/>
      <c r="E13" s="41"/>
      <c r="F13" s="164"/>
      <c r="G13" s="201"/>
    </row>
    <row r="14" spans="1:8" ht="34.5" customHeight="1">
      <c r="A14" s="43"/>
      <c r="B14" s="270" t="s">
        <v>333</v>
      </c>
      <c r="C14" s="209"/>
      <c r="D14" s="56"/>
      <c r="E14" s="41"/>
      <c r="F14" s="164"/>
      <c r="G14" s="201"/>
    </row>
    <row r="15" spans="1:8" ht="22.5" customHeight="1">
      <c r="A15" s="43"/>
      <c r="B15" s="270" t="s">
        <v>334</v>
      </c>
      <c r="C15" s="209"/>
      <c r="D15" s="56"/>
      <c r="E15" s="41"/>
      <c r="F15" s="164"/>
      <c r="G15" s="201"/>
    </row>
    <row r="16" spans="1:8" ht="22.5" customHeight="1">
      <c r="A16" s="43"/>
      <c r="B16" s="270" t="s">
        <v>335</v>
      </c>
      <c r="C16" s="209"/>
      <c r="D16" s="56"/>
      <c r="E16" s="41"/>
      <c r="F16" s="164"/>
      <c r="G16" s="201"/>
    </row>
    <row r="17" spans="1:6" ht="12.75" customHeight="1">
      <c r="A17" s="43"/>
      <c r="B17" s="64"/>
      <c r="C17" s="209"/>
      <c r="D17" s="41"/>
      <c r="E17" s="41"/>
      <c r="F17" s="200"/>
    </row>
    <row r="18" spans="1:6" ht="12.75" customHeight="1">
      <c r="A18" s="43"/>
      <c r="B18" s="64"/>
      <c r="C18" s="209"/>
      <c r="D18" s="41"/>
      <c r="E18" s="41"/>
      <c r="F18" s="200"/>
    </row>
    <row r="19" spans="1:6" ht="12.75" customHeight="1">
      <c r="A19" s="43"/>
      <c r="B19" s="64"/>
      <c r="C19" s="209"/>
      <c r="D19" s="41"/>
      <c r="E19" s="41"/>
      <c r="F19" s="164"/>
    </row>
    <row r="20" spans="1:6" s="195" customFormat="1" ht="15.75" thickBot="1">
      <c r="A20" s="206"/>
      <c r="B20" s="207"/>
      <c r="C20" s="213"/>
      <c r="D20" s="214"/>
      <c r="E20" s="87" t="s">
        <v>33</v>
      </c>
      <c r="F20" s="291">
        <f>SUM(F8:F18)</f>
        <v>0</v>
      </c>
    </row>
    <row r="21" spans="1:6" ht="12.75" customHeight="1" thickTop="1">
      <c r="A21" s="43"/>
      <c r="B21" s="64"/>
      <c r="C21" s="209"/>
      <c r="D21" s="41"/>
      <c r="E21" s="41"/>
      <c r="F21" s="164"/>
    </row>
    <row r="22" spans="1:6" ht="12.75" customHeight="1">
      <c r="A22" s="43"/>
      <c r="B22" s="64"/>
      <c r="C22" s="209"/>
      <c r="D22" s="41"/>
      <c r="E22" s="41"/>
      <c r="F22" s="164"/>
    </row>
    <row r="23" spans="1:6" s="195" customFormat="1" ht="15">
      <c r="A23" s="206"/>
      <c r="B23" s="207"/>
      <c r="C23" s="213"/>
      <c r="D23" s="214"/>
      <c r="E23" s="214"/>
      <c r="F23" s="215"/>
    </row>
    <row r="24" spans="1:6" ht="12.75" customHeight="1">
      <c r="A24" s="43"/>
      <c r="B24" s="64"/>
      <c r="C24" s="209"/>
      <c r="D24" s="41"/>
      <c r="E24" s="41"/>
      <c r="F24" s="164"/>
    </row>
    <row r="25" spans="1:6" ht="40.5" customHeight="1">
      <c r="A25" s="43"/>
      <c r="B25" s="64"/>
      <c r="C25" s="209"/>
      <c r="D25" s="41"/>
      <c r="E25" s="41"/>
      <c r="F25" s="164"/>
    </row>
    <row r="26" spans="1:6" ht="12.75" customHeight="1">
      <c r="A26" s="43"/>
      <c r="B26" s="64"/>
      <c r="C26" s="209"/>
      <c r="D26" s="41"/>
      <c r="E26" s="41"/>
      <c r="F26" s="164"/>
    </row>
    <row r="27" spans="1:6" ht="54" customHeight="1">
      <c r="A27" s="43"/>
      <c r="B27" s="64"/>
      <c r="C27" s="209"/>
      <c r="D27" s="56"/>
      <c r="E27" s="41"/>
      <c r="F27" s="164"/>
    </row>
    <row r="28" spans="1:6" ht="12.75" customHeight="1">
      <c r="A28" s="43"/>
      <c r="B28" s="64"/>
      <c r="C28" s="209"/>
      <c r="D28" s="41"/>
      <c r="E28" s="41"/>
      <c r="F28" s="164"/>
    </row>
    <row r="29" spans="1:6">
      <c r="A29" s="43"/>
      <c r="B29" s="53"/>
      <c r="C29" s="40"/>
      <c r="D29" s="54"/>
      <c r="E29" s="55"/>
      <c r="F29" s="292"/>
    </row>
    <row r="30" spans="1:6" ht="12.75" customHeight="1">
      <c r="A30" s="43"/>
      <c r="B30" s="20"/>
      <c r="C30" s="209"/>
      <c r="D30" s="41"/>
      <c r="E30" s="41"/>
      <c r="F30" s="164"/>
    </row>
    <row r="31" spans="1:6" ht="12.75" customHeight="1">
      <c r="A31" s="43"/>
      <c r="B31" s="160"/>
      <c r="C31" s="193"/>
      <c r="E31" s="196"/>
      <c r="F31" s="200"/>
    </row>
    <row r="32" spans="1:6">
      <c r="A32" s="43"/>
      <c r="B32" s="205"/>
      <c r="C32" s="193"/>
      <c r="D32" s="194"/>
      <c r="E32" s="197"/>
      <c r="F32" s="293"/>
    </row>
    <row r="33" spans="1:7" ht="12.75" customHeight="1">
      <c r="A33" s="43"/>
      <c r="B33" s="205"/>
      <c r="C33" s="197"/>
      <c r="D33" s="194"/>
      <c r="E33" s="197"/>
      <c r="F33" s="293"/>
    </row>
    <row r="34" spans="1:7" ht="256.5" customHeight="1">
      <c r="A34" s="43"/>
      <c r="B34" s="160"/>
      <c r="C34" s="193"/>
      <c r="E34" s="196"/>
      <c r="F34" s="293"/>
    </row>
    <row r="35" spans="1:7" ht="12.75" customHeight="1">
      <c r="A35" s="43"/>
      <c r="B35" s="20"/>
      <c r="C35" s="209"/>
      <c r="D35" s="41"/>
      <c r="E35" s="41"/>
      <c r="F35" s="200"/>
    </row>
    <row r="36" spans="1:7">
      <c r="A36" s="43"/>
      <c r="B36" s="160"/>
      <c r="C36" s="193"/>
      <c r="E36" s="196"/>
      <c r="F36" s="293"/>
    </row>
    <row r="37" spans="1:7" ht="12.75" customHeight="1">
      <c r="A37" s="43"/>
      <c r="B37" s="20"/>
      <c r="C37" s="209"/>
      <c r="D37" s="196"/>
      <c r="E37" s="41"/>
      <c r="F37" s="164"/>
    </row>
    <row r="38" spans="1:7" ht="132" customHeight="1">
      <c r="A38" s="43"/>
      <c r="B38" s="64"/>
      <c r="C38" s="40"/>
      <c r="D38" s="54"/>
      <c r="E38" s="61"/>
      <c r="F38" s="293"/>
    </row>
    <row r="39" spans="1:7" ht="12.75" customHeight="1">
      <c r="A39" s="43"/>
      <c r="B39" s="20"/>
      <c r="C39" s="209"/>
      <c r="D39" s="196"/>
      <c r="E39" s="41"/>
      <c r="F39" s="164"/>
    </row>
    <row r="40" spans="1:7">
      <c r="A40" s="43"/>
      <c r="B40" s="20"/>
      <c r="C40" s="68"/>
      <c r="D40" s="41"/>
      <c r="E40" s="41"/>
      <c r="F40" s="164"/>
    </row>
    <row r="41" spans="1:7" ht="12.75" customHeight="1">
      <c r="A41" s="43"/>
      <c r="B41" s="20"/>
      <c r="C41" s="209"/>
      <c r="D41" s="274"/>
      <c r="E41" s="317"/>
      <c r="F41" s="282"/>
      <c r="G41" s="318"/>
    </row>
    <row r="42" spans="1:7" s="195" customFormat="1" ht="15">
      <c r="A42" s="206"/>
      <c r="B42" s="207"/>
      <c r="C42" s="213"/>
      <c r="D42" s="319"/>
      <c r="E42" s="320"/>
      <c r="F42" s="320"/>
      <c r="G42" s="321"/>
    </row>
    <row r="43" spans="1:7" ht="12.75" customHeight="1">
      <c r="A43" s="43"/>
      <c r="B43" s="20"/>
      <c r="C43" s="209"/>
      <c r="D43" s="274"/>
      <c r="E43" s="317"/>
      <c r="F43" s="282"/>
      <c r="G43" s="318"/>
    </row>
    <row r="44" spans="1:7" ht="12.75" customHeight="1">
      <c r="A44" s="43"/>
      <c r="B44" s="20"/>
      <c r="C44" s="209"/>
      <c r="D44" s="274"/>
      <c r="E44" s="317"/>
      <c r="F44" s="282"/>
      <c r="G44" s="318"/>
    </row>
    <row r="45" spans="1:7" ht="15">
      <c r="A45" s="43"/>
      <c r="B45" s="212"/>
      <c r="C45" s="209"/>
      <c r="D45" s="274"/>
      <c r="E45" s="317"/>
      <c r="F45" s="282"/>
      <c r="G45" s="318"/>
    </row>
    <row r="46" spans="1:7" ht="12.75" customHeight="1">
      <c r="A46" s="43"/>
      <c r="B46" s="20"/>
      <c r="C46" s="209"/>
      <c r="D46" s="274"/>
      <c r="E46" s="317"/>
      <c r="F46" s="282"/>
      <c r="G46" s="318"/>
    </row>
    <row r="47" spans="1:7" s="195" customFormat="1" ht="15">
      <c r="A47" s="206"/>
      <c r="B47" s="207"/>
      <c r="C47" s="213"/>
      <c r="D47" s="319"/>
      <c r="E47" s="322"/>
      <c r="F47" s="286"/>
      <c r="G47" s="321"/>
    </row>
    <row r="48" spans="1:7" s="195" customFormat="1" ht="15">
      <c r="A48" s="206"/>
      <c r="B48" s="207"/>
      <c r="C48" s="213"/>
      <c r="D48" s="322"/>
      <c r="E48" s="322"/>
      <c r="F48" s="286"/>
      <c r="G48" s="321"/>
    </row>
    <row r="49" spans="1:7" ht="12.75" customHeight="1">
      <c r="A49" s="43"/>
      <c r="B49" s="20"/>
      <c r="C49" s="209"/>
      <c r="D49" s="317"/>
      <c r="E49" s="317"/>
      <c r="F49" s="282"/>
      <c r="G49" s="318"/>
    </row>
    <row r="50" spans="1:7" s="216" customFormat="1" ht="15.75">
      <c r="A50" s="22"/>
      <c r="B50" s="89"/>
      <c r="C50" s="208"/>
      <c r="D50" s="323"/>
      <c r="E50" s="324"/>
      <c r="F50" s="325"/>
      <c r="G50" s="326"/>
    </row>
    <row r="51" spans="1:7" ht="12.75" customHeight="1">
      <c r="A51" s="43"/>
      <c r="B51" s="20"/>
      <c r="C51" s="209"/>
      <c r="D51" s="317"/>
      <c r="E51" s="317"/>
      <c r="F51" s="282"/>
      <c r="G51" s="318"/>
    </row>
    <row r="52" spans="1:7" ht="12.75" customHeight="1">
      <c r="A52" s="43"/>
      <c r="B52" s="20"/>
      <c r="C52" s="209"/>
      <c r="D52" s="317"/>
      <c r="E52" s="317"/>
      <c r="F52" s="282"/>
      <c r="G52" s="318"/>
    </row>
    <row r="53" spans="1:7" ht="12.75" customHeight="1">
      <c r="A53" s="43"/>
      <c r="B53" s="20"/>
      <c r="C53" s="209"/>
      <c r="D53" s="317"/>
      <c r="E53" s="317"/>
      <c r="F53" s="282"/>
      <c r="G53" s="318"/>
    </row>
    <row r="54" spans="1:7" ht="12.75" customHeight="1">
      <c r="B54" s="198"/>
      <c r="C54" s="209"/>
      <c r="D54" s="327"/>
      <c r="E54" s="328"/>
      <c r="F54" s="284"/>
      <c r="G54" s="318"/>
    </row>
    <row r="55" spans="1:7" ht="12.75" customHeight="1">
      <c r="D55" s="329"/>
      <c r="E55" s="281"/>
      <c r="F55" s="281"/>
      <c r="G55" s="318"/>
    </row>
    <row r="56" spans="1:7" ht="12.75" customHeight="1">
      <c r="B56" s="20"/>
      <c r="C56" s="209"/>
      <c r="D56" s="56"/>
      <c r="E56" s="199"/>
      <c r="F56" s="200"/>
    </row>
    <row r="57" spans="1:7" ht="12.75" customHeight="1"/>
    <row r="58" spans="1:7" ht="12.75" customHeight="1"/>
    <row r="59" spans="1:7" ht="12.75" customHeight="1"/>
    <row r="60" spans="1:7" ht="12.75" customHeight="1"/>
    <row r="154" ht="15" customHeight="1"/>
    <row r="177" ht="26.25" customHeight="1"/>
    <row r="252" ht="12.75" customHeight="1"/>
    <row r="254"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sheetData>
  <pageMargins left="0.78740157480314965" right="0.19685039370078741" top="0.59055118110236227" bottom="0.59055118110236227" header="0" footer="0.19685039370078741"/>
  <pageSetup paperSize="9" orientation="portrait" r:id="rId1"/>
  <headerFooter>
    <oddFooter>Stran &amp;P</oddFooter>
  </headerFooter>
  <rowBreaks count="1" manualBreakCount="1">
    <brk id="21"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H285"/>
  <sheetViews>
    <sheetView showZeros="0" topLeftCell="A52" workbookViewId="0">
      <selection activeCell="E68" sqref="E68"/>
    </sheetView>
  </sheetViews>
  <sheetFormatPr defaultRowHeight="12.75"/>
  <cols>
    <col min="1" max="1" width="5.140625" style="192" customWidth="1"/>
    <col min="2" max="2" width="76.5703125" style="192" customWidth="1"/>
    <col min="3" max="3" width="4.7109375" style="84" customWidth="1"/>
    <col min="4" max="4" width="12.7109375" style="178" customWidth="1"/>
    <col min="5" max="5" width="22.28515625" style="74" customWidth="1"/>
    <col min="6" max="6" width="12.7109375" style="281" customWidth="1"/>
    <col min="7" max="8" width="12.7109375" style="192" customWidth="1"/>
    <col min="9" max="252" width="9.140625" style="192"/>
    <col min="253" max="253" width="4.7109375" style="192" customWidth="1"/>
    <col min="254" max="254" width="30.7109375" style="192" customWidth="1"/>
    <col min="255" max="255" width="4.7109375" style="192" customWidth="1"/>
    <col min="256" max="256" width="13.7109375" style="192" customWidth="1"/>
    <col min="257" max="259" width="12.7109375" style="192" customWidth="1"/>
    <col min="260" max="260" width="9.140625" style="192"/>
    <col min="261" max="261" width="21" style="192" customWidth="1"/>
    <col min="262" max="262" width="36.5703125" style="192" customWidth="1"/>
    <col min="263" max="508" width="9.140625" style="192"/>
    <col min="509" max="509" width="4.7109375" style="192" customWidth="1"/>
    <col min="510" max="510" width="30.7109375" style="192" customWidth="1"/>
    <col min="511" max="511" width="4.7109375" style="192" customWidth="1"/>
    <col min="512" max="512" width="13.7109375" style="192" customWidth="1"/>
    <col min="513" max="515" width="12.7109375" style="192" customWidth="1"/>
    <col min="516" max="516" width="9.140625" style="192"/>
    <col min="517" max="517" width="21" style="192" customWidth="1"/>
    <col min="518" max="518" width="36.5703125" style="192" customWidth="1"/>
    <col min="519" max="764" width="9.140625" style="192"/>
    <col min="765" max="765" width="4.7109375" style="192" customWidth="1"/>
    <col min="766" max="766" width="30.7109375" style="192" customWidth="1"/>
    <col min="767" max="767" width="4.7109375" style="192" customWidth="1"/>
    <col min="768" max="768" width="13.7109375" style="192" customWidth="1"/>
    <col min="769" max="771" width="12.7109375" style="192" customWidth="1"/>
    <col min="772" max="772" width="9.140625" style="192"/>
    <col min="773" max="773" width="21" style="192" customWidth="1"/>
    <col min="774" max="774" width="36.5703125" style="192" customWidth="1"/>
    <col min="775" max="1020" width="9.140625" style="192"/>
    <col min="1021" max="1021" width="4.7109375" style="192" customWidth="1"/>
    <col min="1022" max="1022" width="30.7109375" style="192" customWidth="1"/>
    <col min="1023" max="1023" width="4.7109375" style="192" customWidth="1"/>
    <col min="1024" max="1024" width="13.7109375" style="192" customWidth="1"/>
    <col min="1025" max="1027" width="12.7109375" style="192" customWidth="1"/>
    <col min="1028" max="1028" width="9.140625" style="192"/>
    <col min="1029" max="1029" width="21" style="192" customWidth="1"/>
    <col min="1030" max="1030" width="36.5703125" style="192" customWidth="1"/>
    <col min="1031" max="1276" width="9.140625" style="192"/>
    <col min="1277" max="1277" width="4.7109375" style="192" customWidth="1"/>
    <col min="1278" max="1278" width="30.7109375" style="192" customWidth="1"/>
    <col min="1279" max="1279" width="4.7109375" style="192" customWidth="1"/>
    <col min="1280" max="1280" width="13.7109375" style="192" customWidth="1"/>
    <col min="1281" max="1283" width="12.7109375" style="192" customWidth="1"/>
    <col min="1284" max="1284" width="9.140625" style="192"/>
    <col min="1285" max="1285" width="21" style="192" customWidth="1"/>
    <col min="1286" max="1286" width="36.5703125" style="192" customWidth="1"/>
    <col min="1287" max="1532" width="9.140625" style="192"/>
    <col min="1533" max="1533" width="4.7109375" style="192" customWidth="1"/>
    <col min="1534" max="1534" width="30.7109375" style="192" customWidth="1"/>
    <col min="1535" max="1535" width="4.7109375" style="192" customWidth="1"/>
    <col min="1536" max="1536" width="13.7109375" style="192" customWidth="1"/>
    <col min="1537" max="1539" width="12.7109375" style="192" customWidth="1"/>
    <col min="1540" max="1540" width="9.140625" style="192"/>
    <col min="1541" max="1541" width="21" style="192" customWidth="1"/>
    <col min="1542" max="1542" width="36.5703125" style="192" customWidth="1"/>
    <col min="1543" max="1788" width="9.140625" style="192"/>
    <col min="1789" max="1789" width="4.7109375" style="192" customWidth="1"/>
    <col min="1790" max="1790" width="30.7109375" style="192" customWidth="1"/>
    <col min="1791" max="1791" width="4.7109375" style="192" customWidth="1"/>
    <col min="1792" max="1792" width="13.7109375" style="192" customWidth="1"/>
    <col min="1793" max="1795" width="12.7109375" style="192" customWidth="1"/>
    <col min="1796" max="1796" width="9.140625" style="192"/>
    <col min="1797" max="1797" width="21" style="192" customWidth="1"/>
    <col min="1798" max="1798" width="36.5703125" style="192" customWidth="1"/>
    <col min="1799" max="2044" width="9.140625" style="192"/>
    <col min="2045" max="2045" width="4.7109375" style="192" customWidth="1"/>
    <col min="2046" max="2046" width="30.7109375" style="192" customWidth="1"/>
    <col min="2047" max="2047" width="4.7109375" style="192" customWidth="1"/>
    <col min="2048" max="2048" width="13.7109375" style="192" customWidth="1"/>
    <col min="2049" max="2051" width="12.7109375" style="192" customWidth="1"/>
    <col min="2052" max="2052" width="9.140625" style="192"/>
    <col min="2053" max="2053" width="21" style="192" customWidth="1"/>
    <col min="2054" max="2054" width="36.5703125" style="192" customWidth="1"/>
    <col min="2055" max="2300" width="9.140625" style="192"/>
    <col min="2301" max="2301" width="4.7109375" style="192" customWidth="1"/>
    <col min="2302" max="2302" width="30.7109375" style="192" customWidth="1"/>
    <col min="2303" max="2303" width="4.7109375" style="192" customWidth="1"/>
    <col min="2304" max="2304" width="13.7109375" style="192" customWidth="1"/>
    <col min="2305" max="2307" width="12.7109375" style="192" customWidth="1"/>
    <col min="2308" max="2308" width="9.140625" style="192"/>
    <col min="2309" max="2309" width="21" style="192" customWidth="1"/>
    <col min="2310" max="2310" width="36.5703125" style="192" customWidth="1"/>
    <col min="2311" max="2556" width="9.140625" style="192"/>
    <col min="2557" max="2557" width="4.7109375" style="192" customWidth="1"/>
    <col min="2558" max="2558" width="30.7109375" style="192" customWidth="1"/>
    <col min="2559" max="2559" width="4.7109375" style="192" customWidth="1"/>
    <col min="2560" max="2560" width="13.7109375" style="192" customWidth="1"/>
    <col min="2561" max="2563" width="12.7109375" style="192" customWidth="1"/>
    <col min="2564" max="2564" width="9.140625" style="192"/>
    <col min="2565" max="2565" width="21" style="192" customWidth="1"/>
    <col min="2566" max="2566" width="36.5703125" style="192" customWidth="1"/>
    <col min="2567" max="2812" width="9.140625" style="192"/>
    <col min="2813" max="2813" width="4.7109375" style="192" customWidth="1"/>
    <col min="2814" max="2814" width="30.7109375" style="192" customWidth="1"/>
    <col min="2815" max="2815" width="4.7109375" style="192" customWidth="1"/>
    <col min="2816" max="2816" width="13.7109375" style="192" customWidth="1"/>
    <col min="2817" max="2819" width="12.7109375" style="192" customWidth="1"/>
    <col min="2820" max="2820" width="9.140625" style="192"/>
    <col min="2821" max="2821" width="21" style="192" customWidth="1"/>
    <col min="2822" max="2822" width="36.5703125" style="192" customWidth="1"/>
    <col min="2823" max="3068" width="9.140625" style="192"/>
    <col min="3069" max="3069" width="4.7109375" style="192" customWidth="1"/>
    <col min="3070" max="3070" width="30.7109375" style="192" customWidth="1"/>
    <col min="3071" max="3071" width="4.7109375" style="192" customWidth="1"/>
    <col min="3072" max="3072" width="13.7109375" style="192" customWidth="1"/>
    <col min="3073" max="3075" width="12.7109375" style="192" customWidth="1"/>
    <col min="3076" max="3076" width="9.140625" style="192"/>
    <col min="3077" max="3077" width="21" style="192" customWidth="1"/>
    <col min="3078" max="3078" width="36.5703125" style="192" customWidth="1"/>
    <col min="3079" max="3324" width="9.140625" style="192"/>
    <col min="3325" max="3325" width="4.7109375" style="192" customWidth="1"/>
    <col min="3326" max="3326" width="30.7109375" style="192" customWidth="1"/>
    <col min="3327" max="3327" width="4.7109375" style="192" customWidth="1"/>
    <col min="3328" max="3328" width="13.7109375" style="192" customWidth="1"/>
    <col min="3329" max="3331" width="12.7109375" style="192" customWidth="1"/>
    <col min="3332" max="3332" width="9.140625" style="192"/>
    <col min="3333" max="3333" width="21" style="192" customWidth="1"/>
    <col min="3334" max="3334" width="36.5703125" style="192" customWidth="1"/>
    <col min="3335" max="3580" width="9.140625" style="192"/>
    <col min="3581" max="3581" width="4.7109375" style="192" customWidth="1"/>
    <col min="3582" max="3582" width="30.7109375" style="192" customWidth="1"/>
    <col min="3583" max="3583" width="4.7109375" style="192" customWidth="1"/>
    <col min="3584" max="3584" width="13.7109375" style="192" customWidth="1"/>
    <col min="3585" max="3587" width="12.7109375" style="192" customWidth="1"/>
    <col min="3588" max="3588" width="9.140625" style="192"/>
    <col min="3589" max="3589" width="21" style="192" customWidth="1"/>
    <col min="3590" max="3590" width="36.5703125" style="192" customWidth="1"/>
    <col min="3591" max="3836" width="9.140625" style="192"/>
    <col min="3837" max="3837" width="4.7109375" style="192" customWidth="1"/>
    <col min="3838" max="3838" width="30.7109375" style="192" customWidth="1"/>
    <col min="3839" max="3839" width="4.7109375" style="192" customWidth="1"/>
    <col min="3840" max="3840" width="13.7109375" style="192" customWidth="1"/>
    <col min="3841" max="3843" width="12.7109375" style="192" customWidth="1"/>
    <col min="3844" max="3844" width="9.140625" style="192"/>
    <col min="3845" max="3845" width="21" style="192" customWidth="1"/>
    <col min="3846" max="3846" width="36.5703125" style="192" customWidth="1"/>
    <col min="3847" max="4092" width="9.140625" style="192"/>
    <col min="4093" max="4093" width="4.7109375" style="192" customWidth="1"/>
    <col min="4094" max="4094" width="30.7109375" style="192" customWidth="1"/>
    <col min="4095" max="4095" width="4.7109375" style="192" customWidth="1"/>
    <col min="4096" max="4096" width="13.7109375" style="192" customWidth="1"/>
    <col min="4097" max="4099" width="12.7109375" style="192" customWidth="1"/>
    <col min="4100" max="4100" width="9.140625" style="192"/>
    <col min="4101" max="4101" width="21" style="192" customWidth="1"/>
    <col min="4102" max="4102" width="36.5703125" style="192" customWidth="1"/>
    <col min="4103" max="4348" width="9.140625" style="192"/>
    <col min="4349" max="4349" width="4.7109375" style="192" customWidth="1"/>
    <col min="4350" max="4350" width="30.7109375" style="192" customWidth="1"/>
    <col min="4351" max="4351" width="4.7109375" style="192" customWidth="1"/>
    <col min="4352" max="4352" width="13.7109375" style="192" customWidth="1"/>
    <col min="4353" max="4355" width="12.7109375" style="192" customWidth="1"/>
    <col min="4356" max="4356" width="9.140625" style="192"/>
    <col min="4357" max="4357" width="21" style="192" customWidth="1"/>
    <col min="4358" max="4358" width="36.5703125" style="192" customWidth="1"/>
    <col min="4359" max="4604" width="9.140625" style="192"/>
    <col min="4605" max="4605" width="4.7109375" style="192" customWidth="1"/>
    <col min="4606" max="4606" width="30.7109375" style="192" customWidth="1"/>
    <col min="4607" max="4607" width="4.7109375" style="192" customWidth="1"/>
    <col min="4608" max="4608" width="13.7109375" style="192" customWidth="1"/>
    <col min="4609" max="4611" width="12.7109375" style="192" customWidth="1"/>
    <col min="4612" max="4612" width="9.140625" style="192"/>
    <col min="4613" max="4613" width="21" style="192" customWidth="1"/>
    <col min="4614" max="4614" width="36.5703125" style="192" customWidth="1"/>
    <col min="4615" max="4860" width="9.140625" style="192"/>
    <col min="4861" max="4861" width="4.7109375" style="192" customWidth="1"/>
    <col min="4862" max="4862" width="30.7109375" style="192" customWidth="1"/>
    <col min="4863" max="4863" width="4.7109375" style="192" customWidth="1"/>
    <col min="4864" max="4864" width="13.7109375" style="192" customWidth="1"/>
    <col min="4865" max="4867" width="12.7109375" style="192" customWidth="1"/>
    <col min="4868" max="4868" width="9.140625" style="192"/>
    <col min="4869" max="4869" width="21" style="192" customWidth="1"/>
    <col min="4870" max="4870" width="36.5703125" style="192" customWidth="1"/>
    <col min="4871" max="5116" width="9.140625" style="192"/>
    <col min="5117" max="5117" width="4.7109375" style="192" customWidth="1"/>
    <col min="5118" max="5118" width="30.7109375" style="192" customWidth="1"/>
    <col min="5119" max="5119" width="4.7109375" style="192" customWidth="1"/>
    <col min="5120" max="5120" width="13.7109375" style="192" customWidth="1"/>
    <col min="5121" max="5123" width="12.7109375" style="192" customWidth="1"/>
    <col min="5124" max="5124" width="9.140625" style="192"/>
    <col min="5125" max="5125" width="21" style="192" customWidth="1"/>
    <col min="5126" max="5126" width="36.5703125" style="192" customWidth="1"/>
    <col min="5127" max="5372" width="9.140625" style="192"/>
    <col min="5373" max="5373" width="4.7109375" style="192" customWidth="1"/>
    <col min="5374" max="5374" width="30.7109375" style="192" customWidth="1"/>
    <col min="5375" max="5375" width="4.7109375" style="192" customWidth="1"/>
    <col min="5376" max="5376" width="13.7109375" style="192" customWidth="1"/>
    <col min="5377" max="5379" width="12.7109375" style="192" customWidth="1"/>
    <col min="5380" max="5380" width="9.140625" style="192"/>
    <col min="5381" max="5381" width="21" style="192" customWidth="1"/>
    <col min="5382" max="5382" width="36.5703125" style="192" customWidth="1"/>
    <col min="5383" max="5628" width="9.140625" style="192"/>
    <col min="5629" max="5629" width="4.7109375" style="192" customWidth="1"/>
    <col min="5630" max="5630" width="30.7109375" style="192" customWidth="1"/>
    <col min="5631" max="5631" width="4.7109375" style="192" customWidth="1"/>
    <col min="5632" max="5632" width="13.7109375" style="192" customWidth="1"/>
    <col min="5633" max="5635" width="12.7109375" style="192" customWidth="1"/>
    <col min="5636" max="5636" width="9.140625" style="192"/>
    <col min="5637" max="5637" width="21" style="192" customWidth="1"/>
    <col min="5638" max="5638" width="36.5703125" style="192" customWidth="1"/>
    <col min="5639" max="5884" width="9.140625" style="192"/>
    <col min="5885" max="5885" width="4.7109375" style="192" customWidth="1"/>
    <col min="5886" max="5886" width="30.7109375" style="192" customWidth="1"/>
    <col min="5887" max="5887" width="4.7109375" style="192" customWidth="1"/>
    <col min="5888" max="5888" width="13.7109375" style="192" customWidth="1"/>
    <col min="5889" max="5891" width="12.7109375" style="192" customWidth="1"/>
    <col min="5892" max="5892" width="9.140625" style="192"/>
    <col min="5893" max="5893" width="21" style="192" customWidth="1"/>
    <col min="5894" max="5894" width="36.5703125" style="192" customWidth="1"/>
    <col min="5895" max="6140" width="9.140625" style="192"/>
    <col min="6141" max="6141" width="4.7109375" style="192" customWidth="1"/>
    <col min="6142" max="6142" width="30.7109375" style="192" customWidth="1"/>
    <col min="6143" max="6143" width="4.7109375" style="192" customWidth="1"/>
    <col min="6144" max="6144" width="13.7109375" style="192" customWidth="1"/>
    <col min="6145" max="6147" width="12.7109375" style="192" customWidth="1"/>
    <col min="6148" max="6148" width="9.140625" style="192"/>
    <col min="6149" max="6149" width="21" style="192" customWidth="1"/>
    <col min="6150" max="6150" width="36.5703125" style="192" customWidth="1"/>
    <col min="6151" max="6396" width="9.140625" style="192"/>
    <col min="6397" max="6397" width="4.7109375" style="192" customWidth="1"/>
    <col min="6398" max="6398" width="30.7109375" style="192" customWidth="1"/>
    <col min="6399" max="6399" width="4.7109375" style="192" customWidth="1"/>
    <col min="6400" max="6400" width="13.7109375" style="192" customWidth="1"/>
    <col min="6401" max="6403" width="12.7109375" style="192" customWidth="1"/>
    <col min="6404" max="6404" width="9.140625" style="192"/>
    <col min="6405" max="6405" width="21" style="192" customWidth="1"/>
    <col min="6406" max="6406" width="36.5703125" style="192" customWidth="1"/>
    <col min="6407" max="6652" width="9.140625" style="192"/>
    <col min="6653" max="6653" width="4.7109375" style="192" customWidth="1"/>
    <col min="6654" max="6654" width="30.7109375" style="192" customWidth="1"/>
    <col min="6655" max="6655" width="4.7109375" style="192" customWidth="1"/>
    <col min="6656" max="6656" width="13.7109375" style="192" customWidth="1"/>
    <col min="6657" max="6659" width="12.7109375" style="192" customWidth="1"/>
    <col min="6660" max="6660" width="9.140625" style="192"/>
    <col min="6661" max="6661" width="21" style="192" customWidth="1"/>
    <col min="6662" max="6662" width="36.5703125" style="192" customWidth="1"/>
    <col min="6663" max="6908" width="9.140625" style="192"/>
    <col min="6909" max="6909" width="4.7109375" style="192" customWidth="1"/>
    <col min="6910" max="6910" width="30.7109375" style="192" customWidth="1"/>
    <col min="6911" max="6911" width="4.7109375" style="192" customWidth="1"/>
    <col min="6912" max="6912" width="13.7109375" style="192" customWidth="1"/>
    <col min="6913" max="6915" width="12.7109375" style="192" customWidth="1"/>
    <col min="6916" max="6916" width="9.140625" style="192"/>
    <col min="6917" max="6917" width="21" style="192" customWidth="1"/>
    <col min="6918" max="6918" width="36.5703125" style="192" customWidth="1"/>
    <col min="6919" max="7164" width="9.140625" style="192"/>
    <col min="7165" max="7165" width="4.7109375" style="192" customWidth="1"/>
    <col min="7166" max="7166" width="30.7109375" style="192" customWidth="1"/>
    <col min="7167" max="7167" width="4.7109375" style="192" customWidth="1"/>
    <col min="7168" max="7168" width="13.7109375" style="192" customWidth="1"/>
    <col min="7169" max="7171" width="12.7109375" style="192" customWidth="1"/>
    <col min="7172" max="7172" width="9.140625" style="192"/>
    <col min="7173" max="7173" width="21" style="192" customWidth="1"/>
    <col min="7174" max="7174" width="36.5703125" style="192" customWidth="1"/>
    <col min="7175" max="7420" width="9.140625" style="192"/>
    <col min="7421" max="7421" width="4.7109375" style="192" customWidth="1"/>
    <col min="7422" max="7422" width="30.7109375" style="192" customWidth="1"/>
    <col min="7423" max="7423" width="4.7109375" style="192" customWidth="1"/>
    <col min="7424" max="7424" width="13.7109375" style="192" customWidth="1"/>
    <col min="7425" max="7427" width="12.7109375" style="192" customWidth="1"/>
    <col min="7428" max="7428" width="9.140625" style="192"/>
    <col min="7429" max="7429" width="21" style="192" customWidth="1"/>
    <col min="7430" max="7430" width="36.5703125" style="192" customWidth="1"/>
    <col min="7431" max="7676" width="9.140625" style="192"/>
    <col min="7677" max="7677" width="4.7109375" style="192" customWidth="1"/>
    <col min="7678" max="7678" width="30.7109375" style="192" customWidth="1"/>
    <col min="7679" max="7679" width="4.7109375" style="192" customWidth="1"/>
    <col min="7680" max="7680" width="13.7109375" style="192" customWidth="1"/>
    <col min="7681" max="7683" width="12.7109375" style="192" customWidth="1"/>
    <col min="7684" max="7684" width="9.140625" style="192"/>
    <col min="7685" max="7685" width="21" style="192" customWidth="1"/>
    <col min="7686" max="7686" width="36.5703125" style="192" customWidth="1"/>
    <col min="7687" max="7932" width="9.140625" style="192"/>
    <col min="7933" max="7933" width="4.7109375" style="192" customWidth="1"/>
    <col min="7934" max="7934" width="30.7109375" style="192" customWidth="1"/>
    <col min="7935" max="7935" width="4.7109375" style="192" customWidth="1"/>
    <col min="7936" max="7936" width="13.7109375" style="192" customWidth="1"/>
    <col min="7937" max="7939" width="12.7109375" style="192" customWidth="1"/>
    <col min="7940" max="7940" width="9.140625" style="192"/>
    <col min="7941" max="7941" width="21" style="192" customWidth="1"/>
    <col min="7942" max="7942" width="36.5703125" style="192" customWidth="1"/>
    <col min="7943" max="8188" width="9.140625" style="192"/>
    <col min="8189" max="8189" width="4.7109375" style="192" customWidth="1"/>
    <col min="8190" max="8190" width="30.7109375" style="192" customWidth="1"/>
    <col min="8191" max="8191" width="4.7109375" style="192" customWidth="1"/>
    <col min="8192" max="8192" width="13.7109375" style="192" customWidth="1"/>
    <col min="8193" max="8195" width="12.7109375" style="192" customWidth="1"/>
    <col min="8196" max="8196" width="9.140625" style="192"/>
    <col min="8197" max="8197" width="21" style="192" customWidth="1"/>
    <col min="8198" max="8198" width="36.5703125" style="192" customWidth="1"/>
    <col min="8199" max="8444" width="9.140625" style="192"/>
    <col min="8445" max="8445" width="4.7109375" style="192" customWidth="1"/>
    <col min="8446" max="8446" width="30.7109375" style="192" customWidth="1"/>
    <col min="8447" max="8447" width="4.7109375" style="192" customWidth="1"/>
    <col min="8448" max="8448" width="13.7109375" style="192" customWidth="1"/>
    <col min="8449" max="8451" width="12.7109375" style="192" customWidth="1"/>
    <col min="8452" max="8452" width="9.140625" style="192"/>
    <col min="8453" max="8453" width="21" style="192" customWidth="1"/>
    <col min="8454" max="8454" width="36.5703125" style="192" customWidth="1"/>
    <col min="8455" max="8700" width="9.140625" style="192"/>
    <col min="8701" max="8701" width="4.7109375" style="192" customWidth="1"/>
    <col min="8702" max="8702" width="30.7109375" style="192" customWidth="1"/>
    <col min="8703" max="8703" width="4.7109375" style="192" customWidth="1"/>
    <col min="8704" max="8704" width="13.7109375" style="192" customWidth="1"/>
    <col min="8705" max="8707" width="12.7109375" style="192" customWidth="1"/>
    <col min="8708" max="8708" width="9.140625" style="192"/>
    <col min="8709" max="8709" width="21" style="192" customWidth="1"/>
    <col min="8710" max="8710" width="36.5703125" style="192" customWidth="1"/>
    <col min="8711" max="8956" width="9.140625" style="192"/>
    <col min="8957" max="8957" width="4.7109375" style="192" customWidth="1"/>
    <col min="8958" max="8958" width="30.7109375" style="192" customWidth="1"/>
    <col min="8959" max="8959" width="4.7109375" style="192" customWidth="1"/>
    <col min="8960" max="8960" width="13.7109375" style="192" customWidth="1"/>
    <col min="8961" max="8963" width="12.7109375" style="192" customWidth="1"/>
    <col min="8964" max="8964" width="9.140625" style="192"/>
    <col min="8965" max="8965" width="21" style="192" customWidth="1"/>
    <col min="8966" max="8966" width="36.5703125" style="192" customWidth="1"/>
    <col min="8967" max="9212" width="9.140625" style="192"/>
    <col min="9213" max="9213" width="4.7109375" style="192" customWidth="1"/>
    <col min="9214" max="9214" width="30.7109375" style="192" customWidth="1"/>
    <col min="9215" max="9215" width="4.7109375" style="192" customWidth="1"/>
    <col min="9216" max="9216" width="13.7109375" style="192" customWidth="1"/>
    <col min="9217" max="9219" width="12.7109375" style="192" customWidth="1"/>
    <col min="9220" max="9220" width="9.140625" style="192"/>
    <col min="9221" max="9221" width="21" style="192" customWidth="1"/>
    <col min="9222" max="9222" width="36.5703125" style="192" customWidth="1"/>
    <col min="9223" max="9468" width="9.140625" style="192"/>
    <col min="9469" max="9469" width="4.7109375" style="192" customWidth="1"/>
    <col min="9470" max="9470" width="30.7109375" style="192" customWidth="1"/>
    <col min="9471" max="9471" width="4.7109375" style="192" customWidth="1"/>
    <col min="9472" max="9472" width="13.7109375" style="192" customWidth="1"/>
    <col min="9473" max="9475" width="12.7109375" style="192" customWidth="1"/>
    <col min="9476" max="9476" width="9.140625" style="192"/>
    <col min="9477" max="9477" width="21" style="192" customWidth="1"/>
    <col min="9478" max="9478" width="36.5703125" style="192" customWidth="1"/>
    <col min="9479" max="9724" width="9.140625" style="192"/>
    <col min="9725" max="9725" width="4.7109375" style="192" customWidth="1"/>
    <col min="9726" max="9726" width="30.7109375" style="192" customWidth="1"/>
    <col min="9727" max="9727" width="4.7109375" style="192" customWidth="1"/>
    <col min="9728" max="9728" width="13.7109375" style="192" customWidth="1"/>
    <col min="9729" max="9731" width="12.7109375" style="192" customWidth="1"/>
    <col min="9732" max="9732" width="9.140625" style="192"/>
    <col min="9733" max="9733" width="21" style="192" customWidth="1"/>
    <col min="9734" max="9734" width="36.5703125" style="192" customWidth="1"/>
    <col min="9735" max="9980" width="9.140625" style="192"/>
    <col min="9981" max="9981" width="4.7109375" style="192" customWidth="1"/>
    <col min="9982" max="9982" width="30.7109375" style="192" customWidth="1"/>
    <col min="9983" max="9983" width="4.7109375" style="192" customWidth="1"/>
    <col min="9984" max="9984" width="13.7109375" style="192" customWidth="1"/>
    <col min="9985" max="9987" width="12.7109375" style="192" customWidth="1"/>
    <col min="9988" max="9988" width="9.140625" style="192"/>
    <col min="9989" max="9989" width="21" style="192" customWidth="1"/>
    <col min="9990" max="9990" width="36.5703125" style="192" customWidth="1"/>
    <col min="9991" max="10236" width="9.140625" style="192"/>
    <col min="10237" max="10237" width="4.7109375" style="192" customWidth="1"/>
    <col min="10238" max="10238" width="30.7109375" style="192" customWidth="1"/>
    <col min="10239" max="10239" width="4.7109375" style="192" customWidth="1"/>
    <col min="10240" max="10240" width="13.7109375" style="192" customWidth="1"/>
    <col min="10241" max="10243" width="12.7109375" style="192" customWidth="1"/>
    <col min="10244" max="10244" width="9.140625" style="192"/>
    <col min="10245" max="10245" width="21" style="192" customWidth="1"/>
    <col min="10246" max="10246" width="36.5703125" style="192" customWidth="1"/>
    <col min="10247" max="10492" width="9.140625" style="192"/>
    <col min="10493" max="10493" width="4.7109375" style="192" customWidth="1"/>
    <col min="10494" max="10494" width="30.7109375" style="192" customWidth="1"/>
    <col min="10495" max="10495" width="4.7109375" style="192" customWidth="1"/>
    <col min="10496" max="10496" width="13.7109375" style="192" customWidth="1"/>
    <col min="10497" max="10499" width="12.7109375" style="192" customWidth="1"/>
    <col min="10500" max="10500" width="9.140625" style="192"/>
    <col min="10501" max="10501" width="21" style="192" customWidth="1"/>
    <col min="10502" max="10502" width="36.5703125" style="192" customWidth="1"/>
    <col min="10503" max="10748" width="9.140625" style="192"/>
    <col min="10749" max="10749" width="4.7109375" style="192" customWidth="1"/>
    <col min="10750" max="10750" width="30.7109375" style="192" customWidth="1"/>
    <col min="10751" max="10751" width="4.7109375" style="192" customWidth="1"/>
    <col min="10752" max="10752" width="13.7109375" style="192" customWidth="1"/>
    <col min="10753" max="10755" width="12.7109375" style="192" customWidth="1"/>
    <col min="10756" max="10756" width="9.140625" style="192"/>
    <col min="10757" max="10757" width="21" style="192" customWidth="1"/>
    <col min="10758" max="10758" width="36.5703125" style="192" customWidth="1"/>
    <col min="10759" max="11004" width="9.140625" style="192"/>
    <col min="11005" max="11005" width="4.7109375" style="192" customWidth="1"/>
    <col min="11006" max="11006" width="30.7109375" style="192" customWidth="1"/>
    <col min="11007" max="11007" width="4.7109375" style="192" customWidth="1"/>
    <col min="11008" max="11008" width="13.7109375" style="192" customWidth="1"/>
    <col min="11009" max="11011" width="12.7109375" style="192" customWidth="1"/>
    <col min="11012" max="11012" width="9.140625" style="192"/>
    <col min="11013" max="11013" width="21" style="192" customWidth="1"/>
    <col min="11014" max="11014" width="36.5703125" style="192" customWidth="1"/>
    <col min="11015" max="11260" width="9.140625" style="192"/>
    <col min="11261" max="11261" width="4.7109375" style="192" customWidth="1"/>
    <col min="11262" max="11262" width="30.7109375" style="192" customWidth="1"/>
    <col min="11263" max="11263" width="4.7109375" style="192" customWidth="1"/>
    <col min="11264" max="11264" width="13.7109375" style="192" customWidth="1"/>
    <col min="11265" max="11267" width="12.7109375" style="192" customWidth="1"/>
    <col min="11268" max="11268" width="9.140625" style="192"/>
    <col min="11269" max="11269" width="21" style="192" customWidth="1"/>
    <col min="11270" max="11270" width="36.5703125" style="192" customWidth="1"/>
    <col min="11271" max="11516" width="9.140625" style="192"/>
    <col min="11517" max="11517" width="4.7109375" style="192" customWidth="1"/>
    <col min="11518" max="11518" width="30.7109375" style="192" customWidth="1"/>
    <col min="11519" max="11519" width="4.7109375" style="192" customWidth="1"/>
    <col min="11520" max="11520" width="13.7109375" style="192" customWidth="1"/>
    <col min="11521" max="11523" width="12.7109375" style="192" customWidth="1"/>
    <col min="11524" max="11524" width="9.140625" style="192"/>
    <col min="11525" max="11525" width="21" style="192" customWidth="1"/>
    <col min="11526" max="11526" width="36.5703125" style="192" customWidth="1"/>
    <col min="11527" max="11772" width="9.140625" style="192"/>
    <col min="11773" max="11773" width="4.7109375" style="192" customWidth="1"/>
    <col min="11774" max="11774" width="30.7109375" style="192" customWidth="1"/>
    <col min="11775" max="11775" width="4.7109375" style="192" customWidth="1"/>
    <col min="11776" max="11776" width="13.7109375" style="192" customWidth="1"/>
    <col min="11777" max="11779" width="12.7109375" style="192" customWidth="1"/>
    <col min="11780" max="11780" width="9.140625" style="192"/>
    <col min="11781" max="11781" width="21" style="192" customWidth="1"/>
    <col min="11782" max="11782" width="36.5703125" style="192" customWidth="1"/>
    <col min="11783" max="12028" width="9.140625" style="192"/>
    <col min="12029" max="12029" width="4.7109375" style="192" customWidth="1"/>
    <col min="12030" max="12030" width="30.7109375" style="192" customWidth="1"/>
    <col min="12031" max="12031" width="4.7109375" style="192" customWidth="1"/>
    <col min="12032" max="12032" width="13.7109375" style="192" customWidth="1"/>
    <col min="12033" max="12035" width="12.7109375" style="192" customWidth="1"/>
    <col min="12036" max="12036" width="9.140625" style="192"/>
    <col min="12037" max="12037" width="21" style="192" customWidth="1"/>
    <col min="12038" max="12038" width="36.5703125" style="192" customWidth="1"/>
    <col min="12039" max="12284" width="9.140625" style="192"/>
    <col min="12285" max="12285" width="4.7109375" style="192" customWidth="1"/>
    <col min="12286" max="12286" width="30.7109375" style="192" customWidth="1"/>
    <col min="12287" max="12287" width="4.7109375" style="192" customWidth="1"/>
    <col min="12288" max="12288" width="13.7109375" style="192" customWidth="1"/>
    <col min="12289" max="12291" width="12.7109375" style="192" customWidth="1"/>
    <col min="12292" max="12292" width="9.140625" style="192"/>
    <col min="12293" max="12293" width="21" style="192" customWidth="1"/>
    <col min="12294" max="12294" width="36.5703125" style="192" customWidth="1"/>
    <col min="12295" max="12540" width="9.140625" style="192"/>
    <col min="12541" max="12541" width="4.7109375" style="192" customWidth="1"/>
    <col min="12542" max="12542" width="30.7109375" style="192" customWidth="1"/>
    <col min="12543" max="12543" width="4.7109375" style="192" customWidth="1"/>
    <col min="12544" max="12544" width="13.7109375" style="192" customWidth="1"/>
    <col min="12545" max="12547" width="12.7109375" style="192" customWidth="1"/>
    <col min="12548" max="12548" width="9.140625" style="192"/>
    <col min="12549" max="12549" width="21" style="192" customWidth="1"/>
    <col min="12550" max="12550" width="36.5703125" style="192" customWidth="1"/>
    <col min="12551" max="12796" width="9.140625" style="192"/>
    <col min="12797" max="12797" width="4.7109375" style="192" customWidth="1"/>
    <col min="12798" max="12798" width="30.7109375" style="192" customWidth="1"/>
    <col min="12799" max="12799" width="4.7109375" style="192" customWidth="1"/>
    <col min="12800" max="12800" width="13.7109375" style="192" customWidth="1"/>
    <col min="12801" max="12803" width="12.7109375" style="192" customWidth="1"/>
    <col min="12804" max="12804" width="9.140625" style="192"/>
    <col min="12805" max="12805" width="21" style="192" customWidth="1"/>
    <col min="12806" max="12806" width="36.5703125" style="192" customWidth="1"/>
    <col min="12807" max="13052" width="9.140625" style="192"/>
    <col min="13053" max="13053" width="4.7109375" style="192" customWidth="1"/>
    <col min="13054" max="13054" width="30.7109375" style="192" customWidth="1"/>
    <col min="13055" max="13055" width="4.7109375" style="192" customWidth="1"/>
    <col min="13056" max="13056" width="13.7109375" style="192" customWidth="1"/>
    <col min="13057" max="13059" width="12.7109375" style="192" customWidth="1"/>
    <col min="13060" max="13060" width="9.140625" style="192"/>
    <col min="13061" max="13061" width="21" style="192" customWidth="1"/>
    <col min="13062" max="13062" width="36.5703125" style="192" customWidth="1"/>
    <col min="13063" max="13308" width="9.140625" style="192"/>
    <col min="13309" max="13309" width="4.7109375" style="192" customWidth="1"/>
    <col min="13310" max="13310" width="30.7109375" style="192" customWidth="1"/>
    <col min="13311" max="13311" width="4.7109375" style="192" customWidth="1"/>
    <col min="13312" max="13312" width="13.7109375" style="192" customWidth="1"/>
    <col min="13313" max="13315" width="12.7109375" style="192" customWidth="1"/>
    <col min="13316" max="13316" width="9.140625" style="192"/>
    <col min="13317" max="13317" width="21" style="192" customWidth="1"/>
    <col min="13318" max="13318" width="36.5703125" style="192" customWidth="1"/>
    <col min="13319" max="13564" width="9.140625" style="192"/>
    <col min="13565" max="13565" width="4.7109375" style="192" customWidth="1"/>
    <col min="13566" max="13566" width="30.7109375" style="192" customWidth="1"/>
    <col min="13567" max="13567" width="4.7109375" style="192" customWidth="1"/>
    <col min="13568" max="13568" width="13.7109375" style="192" customWidth="1"/>
    <col min="13569" max="13571" width="12.7109375" style="192" customWidth="1"/>
    <col min="13572" max="13572" width="9.140625" style="192"/>
    <col min="13573" max="13573" width="21" style="192" customWidth="1"/>
    <col min="13574" max="13574" width="36.5703125" style="192" customWidth="1"/>
    <col min="13575" max="13820" width="9.140625" style="192"/>
    <col min="13821" max="13821" width="4.7109375" style="192" customWidth="1"/>
    <col min="13822" max="13822" width="30.7109375" style="192" customWidth="1"/>
    <col min="13823" max="13823" width="4.7109375" style="192" customWidth="1"/>
    <col min="13824" max="13824" width="13.7109375" style="192" customWidth="1"/>
    <col min="13825" max="13827" width="12.7109375" style="192" customWidth="1"/>
    <col min="13828" max="13828" width="9.140625" style="192"/>
    <col min="13829" max="13829" width="21" style="192" customWidth="1"/>
    <col min="13830" max="13830" width="36.5703125" style="192" customWidth="1"/>
    <col min="13831" max="14076" width="9.140625" style="192"/>
    <col min="14077" max="14077" width="4.7109375" style="192" customWidth="1"/>
    <col min="14078" max="14078" width="30.7109375" style="192" customWidth="1"/>
    <col min="14079" max="14079" width="4.7109375" style="192" customWidth="1"/>
    <col min="14080" max="14080" width="13.7109375" style="192" customWidth="1"/>
    <col min="14081" max="14083" width="12.7109375" style="192" customWidth="1"/>
    <col min="14084" max="14084" width="9.140625" style="192"/>
    <col min="14085" max="14085" width="21" style="192" customWidth="1"/>
    <col min="14086" max="14086" width="36.5703125" style="192" customWidth="1"/>
    <col min="14087" max="14332" width="9.140625" style="192"/>
    <col min="14333" max="14333" width="4.7109375" style="192" customWidth="1"/>
    <col min="14334" max="14334" width="30.7109375" style="192" customWidth="1"/>
    <col min="14335" max="14335" width="4.7109375" style="192" customWidth="1"/>
    <col min="14336" max="14336" width="13.7109375" style="192" customWidth="1"/>
    <col min="14337" max="14339" width="12.7109375" style="192" customWidth="1"/>
    <col min="14340" max="14340" width="9.140625" style="192"/>
    <col min="14341" max="14341" width="21" style="192" customWidth="1"/>
    <col min="14342" max="14342" width="36.5703125" style="192" customWidth="1"/>
    <col min="14343" max="14588" width="9.140625" style="192"/>
    <col min="14589" max="14589" width="4.7109375" style="192" customWidth="1"/>
    <col min="14590" max="14590" width="30.7109375" style="192" customWidth="1"/>
    <col min="14591" max="14591" width="4.7109375" style="192" customWidth="1"/>
    <col min="14592" max="14592" width="13.7109375" style="192" customWidth="1"/>
    <col min="14593" max="14595" width="12.7109375" style="192" customWidth="1"/>
    <col min="14596" max="14596" width="9.140625" style="192"/>
    <col min="14597" max="14597" width="21" style="192" customWidth="1"/>
    <col min="14598" max="14598" width="36.5703125" style="192" customWidth="1"/>
    <col min="14599" max="14844" width="9.140625" style="192"/>
    <col min="14845" max="14845" width="4.7109375" style="192" customWidth="1"/>
    <col min="14846" max="14846" width="30.7109375" style="192" customWidth="1"/>
    <col min="14847" max="14847" width="4.7109375" style="192" customWidth="1"/>
    <col min="14848" max="14848" width="13.7109375" style="192" customWidth="1"/>
    <col min="14849" max="14851" width="12.7109375" style="192" customWidth="1"/>
    <col min="14852" max="14852" width="9.140625" style="192"/>
    <col min="14853" max="14853" width="21" style="192" customWidth="1"/>
    <col min="14854" max="14854" width="36.5703125" style="192" customWidth="1"/>
    <col min="14855" max="15100" width="9.140625" style="192"/>
    <col min="15101" max="15101" width="4.7109375" style="192" customWidth="1"/>
    <col min="15102" max="15102" width="30.7109375" style="192" customWidth="1"/>
    <col min="15103" max="15103" width="4.7109375" style="192" customWidth="1"/>
    <col min="15104" max="15104" width="13.7109375" style="192" customWidth="1"/>
    <col min="15105" max="15107" width="12.7109375" style="192" customWidth="1"/>
    <col min="15108" max="15108" width="9.140625" style="192"/>
    <col min="15109" max="15109" width="21" style="192" customWidth="1"/>
    <col min="15110" max="15110" width="36.5703125" style="192" customWidth="1"/>
    <col min="15111" max="15356" width="9.140625" style="192"/>
    <col min="15357" max="15357" width="4.7109375" style="192" customWidth="1"/>
    <col min="15358" max="15358" width="30.7109375" style="192" customWidth="1"/>
    <col min="15359" max="15359" width="4.7109375" style="192" customWidth="1"/>
    <col min="15360" max="15360" width="13.7109375" style="192" customWidth="1"/>
    <col min="15361" max="15363" width="12.7109375" style="192" customWidth="1"/>
    <col min="15364" max="15364" width="9.140625" style="192"/>
    <col min="15365" max="15365" width="21" style="192" customWidth="1"/>
    <col min="15366" max="15366" width="36.5703125" style="192" customWidth="1"/>
    <col min="15367" max="15612" width="9.140625" style="192"/>
    <col min="15613" max="15613" width="4.7109375" style="192" customWidth="1"/>
    <col min="15614" max="15614" width="30.7109375" style="192" customWidth="1"/>
    <col min="15615" max="15615" width="4.7109375" style="192" customWidth="1"/>
    <col min="15616" max="15616" width="13.7109375" style="192" customWidth="1"/>
    <col min="15617" max="15619" width="12.7109375" style="192" customWidth="1"/>
    <col min="15620" max="15620" width="9.140625" style="192"/>
    <col min="15621" max="15621" width="21" style="192" customWidth="1"/>
    <col min="15622" max="15622" width="36.5703125" style="192" customWidth="1"/>
    <col min="15623" max="15868" width="9.140625" style="192"/>
    <col min="15869" max="15869" width="4.7109375" style="192" customWidth="1"/>
    <col min="15870" max="15870" width="30.7109375" style="192" customWidth="1"/>
    <col min="15871" max="15871" width="4.7109375" style="192" customWidth="1"/>
    <col min="15872" max="15872" width="13.7109375" style="192" customWidth="1"/>
    <col min="15873" max="15875" width="12.7109375" style="192" customWidth="1"/>
    <col min="15876" max="15876" width="9.140625" style="192"/>
    <col min="15877" max="15877" width="21" style="192" customWidth="1"/>
    <col min="15878" max="15878" width="36.5703125" style="192" customWidth="1"/>
    <col min="15879" max="16124" width="9.140625" style="192"/>
    <col min="16125" max="16125" width="4.7109375" style="192" customWidth="1"/>
    <col min="16126" max="16126" width="30.7109375" style="192" customWidth="1"/>
    <col min="16127" max="16127" width="4.7109375" style="192" customWidth="1"/>
    <col min="16128" max="16128" width="13.7109375" style="192" customWidth="1"/>
    <col min="16129" max="16131" width="12.7109375" style="192" customWidth="1"/>
    <col min="16132" max="16132" width="9.140625" style="192"/>
    <col min="16133" max="16133" width="21" style="192" customWidth="1"/>
    <col min="16134" max="16134" width="36.5703125" style="192" customWidth="1"/>
    <col min="16135" max="16384" width="9.140625" style="192"/>
  </cols>
  <sheetData>
    <row r="1" spans="1:8" ht="12.75" customHeight="1">
      <c r="B1" s="80" t="str">
        <f>+'Č1-str'!B1</f>
        <v>IZGRADNJA KANALIZACIJSKEGA OMREŽJA NA OBMOČJU</v>
      </c>
    </row>
    <row r="2" spans="1:8" ht="12.75" customHeight="1">
      <c r="B2" s="80" t="str">
        <f>+'Č1-str'!B2</f>
        <v>AGLOMERACIJE HRVATINI - KANALIZACIJA BARIŽONI</v>
      </c>
    </row>
    <row r="3" spans="1:8" ht="12.75" customHeight="1">
      <c r="B3" s="80"/>
    </row>
    <row r="4" spans="1:8" ht="12.75" customHeight="1">
      <c r="B4" s="80"/>
    </row>
    <row r="5" spans="1:8" ht="12.75" customHeight="1"/>
    <row r="6" spans="1:8" ht="15.75">
      <c r="A6" s="268" t="s">
        <v>328</v>
      </c>
      <c r="B6" s="89" t="s">
        <v>329</v>
      </c>
      <c r="C6"/>
      <c r="D6"/>
      <c r="E6"/>
      <c r="F6" s="282"/>
    </row>
    <row r="7" spans="1:8" ht="12.75" customHeight="1" thickBot="1">
      <c r="A7"/>
      <c r="B7"/>
      <c r="C7"/>
      <c r="D7"/>
      <c r="E7"/>
      <c r="F7" s="282"/>
    </row>
    <row r="8" spans="1:8" ht="22.5" customHeight="1" thickBot="1">
      <c r="A8" s="256" t="s">
        <v>187</v>
      </c>
      <c r="B8" s="257" t="s">
        <v>188</v>
      </c>
      <c r="C8" s="258" t="s">
        <v>189</v>
      </c>
      <c r="D8" s="259" t="s">
        <v>190</v>
      </c>
      <c r="E8" s="294"/>
      <c r="F8" s="283"/>
      <c r="G8" s="202"/>
      <c r="H8" s="173"/>
    </row>
    <row r="9" spans="1:8" ht="22.5" customHeight="1" thickBot="1">
      <c r="A9" s="260" t="s">
        <v>191</v>
      </c>
      <c r="B9" s="261" t="s">
        <v>192</v>
      </c>
      <c r="C9" s="262" t="s">
        <v>54</v>
      </c>
      <c r="D9" s="263">
        <v>1</v>
      </c>
      <c r="E9" s="295"/>
      <c r="F9" s="282"/>
      <c r="G9" s="203"/>
      <c r="H9" s="204"/>
    </row>
    <row r="10" spans="1:8" ht="22.5" customHeight="1" thickBot="1">
      <c r="A10" s="260" t="s">
        <v>193</v>
      </c>
      <c r="B10" s="261" t="s">
        <v>194</v>
      </c>
      <c r="C10" s="262" t="s">
        <v>54</v>
      </c>
      <c r="D10" s="263">
        <v>1</v>
      </c>
      <c r="E10" s="295"/>
      <c r="F10" s="283"/>
      <c r="G10" s="201"/>
    </row>
    <row r="11" spans="1:8" ht="22.5" customHeight="1" thickBot="1">
      <c r="A11" s="260" t="s">
        <v>195</v>
      </c>
      <c r="B11" s="261" t="s">
        <v>196</v>
      </c>
      <c r="C11" s="262" t="s">
        <v>12</v>
      </c>
      <c r="D11" s="263">
        <v>1</v>
      </c>
      <c r="E11" s="296">
        <v>0</v>
      </c>
      <c r="F11" s="284"/>
    </row>
    <row r="12" spans="1:8" ht="22.5" customHeight="1" thickBot="1">
      <c r="A12" s="260" t="s">
        <v>197</v>
      </c>
      <c r="B12" s="261" t="s">
        <v>198</v>
      </c>
      <c r="C12" s="262" t="s">
        <v>12</v>
      </c>
      <c r="D12" s="263">
        <v>3</v>
      </c>
      <c r="E12" s="296" t="s">
        <v>199</v>
      </c>
      <c r="F12" s="285"/>
    </row>
    <row r="13" spans="1:8" ht="22.5" customHeight="1" thickBot="1">
      <c r="A13" s="260" t="s">
        <v>200</v>
      </c>
      <c r="B13" s="261" t="s">
        <v>201</v>
      </c>
      <c r="C13" s="262" t="s">
        <v>12</v>
      </c>
      <c r="D13" s="263">
        <v>1</v>
      </c>
      <c r="E13" s="296">
        <v>0</v>
      </c>
      <c r="F13" s="284"/>
    </row>
    <row r="14" spans="1:8" ht="22.5" customHeight="1" thickBot="1">
      <c r="A14" s="260" t="s">
        <v>202</v>
      </c>
      <c r="B14" s="261" t="s">
        <v>203</v>
      </c>
      <c r="C14" s="262" t="s">
        <v>54</v>
      </c>
      <c r="D14" s="263">
        <v>1</v>
      </c>
      <c r="E14" s="296">
        <v>0</v>
      </c>
      <c r="F14" s="282"/>
    </row>
    <row r="15" spans="1:8" s="195" customFormat="1" ht="22.5" customHeight="1" thickBot="1">
      <c r="A15" s="260" t="s">
        <v>204</v>
      </c>
      <c r="B15" s="261" t="s">
        <v>205</v>
      </c>
      <c r="C15" s="262" t="s">
        <v>12</v>
      </c>
      <c r="D15" s="263">
        <v>1</v>
      </c>
      <c r="E15" s="296" t="s">
        <v>206</v>
      </c>
      <c r="F15" s="269"/>
    </row>
    <row r="16" spans="1:8" ht="22.5" customHeight="1" thickBot="1">
      <c r="A16" s="260" t="s">
        <v>207</v>
      </c>
      <c r="B16" s="261" t="s">
        <v>208</v>
      </c>
      <c r="C16" s="262" t="s">
        <v>12</v>
      </c>
      <c r="D16" s="263">
        <v>1</v>
      </c>
      <c r="E16" s="296" t="s">
        <v>206</v>
      </c>
      <c r="F16" s="282"/>
    </row>
    <row r="17" spans="1:6" ht="22.5" customHeight="1" thickBot="1">
      <c r="A17" s="260" t="s">
        <v>209</v>
      </c>
      <c r="B17" s="261" t="s">
        <v>210</v>
      </c>
      <c r="C17" s="262" t="s">
        <v>12</v>
      </c>
      <c r="D17" s="263">
        <v>1</v>
      </c>
      <c r="E17" s="296">
        <v>0</v>
      </c>
      <c r="F17" s="282"/>
    </row>
    <row r="18" spans="1:6" s="195" customFormat="1" ht="22.5" customHeight="1" thickBot="1">
      <c r="A18" s="260" t="s">
        <v>211</v>
      </c>
      <c r="B18" s="261" t="s">
        <v>212</v>
      </c>
      <c r="C18" s="262" t="s">
        <v>54</v>
      </c>
      <c r="D18" s="263">
        <v>1</v>
      </c>
      <c r="E18" s="296">
        <v>0</v>
      </c>
      <c r="F18" s="286"/>
    </row>
    <row r="19" spans="1:6" ht="22.5" customHeight="1" thickBot="1">
      <c r="A19" s="260" t="s">
        <v>213</v>
      </c>
      <c r="B19" s="261" t="s">
        <v>214</v>
      </c>
      <c r="C19" s="262" t="s">
        <v>54</v>
      </c>
      <c r="D19" s="263">
        <v>2</v>
      </c>
      <c r="E19" s="296" t="s">
        <v>215</v>
      </c>
      <c r="F19" s="282"/>
    </row>
    <row r="20" spans="1:6" ht="22.5" customHeight="1" thickBot="1">
      <c r="A20" s="260" t="s">
        <v>216</v>
      </c>
      <c r="B20" s="261" t="s">
        <v>217</v>
      </c>
      <c r="C20" s="262" t="s">
        <v>12</v>
      </c>
      <c r="D20" s="263">
        <v>1</v>
      </c>
      <c r="E20" s="296">
        <v>0</v>
      </c>
      <c r="F20" s="283"/>
    </row>
    <row r="21" spans="1:6" ht="22.5" customHeight="1" thickBot="1">
      <c r="A21" s="260" t="s">
        <v>218</v>
      </c>
      <c r="B21" s="261" t="s">
        <v>219</v>
      </c>
      <c r="C21" s="262" t="s">
        <v>12</v>
      </c>
      <c r="D21" s="263">
        <v>1</v>
      </c>
      <c r="E21" s="296">
        <v>0</v>
      </c>
      <c r="F21" s="282"/>
    </row>
    <row r="22" spans="1:6" ht="22.5" customHeight="1" thickBot="1">
      <c r="A22" s="260" t="s">
        <v>220</v>
      </c>
      <c r="B22" s="261" t="s">
        <v>221</v>
      </c>
      <c r="C22" s="262" t="s">
        <v>12</v>
      </c>
      <c r="D22" s="263">
        <v>1</v>
      </c>
      <c r="E22" s="296">
        <v>0</v>
      </c>
      <c r="F22" s="283"/>
    </row>
    <row r="23" spans="1:6" ht="22.5" customHeight="1" thickBot="1">
      <c r="A23" s="260" t="s">
        <v>222</v>
      </c>
      <c r="B23" s="261" t="s">
        <v>223</v>
      </c>
      <c r="C23" s="262" t="s">
        <v>12</v>
      </c>
      <c r="D23" s="263">
        <v>1</v>
      </c>
      <c r="E23" s="296">
        <v>0</v>
      </c>
      <c r="F23" s="282"/>
    </row>
    <row r="24" spans="1:6" ht="22.5" customHeight="1" thickBot="1">
      <c r="A24" s="260" t="s">
        <v>224</v>
      </c>
      <c r="B24" s="261" t="s">
        <v>225</v>
      </c>
      <c r="C24" s="262" t="s">
        <v>12</v>
      </c>
      <c r="D24" s="263">
        <v>1</v>
      </c>
      <c r="E24" s="296">
        <v>0</v>
      </c>
      <c r="F24" s="287"/>
    </row>
    <row r="25" spans="1:6" ht="22.5" customHeight="1" thickBot="1">
      <c r="A25" s="260" t="s">
        <v>226</v>
      </c>
      <c r="B25" s="261" t="s">
        <v>227</v>
      </c>
      <c r="C25" s="262" t="s">
        <v>12</v>
      </c>
      <c r="D25" s="263">
        <v>4</v>
      </c>
      <c r="E25" s="296" t="s">
        <v>228</v>
      </c>
      <c r="F25" s="282"/>
    </row>
    <row r="26" spans="1:6" ht="22.5" customHeight="1" thickBot="1">
      <c r="A26" s="260" t="s">
        <v>229</v>
      </c>
      <c r="B26" s="261" t="s">
        <v>230</v>
      </c>
      <c r="C26" s="262" t="s">
        <v>54</v>
      </c>
      <c r="D26" s="263">
        <v>6</v>
      </c>
      <c r="E26" s="296" t="s">
        <v>231</v>
      </c>
      <c r="F26" s="284"/>
    </row>
    <row r="27" spans="1:6" ht="22.5" customHeight="1" thickBot="1">
      <c r="A27" s="260" t="s">
        <v>232</v>
      </c>
      <c r="B27" s="261" t="s">
        <v>233</v>
      </c>
      <c r="C27" s="262" t="s">
        <v>12</v>
      </c>
      <c r="D27" s="263">
        <v>1</v>
      </c>
      <c r="E27" s="296">
        <v>0</v>
      </c>
      <c r="F27" s="288"/>
    </row>
    <row r="28" spans="1:6" ht="22.5" customHeight="1" thickBot="1">
      <c r="A28" s="260" t="s">
        <v>234</v>
      </c>
      <c r="B28" s="261" t="s">
        <v>235</v>
      </c>
      <c r="C28" s="262" t="s">
        <v>12</v>
      </c>
      <c r="D28" s="263">
        <v>1</v>
      </c>
      <c r="E28" s="297">
        <v>0</v>
      </c>
      <c r="F28" s="288"/>
    </row>
    <row r="29" spans="1:6" ht="22.5" customHeight="1" thickBot="1">
      <c r="A29" s="260" t="s">
        <v>236</v>
      </c>
      <c r="B29" s="261" t="s">
        <v>237</v>
      </c>
      <c r="C29" s="262" t="s">
        <v>12</v>
      </c>
      <c r="D29" s="263">
        <v>1</v>
      </c>
      <c r="E29" s="296">
        <v>0</v>
      </c>
      <c r="F29" s="288"/>
    </row>
    <row r="30" spans="1:6" ht="22.5" customHeight="1" thickBot="1">
      <c r="A30" s="260" t="s">
        <v>238</v>
      </c>
      <c r="B30" s="261" t="s">
        <v>239</v>
      </c>
      <c r="C30" s="262" t="s">
        <v>12</v>
      </c>
      <c r="D30" s="263">
        <v>1</v>
      </c>
      <c r="E30" s="296" t="s">
        <v>240</v>
      </c>
      <c r="F30" s="284"/>
    </row>
    <row r="31" spans="1:6" ht="22.5" customHeight="1" thickBot="1">
      <c r="A31" s="260" t="s">
        <v>241</v>
      </c>
      <c r="B31" s="261" t="s">
        <v>242</v>
      </c>
      <c r="C31" s="262" t="s">
        <v>12</v>
      </c>
      <c r="D31" s="263">
        <v>1</v>
      </c>
      <c r="E31" s="296" t="s">
        <v>243</v>
      </c>
      <c r="F31" s="288"/>
    </row>
    <row r="32" spans="1:6" ht="22.5" customHeight="1" thickBot="1">
      <c r="A32" s="260" t="s">
        <v>244</v>
      </c>
      <c r="B32" s="261" t="s">
        <v>245</v>
      </c>
      <c r="C32" s="262" t="s">
        <v>54</v>
      </c>
      <c r="D32" s="263">
        <v>1</v>
      </c>
      <c r="E32" s="296">
        <v>0</v>
      </c>
      <c r="F32" s="282"/>
    </row>
    <row r="33" spans="1:6" ht="22.5" customHeight="1" thickBot="1">
      <c r="A33" s="260" t="s">
        <v>246</v>
      </c>
      <c r="B33" s="261" t="s">
        <v>247</v>
      </c>
      <c r="C33" s="262" t="s">
        <v>54</v>
      </c>
      <c r="D33" s="263">
        <v>1</v>
      </c>
      <c r="E33" s="296">
        <v>0</v>
      </c>
      <c r="F33" s="288"/>
    </row>
    <row r="34" spans="1:6" ht="22.5" customHeight="1" thickBot="1">
      <c r="A34" s="260" t="s">
        <v>248</v>
      </c>
      <c r="B34" s="261" t="s">
        <v>249</v>
      </c>
      <c r="C34" s="262" t="s">
        <v>54</v>
      </c>
      <c r="D34" s="263">
        <v>2</v>
      </c>
      <c r="E34" s="296" t="s">
        <v>250</v>
      </c>
      <c r="F34" s="282"/>
    </row>
    <row r="35" spans="1:6" ht="22.5" customHeight="1" thickBot="1">
      <c r="A35" s="260" t="s">
        <v>251</v>
      </c>
      <c r="B35" s="261" t="s">
        <v>252</v>
      </c>
      <c r="C35" s="262" t="s">
        <v>54</v>
      </c>
      <c r="D35" s="263">
        <v>2</v>
      </c>
      <c r="E35" s="296" t="s">
        <v>253</v>
      </c>
      <c r="F35" s="283"/>
    </row>
    <row r="36" spans="1:6" ht="22.5" customHeight="1" thickBot="1">
      <c r="A36" s="260" t="s">
        <v>254</v>
      </c>
      <c r="B36" s="261" t="s">
        <v>255</v>
      </c>
      <c r="C36" s="262" t="s">
        <v>54</v>
      </c>
      <c r="D36" s="263">
        <v>2</v>
      </c>
      <c r="E36" s="296" t="s">
        <v>256</v>
      </c>
      <c r="F36" s="282"/>
    </row>
    <row r="37" spans="1:6" s="195" customFormat="1" ht="22.5" customHeight="1" thickBot="1">
      <c r="A37" s="260" t="s">
        <v>257</v>
      </c>
      <c r="B37" s="261" t="s">
        <v>258</v>
      </c>
      <c r="C37" s="262" t="s">
        <v>54</v>
      </c>
      <c r="D37" s="263">
        <v>3</v>
      </c>
      <c r="E37" s="296" t="s">
        <v>259</v>
      </c>
      <c r="F37" s="289"/>
    </row>
    <row r="38" spans="1:6" ht="22.5" customHeight="1" thickBot="1">
      <c r="A38" s="260" t="s">
        <v>260</v>
      </c>
      <c r="B38" s="261" t="s">
        <v>261</v>
      </c>
      <c r="C38" s="262" t="s">
        <v>54</v>
      </c>
      <c r="D38" s="263">
        <v>2</v>
      </c>
      <c r="E38" s="296" t="s">
        <v>262</v>
      </c>
      <c r="F38" s="282"/>
    </row>
    <row r="39" spans="1:6" ht="22.5" customHeight="1" thickBot="1">
      <c r="A39" s="260" t="s">
        <v>263</v>
      </c>
      <c r="B39" s="261" t="s">
        <v>264</v>
      </c>
      <c r="C39" s="262" t="s">
        <v>54</v>
      </c>
      <c r="D39" s="263">
        <v>2</v>
      </c>
      <c r="E39" s="296" t="s">
        <v>265</v>
      </c>
      <c r="F39" s="282"/>
    </row>
    <row r="40" spans="1:6" ht="22.5" customHeight="1" thickBot="1">
      <c r="A40" s="260" t="s">
        <v>266</v>
      </c>
      <c r="B40" s="261" t="s">
        <v>267</v>
      </c>
      <c r="C40" s="262" t="s">
        <v>12</v>
      </c>
      <c r="D40" s="263">
        <v>2</v>
      </c>
      <c r="E40" s="296" t="s">
        <v>268</v>
      </c>
      <c r="F40" s="282"/>
    </row>
    <row r="41" spans="1:6" ht="22.5" customHeight="1" thickBot="1">
      <c r="A41" s="260" t="s">
        <v>269</v>
      </c>
      <c r="B41" s="261" t="s">
        <v>270</v>
      </c>
      <c r="C41" s="262" t="s">
        <v>12</v>
      </c>
      <c r="D41" s="263">
        <v>1</v>
      </c>
      <c r="E41" s="296">
        <v>0</v>
      </c>
      <c r="F41" s="282"/>
    </row>
    <row r="42" spans="1:6" s="195" customFormat="1" ht="22.5" customHeight="1" thickBot="1">
      <c r="A42" s="260" t="s">
        <v>271</v>
      </c>
      <c r="B42" s="261" t="s">
        <v>272</v>
      </c>
      <c r="C42" s="262" t="s">
        <v>12</v>
      </c>
      <c r="D42" s="263">
        <v>1</v>
      </c>
      <c r="E42" s="296">
        <v>0</v>
      </c>
      <c r="F42" s="269"/>
    </row>
    <row r="43" spans="1:6" s="195" customFormat="1" ht="22.5" customHeight="1" thickBot="1">
      <c r="A43" s="260" t="s">
        <v>273</v>
      </c>
      <c r="B43" s="261" t="s">
        <v>274</v>
      </c>
      <c r="C43" s="262" t="s">
        <v>12</v>
      </c>
      <c r="D43" s="263">
        <v>1</v>
      </c>
      <c r="E43" s="296">
        <v>0</v>
      </c>
      <c r="F43" s="269"/>
    </row>
    <row r="44" spans="1:6" ht="22.5" customHeight="1" thickBot="1">
      <c r="A44" s="260" t="s">
        <v>275</v>
      </c>
      <c r="B44" s="261" t="s">
        <v>276</v>
      </c>
      <c r="C44" s="262" t="s">
        <v>12</v>
      </c>
      <c r="D44" s="263">
        <v>2</v>
      </c>
      <c r="E44" s="296" t="s">
        <v>277</v>
      </c>
      <c r="F44" s="282"/>
    </row>
    <row r="45" spans="1:6" s="216" customFormat="1" ht="22.5" customHeight="1" thickBot="1">
      <c r="A45" s="260" t="s">
        <v>278</v>
      </c>
      <c r="B45" s="261" t="s">
        <v>279</v>
      </c>
      <c r="C45" s="262" t="s">
        <v>12</v>
      </c>
      <c r="D45" s="263">
        <v>1</v>
      </c>
      <c r="E45" s="296">
        <v>0</v>
      </c>
      <c r="F45" s="290"/>
    </row>
    <row r="46" spans="1:6" ht="22.5" customHeight="1" thickBot="1">
      <c r="A46" s="260" t="s">
        <v>280</v>
      </c>
      <c r="B46" s="261" t="s">
        <v>281</v>
      </c>
      <c r="C46" s="262" t="s">
        <v>54</v>
      </c>
      <c r="D46" s="263">
        <v>2</v>
      </c>
      <c r="E46" s="296" t="s">
        <v>282</v>
      </c>
      <c r="F46" s="282"/>
    </row>
    <row r="47" spans="1:6" ht="22.5" customHeight="1" thickBot="1">
      <c r="A47" s="260" t="s">
        <v>283</v>
      </c>
      <c r="B47" s="261" t="s">
        <v>284</v>
      </c>
      <c r="C47" s="262" t="s">
        <v>12</v>
      </c>
      <c r="D47" s="263">
        <v>2</v>
      </c>
      <c r="E47" s="296" t="s">
        <v>285</v>
      </c>
      <c r="F47" s="282"/>
    </row>
    <row r="48" spans="1:6" ht="22.5" customHeight="1" thickBot="1">
      <c r="A48" s="260" t="s">
        <v>286</v>
      </c>
      <c r="B48" s="261" t="s">
        <v>287</v>
      </c>
      <c r="C48" s="262" t="s">
        <v>54</v>
      </c>
      <c r="D48" s="263">
        <v>2</v>
      </c>
      <c r="E48" s="296" t="s">
        <v>288</v>
      </c>
      <c r="F48" s="282"/>
    </row>
    <row r="49" spans="1:6" ht="22.5" customHeight="1" thickBot="1">
      <c r="A49" s="260" t="s">
        <v>289</v>
      </c>
      <c r="B49" s="261" t="s">
        <v>290</v>
      </c>
      <c r="C49" s="262" t="s">
        <v>54</v>
      </c>
      <c r="D49" s="263">
        <v>1</v>
      </c>
      <c r="E49" s="296">
        <v>0</v>
      </c>
      <c r="F49" s="284"/>
    </row>
    <row r="50" spans="1:6" ht="22.5" customHeight="1" thickBot="1">
      <c r="A50" s="260" t="s">
        <v>291</v>
      </c>
      <c r="B50" s="261" t="s">
        <v>292</v>
      </c>
      <c r="C50" s="262" t="s">
        <v>54</v>
      </c>
      <c r="D50" s="263">
        <v>2</v>
      </c>
      <c r="E50" s="296" t="s">
        <v>293</v>
      </c>
    </row>
    <row r="51" spans="1:6" ht="22.5" customHeight="1" thickBot="1">
      <c r="A51" s="260" t="s">
        <v>294</v>
      </c>
      <c r="B51" s="261" t="s">
        <v>295</v>
      </c>
      <c r="C51" s="262" t="s">
        <v>12</v>
      </c>
      <c r="D51" s="263">
        <v>4</v>
      </c>
      <c r="E51" s="296" t="s">
        <v>296</v>
      </c>
      <c r="F51" s="284"/>
    </row>
    <row r="52" spans="1:6" ht="22.5" customHeight="1" thickBot="1">
      <c r="A52" s="260" t="s">
        <v>297</v>
      </c>
      <c r="B52" s="261" t="s">
        <v>351</v>
      </c>
      <c r="C52" s="262" t="s">
        <v>12</v>
      </c>
      <c r="D52" s="263">
        <v>1</v>
      </c>
      <c r="E52" s="296">
        <v>0</v>
      </c>
    </row>
    <row r="53" spans="1:6" ht="22.5" customHeight="1" thickBot="1">
      <c r="A53" s="260" t="s">
        <v>298</v>
      </c>
      <c r="B53" s="261" t="s">
        <v>352</v>
      </c>
      <c r="C53" s="262" t="s">
        <v>12</v>
      </c>
      <c r="D53" s="263">
        <v>1</v>
      </c>
      <c r="E53" s="296">
        <v>0</v>
      </c>
    </row>
    <row r="54" spans="1:6" ht="22.5" customHeight="1" thickBot="1">
      <c r="A54" s="260" t="s">
        <v>299</v>
      </c>
      <c r="B54" s="261" t="s">
        <v>353</v>
      </c>
      <c r="C54" s="262" t="s">
        <v>12</v>
      </c>
      <c r="D54" s="263">
        <v>2</v>
      </c>
      <c r="E54" s="296" t="s">
        <v>300</v>
      </c>
    </row>
    <row r="55" spans="1:6" ht="22.5" customHeight="1" thickBot="1">
      <c r="A55" s="260" t="s">
        <v>301</v>
      </c>
      <c r="B55" s="261" t="s">
        <v>354</v>
      </c>
      <c r="C55" s="262" t="s">
        <v>12</v>
      </c>
      <c r="D55" s="263">
        <v>1</v>
      </c>
      <c r="E55" s="296">
        <v>0</v>
      </c>
    </row>
    <row r="56" spans="1:6" ht="22.5" customHeight="1" thickBot="1">
      <c r="A56" s="260" t="s">
        <v>302</v>
      </c>
      <c r="B56" s="261" t="s">
        <v>355</v>
      </c>
      <c r="C56" s="262" t="s">
        <v>12</v>
      </c>
      <c r="D56" s="263">
        <v>1</v>
      </c>
      <c r="E56" s="296">
        <v>0</v>
      </c>
    </row>
    <row r="57" spans="1:6" ht="22.5" customHeight="1" thickBot="1">
      <c r="A57" s="260" t="s">
        <v>303</v>
      </c>
      <c r="B57" s="261" t="s">
        <v>304</v>
      </c>
      <c r="C57" s="262" t="s">
        <v>54</v>
      </c>
      <c r="D57" s="263">
        <v>1</v>
      </c>
      <c r="E57" s="296" t="s">
        <v>305</v>
      </c>
    </row>
    <row r="58" spans="1:6" ht="22.5" customHeight="1" thickBot="1">
      <c r="A58" s="260" t="s">
        <v>306</v>
      </c>
      <c r="B58" s="261" t="s">
        <v>307</v>
      </c>
      <c r="C58" s="262" t="s">
        <v>16</v>
      </c>
      <c r="D58" s="263">
        <v>20</v>
      </c>
      <c r="E58" s="295"/>
    </row>
    <row r="59" spans="1:6" ht="22.5" customHeight="1" thickBot="1">
      <c r="A59" s="260" t="s">
        <v>308</v>
      </c>
      <c r="B59" s="261" t="s">
        <v>309</v>
      </c>
      <c r="C59" s="262" t="s">
        <v>16</v>
      </c>
      <c r="D59" s="263">
        <v>50</v>
      </c>
      <c r="E59" s="295"/>
    </row>
    <row r="60" spans="1:6" ht="22.5" customHeight="1" thickBot="1">
      <c r="A60" s="260" t="s">
        <v>310</v>
      </c>
      <c r="B60" s="261" t="s">
        <v>311</v>
      </c>
      <c r="C60" s="262" t="s">
        <v>16</v>
      </c>
      <c r="D60" s="263">
        <v>20</v>
      </c>
      <c r="E60" s="295"/>
    </row>
    <row r="61" spans="1:6" ht="22.5" customHeight="1" thickBot="1">
      <c r="A61" s="260" t="s">
        <v>312</v>
      </c>
      <c r="B61" s="261" t="s">
        <v>313</v>
      </c>
      <c r="C61" s="262" t="s">
        <v>16</v>
      </c>
      <c r="D61" s="263">
        <v>20</v>
      </c>
      <c r="E61" s="295"/>
    </row>
    <row r="62" spans="1:6" ht="22.5" customHeight="1" thickBot="1">
      <c r="A62" s="260" t="s">
        <v>314</v>
      </c>
      <c r="B62" s="261" t="s">
        <v>315</v>
      </c>
      <c r="C62" s="262" t="s">
        <v>54</v>
      </c>
      <c r="D62" s="263">
        <v>1</v>
      </c>
      <c r="E62" s="295"/>
    </row>
    <row r="63" spans="1:6" ht="22.5" customHeight="1" thickBot="1">
      <c r="A63" s="260" t="s">
        <v>316</v>
      </c>
      <c r="B63" s="261" t="s">
        <v>317</v>
      </c>
      <c r="C63" s="262" t="s">
        <v>54</v>
      </c>
      <c r="D63" s="263">
        <v>1</v>
      </c>
      <c r="E63" s="295"/>
    </row>
    <row r="64" spans="1:6" ht="22.5" customHeight="1" thickBot="1">
      <c r="A64" s="260" t="s">
        <v>318</v>
      </c>
      <c r="B64" s="261" t="s">
        <v>319</v>
      </c>
      <c r="C64" s="262" t="s">
        <v>54</v>
      </c>
      <c r="D64" s="263">
        <v>1</v>
      </c>
      <c r="E64" s="295"/>
    </row>
    <row r="65" spans="1:5" ht="22.5" customHeight="1" thickBot="1">
      <c r="A65" s="260" t="s">
        <v>320</v>
      </c>
      <c r="B65" s="261" t="s">
        <v>321</v>
      </c>
      <c r="C65" s="262" t="s">
        <v>54</v>
      </c>
      <c r="D65" s="263">
        <v>1</v>
      </c>
      <c r="E65" s="295"/>
    </row>
    <row r="66" spans="1:5" ht="22.5" customHeight="1" thickBot="1">
      <c r="A66" s="260" t="s">
        <v>322</v>
      </c>
      <c r="B66" s="261" t="s">
        <v>323</v>
      </c>
      <c r="C66" s="262" t="s">
        <v>54</v>
      </c>
      <c r="D66" s="263">
        <v>1</v>
      </c>
      <c r="E66" s="295"/>
    </row>
    <row r="67" spans="1:5" ht="30" customHeight="1" thickBot="1">
      <c r="A67" s="260" t="s">
        <v>324</v>
      </c>
      <c r="B67" s="261" t="s">
        <v>325</v>
      </c>
      <c r="C67" s="262" t="s">
        <v>54</v>
      </c>
      <c r="D67" s="263">
        <v>1</v>
      </c>
      <c r="E67" s="295"/>
    </row>
    <row r="68" spans="1:5" ht="22.5" customHeight="1" thickBot="1">
      <c r="A68" s="260" t="s">
        <v>326</v>
      </c>
      <c r="B68" s="261" t="s">
        <v>327</v>
      </c>
      <c r="C68" s="264" t="s">
        <v>12</v>
      </c>
      <c r="D68" s="265">
        <v>1</v>
      </c>
      <c r="E68" s="295">
        <v>0</v>
      </c>
    </row>
    <row r="69" spans="1:5" ht="22.5" customHeight="1" thickBot="1">
      <c r="A69" s="266"/>
      <c r="B69" s="267" t="s">
        <v>111</v>
      </c>
      <c r="C69" s="267"/>
      <c r="D69" s="267"/>
      <c r="E69" s="368"/>
    </row>
    <row r="149" ht="15" customHeight="1"/>
    <row r="172" ht="26.25" customHeight="1"/>
    <row r="247" ht="12.75" customHeight="1"/>
    <row r="249"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sheetData>
  <pageMargins left="0.78740157480314965" right="0.19685039370078741" top="0.59055118110236227" bottom="0.59055118110236227" header="0" footer="0.19685039370078741"/>
  <pageSetup paperSize="9" orientation="landscape" r:id="rId1"/>
  <headerFooter>
    <oddFooter>Stran &amp;P</oddFooter>
  </headerFooter>
  <rowBreaks count="1" manualBreakCount="1">
    <brk id="1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Zeros="0" tabSelected="1" topLeftCell="A13" workbookViewId="0">
      <selection activeCell="C22" sqref="C22"/>
    </sheetView>
  </sheetViews>
  <sheetFormatPr defaultRowHeight="12.75"/>
  <cols>
    <col min="1" max="1" width="4.7109375" style="34" customWidth="1"/>
    <col min="2" max="2" width="59.42578125" style="20" customWidth="1"/>
    <col min="3" max="3" width="20.7109375" style="18" customWidth="1"/>
    <col min="4" max="4" width="9.140625" style="4"/>
    <col min="5" max="5" width="14.7109375" style="4" bestFit="1" customWidth="1"/>
    <col min="6" max="6" width="27.28515625" style="4" customWidth="1"/>
    <col min="7" max="255" width="9.140625" style="4"/>
    <col min="256" max="256" width="17.5703125" style="4" customWidth="1"/>
    <col min="257" max="257" width="42.42578125" style="4" customWidth="1"/>
    <col min="258" max="258" width="9.140625" style="4"/>
    <col min="259" max="259" width="20.7109375" style="4" customWidth="1"/>
    <col min="260" max="511" width="9.140625" style="4"/>
    <col min="512" max="512" width="17.5703125" style="4" customWidth="1"/>
    <col min="513" max="513" width="42.42578125" style="4" customWidth="1"/>
    <col min="514" max="514" width="9.140625" style="4"/>
    <col min="515" max="515" width="20.7109375" style="4" customWidth="1"/>
    <col min="516" max="767" width="9.140625" style="4"/>
    <col min="768" max="768" width="17.5703125" style="4" customWidth="1"/>
    <col min="769" max="769" width="42.42578125" style="4" customWidth="1"/>
    <col min="770" max="770" width="9.140625" style="4"/>
    <col min="771" max="771" width="20.7109375" style="4" customWidth="1"/>
    <col min="772" max="1023" width="9.140625" style="4"/>
    <col min="1024" max="1024" width="17.5703125" style="4" customWidth="1"/>
    <col min="1025" max="1025" width="42.42578125" style="4" customWidth="1"/>
    <col min="1026" max="1026" width="9.140625" style="4"/>
    <col min="1027" max="1027" width="20.7109375" style="4" customWidth="1"/>
    <col min="1028" max="1279" width="9.140625" style="4"/>
    <col min="1280" max="1280" width="17.5703125" style="4" customWidth="1"/>
    <col min="1281" max="1281" width="42.42578125" style="4" customWidth="1"/>
    <col min="1282" max="1282" width="9.140625" style="4"/>
    <col min="1283" max="1283" width="20.7109375" style="4" customWidth="1"/>
    <col min="1284" max="1535" width="9.140625" style="4"/>
    <col min="1536" max="1536" width="17.5703125" style="4" customWidth="1"/>
    <col min="1537" max="1537" width="42.42578125" style="4" customWidth="1"/>
    <col min="1538" max="1538" width="9.140625" style="4"/>
    <col min="1539" max="1539" width="20.7109375" style="4" customWidth="1"/>
    <col min="1540" max="1791" width="9.140625" style="4"/>
    <col min="1792" max="1792" width="17.5703125" style="4" customWidth="1"/>
    <col min="1793" max="1793" width="42.42578125" style="4" customWidth="1"/>
    <col min="1794" max="1794" width="9.140625" style="4"/>
    <col min="1795" max="1795" width="20.7109375" style="4" customWidth="1"/>
    <col min="1796" max="2047" width="9.140625" style="4"/>
    <col min="2048" max="2048" width="17.5703125" style="4" customWidth="1"/>
    <col min="2049" max="2049" width="42.42578125" style="4" customWidth="1"/>
    <col min="2050" max="2050" width="9.140625" style="4"/>
    <col min="2051" max="2051" width="20.7109375" style="4" customWidth="1"/>
    <col min="2052" max="2303" width="9.140625" style="4"/>
    <col min="2304" max="2304" width="17.5703125" style="4" customWidth="1"/>
    <col min="2305" max="2305" width="42.42578125" style="4" customWidth="1"/>
    <col min="2306" max="2306" width="9.140625" style="4"/>
    <col min="2307" max="2307" width="20.7109375" style="4" customWidth="1"/>
    <col min="2308" max="2559" width="9.140625" style="4"/>
    <col min="2560" max="2560" width="17.5703125" style="4" customWidth="1"/>
    <col min="2561" max="2561" width="42.42578125" style="4" customWidth="1"/>
    <col min="2562" max="2562" width="9.140625" style="4"/>
    <col min="2563" max="2563" width="20.7109375" style="4" customWidth="1"/>
    <col min="2564" max="2815" width="9.140625" style="4"/>
    <col min="2816" max="2816" width="17.5703125" style="4" customWidth="1"/>
    <col min="2817" max="2817" width="42.42578125" style="4" customWidth="1"/>
    <col min="2818" max="2818" width="9.140625" style="4"/>
    <col min="2819" max="2819" width="20.7109375" style="4" customWidth="1"/>
    <col min="2820" max="3071" width="9.140625" style="4"/>
    <col min="3072" max="3072" width="17.5703125" style="4" customWidth="1"/>
    <col min="3073" max="3073" width="42.42578125" style="4" customWidth="1"/>
    <col min="3074" max="3074" width="9.140625" style="4"/>
    <col min="3075" max="3075" width="20.7109375" style="4" customWidth="1"/>
    <col min="3076" max="3327" width="9.140625" style="4"/>
    <col min="3328" max="3328" width="17.5703125" style="4" customWidth="1"/>
    <col min="3329" max="3329" width="42.42578125" style="4" customWidth="1"/>
    <col min="3330" max="3330" width="9.140625" style="4"/>
    <col min="3331" max="3331" width="20.7109375" style="4" customWidth="1"/>
    <col min="3332" max="3583" width="9.140625" style="4"/>
    <col min="3584" max="3584" width="17.5703125" style="4" customWidth="1"/>
    <col min="3585" max="3585" width="42.42578125" style="4" customWidth="1"/>
    <col min="3586" max="3586" width="9.140625" style="4"/>
    <col min="3587" max="3587" width="20.7109375" style="4" customWidth="1"/>
    <col min="3588" max="3839" width="9.140625" style="4"/>
    <col min="3840" max="3840" width="17.5703125" style="4" customWidth="1"/>
    <col min="3841" max="3841" width="42.42578125" style="4" customWidth="1"/>
    <col min="3842" max="3842" width="9.140625" style="4"/>
    <col min="3843" max="3843" width="20.7109375" style="4" customWidth="1"/>
    <col min="3844" max="4095" width="9.140625" style="4"/>
    <col min="4096" max="4096" width="17.5703125" style="4" customWidth="1"/>
    <col min="4097" max="4097" width="42.42578125" style="4" customWidth="1"/>
    <col min="4098" max="4098" width="9.140625" style="4"/>
    <col min="4099" max="4099" width="20.7109375" style="4" customWidth="1"/>
    <col min="4100" max="4351" width="9.140625" style="4"/>
    <col min="4352" max="4352" width="17.5703125" style="4" customWidth="1"/>
    <col min="4353" max="4353" width="42.42578125" style="4" customWidth="1"/>
    <col min="4354" max="4354" width="9.140625" style="4"/>
    <col min="4355" max="4355" width="20.7109375" style="4" customWidth="1"/>
    <col min="4356" max="4607" width="9.140625" style="4"/>
    <col min="4608" max="4608" width="17.5703125" style="4" customWidth="1"/>
    <col min="4609" max="4609" width="42.42578125" style="4" customWidth="1"/>
    <col min="4610" max="4610" width="9.140625" style="4"/>
    <col min="4611" max="4611" width="20.7109375" style="4" customWidth="1"/>
    <col min="4612" max="4863" width="9.140625" style="4"/>
    <col min="4864" max="4864" width="17.5703125" style="4" customWidth="1"/>
    <col min="4865" max="4865" width="42.42578125" style="4" customWidth="1"/>
    <col min="4866" max="4866" width="9.140625" style="4"/>
    <col min="4867" max="4867" width="20.7109375" style="4" customWidth="1"/>
    <col min="4868" max="5119" width="9.140625" style="4"/>
    <col min="5120" max="5120" width="17.5703125" style="4" customWidth="1"/>
    <col min="5121" max="5121" width="42.42578125" style="4" customWidth="1"/>
    <col min="5122" max="5122" width="9.140625" style="4"/>
    <col min="5123" max="5123" width="20.7109375" style="4" customWidth="1"/>
    <col min="5124" max="5375" width="9.140625" style="4"/>
    <col min="5376" max="5376" width="17.5703125" style="4" customWidth="1"/>
    <col min="5377" max="5377" width="42.42578125" style="4" customWidth="1"/>
    <col min="5378" max="5378" width="9.140625" style="4"/>
    <col min="5379" max="5379" width="20.7109375" style="4" customWidth="1"/>
    <col min="5380" max="5631" width="9.140625" style="4"/>
    <col min="5632" max="5632" width="17.5703125" style="4" customWidth="1"/>
    <col min="5633" max="5633" width="42.42578125" style="4" customWidth="1"/>
    <col min="5634" max="5634" width="9.140625" style="4"/>
    <col min="5635" max="5635" width="20.7109375" style="4" customWidth="1"/>
    <col min="5636" max="5887" width="9.140625" style="4"/>
    <col min="5888" max="5888" width="17.5703125" style="4" customWidth="1"/>
    <col min="5889" max="5889" width="42.42578125" style="4" customWidth="1"/>
    <col min="5890" max="5890" width="9.140625" style="4"/>
    <col min="5891" max="5891" width="20.7109375" style="4" customWidth="1"/>
    <col min="5892" max="6143" width="9.140625" style="4"/>
    <col min="6144" max="6144" width="17.5703125" style="4" customWidth="1"/>
    <col min="6145" max="6145" width="42.42578125" style="4" customWidth="1"/>
    <col min="6146" max="6146" width="9.140625" style="4"/>
    <col min="6147" max="6147" width="20.7109375" style="4" customWidth="1"/>
    <col min="6148" max="6399" width="9.140625" style="4"/>
    <col min="6400" max="6400" width="17.5703125" style="4" customWidth="1"/>
    <col min="6401" max="6401" width="42.42578125" style="4" customWidth="1"/>
    <col min="6402" max="6402" width="9.140625" style="4"/>
    <col min="6403" max="6403" width="20.7109375" style="4" customWidth="1"/>
    <col min="6404" max="6655" width="9.140625" style="4"/>
    <col min="6656" max="6656" width="17.5703125" style="4" customWidth="1"/>
    <col min="6657" max="6657" width="42.42578125" style="4" customWidth="1"/>
    <col min="6658" max="6658" width="9.140625" style="4"/>
    <col min="6659" max="6659" width="20.7109375" style="4" customWidth="1"/>
    <col min="6660" max="6911" width="9.140625" style="4"/>
    <col min="6912" max="6912" width="17.5703125" style="4" customWidth="1"/>
    <col min="6913" max="6913" width="42.42578125" style="4" customWidth="1"/>
    <col min="6914" max="6914" width="9.140625" style="4"/>
    <col min="6915" max="6915" width="20.7109375" style="4" customWidth="1"/>
    <col min="6916" max="7167" width="9.140625" style="4"/>
    <col min="7168" max="7168" width="17.5703125" style="4" customWidth="1"/>
    <col min="7169" max="7169" width="42.42578125" style="4" customWidth="1"/>
    <col min="7170" max="7170" width="9.140625" style="4"/>
    <col min="7171" max="7171" width="20.7109375" style="4" customWidth="1"/>
    <col min="7172" max="7423" width="9.140625" style="4"/>
    <col min="7424" max="7424" width="17.5703125" style="4" customWidth="1"/>
    <col min="7425" max="7425" width="42.42578125" style="4" customWidth="1"/>
    <col min="7426" max="7426" width="9.140625" style="4"/>
    <col min="7427" max="7427" width="20.7109375" style="4" customWidth="1"/>
    <col min="7428" max="7679" width="9.140625" style="4"/>
    <col min="7680" max="7680" width="17.5703125" style="4" customWidth="1"/>
    <col min="7681" max="7681" width="42.42578125" style="4" customWidth="1"/>
    <col min="7682" max="7682" width="9.140625" style="4"/>
    <col min="7683" max="7683" width="20.7109375" style="4" customWidth="1"/>
    <col min="7684" max="7935" width="9.140625" style="4"/>
    <col min="7936" max="7936" width="17.5703125" style="4" customWidth="1"/>
    <col min="7937" max="7937" width="42.42578125" style="4" customWidth="1"/>
    <col min="7938" max="7938" width="9.140625" style="4"/>
    <col min="7939" max="7939" width="20.7109375" style="4" customWidth="1"/>
    <col min="7940" max="8191" width="9.140625" style="4"/>
    <col min="8192" max="8192" width="17.5703125" style="4" customWidth="1"/>
    <col min="8193" max="8193" width="42.42578125" style="4" customWidth="1"/>
    <col min="8194" max="8194" width="9.140625" style="4"/>
    <col min="8195" max="8195" width="20.7109375" style="4" customWidth="1"/>
    <col min="8196" max="8447" width="9.140625" style="4"/>
    <col min="8448" max="8448" width="17.5703125" style="4" customWidth="1"/>
    <col min="8449" max="8449" width="42.42578125" style="4" customWidth="1"/>
    <col min="8450" max="8450" width="9.140625" style="4"/>
    <col min="8451" max="8451" width="20.7109375" style="4" customWidth="1"/>
    <col min="8452" max="8703" width="9.140625" style="4"/>
    <col min="8704" max="8704" width="17.5703125" style="4" customWidth="1"/>
    <col min="8705" max="8705" width="42.42578125" style="4" customWidth="1"/>
    <col min="8706" max="8706" width="9.140625" style="4"/>
    <col min="8707" max="8707" width="20.7109375" style="4" customWidth="1"/>
    <col min="8708" max="8959" width="9.140625" style="4"/>
    <col min="8960" max="8960" width="17.5703125" style="4" customWidth="1"/>
    <col min="8961" max="8961" width="42.42578125" style="4" customWidth="1"/>
    <col min="8962" max="8962" width="9.140625" style="4"/>
    <col min="8963" max="8963" width="20.7109375" style="4" customWidth="1"/>
    <col min="8964" max="9215" width="9.140625" style="4"/>
    <col min="9216" max="9216" width="17.5703125" style="4" customWidth="1"/>
    <col min="9217" max="9217" width="42.42578125" style="4" customWidth="1"/>
    <col min="9218" max="9218" width="9.140625" style="4"/>
    <col min="9219" max="9219" width="20.7109375" style="4" customWidth="1"/>
    <col min="9220" max="9471" width="9.140625" style="4"/>
    <col min="9472" max="9472" width="17.5703125" style="4" customWidth="1"/>
    <col min="9473" max="9473" width="42.42578125" style="4" customWidth="1"/>
    <col min="9474" max="9474" width="9.140625" style="4"/>
    <col min="9475" max="9475" width="20.7109375" style="4" customWidth="1"/>
    <col min="9476" max="9727" width="9.140625" style="4"/>
    <col min="9728" max="9728" width="17.5703125" style="4" customWidth="1"/>
    <col min="9729" max="9729" width="42.42578125" style="4" customWidth="1"/>
    <col min="9730" max="9730" width="9.140625" style="4"/>
    <col min="9731" max="9731" width="20.7109375" style="4" customWidth="1"/>
    <col min="9732" max="9983" width="9.140625" style="4"/>
    <col min="9984" max="9984" width="17.5703125" style="4" customWidth="1"/>
    <col min="9985" max="9985" width="42.42578125" style="4" customWidth="1"/>
    <col min="9986" max="9986" width="9.140625" style="4"/>
    <col min="9987" max="9987" width="20.7109375" style="4" customWidth="1"/>
    <col min="9988" max="10239" width="9.140625" style="4"/>
    <col min="10240" max="10240" width="17.5703125" style="4" customWidth="1"/>
    <col min="10241" max="10241" width="42.42578125" style="4" customWidth="1"/>
    <col min="10242" max="10242" width="9.140625" style="4"/>
    <col min="10243" max="10243" width="20.7109375" style="4" customWidth="1"/>
    <col min="10244" max="10495" width="9.140625" style="4"/>
    <col min="10496" max="10496" width="17.5703125" style="4" customWidth="1"/>
    <col min="10497" max="10497" width="42.42578125" style="4" customWidth="1"/>
    <col min="10498" max="10498" width="9.140625" style="4"/>
    <col min="10499" max="10499" width="20.7109375" style="4" customWidth="1"/>
    <col min="10500" max="10751" width="9.140625" style="4"/>
    <col min="10752" max="10752" width="17.5703125" style="4" customWidth="1"/>
    <col min="10753" max="10753" width="42.42578125" style="4" customWidth="1"/>
    <col min="10754" max="10754" width="9.140625" style="4"/>
    <col min="10755" max="10755" width="20.7109375" style="4" customWidth="1"/>
    <col min="10756" max="11007" width="9.140625" style="4"/>
    <col min="11008" max="11008" width="17.5703125" style="4" customWidth="1"/>
    <col min="11009" max="11009" width="42.42578125" style="4" customWidth="1"/>
    <col min="11010" max="11010" width="9.140625" style="4"/>
    <col min="11011" max="11011" width="20.7109375" style="4" customWidth="1"/>
    <col min="11012" max="11263" width="9.140625" style="4"/>
    <col min="11264" max="11264" width="17.5703125" style="4" customWidth="1"/>
    <col min="11265" max="11265" width="42.42578125" style="4" customWidth="1"/>
    <col min="11266" max="11266" width="9.140625" style="4"/>
    <col min="11267" max="11267" width="20.7109375" style="4" customWidth="1"/>
    <col min="11268" max="11519" width="9.140625" style="4"/>
    <col min="11520" max="11520" width="17.5703125" style="4" customWidth="1"/>
    <col min="11521" max="11521" width="42.42578125" style="4" customWidth="1"/>
    <col min="11522" max="11522" width="9.140625" style="4"/>
    <col min="11523" max="11523" width="20.7109375" style="4" customWidth="1"/>
    <col min="11524" max="11775" width="9.140625" style="4"/>
    <col min="11776" max="11776" width="17.5703125" style="4" customWidth="1"/>
    <col min="11777" max="11777" width="42.42578125" style="4" customWidth="1"/>
    <col min="11778" max="11778" width="9.140625" style="4"/>
    <col min="11779" max="11779" width="20.7109375" style="4" customWidth="1"/>
    <col min="11780" max="12031" width="9.140625" style="4"/>
    <col min="12032" max="12032" width="17.5703125" style="4" customWidth="1"/>
    <col min="12033" max="12033" width="42.42578125" style="4" customWidth="1"/>
    <col min="12034" max="12034" width="9.140625" style="4"/>
    <col min="12035" max="12035" width="20.7109375" style="4" customWidth="1"/>
    <col min="12036" max="12287" width="9.140625" style="4"/>
    <col min="12288" max="12288" width="17.5703125" style="4" customWidth="1"/>
    <col min="12289" max="12289" width="42.42578125" style="4" customWidth="1"/>
    <col min="12290" max="12290" width="9.140625" style="4"/>
    <col min="12291" max="12291" width="20.7109375" style="4" customWidth="1"/>
    <col min="12292" max="12543" width="9.140625" style="4"/>
    <col min="12544" max="12544" width="17.5703125" style="4" customWidth="1"/>
    <col min="12545" max="12545" width="42.42578125" style="4" customWidth="1"/>
    <col min="12546" max="12546" width="9.140625" style="4"/>
    <col min="12547" max="12547" width="20.7109375" style="4" customWidth="1"/>
    <col min="12548" max="12799" width="9.140625" style="4"/>
    <col min="12800" max="12800" width="17.5703125" style="4" customWidth="1"/>
    <col min="12801" max="12801" width="42.42578125" style="4" customWidth="1"/>
    <col min="12802" max="12802" width="9.140625" style="4"/>
    <col min="12803" max="12803" width="20.7109375" style="4" customWidth="1"/>
    <col min="12804" max="13055" width="9.140625" style="4"/>
    <col min="13056" max="13056" width="17.5703125" style="4" customWidth="1"/>
    <col min="13057" max="13057" width="42.42578125" style="4" customWidth="1"/>
    <col min="13058" max="13058" width="9.140625" style="4"/>
    <col min="13059" max="13059" width="20.7109375" style="4" customWidth="1"/>
    <col min="13060" max="13311" width="9.140625" style="4"/>
    <col min="13312" max="13312" width="17.5703125" style="4" customWidth="1"/>
    <col min="13313" max="13313" width="42.42578125" style="4" customWidth="1"/>
    <col min="13314" max="13314" width="9.140625" style="4"/>
    <col min="13315" max="13315" width="20.7109375" style="4" customWidth="1"/>
    <col min="13316" max="13567" width="9.140625" style="4"/>
    <col min="13568" max="13568" width="17.5703125" style="4" customWidth="1"/>
    <col min="13569" max="13569" width="42.42578125" style="4" customWidth="1"/>
    <col min="13570" max="13570" width="9.140625" style="4"/>
    <col min="13571" max="13571" width="20.7109375" style="4" customWidth="1"/>
    <col min="13572" max="13823" width="9.140625" style="4"/>
    <col min="13824" max="13824" width="17.5703125" style="4" customWidth="1"/>
    <col min="13825" max="13825" width="42.42578125" style="4" customWidth="1"/>
    <col min="13826" max="13826" width="9.140625" style="4"/>
    <col min="13827" max="13827" width="20.7109375" style="4" customWidth="1"/>
    <col min="13828" max="14079" width="9.140625" style="4"/>
    <col min="14080" max="14080" width="17.5703125" style="4" customWidth="1"/>
    <col min="14081" max="14081" width="42.42578125" style="4" customWidth="1"/>
    <col min="14082" max="14082" width="9.140625" style="4"/>
    <col min="14083" max="14083" width="20.7109375" style="4" customWidth="1"/>
    <col min="14084" max="14335" width="9.140625" style="4"/>
    <col min="14336" max="14336" width="17.5703125" style="4" customWidth="1"/>
    <col min="14337" max="14337" width="42.42578125" style="4" customWidth="1"/>
    <col min="14338" max="14338" width="9.140625" style="4"/>
    <col min="14339" max="14339" width="20.7109375" style="4" customWidth="1"/>
    <col min="14340" max="14591" width="9.140625" style="4"/>
    <col min="14592" max="14592" width="17.5703125" style="4" customWidth="1"/>
    <col min="14593" max="14593" width="42.42578125" style="4" customWidth="1"/>
    <col min="14594" max="14594" width="9.140625" style="4"/>
    <col min="14595" max="14595" width="20.7109375" style="4" customWidth="1"/>
    <col min="14596" max="14847" width="9.140625" style="4"/>
    <col min="14848" max="14848" width="17.5703125" style="4" customWidth="1"/>
    <col min="14849" max="14849" width="42.42578125" style="4" customWidth="1"/>
    <col min="14850" max="14850" width="9.140625" style="4"/>
    <col min="14851" max="14851" width="20.7109375" style="4" customWidth="1"/>
    <col min="14852" max="15103" width="9.140625" style="4"/>
    <col min="15104" max="15104" width="17.5703125" style="4" customWidth="1"/>
    <col min="15105" max="15105" width="42.42578125" style="4" customWidth="1"/>
    <col min="15106" max="15106" width="9.140625" style="4"/>
    <col min="15107" max="15107" width="20.7109375" style="4" customWidth="1"/>
    <col min="15108" max="15359" width="9.140625" style="4"/>
    <col min="15360" max="15360" width="17.5703125" style="4" customWidth="1"/>
    <col min="15361" max="15361" width="42.42578125" style="4" customWidth="1"/>
    <col min="15362" max="15362" width="9.140625" style="4"/>
    <col min="15363" max="15363" width="20.7109375" style="4" customWidth="1"/>
    <col min="15364" max="15615" width="9.140625" style="4"/>
    <col min="15616" max="15616" width="17.5703125" style="4" customWidth="1"/>
    <col min="15617" max="15617" width="42.42578125" style="4" customWidth="1"/>
    <col min="15618" max="15618" width="9.140625" style="4"/>
    <col min="15619" max="15619" width="20.7109375" style="4" customWidth="1"/>
    <col min="15620" max="15871" width="9.140625" style="4"/>
    <col min="15872" max="15872" width="17.5703125" style="4" customWidth="1"/>
    <col min="15873" max="15873" width="42.42578125" style="4" customWidth="1"/>
    <col min="15874" max="15874" width="9.140625" style="4"/>
    <col min="15875" max="15875" width="20.7109375" style="4" customWidth="1"/>
    <col min="15876" max="16127" width="9.140625" style="4"/>
    <col min="16128" max="16128" width="17.5703125" style="4" customWidth="1"/>
    <col min="16129" max="16129" width="42.42578125" style="4" customWidth="1"/>
    <col min="16130" max="16130" width="9.140625" style="4"/>
    <col min="16131" max="16131" width="20.7109375" style="4" customWidth="1"/>
    <col min="16132" max="16384" width="9.140625" style="4"/>
  </cols>
  <sheetData>
    <row r="1" spans="1:7" ht="15.75">
      <c r="B1" s="79" t="str">
        <f>+nsl!D18</f>
        <v>IZGRADNJA KANALIZACIJSKEGA OMREŽJA NA OBMOČJU</v>
      </c>
      <c r="C1" s="35"/>
      <c r="D1" s="35"/>
      <c r="E1" s="35"/>
      <c r="F1" s="35"/>
      <c r="G1" s="36"/>
    </row>
    <row r="2" spans="1:7" ht="15.75">
      <c r="B2" s="79" t="str">
        <f>+nsl!D19</f>
        <v>AGLOMERACIJE HRVATINI - KANALIZACIJA BARIŽONI</v>
      </c>
      <c r="C2" s="17"/>
      <c r="D2" s="71"/>
      <c r="E2" s="35"/>
      <c r="F2" s="35"/>
      <c r="G2" s="36"/>
    </row>
    <row r="3" spans="1:7" ht="15.75">
      <c r="B3" s="79"/>
      <c r="C3" s="19"/>
      <c r="D3" s="35"/>
      <c r="E3" s="35"/>
      <c r="F3" s="35"/>
      <c r="G3" s="36"/>
    </row>
    <row r="4" spans="1:7">
      <c r="B4" s="79"/>
    </row>
    <row r="5" spans="1:7">
      <c r="B5" s="79" t="s">
        <v>107</v>
      </c>
    </row>
    <row r="6" spans="1:7" ht="26.25" customHeight="1">
      <c r="B6" s="79"/>
    </row>
    <row r="7" spans="1:7" ht="26.25">
      <c r="B7" s="21" t="s">
        <v>9</v>
      </c>
    </row>
    <row r="8" spans="1:7" ht="26.25">
      <c r="B8" s="21"/>
    </row>
    <row r="9" spans="1:7" ht="15.75">
      <c r="B9" s="23"/>
    </row>
    <row r="10" spans="1:7" s="24" customFormat="1" ht="15.75">
      <c r="A10" s="22">
        <v>1</v>
      </c>
      <c r="B10" s="23" t="s">
        <v>112</v>
      </c>
      <c r="C10" s="179"/>
    </row>
    <row r="11" spans="1:7" s="24" customFormat="1" ht="15.75">
      <c r="A11" s="22"/>
      <c r="B11" s="23" t="s">
        <v>340</v>
      </c>
      <c r="C11" s="179">
        <f>Rfk!M30</f>
        <v>0</v>
      </c>
    </row>
    <row r="12" spans="1:7" s="24" customFormat="1" ht="15.75">
      <c r="A12" s="22"/>
      <c r="B12" s="23" t="s">
        <v>341</v>
      </c>
      <c r="C12" s="179">
        <f>Rfk!M31</f>
        <v>0</v>
      </c>
    </row>
    <row r="13" spans="1:7" s="24" customFormat="1" ht="15.75">
      <c r="A13" s="22"/>
      <c r="B13" s="23" t="s">
        <v>111</v>
      </c>
      <c r="C13" s="179">
        <f>Rfk!M32</f>
        <v>0</v>
      </c>
    </row>
    <row r="14" spans="1:7" s="24" customFormat="1" ht="15.75">
      <c r="A14" s="22"/>
      <c r="B14" s="23"/>
      <c r="C14" s="179"/>
    </row>
    <row r="15" spans="1:7" s="24" customFormat="1" ht="15.75">
      <c r="A15" s="22">
        <v>2</v>
      </c>
      <c r="B15" s="23" t="s">
        <v>109</v>
      </c>
      <c r="C15" s="179"/>
    </row>
    <row r="16" spans="1:7" s="24" customFormat="1" ht="15.75">
      <c r="A16" s="22"/>
      <c r="B16" s="23" t="s">
        <v>63</v>
      </c>
      <c r="C16" s="179">
        <f>'Č1-grd'!F58+'Č1-ELgd'!F23+'Č2-grd'!F58+'Č2-ELgd'!F23</f>
        <v>0</v>
      </c>
    </row>
    <row r="17" spans="1:5" s="24" customFormat="1" ht="15.75">
      <c r="A17" s="22"/>
      <c r="B17" s="23" t="s">
        <v>185</v>
      </c>
      <c r="C17" s="179">
        <f>'Č1-str'!F30+'Č2-str'!F30</f>
        <v>0</v>
      </c>
    </row>
    <row r="18" spans="1:5" s="24" customFormat="1" ht="15.75">
      <c r="A18" s="22"/>
      <c r="B18" s="23" t="s">
        <v>110</v>
      </c>
      <c r="C18" s="179">
        <f>'Č1-el'!F20+'Č2-el'!F20</f>
        <v>0</v>
      </c>
    </row>
    <row r="19" spans="1:5" s="24" customFormat="1" ht="15.75">
      <c r="A19" s="22"/>
      <c r="B19" s="23" t="s">
        <v>348</v>
      </c>
      <c r="C19" s="179">
        <f>'Č1-telem'!E69+'Č2-telem'!E69</f>
        <v>0</v>
      </c>
    </row>
    <row r="20" spans="1:5" s="24" customFormat="1" ht="15.75">
      <c r="A20" s="22"/>
      <c r="B20" s="23" t="s">
        <v>367</v>
      </c>
      <c r="C20" s="179">
        <f>SUM(C16:C19)</f>
        <v>0</v>
      </c>
    </row>
    <row r="21" spans="1:5" s="24" customFormat="1" ht="15.75">
      <c r="A21" s="22"/>
      <c r="B21" s="23"/>
      <c r="C21" s="179"/>
    </row>
    <row r="22" spans="1:5" s="24" customFormat="1" ht="15.75">
      <c r="A22" s="22">
        <v>3</v>
      </c>
      <c r="B22" s="23" t="s">
        <v>375</v>
      </c>
      <c r="C22" s="179"/>
    </row>
    <row r="23" spans="1:5" s="24" customFormat="1" ht="15.75">
      <c r="A23" s="22"/>
      <c r="B23" s="23" t="s">
        <v>376</v>
      </c>
      <c r="C23" s="179">
        <f>C22*0.667</f>
        <v>0</v>
      </c>
      <c r="E23" s="337"/>
    </row>
    <row r="24" spans="1:5" s="24" customFormat="1" ht="15.75">
      <c r="A24" s="22"/>
      <c r="B24" s="23" t="s">
        <v>377</v>
      </c>
      <c r="C24" s="179">
        <f>C22*0.333</f>
        <v>0</v>
      </c>
    </row>
    <row r="25" spans="1:5" s="24" customFormat="1" ht="15.75">
      <c r="A25" s="22"/>
      <c r="B25" s="23"/>
      <c r="C25" s="179"/>
    </row>
    <row r="26" spans="1:5" s="24" customFormat="1" ht="23.25" customHeight="1">
      <c r="A26" s="22">
        <v>4</v>
      </c>
      <c r="B26" s="23" t="s">
        <v>362</v>
      </c>
      <c r="C26" s="179">
        <f>vodovod!F24</f>
        <v>0</v>
      </c>
    </row>
    <row r="27" spans="1:5" s="24" customFormat="1" ht="15.75">
      <c r="A27" s="22"/>
      <c r="B27" s="23"/>
      <c r="C27" s="179"/>
    </row>
    <row r="28" spans="1:5" s="24" customFormat="1" ht="31.5">
      <c r="A28" s="22">
        <v>6</v>
      </c>
      <c r="B28" s="23" t="s">
        <v>371</v>
      </c>
      <c r="C28" s="179">
        <f>(C11+C20+C23+C26)*0.1</f>
        <v>0</v>
      </c>
    </row>
    <row r="29" spans="1:5" s="24" customFormat="1" ht="15.75">
      <c r="A29" s="22"/>
      <c r="B29" s="23"/>
      <c r="C29" s="179"/>
    </row>
    <row r="30" spans="1:5" s="24" customFormat="1" ht="15.75">
      <c r="A30" s="22">
        <v>7</v>
      </c>
      <c r="B30" s="23" t="s">
        <v>372</v>
      </c>
      <c r="C30" s="179">
        <f>(C12+C24)*0.1</f>
        <v>0</v>
      </c>
    </row>
    <row r="31" spans="1:5" s="24" customFormat="1" ht="18">
      <c r="A31" s="37"/>
      <c r="B31" s="38"/>
      <c r="C31" s="180"/>
    </row>
    <row r="32" spans="1:5" s="24" customFormat="1" ht="18">
      <c r="A32" s="334"/>
      <c r="B32" s="23" t="s">
        <v>373</v>
      </c>
      <c r="C32" s="335">
        <f>C11+C20+C23+C26+C28</f>
        <v>0</v>
      </c>
      <c r="E32" s="337"/>
    </row>
    <row r="33" spans="1:3" s="24" customFormat="1" ht="18">
      <c r="A33" s="37"/>
      <c r="B33" s="336" t="s">
        <v>374</v>
      </c>
      <c r="C33" s="180">
        <f>C12+C24+C30</f>
        <v>0</v>
      </c>
    </row>
    <row r="34" spans="1:3" s="24" customFormat="1" ht="15.75">
      <c r="A34" s="22"/>
      <c r="B34" s="26" t="s">
        <v>33</v>
      </c>
      <c r="C34" s="179">
        <f>C32+C33</f>
        <v>0</v>
      </c>
    </row>
    <row r="35" spans="1:3" s="24" customFormat="1" ht="15.75">
      <c r="A35" s="22"/>
      <c r="B35" s="23"/>
      <c r="C35" s="179"/>
    </row>
    <row r="36" spans="1:3" s="24" customFormat="1" ht="15.75">
      <c r="A36" s="22"/>
      <c r="B36" s="23"/>
      <c r="C36" s="179"/>
    </row>
    <row r="37" spans="1:3" s="24" customFormat="1" ht="15.75">
      <c r="A37" s="22"/>
      <c r="B37" s="23"/>
      <c r="C37" s="179"/>
    </row>
    <row r="38" spans="1:3" s="24" customFormat="1" ht="15.75">
      <c r="A38" s="22"/>
      <c r="B38" s="25"/>
      <c r="C38" s="179"/>
    </row>
    <row r="39" spans="1:3" s="24" customFormat="1" ht="16.5" thickBot="1">
      <c r="A39" s="22"/>
      <c r="B39" s="26" t="s">
        <v>6</v>
      </c>
      <c r="C39" s="276">
        <f>C34</f>
        <v>0</v>
      </c>
    </row>
    <row r="40" spans="1:3" s="24" customFormat="1" ht="16.5" customHeight="1" thickTop="1">
      <c r="A40" s="22"/>
      <c r="B40" s="27" t="s">
        <v>7</v>
      </c>
      <c r="C40" s="277">
        <f>C39*22%</f>
        <v>0</v>
      </c>
    </row>
    <row r="41" spans="1:3" s="24" customFormat="1" ht="15.75">
      <c r="A41" s="22"/>
      <c r="B41" s="23"/>
      <c r="C41" s="179"/>
    </row>
    <row r="42" spans="1:3" s="24" customFormat="1" ht="15.75">
      <c r="A42" s="22"/>
      <c r="B42" s="28"/>
      <c r="C42" s="179"/>
    </row>
    <row r="43" spans="1:3" s="30" customFormat="1" ht="19.5" thickBot="1">
      <c r="A43" s="39"/>
      <c r="B43" s="29" t="s">
        <v>8</v>
      </c>
      <c r="C43" s="278">
        <f>+C40+C39</f>
        <v>0</v>
      </c>
    </row>
    <row r="44" spans="1:3" s="24" customFormat="1" ht="16.5" thickTop="1">
      <c r="A44" s="22"/>
      <c r="B44" s="28"/>
      <c r="C44" s="31"/>
    </row>
    <row r="46" spans="1:3">
      <c r="B46" s="32"/>
    </row>
    <row r="47" spans="1:3">
      <c r="B47" s="32"/>
    </row>
    <row r="55" spans="2:2" ht="15.75">
      <c r="B55" s="33"/>
    </row>
  </sheetData>
  <pageMargins left="1.1811023622047245" right="0.39370078740157483" top="0.59055118110236227" bottom="0.59055118110236227" header="0" footer="0.3937007874015748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M49"/>
  <sheetViews>
    <sheetView showZeros="0" workbookViewId="0">
      <selection activeCell="C34" sqref="C34"/>
    </sheetView>
  </sheetViews>
  <sheetFormatPr defaultRowHeight="12.75"/>
  <cols>
    <col min="1" max="1" width="4.7109375" style="34" customWidth="1"/>
    <col min="2" max="2" width="1.7109375" style="34" customWidth="1"/>
    <col min="3" max="3" width="19.7109375" style="16" customWidth="1"/>
    <col min="4" max="4" width="1.7109375" style="16" customWidth="1"/>
    <col min="5" max="5" width="19.7109375" style="53" customWidth="1"/>
    <col min="6" max="6" width="1.7109375" style="53" customWidth="1"/>
    <col min="7" max="7" width="19.7109375" style="73" customWidth="1"/>
    <col min="8" max="8" width="1.7109375" style="73" customWidth="1"/>
    <col min="9" max="9" width="19.7109375" style="74" customWidth="1"/>
    <col min="10" max="10" width="1.7109375" style="74" customWidth="1"/>
    <col min="11" max="11" width="19.7109375" style="74" customWidth="1"/>
    <col min="12" max="12" width="1.7109375" style="74" customWidth="1"/>
    <col min="13" max="13" width="20.7109375" style="74" customWidth="1"/>
    <col min="14" max="14" width="9.140625" style="4"/>
    <col min="15" max="15" width="11.7109375" style="4" bestFit="1" customWidth="1"/>
    <col min="16" max="258" width="9.140625" style="4"/>
    <col min="259" max="259" width="17.5703125" style="4" customWidth="1"/>
    <col min="260" max="260" width="42.42578125" style="4" customWidth="1"/>
    <col min="261" max="261" width="9.140625" style="4"/>
    <col min="262" max="262" width="20.7109375" style="4" customWidth="1"/>
    <col min="263" max="514" width="9.140625" style="4"/>
    <col min="515" max="515" width="17.5703125" style="4" customWidth="1"/>
    <col min="516" max="516" width="42.42578125" style="4" customWidth="1"/>
    <col min="517" max="517" width="9.140625" style="4"/>
    <col min="518" max="518" width="20.7109375" style="4" customWidth="1"/>
    <col min="519" max="770" width="9.140625" style="4"/>
    <col min="771" max="771" width="17.5703125" style="4" customWidth="1"/>
    <col min="772" max="772" width="42.42578125" style="4" customWidth="1"/>
    <col min="773" max="773" width="9.140625" style="4"/>
    <col min="774" max="774" width="20.7109375" style="4" customWidth="1"/>
    <col min="775" max="1026" width="9.140625" style="4"/>
    <col min="1027" max="1027" width="17.5703125" style="4" customWidth="1"/>
    <col min="1028" max="1028" width="42.42578125" style="4" customWidth="1"/>
    <col min="1029" max="1029" width="9.140625" style="4"/>
    <col min="1030" max="1030" width="20.7109375" style="4" customWidth="1"/>
    <col min="1031" max="1282" width="9.140625" style="4"/>
    <col min="1283" max="1283" width="17.5703125" style="4" customWidth="1"/>
    <col min="1284" max="1284" width="42.42578125" style="4" customWidth="1"/>
    <col min="1285" max="1285" width="9.140625" style="4"/>
    <col min="1286" max="1286" width="20.7109375" style="4" customWidth="1"/>
    <col min="1287" max="1538" width="9.140625" style="4"/>
    <col min="1539" max="1539" width="17.5703125" style="4" customWidth="1"/>
    <col min="1540" max="1540" width="42.42578125" style="4" customWidth="1"/>
    <col min="1541" max="1541" width="9.140625" style="4"/>
    <col min="1542" max="1542" width="20.7109375" style="4" customWidth="1"/>
    <col min="1543" max="1794" width="9.140625" style="4"/>
    <col min="1795" max="1795" width="17.5703125" style="4" customWidth="1"/>
    <col min="1796" max="1796" width="42.42578125" style="4" customWidth="1"/>
    <col min="1797" max="1797" width="9.140625" style="4"/>
    <col min="1798" max="1798" width="20.7109375" style="4" customWidth="1"/>
    <col min="1799" max="2050" width="9.140625" style="4"/>
    <col min="2051" max="2051" width="17.5703125" style="4" customWidth="1"/>
    <col min="2052" max="2052" width="42.42578125" style="4" customWidth="1"/>
    <col min="2053" max="2053" width="9.140625" style="4"/>
    <col min="2054" max="2054" width="20.7109375" style="4" customWidth="1"/>
    <col min="2055" max="2306" width="9.140625" style="4"/>
    <col min="2307" max="2307" width="17.5703125" style="4" customWidth="1"/>
    <col min="2308" max="2308" width="42.42578125" style="4" customWidth="1"/>
    <col min="2309" max="2309" width="9.140625" style="4"/>
    <col min="2310" max="2310" width="20.7109375" style="4" customWidth="1"/>
    <col min="2311" max="2562" width="9.140625" style="4"/>
    <col min="2563" max="2563" width="17.5703125" style="4" customWidth="1"/>
    <col min="2564" max="2564" width="42.42578125" style="4" customWidth="1"/>
    <col min="2565" max="2565" width="9.140625" style="4"/>
    <col min="2566" max="2566" width="20.7109375" style="4" customWidth="1"/>
    <col min="2567" max="2818" width="9.140625" style="4"/>
    <col min="2819" max="2819" width="17.5703125" style="4" customWidth="1"/>
    <col min="2820" max="2820" width="42.42578125" style="4" customWidth="1"/>
    <col min="2821" max="2821" width="9.140625" style="4"/>
    <col min="2822" max="2822" width="20.7109375" style="4" customWidth="1"/>
    <col min="2823" max="3074" width="9.140625" style="4"/>
    <col min="3075" max="3075" width="17.5703125" style="4" customWidth="1"/>
    <col min="3076" max="3076" width="42.42578125" style="4" customWidth="1"/>
    <col min="3077" max="3077" width="9.140625" style="4"/>
    <col min="3078" max="3078" width="20.7109375" style="4" customWidth="1"/>
    <col min="3079" max="3330" width="9.140625" style="4"/>
    <col min="3331" max="3331" width="17.5703125" style="4" customWidth="1"/>
    <col min="3332" max="3332" width="42.42578125" style="4" customWidth="1"/>
    <col min="3333" max="3333" width="9.140625" style="4"/>
    <col min="3334" max="3334" width="20.7109375" style="4" customWidth="1"/>
    <col min="3335" max="3586" width="9.140625" style="4"/>
    <col min="3587" max="3587" width="17.5703125" style="4" customWidth="1"/>
    <col min="3588" max="3588" width="42.42578125" style="4" customWidth="1"/>
    <col min="3589" max="3589" width="9.140625" style="4"/>
    <col min="3590" max="3590" width="20.7109375" style="4" customWidth="1"/>
    <col min="3591" max="3842" width="9.140625" style="4"/>
    <col min="3843" max="3843" width="17.5703125" style="4" customWidth="1"/>
    <col min="3844" max="3844" width="42.42578125" style="4" customWidth="1"/>
    <col min="3845" max="3845" width="9.140625" style="4"/>
    <col min="3846" max="3846" width="20.7109375" style="4" customWidth="1"/>
    <col min="3847" max="4098" width="9.140625" style="4"/>
    <col min="4099" max="4099" width="17.5703125" style="4" customWidth="1"/>
    <col min="4100" max="4100" width="42.42578125" style="4" customWidth="1"/>
    <col min="4101" max="4101" width="9.140625" style="4"/>
    <col min="4102" max="4102" width="20.7109375" style="4" customWidth="1"/>
    <col min="4103" max="4354" width="9.140625" style="4"/>
    <col min="4355" max="4355" width="17.5703125" style="4" customWidth="1"/>
    <col min="4356" max="4356" width="42.42578125" style="4" customWidth="1"/>
    <col min="4357" max="4357" width="9.140625" style="4"/>
    <col min="4358" max="4358" width="20.7109375" style="4" customWidth="1"/>
    <col min="4359" max="4610" width="9.140625" style="4"/>
    <col min="4611" max="4611" width="17.5703125" style="4" customWidth="1"/>
    <col min="4612" max="4612" width="42.42578125" style="4" customWidth="1"/>
    <col min="4613" max="4613" width="9.140625" style="4"/>
    <col min="4614" max="4614" width="20.7109375" style="4" customWidth="1"/>
    <col min="4615" max="4866" width="9.140625" style="4"/>
    <col min="4867" max="4867" width="17.5703125" style="4" customWidth="1"/>
    <col min="4868" max="4868" width="42.42578125" style="4" customWidth="1"/>
    <col min="4869" max="4869" width="9.140625" style="4"/>
    <col min="4870" max="4870" width="20.7109375" style="4" customWidth="1"/>
    <col min="4871" max="5122" width="9.140625" style="4"/>
    <col min="5123" max="5123" width="17.5703125" style="4" customWidth="1"/>
    <col min="5124" max="5124" width="42.42578125" style="4" customWidth="1"/>
    <col min="5125" max="5125" width="9.140625" style="4"/>
    <col min="5126" max="5126" width="20.7109375" style="4" customWidth="1"/>
    <col min="5127" max="5378" width="9.140625" style="4"/>
    <col min="5379" max="5379" width="17.5703125" style="4" customWidth="1"/>
    <col min="5380" max="5380" width="42.42578125" style="4" customWidth="1"/>
    <col min="5381" max="5381" width="9.140625" style="4"/>
    <col min="5382" max="5382" width="20.7109375" style="4" customWidth="1"/>
    <col min="5383" max="5634" width="9.140625" style="4"/>
    <col min="5635" max="5635" width="17.5703125" style="4" customWidth="1"/>
    <col min="5636" max="5636" width="42.42578125" style="4" customWidth="1"/>
    <col min="5637" max="5637" width="9.140625" style="4"/>
    <col min="5638" max="5638" width="20.7109375" style="4" customWidth="1"/>
    <col min="5639" max="5890" width="9.140625" style="4"/>
    <col min="5891" max="5891" width="17.5703125" style="4" customWidth="1"/>
    <col min="5892" max="5892" width="42.42578125" style="4" customWidth="1"/>
    <col min="5893" max="5893" width="9.140625" style="4"/>
    <col min="5894" max="5894" width="20.7109375" style="4" customWidth="1"/>
    <col min="5895" max="6146" width="9.140625" style="4"/>
    <col min="6147" max="6147" width="17.5703125" style="4" customWidth="1"/>
    <col min="6148" max="6148" width="42.42578125" style="4" customWidth="1"/>
    <col min="6149" max="6149" width="9.140625" style="4"/>
    <col min="6150" max="6150" width="20.7109375" style="4" customWidth="1"/>
    <col min="6151" max="6402" width="9.140625" style="4"/>
    <col min="6403" max="6403" width="17.5703125" style="4" customWidth="1"/>
    <col min="6404" max="6404" width="42.42578125" style="4" customWidth="1"/>
    <col min="6405" max="6405" width="9.140625" style="4"/>
    <col min="6406" max="6406" width="20.7109375" style="4" customWidth="1"/>
    <col min="6407" max="6658" width="9.140625" style="4"/>
    <col min="6659" max="6659" width="17.5703125" style="4" customWidth="1"/>
    <col min="6660" max="6660" width="42.42578125" style="4" customWidth="1"/>
    <col min="6661" max="6661" width="9.140625" style="4"/>
    <col min="6662" max="6662" width="20.7109375" style="4" customWidth="1"/>
    <col min="6663" max="6914" width="9.140625" style="4"/>
    <col min="6915" max="6915" width="17.5703125" style="4" customWidth="1"/>
    <col min="6916" max="6916" width="42.42578125" style="4" customWidth="1"/>
    <col min="6917" max="6917" width="9.140625" style="4"/>
    <col min="6918" max="6918" width="20.7109375" style="4" customWidth="1"/>
    <col min="6919" max="7170" width="9.140625" style="4"/>
    <col min="7171" max="7171" width="17.5703125" style="4" customWidth="1"/>
    <col min="7172" max="7172" width="42.42578125" style="4" customWidth="1"/>
    <col min="7173" max="7173" width="9.140625" style="4"/>
    <col min="7174" max="7174" width="20.7109375" style="4" customWidth="1"/>
    <col min="7175" max="7426" width="9.140625" style="4"/>
    <col min="7427" max="7427" width="17.5703125" style="4" customWidth="1"/>
    <col min="7428" max="7428" width="42.42578125" style="4" customWidth="1"/>
    <col min="7429" max="7429" width="9.140625" style="4"/>
    <col min="7430" max="7430" width="20.7109375" style="4" customWidth="1"/>
    <col min="7431" max="7682" width="9.140625" style="4"/>
    <col min="7683" max="7683" width="17.5703125" style="4" customWidth="1"/>
    <col min="7684" max="7684" width="42.42578125" style="4" customWidth="1"/>
    <col min="7685" max="7685" width="9.140625" style="4"/>
    <col min="7686" max="7686" width="20.7109375" style="4" customWidth="1"/>
    <col min="7687" max="7938" width="9.140625" style="4"/>
    <col min="7939" max="7939" width="17.5703125" style="4" customWidth="1"/>
    <col min="7940" max="7940" width="42.42578125" style="4" customWidth="1"/>
    <col min="7941" max="7941" width="9.140625" style="4"/>
    <col min="7942" max="7942" width="20.7109375" style="4" customWidth="1"/>
    <col min="7943" max="8194" width="9.140625" style="4"/>
    <col min="8195" max="8195" width="17.5703125" style="4" customWidth="1"/>
    <col min="8196" max="8196" width="42.42578125" style="4" customWidth="1"/>
    <col min="8197" max="8197" width="9.140625" style="4"/>
    <col min="8198" max="8198" width="20.7109375" style="4" customWidth="1"/>
    <col min="8199" max="8450" width="9.140625" style="4"/>
    <col min="8451" max="8451" width="17.5703125" style="4" customWidth="1"/>
    <col min="8452" max="8452" width="42.42578125" style="4" customWidth="1"/>
    <col min="8453" max="8453" width="9.140625" style="4"/>
    <col min="8454" max="8454" width="20.7109375" style="4" customWidth="1"/>
    <col min="8455" max="8706" width="9.140625" style="4"/>
    <col min="8707" max="8707" width="17.5703125" style="4" customWidth="1"/>
    <col min="8708" max="8708" width="42.42578125" style="4" customWidth="1"/>
    <col min="8709" max="8709" width="9.140625" style="4"/>
    <col min="8710" max="8710" width="20.7109375" style="4" customWidth="1"/>
    <col min="8711" max="8962" width="9.140625" style="4"/>
    <col min="8963" max="8963" width="17.5703125" style="4" customWidth="1"/>
    <col min="8964" max="8964" width="42.42578125" style="4" customWidth="1"/>
    <col min="8965" max="8965" width="9.140625" style="4"/>
    <col min="8966" max="8966" width="20.7109375" style="4" customWidth="1"/>
    <col min="8967" max="9218" width="9.140625" style="4"/>
    <col min="9219" max="9219" width="17.5703125" style="4" customWidth="1"/>
    <col min="9220" max="9220" width="42.42578125" style="4" customWidth="1"/>
    <col min="9221" max="9221" width="9.140625" style="4"/>
    <col min="9222" max="9222" width="20.7109375" style="4" customWidth="1"/>
    <col min="9223" max="9474" width="9.140625" style="4"/>
    <col min="9475" max="9475" width="17.5703125" style="4" customWidth="1"/>
    <col min="9476" max="9476" width="42.42578125" style="4" customWidth="1"/>
    <col min="9477" max="9477" width="9.140625" style="4"/>
    <col min="9478" max="9478" width="20.7109375" style="4" customWidth="1"/>
    <col min="9479" max="9730" width="9.140625" style="4"/>
    <col min="9731" max="9731" width="17.5703125" style="4" customWidth="1"/>
    <col min="9732" max="9732" width="42.42578125" style="4" customWidth="1"/>
    <col min="9733" max="9733" width="9.140625" style="4"/>
    <col min="9734" max="9734" width="20.7109375" style="4" customWidth="1"/>
    <col min="9735" max="9986" width="9.140625" style="4"/>
    <col min="9987" max="9987" width="17.5703125" style="4" customWidth="1"/>
    <col min="9988" max="9988" width="42.42578125" style="4" customWidth="1"/>
    <col min="9989" max="9989" width="9.140625" style="4"/>
    <col min="9990" max="9990" width="20.7109375" style="4" customWidth="1"/>
    <col min="9991" max="10242" width="9.140625" style="4"/>
    <col min="10243" max="10243" width="17.5703125" style="4" customWidth="1"/>
    <col min="10244" max="10244" width="42.42578125" style="4" customWidth="1"/>
    <col min="10245" max="10245" width="9.140625" style="4"/>
    <col min="10246" max="10246" width="20.7109375" style="4" customWidth="1"/>
    <col min="10247" max="10498" width="9.140625" style="4"/>
    <col min="10499" max="10499" width="17.5703125" style="4" customWidth="1"/>
    <col min="10500" max="10500" width="42.42578125" style="4" customWidth="1"/>
    <col min="10501" max="10501" width="9.140625" style="4"/>
    <col min="10502" max="10502" width="20.7109375" style="4" customWidth="1"/>
    <col min="10503" max="10754" width="9.140625" style="4"/>
    <col min="10755" max="10755" width="17.5703125" style="4" customWidth="1"/>
    <col min="10756" max="10756" width="42.42578125" style="4" customWidth="1"/>
    <col min="10757" max="10757" width="9.140625" style="4"/>
    <col min="10758" max="10758" width="20.7109375" style="4" customWidth="1"/>
    <col min="10759" max="11010" width="9.140625" style="4"/>
    <col min="11011" max="11011" width="17.5703125" style="4" customWidth="1"/>
    <col min="11012" max="11012" width="42.42578125" style="4" customWidth="1"/>
    <col min="11013" max="11013" width="9.140625" style="4"/>
    <col min="11014" max="11014" width="20.7109375" style="4" customWidth="1"/>
    <col min="11015" max="11266" width="9.140625" style="4"/>
    <col min="11267" max="11267" width="17.5703125" style="4" customWidth="1"/>
    <col min="11268" max="11268" width="42.42578125" style="4" customWidth="1"/>
    <col min="11269" max="11269" width="9.140625" style="4"/>
    <col min="11270" max="11270" width="20.7109375" style="4" customWidth="1"/>
    <col min="11271" max="11522" width="9.140625" style="4"/>
    <col min="11523" max="11523" width="17.5703125" style="4" customWidth="1"/>
    <col min="11524" max="11524" width="42.42578125" style="4" customWidth="1"/>
    <col min="11525" max="11525" width="9.140625" style="4"/>
    <col min="11526" max="11526" width="20.7109375" style="4" customWidth="1"/>
    <col min="11527" max="11778" width="9.140625" style="4"/>
    <col min="11779" max="11779" width="17.5703125" style="4" customWidth="1"/>
    <col min="11780" max="11780" width="42.42578125" style="4" customWidth="1"/>
    <col min="11781" max="11781" width="9.140625" style="4"/>
    <col min="11782" max="11782" width="20.7109375" style="4" customWidth="1"/>
    <col min="11783" max="12034" width="9.140625" style="4"/>
    <col min="12035" max="12035" width="17.5703125" style="4" customWidth="1"/>
    <col min="12036" max="12036" width="42.42578125" style="4" customWidth="1"/>
    <col min="12037" max="12037" width="9.140625" style="4"/>
    <col min="12038" max="12038" width="20.7109375" style="4" customWidth="1"/>
    <col min="12039" max="12290" width="9.140625" style="4"/>
    <col min="12291" max="12291" width="17.5703125" style="4" customWidth="1"/>
    <col min="12292" max="12292" width="42.42578125" style="4" customWidth="1"/>
    <col min="12293" max="12293" width="9.140625" style="4"/>
    <col min="12294" max="12294" width="20.7109375" style="4" customWidth="1"/>
    <col min="12295" max="12546" width="9.140625" style="4"/>
    <col min="12547" max="12547" width="17.5703125" style="4" customWidth="1"/>
    <col min="12548" max="12548" width="42.42578125" style="4" customWidth="1"/>
    <col min="12549" max="12549" width="9.140625" style="4"/>
    <col min="12550" max="12550" width="20.7109375" style="4" customWidth="1"/>
    <col min="12551" max="12802" width="9.140625" style="4"/>
    <col min="12803" max="12803" width="17.5703125" style="4" customWidth="1"/>
    <col min="12804" max="12804" width="42.42578125" style="4" customWidth="1"/>
    <col min="12805" max="12805" width="9.140625" style="4"/>
    <col min="12806" max="12806" width="20.7109375" style="4" customWidth="1"/>
    <col min="12807" max="13058" width="9.140625" style="4"/>
    <col min="13059" max="13059" width="17.5703125" style="4" customWidth="1"/>
    <col min="13060" max="13060" width="42.42578125" style="4" customWidth="1"/>
    <col min="13061" max="13061" width="9.140625" style="4"/>
    <col min="13062" max="13062" width="20.7109375" style="4" customWidth="1"/>
    <col min="13063" max="13314" width="9.140625" style="4"/>
    <col min="13315" max="13315" width="17.5703125" style="4" customWidth="1"/>
    <col min="13316" max="13316" width="42.42578125" style="4" customWidth="1"/>
    <col min="13317" max="13317" width="9.140625" style="4"/>
    <col min="13318" max="13318" width="20.7109375" style="4" customWidth="1"/>
    <col min="13319" max="13570" width="9.140625" style="4"/>
    <col min="13571" max="13571" width="17.5703125" style="4" customWidth="1"/>
    <col min="13572" max="13572" width="42.42578125" style="4" customWidth="1"/>
    <col min="13573" max="13573" width="9.140625" style="4"/>
    <col min="13574" max="13574" width="20.7109375" style="4" customWidth="1"/>
    <col min="13575" max="13826" width="9.140625" style="4"/>
    <col min="13827" max="13827" width="17.5703125" style="4" customWidth="1"/>
    <col min="13828" max="13828" width="42.42578125" style="4" customWidth="1"/>
    <col min="13829" max="13829" width="9.140625" style="4"/>
    <col min="13830" max="13830" width="20.7109375" style="4" customWidth="1"/>
    <col min="13831" max="14082" width="9.140625" style="4"/>
    <col min="14083" max="14083" width="17.5703125" style="4" customWidth="1"/>
    <col min="14084" max="14084" width="42.42578125" style="4" customWidth="1"/>
    <col min="14085" max="14085" width="9.140625" style="4"/>
    <col min="14086" max="14086" width="20.7109375" style="4" customWidth="1"/>
    <col min="14087" max="14338" width="9.140625" style="4"/>
    <col min="14339" max="14339" width="17.5703125" style="4" customWidth="1"/>
    <col min="14340" max="14340" width="42.42578125" style="4" customWidth="1"/>
    <col min="14341" max="14341" width="9.140625" style="4"/>
    <col min="14342" max="14342" width="20.7109375" style="4" customWidth="1"/>
    <col min="14343" max="14594" width="9.140625" style="4"/>
    <col min="14595" max="14595" width="17.5703125" style="4" customWidth="1"/>
    <col min="14596" max="14596" width="42.42578125" style="4" customWidth="1"/>
    <col min="14597" max="14597" width="9.140625" style="4"/>
    <col min="14598" max="14598" width="20.7109375" style="4" customWidth="1"/>
    <col min="14599" max="14850" width="9.140625" style="4"/>
    <col min="14851" max="14851" width="17.5703125" style="4" customWidth="1"/>
    <col min="14852" max="14852" width="42.42578125" style="4" customWidth="1"/>
    <col min="14853" max="14853" width="9.140625" style="4"/>
    <col min="14854" max="14854" width="20.7109375" style="4" customWidth="1"/>
    <col min="14855" max="15106" width="9.140625" style="4"/>
    <col min="15107" max="15107" width="17.5703125" style="4" customWidth="1"/>
    <col min="15108" max="15108" width="42.42578125" style="4" customWidth="1"/>
    <col min="15109" max="15109" width="9.140625" style="4"/>
    <col min="15110" max="15110" width="20.7109375" style="4" customWidth="1"/>
    <col min="15111" max="15362" width="9.140625" style="4"/>
    <col min="15363" max="15363" width="17.5703125" style="4" customWidth="1"/>
    <col min="15364" max="15364" width="42.42578125" style="4" customWidth="1"/>
    <col min="15365" max="15365" width="9.140625" style="4"/>
    <col min="15366" max="15366" width="20.7109375" style="4" customWidth="1"/>
    <col min="15367" max="15618" width="9.140625" style="4"/>
    <col min="15619" max="15619" width="17.5703125" style="4" customWidth="1"/>
    <col min="15620" max="15620" width="42.42578125" style="4" customWidth="1"/>
    <col min="15621" max="15621" width="9.140625" style="4"/>
    <col min="15622" max="15622" width="20.7109375" style="4" customWidth="1"/>
    <col min="15623" max="15874" width="9.140625" style="4"/>
    <col min="15875" max="15875" width="17.5703125" style="4" customWidth="1"/>
    <col min="15876" max="15876" width="42.42578125" style="4" customWidth="1"/>
    <col min="15877" max="15877" width="9.140625" style="4"/>
    <col min="15878" max="15878" width="20.7109375" style="4" customWidth="1"/>
    <col min="15879" max="16130" width="9.140625" style="4"/>
    <col min="16131" max="16131" width="17.5703125" style="4" customWidth="1"/>
    <col min="16132" max="16132" width="42.42578125" style="4" customWidth="1"/>
    <col min="16133" max="16133" width="9.140625" style="4"/>
    <col min="16134" max="16134" width="20.7109375" style="4" customWidth="1"/>
    <col min="16135" max="16384" width="9.140625" style="4"/>
  </cols>
  <sheetData>
    <row r="1" spans="1:13">
      <c r="E1" s="80" t="str">
        <f>+'fekalna osnovni podatki'!B1</f>
        <v>IZGRADNJA KANALIZACIJSKEGA OMREŽJA NA OBMOČJU</v>
      </c>
      <c r="F1" s="80"/>
    </row>
    <row r="2" spans="1:13">
      <c r="E2" s="80" t="str">
        <f>+'fekalna osnovni podatki'!B2</f>
        <v>AGLOMERACIJE HRVATINI - KANALIZACIJA BARIŽONI</v>
      </c>
      <c r="F2" s="80"/>
    </row>
    <row r="3" spans="1:13" ht="6" customHeight="1">
      <c r="E3" s="80"/>
      <c r="F3" s="81"/>
    </row>
    <row r="4" spans="1:13" ht="20.25" customHeight="1">
      <c r="E4" s="82" t="s">
        <v>32</v>
      </c>
      <c r="F4" s="82"/>
      <c r="G4" s="83"/>
      <c r="H4" s="83"/>
      <c r="M4" s="84"/>
    </row>
    <row r="5" spans="1:13" ht="4.5" customHeight="1">
      <c r="E5" s="75"/>
      <c r="F5" s="75"/>
    </row>
    <row r="6" spans="1:13" s="78" customFormat="1" ht="18.75" customHeight="1">
      <c r="A6" s="76"/>
      <c r="B6" s="76"/>
      <c r="C6" s="77"/>
      <c r="D6" s="77"/>
      <c r="E6" s="175" t="s">
        <v>28</v>
      </c>
      <c r="F6" s="175"/>
      <c r="G6" s="176" t="s">
        <v>43</v>
      </c>
      <c r="H6" s="176"/>
      <c r="I6" s="175" t="s">
        <v>29</v>
      </c>
      <c r="J6" s="175"/>
      <c r="K6" s="175" t="s">
        <v>30</v>
      </c>
      <c r="L6" s="177"/>
      <c r="M6" s="177" t="s">
        <v>31</v>
      </c>
    </row>
    <row r="7" spans="1:13" s="74" customFormat="1" ht="7.5" customHeight="1">
      <c r="A7" s="34"/>
      <c r="B7" s="34"/>
      <c r="C7" s="72"/>
      <c r="D7" s="72"/>
      <c r="E7" s="75"/>
      <c r="F7" s="75"/>
      <c r="G7" s="73"/>
      <c r="H7" s="73"/>
    </row>
    <row r="8" spans="1:13" s="74" customFormat="1">
      <c r="A8" s="34"/>
      <c r="B8" s="34"/>
      <c r="C8" s="57" t="str">
        <f>'fekalna osnovni podatki'!B8</f>
        <v>Območje Barižoni</v>
      </c>
      <c r="D8" s="72"/>
      <c r="E8" s="168"/>
      <c r="F8" s="75"/>
      <c r="G8" s="73"/>
      <c r="H8" s="73"/>
    </row>
    <row r="9" spans="1:13" s="74" customFormat="1">
      <c r="A9" s="34"/>
      <c r="B9" s="34"/>
      <c r="C9" s="57" t="str">
        <f>'fekalna osnovni podatki'!B9</f>
        <v>kanal K1 (Ankaran)</v>
      </c>
      <c r="D9" s="72"/>
      <c r="E9" s="168">
        <f>+predD!F300</f>
        <v>0</v>
      </c>
      <c r="F9" s="75"/>
      <c r="G9" s="73">
        <f>+zemBetD!F459</f>
        <v>0</v>
      </c>
      <c r="H9" s="73"/>
      <c r="I9" s="74">
        <f>+kan!F212</f>
        <v>0</v>
      </c>
      <c r="K9" s="74">
        <f>+zakljD!F238</f>
        <v>0</v>
      </c>
      <c r="M9" s="74">
        <f>SUM(E9:K9)</f>
        <v>0</v>
      </c>
    </row>
    <row r="10" spans="1:13" s="74" customFormat="1">
      <c r="A10" s="34"/>
      <c r="B10" s="34"/>
      <c r="C10" s="57" t="str">
        <f>'fekalna osnovni podatki'!B10</f>
        <v>kanal K1 (Koper)</v>
      </c>
      <c r="D10" s="72"/>
      <c r="E10" s="168">
        <f>+predD!F301</f>
        <v>0</v>
      </c>
      <c r="F10" s="75"/>
      <c r="G10" s="73">
        <f>+zemBetD!F460</f>
        <v>0</v>
      </c>
      <c r="H10" s="73"/>
      <c r="I10" s="74">
        <f>+kan!F213</f>
        <v>0</v>
      </c>
      <c r="K10" s="74">
        <f>+zakljD!F239</f>
        <v>0</v>
      </c>
      <c r="M10" s="74">
        <f t="shared" ref="M10:M28" si="0">SUM(E10:K10)</f>
        <v>0</v>
      </c>
    </row>
    <row r="11" spans="1:13" s="74" customFormat="1">
      <c r="A11" s="34"/>
      <c r="B11" s="34"/>
      <c r="C11" s="57" t="str">
        <f>'fekalna osnovni podatki'!B11</f>
        <v>kanal K2 (Ankaran)</v>
      </c>
      <c r="D11" s="72"/>
      <c r="E11" s="168">
        <f>+predD!F302</f>
        <v>0</v>
      </c>
      <c r="F11" s="75"/>
      <c r="G11" s="73">
        <f>+zemBetD!F461</f>
        <v>0</v>
      </c>
      <c r="H11" s="73"/>
      <c r="I11" s="74">
        <f>+kan!F214</f>
        <v>0</v>
      </c>
      <c r="K11" s="74">
        <f>+zakljD!F240</f>
        <v>0</v>
      </c>
      <c r="M11" s="74">
        <f t="shared" si="0"/>
        <v>0</v>
      </c>
    </row>
    <row r="12" spans="1:13" s="74" customFormat="1">
      <c r="A12" s="34"/>
      <c r="B12" s="34"/>
      <c r="C12" s="57" t="str">
        <f>'fekalna osnovni podatki'!B12</f>
        <v>kanal K2 (Koper)</v>
      </c>
      <c r="D12" s="72"/>
      <c r="E12" s="168">
        <f>+predD!F303</f>
        <v>0</v>
      </c>
      <c r="F12" s="75"/>
      <c r="G12" s="73">
        <f>+zemBetD!F462</f>
        <v>0</v>
      </c>
      <c r="H12" s="73"/>
      <c r="I12" s="74">
        <f>+kan!F215</f>
        <v>0</v>
      </c>
      <c r="K12" s="74">
        <f>+zakljD!F241</f>
        <v>0</v>
      </c>
      <c r="M12" s="74">
        <f t="shared" si="0"/>
        <v>0</v>
      </c>
    </row>
    <row r="13" spans="1:13" s="74" customFormat="1">
      <c r="A13" s="34"/>
      <c r="B13" s="34"/>
      <c r="C13" s="57" t="str">
        <f>'fekalna osnovni podatki'!B13</f>
        <v>kanal K3</v>
      </c>
      <c r="D13" s="72"/>
      <c r="E13" s="168">
        <f>+predD!F304</f>
        <v>0</v>
      </c>
      <c r="F13" s="75"/>
      <c r="G13" s="73">
        <f>+zemBetD!F463</f>
        <v>0</v>
      </c>
      <c r="H13" s="73"/>
      <c r="I13" s="74">
        <f>+kan!F216</f>
        <v>0</v>
      </c>
      <c r="K13" s="74">
        <f>+zakljD!F242</f>
        <v>0</v>
      </c>
      <c r="M13" s="74">
        <f t="shared" si="0"/>
        <v>0</v>
      </c>
    </row>
    <row r="14" spans="1:13" s="74" customFormat="1">
      <c r="A14" s="34"/>
      <c r="B14" s="34"/>
      <c r="C14" s="57" t="str">
        <f>'fekalna osnovni podatki'!B14</f>
        <v>kanal K3.1</v>
      </c>
      <c r="D14" s="72"/>
      <c r="E14" s="168">
        <f>+predD!F305</f>
        <v>0</v>
      </c>
      <c r="F14" s="75"/>
      <c r="G14" s="73">
        <f>+zemBetD!F464</f>
        <v>0</v>
      </c>
      <c r="H14" s="73"/>
      <c r="I14" s="74">
        <f>+kan!F217</f>
        <v>0</v>
      </c>
      <c r="K14" s="74">
        <f>+zakljD!F243</f>
        <v>0</v>
      </c>
      <c r="M14" s="74">
        <f t="shared" si="0"/>
        <v>0</v>
      </c>
    </row>
    <row r="15" spans="1:13" s="74" customFormat="1">
      <c r="A15" s="34"/>
      <c r="B15" s="34"/>
      <c r="C15" s="57" t="str">
        <f>'fekalna osnovni podatki'!B15</f>
        <v>kanal K3.2</v>
      </c>
      <c r="D15" s="72"/>
      <c r="E15" s="168">
        <f>+predD!F306</f>
        <v>0</v>
      </c>
      <c r="F15" s="75"/>
      <c r="G15" s="73">
        <f>+zemBetD!F465</f>
        <v>0</v>
      </c>
      <c r="H15" s="73"/>
      <c r="I15" s="74">
        <f>+kan!F218</f>
        <v>0</v>
      </c>
      <c r="K15" s="74">
        <f>+zakljD!F244</f>
        <v>0</v>
      </c>
      <c r="M15" s="74">
        <f t="shared" si="0"/>
        <v>0</v>
      </c>
    </row>
    <row r="16" spans="1:13" s="74" customFormat="1">
      <c r="A16" s="34"/>
      <c r="B16" s="34"/>
      <c r="C16" s="57" t="str">
        <f>'fekalna osnovni podatki'!B16</f>
        <v>kanal K4</v>
      </c>
      <c r="D16" s="72"/>
      <c r="E16" s="168">
        <f>predD!F307</f>
        <v>0</v>
      </c>
      <c r="F16" s="75"/>
      <c r="G16" s="73">
        <f>+zemBetD!F466</f>
        <v>0</v>
      </c>
      <c r="H16" s="73"/>
      <c r="I16" s="74">
        <f>+kan!F219</f>
        <v>0</v>
      </c>
      <c r="K16" s="74">
        <f>+zakljD!F245</f>
        <v>0</v>
      </c>
      <c r="M16" s="74">
        <f t="shared" si="0"/>
        <v>0</v>
      </c>
    </row>
    <row r="17" spans="1:13" s="74" customFormat="1">
      <c r="A17" s="34"/>
      <c r="B17" s="34"/>
      <c r="C17" s="57" t="str">
        <f>'fekalna osnovni podatki'!B17</f>
        <v>kanal K4.1</v>
      </c>
      <c r="D17" s="72"/>
      <c r="E17" s="168">
        <f>+predD!F308</f>
        <v>0</v>
      </c>
      <c r="F17" s="75"/>
      <c r="G17" s="73">
        <f>+zemBetD!F467</f>
        <v>0</v>
      </c>
      <c r="H17" s="73"/>
      <c r="I17" s="74">
        <f>+kan!F220</f>
        <v>0</v>
      </c>
      <c r="K17" s="74">
        <f>+zakljD!F246</f>
        <v>0</v>
      </c>
      <c r="M17" s="74">
        <f t="shared" si="0"/>
        <v>0</v>
      </c>
    </row>
    <row r="18" spans="1:13" s="74" customFormat="1">
      <c r="A18" s="34"/>
      <c r="B18" s="34"/>
      <c r="C18" s="57" t="str">
        <f>'fekalna osnovni podatki'!B18</f>
        <v>kanal K4.1.2</v>
      </c>
      <c r="D18" s="72"/>
      <c r="E18" s="168">
        <f>+predD!F309</f>
        <v>0</v>
      </c>
      <c r="F18" s="75"/>
      <c r="G18" s="73">
        <f>+zemBetD!F468</f>
        <v>0</v>
      </c>
      <c r="H18" s="73"/>
      <c r="I18" s="74">
        <f>+kan!F221</f>
        <v>0</v>
      </c>
      <c r="K18" s="74">
        <f>+zakljD!F247</f>
        <v>0</v>
      </c>
      <c r="M18" s="74">
        <f t="shared" si="0"/>
        <v>0</v>
      </c>
    </row>
    <row r="19" spans="1:13" s="74" customFormat="1">
      <c r="A19" s="34"/>
      <c r="B19" s="34"/>
      <c r="C19" s="57" t="str">
        <f>'fekalna osnovni podatki'!B19</f>
        <v>kanal K4.2</v>
      </c>
      <c r="D19" s="72"/>
      <c r="E19" s="168">
        <f>+predD!F310</f>
        <v>0</v>
      </c>
      <c r="F19" s="75"/>
      <c r="G19" s="73">
        <f>+zemBetD!F469</f>
        <v>0</v>
      </c>
      <c r="H19" s="73"/>
      <c r="I19" s="74">
        <f>+kan!F222</f>
        <v>0</v>
      </c>
      <c r="K19" s="74">
        <f>+zakljD!F248</f>
        <v>0</v>
      </c>
      <c r="M19" s="74">
        <f t="shared" si="0"/>
        <v>0</v>
      </c>
    </row>
    <row r="20" spans="1:13" s="74" customFormat="1">
      <c r="A20" s="34"/>
      <c r="B20" s="34"/>
      <c r="C20" s="57" t="str">
        <f>'fekalna osnovni podatki'!B20</f>
        <v>kanal K4.2.1</v>
      </c>
      <c r="D20" s="72"/>
      <c r="E20" s="168">
        <f>+predD!F311</f>
        <v>0</v>
      </c>
      <c r="F20" s="75"/>
      <c r="G20" s="73">
        <f>+zemBetD!F470</f>
        <v>0</v>
      </c>
      <c r="H20" s="73"/>
      <c r="I20" s="74">
        <f>+kan!F223</f>
        <v>0</v>
      </c>
      <c r="K20" s="74">
        <f>+zakljD!F249</f>
        <v>0</v>
      </c>
      <c r="M20" s="74">
        <f t="shared" si="0"/>
        <v>0</v>
      </c>
    </row>
    <row r="21" spans="1:13" s="74" customFormat="1">
      <c r="A21" s="34"/>
      <c r="B21" s="34"/>
      <c r="C21" s="57" t="str">
        <f>'fekalna osnovni podatki'!B21</f>
        <v>kanal K4.3</v>
      </c>
      <c r="D21" s="72"/>
      <c r="E21" s="168">
        <f>+predD!F312</f>
        <v>0</v>
      </c>
      <c r="F21" s="75"/>
      <c r="G21" s="73">
        <f>+zemBetD!F471</f>
        <v>0</v>
      </c>
      <c r="H21" s="73"/>
      <c r="I21" s="74">
        <f>+kan!F224</f>
        <v>0</v>
      </c>
      <c r="K21" s="74">
        <f>+zakljD!F250</f>
        <v>0</v>
      </c>
      <c r="M21" s="74">
        <f t="shared" si="0"/>
        <v>0</v>
      </c>
    </row>
    <row r="22" spans="1:13" s="74" customFormat="1">
      <c r="A22" s="34"/>
      <c r="B22" s="34"/>
      <c r="C22" s="57" t="str">
        <f>'fekalna osnovni podatki'!B22</f>
        <v>kanal K5</v>
      </c>
      <c r="D22" s="72"/>
      <c r="E22" s="168">
        <f>+predD!F313</f>
        <v>0</v>
      </c>
      <c r="F22" s="75"/>
      <c r="G22" s="73">
        <f>+zemBetD!F472</f>
        <v>0</v>
      </c>
      <c r="H22" s="73"/>
      <c r="I22" s="74">
        <f>+kan!F225</f>
        <v>0</v>
      </c>
      <c r="K22" s="74">
        <f>+zakljD!F251</f>
        <v>0</v>
      </c>
      <c r="M22" s="74">
        <f t="shared" si="0"/>
        <v>0</v>
      </c>
    </row>
    <row r="23" spans="1:13" s="74" customFormat="1">
      <c r="A23" s="34"/>
      <c r="B23" s="34"/>
      <c r="C23" s="57" t="str">
        <f>'fekalna osnovni podatki'!B23</f>
        <v>kanal K5.1</v>
      </c>
      <c r="D23" s="72"/>
      <c r="E23" s="168">
        <f>+predD!F314</f>
        <v>0</v>
      </c>
      <c r="F23" s="75"/>
      <c r="G23" s="73">
        <f>+zemBetD!F473</f>
        <v>0</v>
      </c>
      <c r="H23" s="73"/>
      <c r="I23" s="74">
        <f>+kan!F226</f>
        <v>0</v>
      </c>
      <c r="K23" s="74">
        <f>+zakljD!F252</f>
        <v>0</v>
      </c>
      <c r="M23" s="74">
        <f t="shared" si="0"/>
        <v>0</v>
      </c>
    </row>
    <row r="24" spans="1:13" s="74" customFormat="1">
      <c r="A24" s="34"/>
      <c r="B24" s="34"/>
      <c r="C24" s="57" t="str">
        <f>'fekalna osnovni podatki'!B24</f>
        <v>kanal K5.2</v>
      </c>
      <c r="D24" s="72"/>
      <c r="E24" s="168">
        <f>+predD!F315</f>
        <v>0</v>
      </c>
      <c r="F24" s="75"/>
      <c r="G24" s="73">
        <f>+zemBetD!F474</f>
        <v>0</v>
      </c>
      <c r="H24" s="73"/>
      <c r="I24" s="74">
        <f>+kan!F227</f>
        <v>0</v>
      </c>
      <c r="K24" s="74">
        <f>+zakljD!F253</f>
        <v>0</v>
      </c>
      <c r="M24" s="74">
        <f t="shared" si="0"/>
        <v>0</v>
      </c>
    </row>
    <row r="25" spans="1:13" s="74" customFormat="1">
      <c r="A25" s="34"/>
      <c r="B25" s="34"/>
      <c r="C25" s="57" t="str">
        <f>'fekalna osnovni podatki'!B25</f>
        <v>kanal K5.3</v>
      </c>
      <c r="D25" s="72"/>
      <c r="E25" s="168">
        <f>+predD!F316</f>
        <v>0</v>
      </c>
      <c r="F25" s="75"/>
      <c r="G25" s="73">
        <f>+zemBetD!F475</f>
        <v>0</v>
      </c>
      <c r="H25" s="73"/>
      <c r="I25" s="74">
        <f>+kan!F228</f>
        <v>0</v>
      </c>
      <c r="K25" s="74">
        <f>+zakljD!F254</f>
        <v>0</v>
      </c>
      <c r="M25" s="74">
        <f t="shared" si="0"/>
        <v>0</v>
      </c>
    </row>
    <row r="26" spans="1:13" s="74" customFormat="1">
      <c r="A26" s="34"/>
      <c r="B26" s="34"/>
      <c r="C26" s="57" t="str">
        <f>'fekalna osnovni podatki'!B26</f>
        <v>kanal K5.4</v>
      </c>
      <c r="D26" s="72"/>
      <c r="E26" s="168">
        <f>+predD!F317</f>
        <v>0</v>
      </c>
      <c r="F26" s="75"/>
      <c r="G26" s="73">
        <f>+zemBetD!F476</f>
        <v>0</v>
      </c>
      <c r="H26" s="73"/>
      <c r="I26" s="74">
        <f>+kan!F229</f>
        <v>0</v>
      </c>
      <c r="K26" s="74">
        <f>+zakljD!F255</f>
        <v>0</v>
      </c>
      <c r="M26" s="74">
        <f t="shared" si="0"/>
        <v>0</v>
      </c>
    </row>
    <row r="27" spans="1:13" s="74" customFormat="1">
      <c r="A27" s="34"/>
      <c r="B27" s="34"/>
      <c r="C27" s="57" t="str">
        <f>'fekalna osnovni podatki'!B27</f>
        <v>tlačni T1</v>
      </c>
      <c r="D27" s="72"/>
      <c r="E27" s="168">
        <f>+predD!F318</f>
        <v>0</v>
      </c>
      <c r="F27" s="75"/>
      <c r="G27" s="73">
        <f>+zemBetD!F477</f>
        <v>0</v>
      </c>
      <c r="H27" s="73"/>
      <c r="I27" s="74">
        <f>+kan!F230</f>
        <v>0</v>
      </c>
      <c r="K27" s="74">
        <f>+zakljD!F256</f>
        <v>0</v>
      </c>
      <c r="M27" s="74">
        <f t="shared" si="0"/>
        <v>0</v>
      </c>
    </row>
    <row r="28" spans="1:13" s="74" customFormat="1">
      <c r="A28" s="34"/>
      <c r="B28" s="34"/>
      <c r="C28" s="57" t="str">
        <f>'fekalna osnovni podatki'!B28</f>
        <v>tlačni T2</v>
      </c>
      <c r="D28" s="72"/>
      <c r="E28" s="168">
        <f>+predD!F319</f>
        <v>0</v>
      </c>
      <c r="F28" s="75"/>
      <c r="G28" s="73">
        <f>+zemBetD!F478</f>
        <v>0</v>
      </c>
      <c r="H28" s="73"/>
      <c r="I28" s="74">
        <f>+kan!F231</f>
        <v>0</v>
      </c>
      <c r="K28" s="74">
        <f>+zakljD!F257</f>
        <v>0</v>
      </c>
      <c r="M28" s="74">
        <f t="shared" si="0"/>
        <v>0</v>
      </c>
    </row>
    <row r="29" spans="1:13" s="74" customFormat="1" ht="7.5" customHeight="1">
      <c r="A29" s="34"/>
      <c r="B29" s="34"/>
      <c r="C29" s="57"/>
      <c r="D29" s="72"/>
      <c r="E29" s="168"/>
      <c r="F29" s="75"/>
      <c r="G29" s="73"/>
      <c r="H29" s="73"/>
    </row>
    <row r="30" spans="1:13" s="74" customFormat="1">
      <c r="A30" s="34"/>
      <c r="B30" s="34"/>
      <c r="C30" s="57" t="s">
        <v>340</v>
      </c>
      <c r="D30" s="72"/>
      <c r="E30" s="168"/>
      <c r="F30" s="75"/>
      <c r="G30" s="73"/>
      <c r="H30" s="73"/>
      <c r="M30" s="196">
        <f>SUM(M12:M28,M10)</f>
        <v>0</v>
      </c>
    </row>
    <row r="31" spans="1:13" s="74" customFormat="1" ht="13.5" thickBot="1">
      <c r="A31" s="34"/>
      <c r="B31" s="34"/>
      <c r="C31" s="271" t="s">
        <v>341</v>
      </c>
      <c r="D31" s="72"/>
      <c r="E31" s="168"/>
      <c r="F31" s="75"/>
      <c r="G31" s="73"/>
      <c r="H31" s="73"/>
      <c r="M31" s="196">
        <f>SUM(M9,M11)</f>
        <v>0</v>
      </c>
    </row>
    <row r="32" spans="1:13" s="74" customFormat="1" ht="15" customHeight="1" thickBot="1">
      <c r="A32" s="34"/>
      <c r="B32" s="34"/>
      <c r="C32" s="72" t="s">
        <v>20</v>
      </c>
      <c r="D32" s="72"/>
      <c r="E32" s="168">
        <f>SUM(E8:E28)</f>
        <v>0</v>
      </c>
      <c r="F32" s="168"/>
      <c r="G32" s="168">
        <f>SUM(G8:G28)</f>
        <v>0</v>
      </c>
      <c r="H32" s="168"/>
      <c r="I32" s="168">
        <f>SUM(I8:I28)</f>
        <v>0</v>
      </c>
      <c r="J32" s="168"/>
      <c r="K32" s="168">
        <f>SUM(K8:K28)</f>
        <v>0</v>
      </c>
      <c r="M32" s="273">
        <f>SUM(E32:K32)</f>
        <v>0</v>
      </c>
    </row>
    <row r="33" spans="1:13" s="74" customFormat="1" ht="7.5" customHeight="1">
      <c r="A33" s="34"/>
      <c r="B33" s="34"/>
      <c r="C33" s="72"/>
      <c r="D33" s="72"/>
      <c r="E33" s="75"/>
      <c r="F33" s="75"/>
      <c r="G33" s="73"/>
      <c r="H33" s="73"/>
    </row>
    <row r="34" spans="1:13">
      <c r="C34" s="125" t="s">
        <v>179</v>
      </c>
      <c r="M34" s="74">
        <f>'Č1-grd'!F58+'Č1-str'!F30+'Č1-ELgd'!F23+'Č1-el'!F20+'Č1-telem'!E69</f>
        <v>0</v>
      </c>
    </row>
    <row r="35" spans="1:13" ht="13.5" thickBot="1">
      <c r="C35" s="125" t="s">
        <v>180</v>
      </c>
      <c r="M35" s="74">
        <f>'Č2-grd'!F58+'Č2-str'!F30+'Č2-ELgd'!F23+'Č2-el'!F20+'Č2-telem'!E69</f>
        <v>0</v>
      </c>
    </row>
    <row r="36" spans="1:13" ht="13.5" thickBot="1">
      <c r="C36" s="16" t="s">
        <v>20</v>
      </c>
      <c r="E36" s="85"/>
      <c r="F36" s="85"/>
      <c r="M36" s="273">
        <f>SUM(M34:M35)</f>
        <v>0</v>
      </c>
    </row>
    <row r="37" spans="1:13" ht="7.5" customHeight="1">
      <c r="E37" s="85"/>
      <c r="F37" s="85"/>
      <c r="M37" s="274"/>
    </row>
    <row r="38" spans="1:13">
      <c r="C38" s="16" t="s">
        <v>344</v>
      </c>
      <c r="E38" s="272" t="s">
        <v>347</v>
      </c>
      <c r="F38" s="85"/>
    </row>
    <row r="39" spans="1:13">
      <c r="C39" s="57" t="s">
        <v>345</v>
      </c>
      <c r="E39" s="85">
        <f>'fekalna osnovni podatki'!D9</f>
        <v>631.48</v>
      </c>
      <c r="F39" s="85"/>
      <c r="M39" s="74">
        <f>M9</f>
        <v>0</v>
      </c>
    </row>
    <row r="40" spans="1:13">
      <c r="C40" s="57" t="s">
        <v>346</v>
      </c>
      <c r="E40" s="85">
        <f>'fekalna osnovni podatki'!D10</f>
        <v>1020.4</v>
      </c>
      <c r="F40" s="85"/>
      <c r="M40" s="74">
        <f>M10</f>
        <v>0</v>
      </c>
    </row>
    <row r="41" spans="1:13">
      <c r="C41" s="16" t="s">
        <v>20</v>
      </c>
      <c r="E41" s="85"/>
      <c r="F41" s="85"/>
      <c r="M41" s="196">
        <f>SUM(M39:M40)</f>
        <v>0</v>
      </c>
    </row>
    <row r="42" spans="1:13" ht="7.5" customHeight="1">
      <c r="E42" s="85"/>
      <c r="F42" s="85"/>
    </row>
    <row r="43" spans="1:13" ht="13.5" thickBot="1">
      <c r="C43" s="125" t="s">
        <v>343</v>
      </c>
    </row>
    <row r="44" spans="1:13" ht="13.5" thickBot="1">
      <c r="C44" s="125" t="s">
        <v>342</v>
      </c>
      <c r="E44" s="85"/>
      <c r="F44" s="85"/>
      <c r="M44" s="273">
        <v>75555</v>
      </c>
    </row>
    <row r="45" spans="1:13">
      <c r="E45" s="85"/>
      <c r="F45" s="85"/>
    </row>
    <row r="49" spans="5:6" ht="15.75">
      <c r="E49" s="86"/>
      <c r="F49" s="86"/>
    </row>
  </sheetData>
  <pageMargins left="0.59055118110236227" right="0.19685039370078741" top="0.98425196850393704" bottom="0" header="0" footer="0"/>
  <pageSetup paperSize="9" scale="9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F327"/>
  <sheetViews>
    <sheetView showZeros="0" workbookViewId="0">
      <selection activeCell="E11" sqref="E11"/>
    </sheetView>
  </sheetViews>
  <sheetFormatPr defaultRowHeight="15"/>
  <cols>
    <col min="1" max="1" width="4.7109375" customWidth="1"/>
    <col min="2" max="2" width="30.7109375" customWidth="1"/>
    <col min="3" max="3" width="4.7109375" style="129" customWidth="1"/>
    <col min="4" max="4" width="11.7109375" style="123" customWidth="1"/>
    <col min="5" max="5" width="12.7109375" style="124" customWidth="1"/>
    <col min="6" max="6" width="12.7109375" style="125" customWidth="1"/>
    <col min="249" max="249" width="4.7109375" customWidth="1"/>
    <col min="250" max="250" width="30.7109375" customWidth="1"/>
    <col min="251" max="251" width="4.7109375" customWidth="1"/>
    <col min="252" max="252" width="13.7109375" customWidth="1"/>
    <col min="253" max="255" width="12.7109375" customWidth="1"/>
    <col min="257" max="257" width="21" customWidth="1"/>
    <col min="258" max="258" width="36.5703125" customWidth="1"/>
    <col min="505" max="505" width="4.7109375" customWidth="1"/>
    <col min="506" max="506" width="30.7109375" customWidth="1"/>
    <col min="507" max="507" width="4.7109375" customWidth="1"/>
    <col min="508" max="508" width="13.7109375" customWidth="1"/>
    <col min="509" max="511" width="12.7109375" customWidth="1"/>
    <col min="513" max="513" width="21" customWidth="1"/>
    <col min="514" max="514" width="36.5703125" customWidth="1"/>
    <col min="761" max="761" width="4.7109375" customWidth="1"/>
    <col min="762" max="762" width="30.7109375" customWidth="1"/>
    <col min="763" max="763" width="4.7109375" customWidth="1"/>
    <col min="764" max="764" width="13.7109375" customWidth="1"/>
    <col min="765" max="767" width="12.7109375" customWidth="1"/>
    <col min="769" max="769" width="21" customWidth="1"/>
    <col min="770" max="770" width="36.5703125" customWidth="1"/>
    <col min="1017" max="1017" width="4.7109375" customWidth="1"/>
    <col min="1018" max="1018" width="30.7109375" customWidth="1"/>
    <col min="1019" max="1019" width="4.7109375" customWidth="1"/>
    <col min="1020" max="1020" width="13.7109375" customWidth="1"/>
    <col min="1021" max="1023" width="12.7109375" customWidth="1"/>
    <col min="1025" max="1025" width="21" customWidth="1"/>
    <col min="1026" max="1026" width="36.5703125" customWidth="1"/>
    <col min="1273" max="1273" width="4.7109375" customWidth="1"/>
    <col min="1274" max="1274" width="30.7109375" customWidth="1"/>
    <col min="1275" max="1275" width="4.7109375" customWidth="1"/>
    <col min="1276" max="1276" width="13.7109375" customWidth="1"/>
    <col min="1277" max="1279" width="12.7109375" customWidth="1"/>
    <col min="1281" max="1281" width="21" customWidth="1"/>
    <col min="1282" max="1282" width="36.5703125" customWidth="1"/>
    <col min="1529" max="1529" width="4.7109375" customWidth="1"/>
    <col min="1530" max="1530" width="30.7109375" customWidth="1"/>
    <col min="1531" max="1531" width="4.7109375" customWidth="1"/>
    <col min="1532" max="1532" width="13.7109375" customWidth="1"/>
    <col min="1533" max="1535" width="12.7109375" customWidth="1"/>
    <col min="1537" max="1537" width="21" customWidth="1"/>
    <col min="1538" max="1538" width="36.5703125" customWidth="1"/>
    <col min="1785" max="1785" width="4.7109375" customWidth="1"/>
    <col min="1786" max="1786" width="30.7109375" customWidth="1"/>
    <col min="1787" max="1787" width="4.7109375" customWidth="1"/>
    <col min="1788" max="1788" width="13.7109375" customWidth="1"/>
    <col min="1789" max="1791" width="12.7109375" customWidth="1"/>
    <col min="1793" max="1793" width="21" customWidth="1"/>
    <col min="1794" max="1794" width="36.5703125" customWidth="1"/>
    <col min="2041" max="2041" width="4.7109375" customWidth="1"/>
    <col min="2042" max="2042" width="30.7109375" customWidth="1"/>
    <col min="2043" max="2043" width="4.7109375" customWidth="1"/>
    <col min="2044" max="2044" width="13.7109375" customWidth="1"/>
    <col min="2045" max="2047" width="12.7109375" customWidth="1"/>
    <col min="2049" max="2049" width="21" customWidth="1"/>
    <col min="2050" max="2050" width="36.5703125" customWidth="1"/>
    <col min="2297" max="2297" width="4.7109375" customWidth="1"/>
    <col min="2298" max="2298" width="30.7109375" customWidth="1"/>
    <col min="2299" max="2299" width="4.7109375" customWidth="1"/>
    <col min="2300" max="2300" width="13.7109375" customWidth="1"/>
    <col min="2301" max="2303" width="12.7109375" customWidth="1"/>
    <col min="2305" max="2305" width="21" customWidth="1"/>
    <col min="2306" max="2306" width="36.5703125" customWidth="1"/>
    <col min="2553" max="2553" width="4.7109375" customWidth="1"/>
    <col min="2554" max="2554" width="30.7109375" customWidth="1"/>
    <col min="2555" max="2555" width="4.7109375" customWidth="1"/>
    <col min="2556" max="2556" width="13.7109375" customWidth="1"/>
    <col min="2557" max="2559" width="12.7109375" customWidth="1"/>
    <col min="2561" max="2561" width="21" customWidth="1"/>
    <col min="2562" max="2562" width="36.5703125" customWidth="1"/>
    <col min="2809" max="2809" width="4.7109375" customWidth="1"/>
    <col min="2810" max="2810" width="30.7109375" customWidth="1"/>
    <col min="2811" max="2811" width="4.7109375" customWidth="1"/>
    <col min="2812" max="2812" width="13.7109375" customWidth="1"/>
    <col min="2813" max="2815" width="12.7109375" customWidth="1"/>
    <col min="2817" max="2817" width="21" customWidth="1"/>
    <col min="2818" max="2818" width="36.5703125" customWidth="1"/>
    <col min="3065" max="3065" width="4.7109375" customWidth="1"/>
    <col min="3066" max="3066" width="30.7109375" customWidth="1"/>
    <col min="3067" max="3067" width="4.7109375" customWidth="1"/>
    <col min="3068" max="3068" width="13.7109375" customWidth="1"/>
    <col min="3069" max="3071" width="12.7109375" customWidth="1"/>
    <col min="3073" max="3073" width="21" customWidth="1"/>
    <col min="3074" max="3074" width="36.5703125" customWidth="1"/>
    <col min="3321" max="3321" width="4.7109375" customWidth="1"/>
    <col min="3322" max="3322" width="30.7109375" customWidth="1"/>
    <col min="3323" max="3323" width="4.7109375" customWidth="1"/>
    <col min="3324" max="3324" width="13.7109375" customWidth="1"/>
    <col min="3325" max="3327" width="12.7109375" customWidth="1"/>
    <col min="3329" max="3329" width="21" customWidth="1"/>
    <col min="3330" max="3330" width="36.5703125" customWidth="1"/>
    <col min="3577" max="3577" width="4.7109375" customWidth="1"/>
    <col min="3578" max="3578" width="30.7109375" customWidth="1"/>
    <col min="3579" max="3579" width="4.7109375" customWidth="1"/>
    <col min="3580" max="3580" width="13.7109375" customWidth="1"/>
    <col min="3581" max="3583" width="12.7109375" customWidth="1"/>
    <col min="3585" max="3585" width="21" customWidth="1"/>
    <col min="3586" max="3586" width="36.5703125" customWidth="1"/>
    <col min="3833" max="3833" width="4.7109375" customWidth="1"/>
    <col min="3834" max="3834" width="30.7109375" customWidth="1"/>
    <col min="3835" max="3835" width="4.7109375" customWidth="1"/>
    <col min="3836" max="3836" width="13.7109375" customWidth="1"/>
    <col min="3837" max="3839" width="12.7109375" customWidth="1"/>
    <col min="3841" max="3841" width="21" customWidth="1"/>
    <col min="3842" max="3842" width="36.5703125" customWidth="1"/>
    <col min="4089" max="4089" width="4.7109375" customWidth="1"/>
    <col min="4090" max="4090" width="30.7109375" customWidth="1"/>
    <col min="4091" max="4091" width="4.7109375" customWidth="1"/>
    <col min="4092" max="4092" width="13.7109375" customWidth="1"/>
    <col min="4093" max="4095" width="12.7109375" customWidth="1"/>
    <col min="4097" max="4097" width="21" customWidth="1"/>
    <col min="4098" max="4098" width="36.5703125" customWidth="1"/>
    <col min="4345" max="4345" width="4.7109375" customWidth="1"/>
    <col min="4346" max="4346" width="30.7109375" customWidth="1"/>
    <col min="4347" max="4347" width="4.7109375" customWidth="1"/>
    <col min="4348" max="4348" width="13.7109375" customWidth="1"/>
    <col min="4349" max="4351" width="12.7109375" customWidth="1"/>
    <col min="4353" max="4353" width="21" customWidth="1"/>
    <col min="4354" max="4354" width="36.5703125" customWidth="1"/>
    <col min="4601" max="4601" width="4.7109375" customWidth="1"/>
    <col min="4602" max="4602" width="30.7109375" customWidth="1"/>
    <col min="4603" max="4603" width="4.7109375" customWidth="1"/>
    <col min="4604" max="4604" width="13.7109375" customWidth="1"/>
    <col min="4605" max="4607" width="12.7109375" customWidth="1"/>
    <col min="4609" max="4609" width="21" customWidth="1"/>
    <col min="4610" max="4610" width="36.5703125" customWidth="1"/>
    <col min="4857" max="4857" width="4.7109375" customWidth="1"/>
    <col min="4858" max="4858" width="30.7109375" customWidth="1"/>
    <col min="4859" max="4859" width="4.7109375" customWidth="1"/>
    <col min="4860" max="4860" width="13.7109375" customWidth="1"/>
    <col min="4861" max="4863" width="12.7109375" customWidth="1"/>
    <col min="4865" max="4865" width="21" customWidth="1"/>
    <col min="4866" max="4866" width="36.5703125" customWidth="1"/>
    <col min="5113" max="5113" width="4.7109375" customWidth="1"/>
    <col min="5114" max="5114" width="30.7109375" customWidth="1"/>
    <col min="5115" max="5115" width="4.7109375" customWidth="1"/>
    <col min="5116" max="5116" width="13.7109375" customWidth="1"/>
    <col min="5117" max="5119" width="12.7109375" customWidth="1"/>
    <col min="5121" max="5121" width="21" customWidth="1"/>
    <col min="5122" max="5122" width="36.5703125" customWidth="1"/>
    <col min="5369" max="5369" width="4.7109375" customWidth="1"/>
    <col min="5370" max="5370" width="30.7109375" customWidth="1"/>
    <col min="5371" max="5371" width="4.7109375" customWidth="1"/>
    <col min="5372" max="5372" width="13.7109375" customWidth="1"/>
    <col min="5373" max="5375" width="12.7109375" customWidth="1"/>
    <col min="5377" max="5377" width="21" customWidth="1"/>
    <col min="5378" max="5378" width="36.5703125" customWidth="1"/>
    <col min="5625" max="5625" width="4.7109375" customWidth="1"/>
    <col min="5626" max="5626" width="30.7109375" customWidth="1"/>
    <col min="5627" max="5627" width="4.7109375" customWidth="1"/>
    <col min="5628" max="5628" width="13.7109375" customWidth="1"/>
    <col min="5629" max="5631" width="12.7109375" customWidth="1"/>
    <col min="5633" max="5633" width="21" customWidth="1"/>
    <col min="5634" max="5634" width="36.5703125" customWidth="1"/>
    <col min="5881" max="5881" width="4.7109375" customWidth="1"/>
    <col min="5882" max="5882" width="30.7109375" customWidth="1"/>
    <col min="5883" max="5883" width="4.7109375" customWidth="1"/>
    <col min="5884" max="5884" width="13.7109375" customWidth="1"/>
    <col min="5885" max="5887" width="12.7109375" customWidth="1"/>
    <col min="5889" max="5889" width="21" customWidth="1"/>
    <col min="5890" max="5890" width="36.5703125" customWidth="1"/>
    <col min="6137" max="6137" width="4.7109375" customWidth="1"/>
    <col min="6138" max="6138" width="30.7109375" customWidth="1"/>
    <col min="6139" max="6139" width="4.7109375" customWidth="1"/>
    <col min="6140" max="6140" width="13.7109375" customWidth="1"/>
    <col min="6141" max="6143" width="12.7109375" customWidth="1"/>
    <col min="6145" max="6145" width="21" customWidth="1"/>
    <col min="6146" max="6146" width="36.5703125" customWidth="1"/>
    <col min="6393" max="6393" width="4.7109375" customWidth="1"/>
    <col min="6394" max="6394" width="30.7109375" customWidth="1"/>
    <col min="6395" max="6395" width="4.7109375" customWidth="1"/>
    <col min="6396" max="6396" width="13.7109375" customWidth="1"/>
    <col min="6397" max="6399" width="12.7109375" customWidth="1"/>
    <col min="6401" max="6401" width="21" customWidth="1"/>
    <col min="6402" max="6402" width="36.5703125" customWidth="1"/>
    <col min="6649" max="6649" width="4.7109375" customWidth="1"/>
    <col min="6650" max="6650" width="30.7109375" customWidth="1"/>
    <col min="6651" max="6651" width="4.7109375" customWidth="1"/>
    <col min="6652" max="6652" width="13.7109375" customWidth="1"/>
    <col min="6653" max="6655" width="12.7109375" customWidth="1"/>
    <col min="6657" max="6657" width="21" customWidth="1"/>
    <col min="6658" max="6658" width="36.5703125" customWidth="1"/>
    <col min="6905" max="6905" width="4.7109375" customWidth="1"/>
    <col min="6906" max="6906" width="30.7109375" customWidth="1"/>
    <col min="6907" max="6907" width="4.7109375" customWidth="1"/>
    <col min="6908" max="6908" width="13.7109375" customWidth="1"/>
    <col min="6909" max="6911" width="12.7109375" customWidth="1"/>
    <col min="6913" max="6913" width="21" customWidth="1"/>
    <col min="6914" max="6914" width="36.5703125" customWidth="1"/>
    <col min="7161" max="7161" width="4.7109375" customWidth="1"/>
    <col min="7162" max="7162" width="30.7109375" customWidth="1"/>
    <col min="7163" max="7163" width="4.7109375" customWidth="1"/>
    <col min="7164" max="7164" width="13.7109375" customWidth="1"/>
    <col min="7165" max="7167" width="12.7109375" customWidth="1"/>
    <col min="7169" max="7169" width="21" customWidth="1"/>
    <col min="7170" max="7170" width="36.5703125" customWidth="1"/>
    <col min="7417" max="7417" width="4.7109375" customWidth="1"/>
    <col min="7418" max="7418" width="30.7109375" customWidth="1"/>
    <col min="7419" max="7419" width="4.7109375" customWidth="1"/>
    <col min="7420" max="7420" width="13.7109375" customWidth="1"/>
    <col min="7421" max="7423" width="12.7109375" customWidth="1"/>
    <col min="7425" max="7425" width="21" customWidth="1"/>
    <col min="7426" max="7426" width="36.5703125" customWidth="1"/>
    <col min="7673" max="7673" width="4.7109375" customWidth="1"/>
    <col min="7674" max="7674" width="30.7109375" customWidth="1"/>
    <col min="7675" max="7675" width="4.7109375" customWidth="1"/>
    <col min="7676" max="7676" width="13.7109375" customWidth="1"/>
    <col min="7677" max="7679" width="12.7109375" customWidth="1"/>
    <col min="7681" max="7681" width="21" customWidth="1"/>
    <col min="7682" max="7682" width="36.5703125" customWidth="1"/>
    <col min="7929" max="7929" width="4.7109375" customWidth="1"/>
    <col min="7930" max="7930" width="30.7109375" customWidth="1"/>
    <col min="7931" max="7931" width="4.7109375" customWidth="1"/>
    <col min="7932" max="7932" width="13.7109375" customWidth="1"/>
    <col min="7933" max="7935" width="12.7109375" customWidth="1"/>
    <col min="7937" max="7937" width="21" customWidth="1"/>
    <col min="7938" max="7938" width="36.5703125" customWidth="1"/>
    <col min="8185" max="8185" width="4.7109375" customWidth="1"/>
    <col min="8186" max="8186" width="30.7109375" customWidth="1"/>
    <col min="8187" max="8187" width="4.7109375" customWidth="1"/>
    <col min="8188" max="8188" width="13.7109375" customWidth="1"/>
    <col min="8189" max="8191" width="12.7109375" customWidth="1"/>
    <col min="8193" max="8193" width="21" customWidth="1"/>
    <col min="8194" max="8194" width="36.5703125" customWidth="1"/>
    <col min="8441" max="8441" width="4.7109375" customWidth="1"/>
    <col min="8442" max="8442" width="30.7109375" customWidth="1"/>
    <col min="8443" max="8443" width="4.7109375" customWidth="1"/>
    <col min="8444" max="8444" width="13.7109375" customWidth="1"/>
    <col min="8445" max="8447" width="12.7109375" customWidth="1"/>
    <col min="8449" max="8449" width="21" customWidth="1"/>
    <col min="8450" max="8450" width="36.5703125" customWidth="1"/>
    <col min="8697" max="8697" width="4.7109375" customWidth="1"/>
    <col min="8698" max="8698" width="30.7109375" customWidth="1"/>
    <col min="8699" max="8699" width="4.7109375" customWidth="1"/>
    <col min="8700" max="8700" width="13.7109375" customWidth="1"/>
    <col min="8701" max="8703" width="12.7109375" customWidth="1"/>
    <col min="8705" max="8705" width="21" customWidth="1"/>
    <col min="8706" max="8706" width="36.5703125" customWidth="1"/>
    <col min="8953" max="8953" width="4.7109375" customWidth="1"/>
    <col min="8954" max="8954" width="30.7109375" customWidth="1"/>
    <col min="8955" max="8955" width="4.7109375" customWidth="1"/>
    <col min="8956" max="8956" width="13.7109375" customWidth="1"/>
    <col min="8957" max="8959" width="12.7109375" customWidth="1"/>
    <col min="8961" max="8961" width="21" customWidth="1"/>
    <col min="8962" max="8962" width="36.5703125" customWidth="1"/>
    <col min="9209" max="9209" width="4.7109375" customWidth="1"/>
    <col min="9210" max="9210" width="30.7109375" customWidth="1"/>
    <col min="9211" max="9211" width="4.7109375" customWidth="1"/>
    <col min="9212" max="9212" width="13.7109375" customWidth="1"/>
    <col min="9213" max="9215" width="12.7109375" customWidth="1"/>
    <col min="9217" max="9217" width="21" customWidth="1"/>
    <col min="9218" max="9218" width="36.5703125" customWidth="1"/>
    <col min="9465" max="9465" width="4.7109375" customWidth="1"/>
    <col min="9466" max="9466" width="30.7109375" customWidth="1"/>
    <col min="9467" max="9467" width="4.7109375" customWidth="1"/>
    <col min="9468" max="9468" width="13.7109375" customWidth="1"/>
    <col min="9469" max="9471" width="12.7109375" customWidth="1"/>
    <col min="9473" max="9473" width="21" customWidth="1"/>
    <col min="9474" max="9474" width="36.5703125" customWidth="1"/>
    <col min="9721" max="9721" width="4.7109375" customWidth="1"/>
    <col min="9722" max="9722" width="30.7109375" customWidth="1"/>
    <col min="9723" max="9723" width="4.7109375" customWidth="1"/>
    <col min="9724" max="9724" width="13.7109375" customWidth="1"/>
    <col min="9725" max="9727" width="12.7109375" customWidth="1"/>
    <col min="9729" max="9729" width="21" customWidth="1"/>
    <col min="9730" max="9730" width="36.5703125" customWidth="1"/>
    <col min="9977" max="9977" width="4.7109375" customWidth="1"/>
    <col min="9978" max="9978" width="30.7109375" customWidth="1"/>
    <col min="9979" max="9979" width="4.7109375" customWidth="1"/>
    <col min="9980" max="9980" width="13.7109375" customWidth="1"/>
    <col min="9981" max="9983" width="12.7109375" customWidth="1"/>
    <col min="9985" max="9985" width="21" customWidth="1"/>
    <col min="9986" max="9986" width="36.5703125" customWidth="1"/>
    <col min="10233" max="10233" width="4.7109375" customWidth="1"/>
    <col min="10234" max="10234" width="30.7109375" customWidth="1"/>
    <col min="10235" max="10235" width="4.7109375" customWidth="1"/>
    <col min="10236" max="10236" width="13.7109375" customWidth="1"/>
    <col min="10237" max="10239" width="12.7109375" customWidth="1"/>
    <col min="10241" max="10241" width="21" customWidth="1"/>
    <col min="10242" max="10242" width="36.5703125" customWidth="1"/>
    <col min="10489" max="10489" width="4.7109375" customWidth="1"/>
    <col min="10490" max="10490" width="30.7109375" customWidth="1"/>
    <col min="10491" max="10491" width="4.7109375" customWidth="1"/>
    <col min="10492" max="10492" width="13.7109375" customWidth="1"/>
    <col min="10493" max="10495" width="12.7109375" customWidth="1"/>
    <col min="10497" max="10497" width="21" customWidth="1"/>
    <col min="10498" max="10498" width="36.5703125" customWidth="1"/>
    <col min="10745" max="10745" width="4.7109375" customWidth="1"/>
    <col min="10746" max="10746" width="30.7109375" customWidth="1"/>
    <col min="10747" max="10747" width="4.7109375" customWidth="1"/>
    <col min="10748" max="10748" width="13.7109375" customWidth="1"/>
    <col min="10749" max="10751" width="12.7109375" customWidth="1"/>
    <col min="10753" max="10753" width="21" customWidth="1"/>
    <col min="10754" max="10754" width="36.5703125" customWidth="1"/>
    <col min="11001" max="11001" width="4.7109375" customWidth="1"/>
    <col min="11002" max="11002" width="30.7109375" customWidth="1"/>
    <col min="11003" max="11003" width="4.7109375" customWidth="1"/>
    <col min="11004" max="11004" width="13.7109375" customWidth="1"/>
    <col min="11005" max="11007" width="12.7109375" customWidth="1"/>
    <col min="11009" max="11009" width="21" customWidth="1"/>
    <col min="11010" max="11010" width="36.5703125" customWidth="1"/>
    <col min="11257" max="11257" width="4.7109375" customWidth="1"/>
    <col min="11258" max="11258" width="30.7109375" customWidth="1"/>
    <col min="11259" max="11259" width="4.7109375" customWidth="1"/>
    <col min="11260" max="11260" width="13.7109375" customWidth="1"/>
    <col min="11261" max="11263" width="12.7109375" customWidth="1"/>
    <col min="11265" max="11265" width="21" customWidth="1"/>
    <col min="11266" max="11266" width="36.5703125" customWidth="1"/>
    <col min="11513" max="11513" width="4.7109375" customWidth="1"/>
    <col min="11514" max="11514" width="30.7109375" customWidth="1"/>
    <col min="11515" max="11515" width="4.7109375" customWidth="1"/>
    <col min="11516" max="11516" width="13.7109375" customWidth="1"/>
    <col min="11517" max="11519" width="12.7109375" customWidth="1"/>
    <col min="11521" max="11521" width="21" customWidth="1"/>
    <col min="11522" max="11522" width="36.5703125" customWidth="1"/>
    <col min="11769" max="11769" width="4.7109375" customWidth="1"/>
    <col min="11770" max="11770" width="30.7109375" customWidth="1"/>
    <col min="11771" max="11771" width="4.7109375" customWidth="1"/>
    <col min="11772" max="11772" width="13.7109375" customWidth="1"/>
    <col min="11773" max="11775" width="12.7109375" customWidth="1"/>
    <col min="11777" max="11777" width="21" customWidth="1"/>
    <col min="11778" max="11778" width="36.5703125" customWidth="1"/>
    <col min="12025" max="12025" width="4.7109375" customWidth="1"/>
    <col min="12026" max="12026" width="30.7109375" customWidth="1"/>
    <col min="12027" max="12027" width="4.7109375" customWidth="1"/>
    <col min="12028" max="12028" width="13.7109375" customWidth="1"/>
    <col min="12029" max="12031" width="12.7109375" customWidth="1"/>
    <col min="12033" max="12033" width="21" customWidth="1"/>
    <col min="12034" max="12034" width="36.5703125" customWidth="1"/>
    <col min="12281" max="12281" width="4.7109375" customWidth="1"/>
    <col min="12282" max="12282" width="30.7109375" customWidth="1"/>
    <col min="12283" max="12283" width="4.7109375" customWidth="1"/>
    <col min="12284" max="12284" width="13.7109375" customWidth="1"/>
    <col min="12285" max="12287" width="12.7109375" customWidth="1"/>
    <col min="12289" max="12289" width="21" customWidth="1"/>
    <col min="12290" max="12290" width="36.5703125" customWidth="1"/>
    <col min="12537" max="12537" width="4.7109375" customWidth="1"/>
    <col min="12538" max="12538" width="30.7109375" customWidth="1"/>
    <col min="12539" max="12539" width="4.7109375" customWidth="1"/>
    <col min="12540" max="12540" width="13.7109375" customWidth="1"/>
    <col min="12541" max="12543" width="12.7109375" customWidth="1"/>
    <col min="12545" max="12545" width="21" customWidth="1"/>
    <col min="12546" max="12546" width="36.5703125" customWidth="1"/>
    <col min="12793" max="12793" width="4.7109375" customWidth="1"/>
    <col min="12794" max="12794" width="30.7109375" customWidth="1"/>
    <col min="12795" max="12795" width="4.7109375" customWidth="1"/>
    <col min="12796" max="12796" width="13.7109375" customWidth="1"/>
    <col min="12797" max="12799" width="12.7109375" customWidth="1"/>
    <col min="12801" max="12801" width="21" customWidth="1"/>
    <col min="12802" max="12802" width="36.5703125" customWidth="1"/>
    <col min="13049" max="13049" width="4.7109375" customWidth="1"/>
    <col min="13050" max="13050" width="30.7109375" customWidth="1"/>
    <col min="13051" max="13051" width="4.7109375" customWidth="1"/>
    <col min="13052" max="13052" width="13.7109375" customWidth="1"/>
    <col min="13053" max="13055" width="12.7109375" customWidth="1"/>
    <col min="13057" max="13057" width="21" customWidth="1"/>
    <col min="13058" max="13058" width="36.5703125" customWidth="1"/>
    <col min="13305" max="13305" width="4.7109375" customWidth="1"/>
    <col min="13306" max="13306" width="30.7109375" customWidth="1"/>
    <col min="13307" max="13307" width="4.7109375" customWidth="1"/>
    <col min="13308" max="13308" width="13.7109375" customWidth="1"/>
    <col min="13309" max="13311" width="12.7109375" customWidth="1"/>
    <col min="13313" max="13313" width="21" customWidth="1"/>
    <col min="13314" max="13314" width="36.5703125" customWidth="1"/>
    <col min="13561" max="13561" width="4.7109375" customWidth="1"/>
    <col min="13562" max="13562" width="30.7109375" customWidth="1"/>
    <col min="13563" max="13563" width="4.7109375" customWidth="1"/>
    <col min="13564" max="13564" width="13.7109375" customWidth="1"/>
    <col min="13565" max="13567" width="12.7109375" customWidth="1"/>
    <col min="13569" max="13569" width="21" customWidth="1"/>
    <col min="13570" max="13570" width="36.5703125" customWidth="1"/>
    <col min="13817" max="13817" width="4.7109375" customWidth="1"/>
    <col min="13818" max="13818" width="30.7109375" customWidth="1"/>
    <col min="13819" max="13819" width="4.7109375" customWidth="1"/>
    <col min="13820" max="13820" width="13.7109375" customWidth="1"/>
    <col min="13821" max="13823" width="12.7109375" customWidth="1"/>
    <col min="13825" max="13825" width="21" customWidth="1"/>
    <col min="13826" max="13826" width="36.5703125" customWidth="1"/>
    <col min="14073" max="14073" width="4.7109375" customWidth="1"/>
    <col min="14074" max="14074" width="30.7109375" customWidth="1"/>
    <col min="14075" max="14075" width="4.7109375" customWidth="1"/>
    <col min="14076" max="14076" width="13.7109375" customWidth="1"/>
    <col min="14077" max="14079" width="12.7109375" customWidth="1"/>
    <col min="14081" max="14081" width="21" customWidth="1"/>
    <col min="14082" max="14082" width="36.5703125" customWidth="1"/>
    <col min="14329" max="14329" width="4.7109375" customWidth="1"/>
    <col min="14330" max="14330" width="30.7109375" customWidth="1"/>
    <col min="14331" max="14331" width="4.7109375" customWidth="1"/>
    <col min="14332" max="14332" width="13.7109375" customWidth="1"/>
    <col min="14333" max="14335" width="12.7109375" customWidth="1"/>
    <col min="14337" max="14337" width="21" customWidth="1"/>
    <col min="14338" max="14338" width="36.5703125" customWidth="1"/>
    <col min="14585" max="14585" width="4.7109375" customWidth="1"/>
    <col min="14586" max="14586" width="30.7109375" customWidth="1"/>
    <col min="14587" max="14587" width="4.7109375" customWidth="1"/>
    <col min="14588" max="14588" width="13.7109375" customWidth="1"/>
    <col min="14589" max="14591" width="12.7109375" customWidth="1"/>
    <col min="14593" max="14593" width="21" customWidth="1"/>
    <col min="14594" max="14594" width="36.5703125" customWidth="1"/>
    <col min="14841" max="14841" width="4.7109375" customWidth="1"/>
    <col min="14842" max="14842" width="30.7109375" customWidth="1"/>
    <col min="14843" max="14843" width="4.7109375" customWidth="1"/>
    <col min="14844" max="14844" width="13.7109375" customWidth="1"/>
    <col min="14845" max="14847" width="12.7109375" customWidth="1"/>
    <col min="14849" max="14849" width="21" customWidth="1"/>
    <col min="14850" max="14850" width="36.5703125" customWidth="1"/>
    <col min="15097" max="15097" width="4.7109375" customWidth="1"/>
    <col min="15098" max="15098" width="30.7109375" customWidth="1"/>
    <col min="15099" max="15099" width="4.7109375" customWidth="1"/>
    <col min="15100" max="15100" width="13.7109375" customWidth="1"/>
    <col min="15101" max="15103" width="12.7109375" customWidth="1"/>
    <col min="15105" max="15105" width="21" customWidth="1"/>
    <col min="15106" max="15106" width="36.5703125" customWidth="1"/>
    <col min="15353" max="15353" width="4.7109375" customWidth="1"/>
    <col min="15354" max="15354" width="30.7109375" customWidth="1"/>
    <col min="15355" max="15355" width="4.7109375" customWidth="1"/>
    <col min="15356" max="15356" width="13.7109375" customWidth="1"/>
    <col min="15357" max="15359" width="12.7109375" customWidth="1"/>
    <col min="15361" max="15361" width="21" customWidth="1"/>
    <col min="15362" max="15362" width="36.5703125" customWidth="1"/>
    <col min="15609" max="15609" width="4.7109375" customWidth="1"/>
    <col min="15610" max="15610" width="30.7109375" customWidth="1"/>
    <col min="15611" max="15611" width="4.7109375" customWidth="1"/>
    <col min="15612" max="15612" width="13.7109375" customWidth="1"/>
    <col min="15613" max="15615" width="12.7109375" customWidth="1"/>
    <col min="15617" max="15617" width="21" customWidth="1"/>
    <col min="15618" max="15618" width="36.5703125" customWidth="1"/>
    <col min="15865" max="15865" width="4.7109375" customWidth="1"/>
    <col min="15866" max="15866" width="30.7109375" customWidth="1"/>
    <col min="15867" max="15867" width="4.7109375" customWidth="1"/>
    <col min="15868" max="15868" width="13.7109375" customWidth="1"/>
    <col min="15869" max="15871" width="12.7109375" customWidth="1"/>
    <col min="15873" max="15873" width="21" customWidth="1"/>
    <col min="15874" max="15874" width="36.5703125" customWidth="1"/>
    <col min="16121" max="16121" width="4.7109375" customWidth="1"/>
    <col min="16122" max="16122" width="30.7109375" customWidth="1"/>
    <col min="16123" max="16123" width="4.7109375" customWidth="1"/>
    <col min="16124" max="16124" width="13.7109375" customWidth="1"/>
    <col min="16125" max="16127" width="12.7109375" customWidth="1"/>
    <col min="16129" max="16129" width="21" customWidth="1"/>
    <col min="16130" max="16130" width="36.5703125" customWidth="1"/>
  </cols>
  <sheetData>
    <row r="1" spans="1:6">
      <c r="B1" s="79" t="str">
        <f>+nsl!D18</f>
        <v>IZGRADNJA KANALIZACIJSKEGA OMREŽJA NA OBMOČJU</v>
      </c>
    </row>
    <row r="2" spans="1:6">
      <c r="B2" s="79" t="str">
        <f>+nsl!D19</f>
        <v>AGLOMERACIJE HRVATINI - KANALIZACIJA BARIŽONI</v>
      </c>
    </row>
    <row r="3" spans="1:6">
      <c r="B3" s="79"/>
    </row>
    <row r="4" spans="1:6">
      <c r="B4" s="79"/>
    </row>
    <row r="5" spans="1:6">
      <c r="B5" s="79" t="s">
        <v>107</v>
      </c>
    </row>
    <row r="6" spans="1:6">
      <c r="B6" s="79"/>
    </row>
    <row r="7" spans="1:6" ht="15.75">
      <c r="A7" s="22" t="s">
        <v>23</v>
      </c>
      <c r="B7" s="23" t="s">
        <v>24</v>
      </c>
      <c r="C7" s="92"/>
      <c r="D7" s="117"/>
      <c r="E7" s="117"/>
      <c r="F7" s="104"/>
    </row>
    <row r="8" spans="1:6" ht="15.75">
      <c r="A8" s="22"/>
      <c r="B8" s="23"/>
      <c r="C8" s="92"/>
      <c r="D8" s="117"/>
      <c r="E8" s="117"/>
      <c r="F8" s="104"/>
    </row>
    <row r="9" spans="1:6" ht="41.25" customHeight="1">
      <c r="A9" s="43">
        <v>1</v>
      </c>
      <c r="B9" s="51" t="s">
        <v>15</v>
      </c>
      <c r="C9" s="92"/>
      <c r="D9" s="117"/>
      <c r="E9" s="117"/>
      <c r="F9" s="104"/>
    </row>
    <row r="10" spans="1:6" ht="12.75" customHeight="1">
      <c r="A10" s="43"/>
      <c r="B10" s="57"/>
      <c r="C10" s="92"/>
      <c r="D10" s="117"/>
      <c r="E10" s="117"/>
      <c r="F10" s="104"/>
    </row>
    <row r="11" spans="1:6">
      <c r="A11" s="43"/>
      <c r="B11" s="57" t="str">
        <f>'fekalna osnovni podatki'!B8</f>
        <v>Območje Barižoni</v>
      </c>
      <c r="C11" s="92"/>
      <c r="E11" s="117"/>
      <c r="F11" s="104"/>
    </row>
    <row r="12" spans="1:6">
      <c r="A12" s="43"/>
      <c r="B12" s="57" t="str">
        <f>'fekalna osnovni podatki'!B9</f>
        <v>kanal K1 (Ankaran)</v>
      </c>
      <c r="C12" s="58" t="s">
        <v>16</v>
      </c>
      <c r="D12" s="59">
        <f>+'fekalna osnovni podatki'!D9</f>
        <v>631.48</v>
      </c>
      <c r="E12" s="167"/>
      <c r="F12" s="306">
        <f>D12*E12</f>
        <v>0</v>
      </c>
    </row>
    <row r="13" spans="1:6">
      <c r="A13" s="43"/>
      <c r="B13" s="57" t="str">
        <f>'fekalna osnovni podatki'!B10</f>
        <v>kanal K1 (Koper)</v>
      </c>
      <c r="C13" s="58" t="s">
        <v>16</v>
      </c>
      <c r="D13" s="59">
        <f>+'fekalna osnovni podatki'!D10</f>
        <v>1020.4</v>
      </c>
      <c r="E13" s="167"/>
      <c r="F13" s="306">
        <f>D13*E13</f>
        <v>0</v>
      </c>
    </row>
    <row r="14" spans="1:6">
      <c r="A14" s="43"/>
      <c r="B14" s="57" t="str">
        <f>'fekalna osnovni podatki'!B11</f>
        <v>kanal K2 (Ankaran)</v>
      </c>
      <c r="C14" s="58" t="s">
        <v>16</v>
      </c>
      <c r="D14" s="59">
        <f>+'fekalna osnovni podatki'!D11</f>
        <v>65.62</v>
      </c>
      <c r="E14" s="167"/>
      <c r="F14" s="306">
        <f>D14*E14</f>
        <v>0</v>
      </c>
    </row>
    <row r="15" spans="1:6" ht="12.75" customHeight="1">
      <c r="A15" s="43"/>
      <c r="B15" s="57" t="str">
        <f>'fekalna osnovni podatki'!B12</f>
        <v>kanal K2 (Koper)</v>
      </c>
      <c r="C15" s="58" t="s">
        <v>16</v>
      </c>
      <c r="D15" s="59">
        <f>+'fekalna osnovni podatki'!D12</f>
        <v>155.54</v>
      </c>
      <c r="E15" s="167"/>
      <c r="F15" s="105">
        <f t="shared" ref="F15:F24" si="0">D15*E15</f>
        <v>0</v>
      </c>
    </row>
    <row r="16" spans="1:6" ht="12.75" customHeight="1">
      <c r="A16" s="43"/>
      <c r="B16" s="57" t="str">
        <f>'fekalna osnovni podatki'!B13</f>
        <v>kanal K3</v>
      </c>
      <c r="C16" s="58" t="s">
        <v>16</v>
      </c>
      <c r="D16" s="59">
        <f>+'fekalna osnovni podatki'!D13</f>
        <v>194.78</v>
      </c>
      <c r="E16" s="167"/>
      <c r="F16" s="105">
        <f t="shared" si="0"/>
        <v>0</v>
      </c>
    </row>
    <row r="17" spans="1:6" ht="12.75" customHeight="1">
      <c r="A17" s="43"/>
      <c r="B17" s="57" t="str">
        <f>'fekalna osnovni podatki'!B14</f>
        <v>kanal K3.1</v>
      </c>
      <c r="C17" s="58" t="s">
        <v>16</v>
      </c>
      <c r="D17" s="59">
        <f>+'fekalna osnovni podatki'!D14</f>
        <v>35.159999999999997</v>
      </c>
      <c r="E17" s="167"/>
      <c r="F17" s="105">
        <f t="shared" si="0"/>
        <v>0</v>
      </c>
    </row>
    <row r="18" spans="1:6" ht="12.75" customHeight="1">
      <c r="A18" s="43"/>
      <c r="B18" s="57" t="str">
        <f>'fekalna osnovni podatki'!B15</f>
        <v>kanal K3.2</v>
      </c>
      <c r="C18" s="58" t="s">
        <v>16</v>
      </c>
      <c r="D18" s="59">
        <f>+'fekalna osnovni podatki'!D15</f>
        <v>27.34</v>
      </c>
      <c r="E18" s="167"/>
      <c r="F18" s="105">
        <f t="shared" si="0"/>
        <v>0</v>
      </c>
    </row>
    <row r="19" spans="1:6" ht="12.75" customHeight="1">
      <c r="A19" s="43"/>
      <c r="B19" s="57" t="str">
        <f>'fekalna osnovni podatki'!B16</f>
        <v>kanal K4</v>
      </c>
      <c r="C19" s="58" t="s">
        <v>16</v>
      </c>
      <c r="D19" s="59">
        <f>+'fekalna osnovni podatki'!D16</f>
        <v>597.56999999999994</v>
      </c>
      <c r="E19" s="167"/>
      <c r="F19" s="105">
        <f>D19*E19</f>
        <v>0</v>
      </c>
    </row>
    <row r="20" spans="1:6" ht="12.75" customHeight="1">
      <c r="A20" s="43"/>
      <c r="B20" s="57" t="str">
        <f>'fekalna osnovni podatki'!B17</f>
        <v>kanal K4.1</v>
      </c>
      <c r="C20" s="58" t="s">
        <v>16</v>
      </c>
      <c r="D20" s="59">
        <f>+'fekalna osnovni podatki'!D17</f>
        <v>105.44</v>
      </c>
      <c r="E20" s="167"/>
      <c r="F20" s="105">
        <f t="shared" si="0"/>
        <v>0</v>
      </c>
    </row>
    <row r="21" spans="1:6" ht="12.75" customHeight="1">
      <c r="A21" s="43"/>
      <c r="B21" s="57" t="str">
        <f>'fekalna osnovni podatki'!B18</f>
        <v>kanal K4.1.2</v>
      </c>
      <c r="C21" s="58" t="s">
        <v>16</v>
      </c>
      <c r="D21" s="59">
        <f>+'fekalna osnovni podatki'!D18</f>
        <v>70.84</v>
      </c>
      <c r="E21" s="167"/>
      <c r="F21" s="105">
        <f t="shared" si="0"/>
        <v>0</v>
      </c>
    </row>
    <row r="22" spans="1:6" ht="12.75" customHeight="1">
      <c r="A22" s="43"/>
      <c r="B22" s="57" t="str">
        <f>'fekalna osnovni podatki'!B19</f>
        <v>kanal K4.2</v>
      </c>
      <c r="C22" s="58" t="s">
        <v>16</v>
      </c>
      <c r="D22" s="59">
        <f>+'fekalna osnovni podatki'!D19</f>
        <v>259.25</v>
      </c>
      <c r="E22" s="167"/>
      <c r="F22" s="105">
        <f t="shared" si="0"/>
        <v>0</v>
      </c>
    </row>
    <row r="23" spans="1:6" ht="12.75" customHeight="1">
      <c r="A23" s="43"/>
      <c r="B23" s="57" t="str">
        <f>'fekalna osnovni podatki'!B20</f>
        <v>kanal K4.2.1</v>
      </c>
      <c r="C23" s="58" t="s">
        <v>16</v>
      </c>
      <c r="D23" s="59">
        <f>+'fekalna osnovni podatki'!D20</f>
        <v>46.02</v>
      </c>
      <c r="E23" s="167"/>
      <c r="F23" s="105">
        <f t="shared" si="0"/>
        <v>0</v>
      </c>
    </row>
    <row r="24" spans="1:6" ht="12.75" customHeight="1">
      <c r="A24" s="43"/>
      <c r="B24" s="57" t="str">
        <f>'fekalna osnovni podatki'!B21</f>
        <v>kanal K4.3</v>
      </c>
      <c r="C24" s="58" t="s">
        <v>16</v>
      </c>
      <c r="D24" s="59">
        <f>+'fekalna osnovni podatki'!D21</f>
        <v>253.23</v>
      </c>
      <c r="E24" s="167"/>
      <c r="F24" s="105">
        <f t="shared" si="0"/>
        <v>0</v>
      </c>
    </row>
    <row r="25" spans="1:6" ht="12.75" customHeight="1">
      <c r="A25" s="43"/>
      <c r="B25" s="57" t="str">
        <f>'fekalna osnovni podatki'!B22</f>
        <v>kanal K5</v>
      </c>
      <c r="C25" s="58" t="s">
        <v>16</v>
      </c>
      <c r="D25" s="59">
        <f>+'fekalna osnovni podatki'!D22</f>
        <v>183.24</v>
      </c>
      <c r="E25" s="167"/>
      <c r="F25" s="105">
        <f t="shared" ref="F25:F31" si="1">D25*E25</f>
        <v>0</v>
      </c>
    </row>
    <row r="26" spans="1:6" ht="12.75" customHeight="1">
      <c r="A26" s="43"/>
      <c r="B26" s="57" t="str">
        <f>'fekalna osnovni podatki'!B23</f>
        <v>kanal K5.1</v>
      </c>
      <c r="C26" s="58" t="s">
        <v>16</v>
      </c>
      <c r="D26" s="59">
        <f>+'fekalna osnovni podatki'!D23</f>
        <v>26.73</v>
      </c>
      <c r="E26" s="167"/>
      <c r="F26" s="105">
        <f t="shared" si="1"/>
        <v>0</v>
      </c>
    </row>
    <row r="27" spans="1:6" ht="12.75" customHeight="1">
      <c r="A27" s="43"/>
      <c r="B27" s="57" t="str">
        <f>'fekalna osnovni podatki'!B24</f>
        <v>kanal K5.2</v>
      </c>
      <c r="C27" s="58" t="s">
        <v>16</v>
      </c>
      <c r="D27" s="59">
        <f>+'fekalna osnovni podatki'!D24</f>
        <v>47.43</v>
      </c>
      <c r="E27" s="167"/>
      <c r="F27" s="105">
        <f t="shared" si="1"/>
        <v>0</v>
      </c>
    </row>
    <row r="28" spans="1:6" ht="12.75" customHeight="1">
      <c r="A28" s="43"/>
      <c r="B28" s="57" t="str">
        <f>'fekalna osnovni podatki'!B25</f>
        <v>kanal K5.3</v>
      </c>
      <c r="C28" s="58" t="s">
        <v>16</v>
      </c>
      <c r="D28" s="59">
        <f>+'fekalna osnovni podatki'!D25</f>
        <v>22.62</v>
      </c>
      <c r="E28" s="167"/>
      <c r="F28" s="105">
        <f t="shared" si="1"/>
        <v>0</v>
      </c>
    </row>
    <row r="29" spans="1:6" ht="12.75" customHeight="1">
      <c r="A29" s="43"/>
      <c r="B29" s="57" t="str">
        <f>'fekalna osnovni podatki'!B26</f>
        <v>kanal K5.4</v>
      </c>
      <c r="C29" s="58" t="s">
        <v>16</v>
      </c>
      <c r="D29" s="59">
        <f>+'fekalna osnovni podatki'!D26</f>
        <v>59.89</v>
      </c>
      <c r="E29" s="167"/>
      <c r="F29" s="105">
        <f t="shared" si="1"/>
        <v>0</v>
      </c>
    </row>
    <row r="30" spans="1:6" ht="12.75" customHeight="1">
      <c r="A30" s="43"/>
      <c r="B30" s="57" t="str">
        <f>'fekalna osnovni podatki'!B27</f>
        <v>tlačni T1</v>
      </c>
      <c r="C30" s="58" t="s">
        <v>16</v>
      </c>
      <c r="D30" s="59">
        <f>'fekalna osnovni podatki'!E27+'fekalna osnovni podatki'!F27</f>
        <v>76.36</v>
      </c>
      <c r="E30" s="167"/>
      <c r="F30" s="105">
        <f t="shared" si="1"/>
        <v>0</v>
      </c>
    </row>
    <row r="31" spans="1:6" ht="12.75" customHeight="1">
      <c r="A31" s="43"/>
      <c r="B31" s="57" t="str">
        <f>'fekalna osnovni podatki'!B28</f>
        <v>tlačni T2</v>
      </c>
      <c r="C31" s="58" t="s">
        <v>16</v>
      </c>
      <c r="D31" s="59">
        <f>+'fekalna osnovni podatki'!D28</f>
        <v>117.69</v>
      </c>
      <c r="E31" s="167"/>
      <c r="F31" s="105">
        <f t="shared" si="1"/>
        <v>0</v>
      </c>
    </row>
    <row r="32" spans="1:6" ht="12.75" customHeight="1">
      <c r="A32" s="43"/>
      <c r="B32" s="64"/>
      <c r="C32" s="92"/>
      <c r="D32" s="117"/>
      <c r="E32" s="117"/>
      <c r="F32" s="104"/>
    </row>
    <row r="33" spans="1:6" ht="49.5" customHeight="1">
      <c r="A33" s="43">
        <f>+A9+1</f>
        <v>2</v>
      </c>
      <c r="B33" s="51" t="s">
        <v>17</v>
      </c>
      <c r="C33" s="92"/>
      <c r="D33" s="117"/>
      <c r="E33" s="117"/>
      <c r="F33" s="104"/>
    </row>
    <row r="34" spans="1:6" ht="12.75" customHeight="1">
      <c r="A34" s="43"/>
      <c r="B34" s="57"/>
      <c r="C34" s="92"/>
      <c r="D34" s="117"/>
      <c r="E34" s="117"/>
      <c r="F34" s="104"/>
    </row>
    <row r="35" spans="1:6" ht="12.75" customHeight="1">
      <c r="A35" s="43"/>
      <c r="B35" s="57" t="str">
        <f>'fekalna osnovni podatki'!B8</f>
        <v>Območje Barižoni</v>
      </c>
      <c r="C35" s="92"/>
      <c r="E35" s="117"/>
      <c r="F35" s="104"/>
    </row>
    <row r="36" spans="1:6" ht="12.75" customHeight="1">
      <c r="A36" s="43"/>
      <c r="B36" s="57" t="str">
        <f>'fekalna osnovni podatki'!B9</f>
        <v>kanal K1 (Ankaran)</v>
      </c>
      <c r="C36" s="92" t="s">
        <v>12</v>
      </c>
      <c r="D36" s="59">
        <v>21</v>
      </c>
      <c r="E36" s="167"/>
      <c r="F36" s="306">
        <f t="shared" ref="F36:F43" si="2">D36*E36</f>
        <v>0</v>
      </c>
    </row>
    <row r="37" spans="1:6" ht="12.75" customHeight="1">
      <c r="A37" s="43"/>
      <c r="B37" s="57" t="str">
        <f>'fekalna osnovni podatki'!B10</f>
        <v>kanal K1 (Koper)</v>
      </c>
      <c r="C37" s="92" t="s">
        <v>12</v>
      </c>
      <c r="D37" s="59">
        <v>23</v>
      </c>
      <c r="E37" s="167"/>
      <c r="F37" s="306">
        <f t="shared" si="2"/>
        <v>0</v>
      </c>
    </row>
    <row r="38" spans="1:6" ht="12.75" customHeight="1">
      <c r="A38" s="43"/>
      <c r="B38" s="57" t="str">
        <f>'fekalna osnovni podatki'!B11</f>
        <v>kanal K2 (Ankaran)</v>
      </c>
      <c r="C38" s="92" t="s">
        <v>12</v>
      </c>
      <c r="D38" s="59">
        <v>4</v>
      </c>
      <c r="E38" s="167"/>
      <c r="F38" s="306">
        <f t="shared" si="2"/>
        <v>0</v>
      </c>
    </row>
    <row r="39" spans="1:6" ht="12.75" customHeight="1">
      <c r="A39" s="43"/>
      <c r="B39" s="57" t="str">
        <f>'fekalna osnovni podatki'!B12</f>
        <v>kanal K2 (Koper)</v>
      </c>
      <c r="C39" s="92" t="s">
        <v>12</v>
      </c>
      <c r="D39" s="59">
        <v>5</v>
      </c>
      <c r="E39" s="167"/>
      <c r="F39" s="105">
        <f t="shared" si="2"/>
        <v>0</v>
      </c>
    </row>
    <row r="40" spans="1:6" ht="12.75" customHeight="1">
      <c r="A40" s="43"/>
      <c r="B40" s="57" t="str">
        <f>'fekalna osnovni podatki'!B13</f>
        <v>kanal K3</v>
      </c>
      <c r="C40" s="92" t="s">
        <v>12</v>
      </c>
      <c r="D40" s="59">
        <v>7</v>
      </c>
      <c r="E40" s="167"/>
      <c r="F40" s="105">
        <f t="shared" si="2"/>
        <v>0</v>
      </c>
    </row>
    <row r="41" spans="1:6" ht="12.75" customHeight="1">
      <c r="A41" s="43"/>
      <c r="B41" s="57" t="str">
        <f>'fekalna osnovni podatki'!B14</f>
        <v>kanal K3.1</v>
      </c>
      <c r="C41" s="92" t="s">
        <v>12</v>
      </c>
      <c r="D41" s="59">
        <v>1</v>
      </c>
      <c r="E41" s="167"/>
      <c r="F41" s="105">
        <f t="shared" si="2"/>
        <v>0</v>
      </c>
    </row>
    <row r="42" spans="1:6" ht="12.75" customHeight="1">
      <c r="A42" s="43"/>
      <c r="B42" s="57" t="str">
        <f>'fekalna osnovni podatki'!B15</f>
        <v>kanal K3.2</v>
      </c>
      <c r="C42" s="92" t="s">
        <v>12</v>
      </c>
      <c r="D42" s="59">
        <v>2</v>
      </c>
      <c r="E42" s="167"/>
      <c r="F42" s="105">
        <f t="shared" si="2"/>
        <v>0</v>
      </c>
    </row>
    <row r="43" spans="1:6" ht="12.75" customHeight="1">
      <c r="A43" s="43"/>
      <c r="B43" s="57" t="str">
        <f>'fekalna osnovni podatki'!B16</f>
        <v>kanal K4</v>
      </c>
      <c r="C43" s="92" t="s">
        <v>12</v>
      </c>
      <c r="D43" s="59">
        <v>14</v>
      </c>
      <c r="E43" s="167"/>
      <c r="F43" s="105">
        <f t="shared" si="2"/>
        <v>0</v>
      </c>
    </row>
    <row r="44" spans="1:6" ht="12.75" customHeight="1">
      <c r="A44" s="43"/>
      <c r="B44" s="57" t="str">
        <f>'fekalna osnovni podatki'!B17</f>
        <v>kanal K4.1</v>
      </c>
      <c r="C44" s="92" t="s">
        <v>12</v>
      </c>
      <c r="D44" s="59">
        <v>6</v>
      </c>
      <c r="E44" s="167"/>
      <c r="F44" s="105">
        <f t="shared" ref="F44:F55" si="3">D44*E44</f>
        <v>0</v>
      </c>
    </row>
    <row r="45" spans="1:6" ht="12.75" customHeight="1">
      <c r="A45" s="43"/>
      <c r="B45" s="57" t="str">
        <f>'fekalna osnovni podatki'!B18</f>
        <v>kanal K4.1.2</v>
      </c>
      <c r="C45" s="92" t="s">
        <v>12</v>
      </c>
      <c r="D45" s="59">
        <v>3</v>
      </c>
      <c r="E45" s="167"/>
      <c r="F45" s="105">
        <f t="shared" si="3"/>
        <v>0</v>
      </c>
    </row>
    <row r="46" spans="1:6" ht="12.75" customHeight="1">
      <c r="A46" s="43"/>
      <c r="B46" s="57" t="str">
        <f>'fekalna osnovni podatki'!B19</f>
        <v>kanal K4.2</v>
      </c>
      <c r="C46" s="92" t="s">
        <v>12</v>
      </c>
      <c r="D46" s="59">
        <v>10</v>
      </c>
      <c r="E46" s="167"/>
      <c r="F46" s="105">
        <f t="shared" si="3"/>
        <v>0</v>
      </c>
    </row>
    <row r="47" spans="1:6" ht="12.75" customHeight="1">
      <c r="A47" s="43"/>
      <c r="B47" s="57" t="str">
        <f>'fekalna osnovni podatki'!B20</f>
        <v>kanal K4.2.1</v>
      </c>
      <c r="C47" s="92" t="s">
        <v>12</v>
      </c>
      <c r="D47" s="59">
        <v>2</v>
      </c>
      <c r="E47" s="167"/>
      <c r="F47" s="105">
        <f t="shared" si="3"/>
        <v>0</v>
      </c>
    </row>
    <row r="48" spans="1:6" ht="12.75" customHeight="1">
      <c r="A48" s="43"/>
      <c r="B48" s="57" t="str">
        <f>'fekalna osnovni podatki'!B21</f>
        <v>kanal K4.3</v>
      </c>
      <c r="C48" s="92" t="s">
        <v>12</v>
      </c>
      <c r="D48" s="59">
        <v>11</v>
      </c>
      <c r="E48" s="167"/>
      <c r="F48" s="105">
        <f t="shared" si="3"/>
        <v>0</v>
      </c>
    </row>
    <row r="49" spans="1:6" ht="12.75" customHeight="1">
      <c r="A49" s="43"/>
      <c r="B49" s="57" t="str">
        <f>'fekalna osnovni podatki'!B22</f>
        <v>kanal K5</v>
      </c>
      <c r="C49" s="92" t="s">
        <v>12</v>
      </c>
      <c r="D49" s="59">
        <v>13</v>
      </c>
      <c r="E49" s="167"/>
      <c r="F49" s="105">
        <f t="shared" si="3"/>
        <v>0</v>
      </c>
    </row>
    <row r="50" spans="1:6" ht="12.75" customHeight="1">
      <c r="A50" s="43"/>
      <c r="B50" s="57" t="str">
        <f>'fekalna osnovni podatki'!B23</f>
        <v>kanal K5.1</v>
      </c>
      <c r="C50" s="92" t="s">
        <v>12</v>
      </c>
      <c r="D50" s="59">
        <v>1</v>
      </c>
      <c r="E50" s="167"/>
      <c r="F50" s="105">
        <f t="shared" si="3"/>
        <v>0</v>
      </c>
    </row>
    <row r="51" spans="1:6" ht="12.75" customHeight="1">
      <c r="A51" s="43"/>
      <c r="B51" s="57" t="str">
        <f>'fekalna osnovni podatki'!B24</f>
        <v>kanal K5.2</v>
      </c>
      <c r="C51" s="92" t="s">
        <v>12</v>
      </c>
      <c r="D51" s="59">
        <v>3</v>
      </c>
      <c r="E51" s="167"/>
      <c r="F51" s="105">
        <f t="shared" si="3"/>
        <v>0</v>
      </c>
    </row>
    <row r="52" spans="1:6" ht="12.75" customHeight="1">
      <c r="A52" s="43"/>
      <c r="B52" s="57" t="str">
        <f>'fekalna osnovni podatki'!B25</f>
        <v>kanal K5.3</v>
      </c>
      <c r="C52" s="92" t="s">
        <v>12</v>
      </c>
      <c r="D52" s="59">
        <v>1</v>
      </c>
      <c r="E52" s="167"/>
      <c r="F52" s="105">
        <f t="shared" si="3"/>
        <v>0</v>
      </c>
    </row>
    <row r="53" spans="1:6" ht="12.75" customHeight="1">
      <c r="A53" s="43"/>
      <c r="B53" s="57" t="str">
        <f>'fekalna osnovni podatki'!B26</f>
        <v>kanal K5.4</v>
      </c>
      <c r="C53" s="92" t="s">
        <v>12</v>
      </c>
      <c r="D53" s="59">
        <v>5</v>
      </c>
      <c r="E53" s="167"/>
      <c r="F53" s="105">
        <f t="shared" si="3"/>
        <v>0</v>
      </c>
    </row>
    <row r="54" spans="1:6" ht="12.75" customHeight="1">
      <c r="A54" s="43"/>
      <c r="B54" s="57" t="str">
        <f>'fekalna osnovni podatki'!B27</f>
        <v>tlačni T1</v>
      </c>
      <c r="C54" s="92" t="s">
        <v>12</v>
      </c>
      <c r="D54" s="59">
        <v>2</v>
      </c>
      <c r="E54" s="167"/>
      <c r="F54" s="105">
        <f t="shared" si="3"/>
        <v>0</v>
      </c>
    </row>
    <row r="55" spans="1:6" ht="12.75" customHeight="1">
      <c r="A55" s="43"/>
      <c r="B55" s="57" t="str">
        <f>'fekalna osnovni podatki'!B28</f>
        <v>tlačni T2</v>
      </c>
      <c r="C55" s="92" t="s">
        <v>12</v>
      </c>
      <c r="D55" s="59">
        <v>1</v>
      </c>
      <c r="E55" s="167"/>
      <c r="F55" s="105">
        <f t="shared" si="3"/>
        <v>0</v>
      </c>
    </row>
    <row r="56" spans="1:6" ht="12.75" customHeight="1">
      <c r="A56" s="43"/>
      <c r="B56" s="64"/>
      <c r="C56" s="92"/>
      <c r="D56" s="117"/>
      <c r="E56" s="117"/>
      <c r="F56" s="104"/>
    </row>
    <row r="57" spans="1:6" ht="81.75" customHeight="1">
      <c r="A57" s="43">
        <f>+A33+1</f>
        <v>3</v>
      </c>
      <c r="B57" s="48" t="s">
        <v>11</v>
      </c>
      <c r="C57" s="94"/>
      <c r="D57" s="138"/>
      <c r="E57" s="126"/>
      <c r="F57" s="127"/>
    </row>
    <row r="58" spans="1:6" ht="12.75" customHeight="1">
      <c r="A58" s="43"/>
      <c r="B58" s="57"/>
      <c r="C58" s="92"/>
      <c r="D58" s="117"/>
      <c r="E58" s="117"/>
      <c r="F58" s="104"/>
    </row>
    <row r="59" spans="1:6" ht="12.75" customHeight="1">
      <c r="A59" s="43"/>
      <c r="B59" s="57" t="str">
        <f>'fekalna osnovni podatki'!B8</f>
        <v>Območje Barižoni</v>
      </c>
      <c r="C59" s="92"/>
      <c r="E59" s="117"/>
      <c r="F59" s="104"/>
    </row>
    <row r="60" spans="1:6" ht="12.75" customHeight="1">
      <c r="A60" s="43"/>
      <c r="B60" s="57" t="str">
        <f>'fekalna osnovni podatki'!B9</f>
        <v>kanal K1 (Ankaran)</v>
      </c>
      <c r="C60" s="92" t="s">
        <v>12</v>
      </c>
      <c r="D60" s="59">
        <v>2</v>
      </c>
      <c r="E60" s="167"/>
      <c r="F60" s="306">
        <f t="shared" ref="F60:F72" si="4">D60*E60</f>
        <v>0</v>
      </c>
    </row>
    <row r="61" spans="1:6" ht="12.75" customHeight="1">
      <c r="A61" s="43"/>
      <c r="B61" s="57" t="str">
        <f>'fekalna osnovni podatki'!B10</f>
        <v>kanal K1 (Koper)</v>
      </c>
      <c r="C61" s="92" t="s">
        <v>12</v>
      </c>
      <c r="D61" s="59">
        <v>4</v>
      </c>
      <c r="E61" s="167"/>
      <c r="F61" s="306">
        <f t="shared" si="4"/>
        <v>0</v>
      </c>
    </row>
    <row r="62" spans="1:6" ht="12.75" customHeight="1">
      <c r="A62" s="43"/>
      <c r="B62" s="57" t="str">
        <f>'fekalna osnovni podatki'!B11</f>
        <v>kanal K2 (Ankaran)</v>
      </c>
      <c r="C62" s="92" t="s">
        <v>12</v>
      </c>
      <c r="D62" s="59">
        <v>1</v>
      </c>
      <c r="E62" s="167"/>
      <c r="F62" s="306">
        <f t="shared" si="4"/>
        <v>0</v>
      </c>
    </row>
    <row r="63" spans="1:6" ht="12.75" customHeight="1">
      <c r="A63" s="43"/>
      <c r="B63" s="57" t="str">
        <f>'fekalna osnovni podatki'!B12</f>
        <v>kanal K2 (Koper)</v>
      </c>
      <c r="C63" s="92" t="s">
        <v>12</v>
      </c>
      <c r="D63" s="59">
        <v>1</v>
      </c>
      <c r="E63" s="167"/>
      <c r="F63" s="105">
        <f t="shared" si="4"/>
        <v>0</v>
      </c>
    </row>
    <row r="64" spans="1:6" ht="12.75" customHeight="1">
      <c r="A64" s="43"/>
      <c r="B64" s="57" t="str">
        <f>'fekalna osnovni podatki'!B13</f>
        <v>kanal K3</v>
      </c>
      <c r="C64" s="92" t="s">
        <v>12</v>
      </c>
      <c r="D64" s="59">
        <v>4</v>
      </c>
      <c r="E64" s="167"/>
      <c r="F64" s="105">
        <f t="shared" si="4"/>
        <v>0</v>
      </c>
    </row>
    <row r="65" spans="1:6" ht="12.75" customHeight="1">
      <c r="A65" s="43"/>
      <c r="B65" s="57" t="str">
        <f>'fekalna osnovni podatki'!B14</f>
        <v>kanal K3.1</v>
      </c>
      <c r="C65" s="92" t="s">
        <v>12</v>
      </c>
      <c r="D65" s="59">
        <v>2</v>
      </c>
      <c r="E65" s="167"/>
      <c r="F65" s="105">
        <f t="shared" si="4"/>
        <v>0</v>
      </c>
    </row>
    <row r="66" spans="1:6" ht="12.75" customHeight="1">
      <c r="A66" s="43"/>
      <c r="B66" s="57" t="str">
        <f>'fekalna osnovni podatki'!B15</f>
        <v>kanal K3.2</v>
      </c>
      <c r="C66" s="92" t="s">
        <v>12</v>
      </c>
      <c r="D66" s="59">
        <v>2</v>
      </c>
      <c r="E66" s="167"/>
      <c r="F66" s="105">
        <f t="shared" si="4"/>
        <v>0</v>
      </c>
    </row>
    <row r="67" spans="1:6" ht="12.75" customHeight="1">
      <c r="A67" s="43"/>
      <c r="B67" s="57" t="str">
        <f>'fekalna osnovni podatki'!B16</f>
        <v>kanal K4</v>
      </c>
      <c r="C67" s="92" t="s">
        <v>12</v>
      </c>
      <c r="D67" s="59">
        <v>3</v>
      </c>
      <c r="E67" s="167"/>
      <c r="F67" s="105">
        <f t="shared" si="4"/>
        <v>0</v>
      </c>
    </row>
    <row r="68" spans="1:6" ht="12.75" customHeight="1">
      <c r="A68" s="43"/>
      <c r="B68" s="57" t="str">
        <f>'fekalna osnovni podatki'!B17</f>
        <v>kanal K4.1</v>
      </c>
      <c r="C68" s="92" t="s">
        <v>12</v>
      </c>
      <c r="D68" s="59">
        <v>4</v>
      </c>
      <c r="E68" s="167"/>
      <c r="F68" s="105">
        <f t="shared" si="4"/>
        <v>0</v>
      </c>
    </row>
    <row r="69" spans="1:6" ht="12.75" customHeight="1">
      <c r="A69" s="43"/>
      <c r="B69" s="57" t="str">
        <f>'fekalna osnovni podatki'!B18</f>
        <v>kanal K4.1.2</v>
      </c>
      <c r="C69" s="92" t="s">
        <v>12</v>
      </c>
      <c r="D69" s="59">
        <v>0</v>
      </c>
      <c r="E69" s="167"/>
      <c r="F69" s="105">
        <f t="shared" si="4"/>
        <v>0</v>
      </c>
    </row>
    <row r="70" spans="1:6" ht="12.75" customHeight="1">
      <c r="A70" s="43"/>
      <c r="B70" s="57" t="str">
        <f>'fekalna osnovni podatki'!B19</f>
        <v>kanal K4.2</v>
      </c>
      <c r="C70" s="92" t="s">
        <v>12</v>
      </c>
      <c r="D70" s="59">
        <v>2</v>
      </c>
      <c r="E70" s="167"/>
      <c r="F70" s="105">
        <f t="shared" si="4"/>
        <v>0</v>
      </c>
    </row>
    <row r="71" spans="1:6" ht="12.75" customHeight="1">
      <c r="A71" s="43"/>
      <c r="B71" s="57" t="str">
        <f>'fekalna osnovni podatki'!B20</f>
        <v>kanal K4.2.1</v>
      </c>
      <c r="C71" s="92" t="s">
        <v>12</v>
      </c>
      <c r="D71" s="59">
        <v>1</v>
      </c>
      <c r="E71" s="167"/>
      <c r="F71" s="105">
        <f t="shared" si="4"/>
        <v>0</v>
      </c>
    </row>
    <row r="72" spans="1:6" ht="12.75" customHeight="1">
      <c r="A72" s="43"/>
      <c r="B72" s="57" t="str">
        <f>'fekalna osnovni podatki'!B21</f>
        <v>kanal K4.3</v>
      </c>
      <c r="C72" s="92" t="s">
        <v>12</v>
      </c>
      <c r="D72" s="59">
        <v>1</v>
      </c>
      <c r="E72" s="167"/>
      <c r="F72" s="105">
        <f t="shared" si="4"/>
        <v>0</v>
      </c>
    </row>
    <row r="73" spans="1:6" ht="12.75" customHeight="1">
      <c r="A73" s="43"/>
      <c r="B73" s="57" t="str">
        <f>'fekalna osnovni podatki'!B22</f>
        <v>kanal K5</v>
      </c>
      <c r="C73" s="92" t="s">
        <v>12</v>
      </c>
      <c r="D73" s="59">
        <v>1</v>
      </c>
      <c r="E73" s="167"/>
      <c r="F73" s="105">
        <f t="shared" ref="F73:F79" si="5">D73*E73</f>
        <v>0</v>
      </c>
    </row>
    <row r="74" spans="1:6" ht="12.75" customHeight="1">
      <c r="A74" s="43"/>
      <c r="B74" s="57" t="str">
        <f>'fekalna osnovni podatki'!B23</f>
        <v>kanal K5.1</v>
      </c>
      <c r="C74" s="92" t="s">
        <v>12</v>
      </c>
      <c r="D74" s="59">
        <v>0</v>
      </c>
      <c r="E74" s="167"/>
      <c r="F74" s="105">
        <f t="shared" si="5"/>
        <v>0</v>
      </c>
    </row>
    <row r="75" spans="1:6" ht="12.75" customHeight="1">
      <c r="A75" s="43"/>
      <c r="B75" s="57" t="str">
        <f>'fekalna osnovni podatki'!B24</f>
        <v>kanal K5.2</v>
      </c>
      <c r="C75" s="92" t="s">
        <v>12</v>
      </c>
      <c r="D75" s="59">
        <v>0</v>
      </c>
      <c r="E75" s="167"/>
      <c r="F75" s="105">
        <f t="shared" si="5"/>
        <v>0</v>
      </c>
    </row>
    <row r="76" spans="1:6" ht="12.75" customHeight="1">
      <c r="A76" s="43"/>
      <c r="B76" s="57" t="str">
        <f>'fekalna osnovni podatki'!B25</f>
        <v>kanal K5.3</v>
      </c>
      <c r="C76" s="92" t="s">
        <v>12</v>
      </c>
      <c r="D76" s="59">
        <v>0</v>
      </c>
      <c r="E76" s="167"/>
      <c r="F76" s="105">
        <f t="shared" si="5"/>
        <v>0</v>
      </c>
    </row>
    <row r="77" spans="1:6" ht="12.75" customHeight="1">
      <c r="A77" s="43"/>
      <c r="B77" s="57" t="str">
        <f>'fekalna osnovni podatki'!B26</f>
        <v>kanal K5.4</v>
      </c>
      <c r="C77" s="92" t="s">
        <v>12</v>
      </c>
      <c r="D77" s="59">
        <v>0</v>
      </c>
      <c r="E77" s="167"/>
      <c r="F77" s="105">
        <f t="shared" si="5"/>
        <v>0</v>
      </c>
    </row>
    <row r="78" spans="1:6" ht="12.75" customHeight="1">
      <c r="A78" s="43"/>
      <c r="B78" s="57" t="str">
        <f>'fekalna osnovni podatki'!B27</f>
        <v>tlačni T1</v>
      </c>
      <c r="C78" s="92" t="s">
        <v>12</v>
      </c>
      <c r="D78" s="59">
        <v>2</v>
      </c>
      <c r="E78" s="167"/>
      <c r="F78" s="105">
        <f t="shared" si="5"/>
        <v>0</v>
      </c>
    </row>
    <row r="79" spans="1:6" ht="12.75" customHeight="1">
      <c r="A79" s="43"/>
      <c r="B79" s="57" t="str">
        <f>'fekalna osnovni podatki'!B28</f>
        <v>tlačni T2</v>
      </c>
      <c r="C79" s="92" t="s">
        <v>12</v>
      </c>
      <c r="D79" s="59">
        <v>3</v>
      </c>
      <c r="E79" s="167"/>
      <c r="F79" s="105">
        <f t="shared" si="5"/>
        <v>0</v>
      </c>
    </row>
    <row r="80" spans="1:6" ht="12.75" customHeight="1">
      <c r="A80" s="43"/>
      <c r="B80" s="44"/>
      <c r="C80" s="92"/>
      <c r="D80" s="117"/>
      <c r="E80" s="117"/>
      <c r="F80" s="104"/>
    </row>
    <row r="81" spans="1:6" ht="106.5" customHeight="1">
      <c r="A81" s="43">
        <f>+A57+1</f>
        <v>4</v>
      </c>
      <c r="B81" s="225" t="s">
        <v>100</v>
      </c>
      <c r="C81" s="95"/>
      <c r="D81" s="128"/>
      <c r="E81" s="126"/>
      <c r="F81" s="105"/>
    </row>
    <row r="82" spans="1:6" ht="12.75" customHeight="1">
      <c r="A82" s="43"/>
      <c r="B82" s="57"/>
      <c r="C82" s="95"/>
      <c r="D82" s="128"/>
      <c r="E82" s="126"/>
      <c r="F82" s="105"/>
    </row>
    <row r="83" spans="1:6" ht="12.75" customHeight="1">
      <c r="A83" s="43"/>
      <c r="B83" s="57" t="str">
        <f>'fekalna osnovni podatki'!B8</f>
        <v>Območje Barižoni</v>
      </c>
      <c r="C83" s="95"/>
      <c r="D83" s="59"/>
      <c r="E83" s="167"/>
      <c r="F83" s="306"/>
    </row>
    <row r="84" spans="1:6" ht="12.75" customHeight="1">
      <c r="A84" s="43"/>
      <c r="B84" s="57" t="str">
        <f>'fekalna osnovni podatki'!B9</f>
        <v>kanal K1 (Ankaran)</v>
      </c>
      <c r="C84" s="95" t="s">
        <v>13</v>
      </c>
      <c r="D84" s="59">
        <v>5</v>
      </c>
      <c r="E84" s="167"/>
      <c r="F84" s="105">
        <f t="shared" ref="F84:F91" si="6">D84*E84</f>
        <v>0</v>
      </c>
    </row>
    <row r="85" spans="1:6" ht="12.75" customHeight="1">
      <c r="A85" s="43"/>
      <c r="B85" s="57" t="str">
        <f>'fekalna osnovni podatki'!B10</f>
        <v>kanal K1 (Koper)</v>
      </c>
      <c r="C85" s="95" t="s">
        <v>13</v>
      </c>
      <c r="D85" s="59">
        <v>10</v>
      </c>
      <c r="E85" s="167"/>
      <c r="F85" s="105">
        <f t="shared" si="6"/>
        <v>0</v>
      </c>
    </row>
    <row r="86" spans="1:6" ht="12.75" customHeight="1">
      <c r="A86" s="43"/>
      <c r="B86" s="57" t="str">
        <f>'fekalna osnovni podatki'!B11</f>
        <v>kanal K2 (Ankaran)</v>
      </c>
      <c r="C86" s="95" t="s">
        <v>13</v>
      </c>
      <c r="D86" s="59">
        <v>0</v>
      </c>
      <c r="E86" s="167"/>
      <c r="F86" s="105">
        <f t="shared" si="6"/>
        <v>0</v>
      </c>
    </row>
    <row r="87" spans="1:6" ht="12.75" customHeight="1">
      <c r="A87" s="43"/>
      <c r="B87" s="57" t="str">
        <f>'fekalna osnovni podatki'!B12</f>
        <v>kanal K2 (Koper)</v>
      </c>
      <c r="C87" s="95" t="s">
        <v>13</v>
      </c>
      <c r="D87" s="59">
        <v>0</v>
      </c>
      <c r="E87" s="167"/>
      <c r="F87" s="105">
        <f t="shared" si="6"/>
        <v>0</v>
      </c>
    </row>
    <row r="88" spans="1:6" ht="12.75" customHeight="1">
      <c r="A88" s="43"/>
      <c r="B88" s="57" t="str">
        <f>'fekalna osnovni podatki'!B13</f>
        <v>kanal K3</v>
      </c>
      <c r="C88" s="95" t="s">
        <v>13</v>
      </c>
      <c r="D88" s="59">
        <v>4</v>
      </c>
      <c r="E88" s="167"/>
      <c r="F88" s="105">
        <f t="shared" si="6"/>
        <v>0</v>
      </c>
    </row>
    <row r="89" spans="1:6" ht="12.75" customHeight="1">
      <c r="A89" s="43"/>
      <c r="B89" s="57" t="str">
        <f>'fekalna osnovni podatki'!B14</f>
        <v>kanal K3.1</v>
      </c>
      <c r="C89" s="95" t="s">
        <v>13</v>
      </c>
      <c r="D89" s="59">
        <v>2</v>
      </c>
      <c r="E89" s="167"/>
      <c r="F89" s="105">
        <f t="shared" si="6"/>
        <v>0</v>
      </c>
    </row>
    <row r="90" spans="1:6" ht="12.75" customHeight="1">
      <c r="A90" s="43"/>
      <c r="B90" s="57" t="str">
        <f>'fekalna osnovni podatki'!B15</f>
        <v>kanal K3.2</v>
      </c>
      <c r="C90" s="95" t="s">
        <v>13</v>
      </c>
      <c r="D90" s="59">
        <v>2</v>
      </c>
      <c r="E90" s="167"/>
      <c r="F90" s="105">
        <f t="shared" si="6"/>
        <v>0</v>
      </c>
    </row>
    <row r="91" spans="1:6" ht="12.75" customHeight="1">
      <c r="A91" s="43"/>
      <c r="B91" s="57" t="str">
        <f>'fekalna osnovni podatki'!B16</f>
        <v>kanal K4</v>
      </c>
      <c r="C91" s="95" t="s">
        <v>13</v>
      </c>
      <c r="D91" s="59">
        <v>0</v>
      </c>
      <c r="E91" s="167"/>
      <c r="F91" s="105">
        <f t="shared" si="6"/>
        <v>0</v>
      </c>
    </row>
    <row r="92" spans="1:6" ht="12.75" customHeight="1">
      <c r="A92" s="43"/>
      <c r="B92" s="57" t="str">
        <f>'fekalna osnovni podatki'!B17</f>
        <v>kanal K4.1</v>
      </c>
      <c r="C92" s="95" t="s">
        <v>13</v>
      </c>
      <c r="D92" s="59">
        <v>6</v>
      </c>
      <c r="E92" s="167"/>
      <c r="F92" s="105">
        <f t="shared" ref="F92:F103" si="7">D92*E92</f>
        <v>0</v>
      </c>
    </row>
    <row r="93" spans="1:6" ht="12.75" customHeight="1">
      <c r="A93" s="43"/>
      <c r="B93" s="57" t="str">
        <f>'fekalna osnovni podatki'!B18</f>
        <v>kanal K4.1.2</v>
      </c>
      <c r="C93" s="95" t="s">
        <v>13</v>
      </c>
      <c r="D93" s="59">
        <v>0</v>
      </c>
      <c r="E93" s="167"/>
      <c r="F93" s="105">
        <f t="shared" si="7"/>
        <v>0</v>
      </c>
    </row>
    <row r="94" spans="1:6" ht="12.75" customHeight="1">
      <c r="A94" s="43"/>
      <c r="B94" s="57" t="str">
        <f>'fekalna osnovni podatki'!B19</f>
        <v>kanal K4.2</v>
      </c>
      <c r="C94" s="95" t="s">
        <v>13</v>
      </c>
      <c r="D94" s="59">
        <v>0</v>
      </c>
      <c r="E94" s="167"/>
      <c r="F94" s="105">
        <f t="shared" si="7"/>
        <v>0</v>
      </c>
    </row>
    <row r="95" spans="1:6" ht="12.75" customHeight="1">
      <c r="A95" s="43"/>
      <c r="B95" s="57" t="str">
        <f>'fekalna osnovni podatki'!B20</f>
        <v>kanal K4.2.1</v>
      </c>
      <c r="C95" s="95" t="s">
        <v>13</v>
      </c>
      <c r="D95" s="59">
        <v>0</v>
      </c>
      <c r="E95" s="167"/>
      <c r="F95" s="105">
        <f t="shared" si="7"/>
        <v>0</v>
      </c>
    </row>
    <row r="96" spans="1:6" ht="12.75" customHeight="1">
      <c r="A96" s="43"/>
      <c r="B96" s="57" t="str">
        <f>'fekalna osnovni podatki'!B21</f>
        <v>kanal K4.3</v>
      </c>
      <c r="C96" s="95" t="s">
        <v>13</v>
      </c>
      <c r="D96" s="59">
        <v>0</v>
      </c>
      <c r="E96" s="167"/>
      <c r="F96" s="105">
        <f t="shared" si="7"/>
        <v>0</v>
      </c>
    </row>
    <row r="97" spans="1:6" ht="12.75" customHeight="1">
      <c r="A97" s="43"/>
      <c r="B97" s="57" t="str">
        <f>'fekalna osnovni podatki'!B22</f>
        <v>kanal K5</v>
      </c>
      <c r="C97" s="95" t="s">
        <v>13</v>
      </c>
      <c r="D97" s="59">
        <v>0</v>
      </c>
      <c r="E97" s="167"/>
      <c r="F97" s="105">
        <f t="shared" si="7"/>
        <v>0</v>
      </c>
    </row>
    <row r="98" spans="1:6" ht="12.75" customHeight="1">
      <c r="A98" s="43"/>
      <c r="B98" s="57" t="str">
        <f>'fekalna osnovni podatki'!B23</f>
        <v>kanal K5.1</v>
      </c>
      <c r="C98" s="95" t="s">
        <v>13</v>
      </c>
      <c r="D98" s="59">
        <v>0</v>
      </c>
      <c r="E98" s="167"/>
      <c r="F98" s="105">
        <f t="shared" si="7"/>
        <v>0</v>
      </c>
    </row>
    <row r="99" spans="1:6" ht="12.75" customHeight="1">
      <c r="A99" s="43"/>
      <c r="B99" s="57" t="str">
        <f>'fekalna osnovni podatki'!B24</f>
        <v>kanal K5.2</v>
      </c>
      <c r="C99" s="95" t="s">
        <v>13</v>
      </c>
      <c r="D99" s="59">
        <v>0</v>
      </c>
      <c r="E99" s="167"/>
      <c r="F99" s="105">
        <f t="shared" si="7"/>
        <v>0</v>
      </c>
    </row>
    <row r="100" spans="1:6" ht="12.75" customHeight="1">
      <c r="A100" s="43"/>
      <c r="B100" s="57" t="str">
        <f>'fekalna osnovni podatki'!B25</f>
        <v>kanal K5.3</v>
      </c>
      <c r="C100" s="95" t="s">
        <v>13</v>
      </c>
      <c r="D100" s="59">
        <v>0</v>
      </c>
      <c r="E100" s="167"/>
      <c r="F100" s="105">
        <f t="shared" si="7"/>
        <v>0</v>
      </c>
    </row>
    <row r="101" spans="1:6" ht="12.75" customHeight="1">
      <c r="A101" s="43"/>
      <c r="B101" s="57" t="str">
        <f>'fekalna osnovni podatki'!B26</f>
        <v>kanal K5.4</v>
      </c>
      <c r="C101" s="95" t="s">
        <v>13</v>
      </c>
      <c r="D101" s="59">
        <v>0</v>
      </c>
      <c r="E101" s="167"/>
      <c r="F101" s="105">
        <f t="shared" si="7"/>
        <v>0</v>
      </c>
    </row>
    <row r="102" spans="1:6" ht="12.75" customHeight="1">
      <c r="A102" s="43"/>
      <c r="B102" s="57" t="str">
        <f>'fekalna osnovni podatki'!B27</f>
        <v>tlačni T1</v>
      </c>
      <c r="C102" s="95" t="s">
        <v>13</v>
      </c>
      <c r="D102" s="59">
        <v>0</v>
      </c>
      <c r="E102" s="167"/>
      <c r="F102" s="105">
        <f t="shared" si="7"/>
        <v>0</v>
      </c>
    </row>
    <row r="103" spans="1:6" ht="12.75" customHeight="1">
      <c r="A103" s="43"/>
      <c r="B103" s="57" t="str">
        <f>'fekalna osnovni podatki'!B28</f>
        <v>tlačni T2</v>
      </c>
      <c r="C103" s="95" t="s">
        <v>13</v>
      </c>
      <c r="D103" s="59">
        <v>0</v>
      </c>
      <c r="E103" s="167"/>
      <c r="F103" s="105">
        <f t="shared" si="7"/>
        <v>0</v>
      </c>
    </row>
    <row r="104" spans="1:6" ht="12.75" customHeight="1">
      <c r="A104" s="43"/>
      <c r="B104" s="51"/>
      <c r="C104" s="95"/>
      <c r="D104" s="128"/>
      <c r="E104" s="126"/>
      <c r="F104" s="105"/>
    </row>
    <row r="105" spans="1:6" ht="153">
      <c r="A105" s="43">
        <f>+A81+1</f>
        <v>5</v>
      </c>
      <c r="B105" s="226" t="s">
        <v>119</v>
      </c>
      <c r="C105" s="95"/>
      <c r="D105" s="128"/>
      <c r="E105" s="126"/>
      <c r="F105" s="105"/>
    </row>
    <row r="106" spans="1:6" ht="12.75" customHeight="1">
      <c r="A106" s="43"/>
      <c r="B106" s="57"/>
      <c r="C106" s="95"/>
      <c r="D106" s="128"/>
      <c r="E106" s="126"/>
      <c r="F106" s="105"/>
    </row>
    <row r="107" spans="1:6">
      <c r="A107" s="43"/>
      <c r="B107" s="57" t="str">
        <f>'fekalna osnovni podatki'!B8</f>
        <v>Območje Barižoni</v>
      </c>
      <c r="C107" s="95"/>
      <c r="D107" s="59"/>
      <c r="E107" s="167"/>
      <c r="F107" s="306"/>
    </row>
    <row r="108" spans="1:6" ht="12.75" customHeight="1">
      <c r="A108" s="43"/>
      <c r="B108" s="57" t="str">
        <f>'fekalna osnovni podatki'!B9</f>
        <v>kanal K1 (Ankaran)</v>
      </c>
      <c r="C108" s="95" t="s">
        <v>14</v>
      </c>
      <c r="D108" s="59">
        <f>+'fekalna osnovni podatki'!G9*5</f>
        <v>0</v>
      </c>
      <c r="E108" s="167"/>
      <c r="F108" s="105">
        <f t="shared" ref="F108:F115" si="8">D108*E108</f>
        <v>0</v>
      </c>
    </row>
    <row r="109" spans="1:6" ht="12.75" customHeight="1">
      <c r="A109" s="43"/>
      <c r="B109" s="57" t="str">
        <f>'fekalna osnovni podatki'!B10</f>
        <v>kanal K1 (Koper)</v>
      </c>
      <c r="C109" s="95" t="s">
        <v>14</v>
      </c>
      <c r="D109" s="59">
        <v>0</v>
      </c>
      <c r="E109" s="167"/>
      <c r="F109" s="105">
        <f t="shared" si="8"/>
        <v>0</v>
      </c>
    </row>
    <row r="110" spans="1:6" ht="12.75" customHeight="1">
      <c r="A110" s="43"/>
      <c r="B110" s="57" t="str">
        <f>'fekalna osnovni podatki'!B11</f>
        <v>kanal K2 (Ankaran)</v>
      </c>
      <c r="C110" s="95" t="s">
        <v>14</v>
      </c>
      <c r="D110" s="59">
        <f>+'fekalna osnovni podatki'!G11*5</f>
        <v>0</v>
      </c>
      <c r="E110" s="167"/>
      <c r="F110" s="105">
        <f t="shared" si="8"/>
        <v>0</v>
      </c>
    </row>
    <row r="111" spans="1:6" ht="12.75" customHeight="1">
      <c r="A111" s="43"/>
      <c r="B111" s="57" t="str">
        <f>'fekalna osnovni podatki'!B12</f>
        <v>kanal K2 (Koper)</v>
      </c>
      <c r="C111" s="95" t="s">
        <v>14</v>
      </c>
      <c r="D111" s="59">
        <f>+'fekalna osnovni podatki'!G12*5</f>
        <v>0</v>
      </c>
      <c r="E111" s="167"/>
      <c r="F111" s="105">
        <f t="shared" si="8"/>
        <v>0</v>
      </c>
    </row>
    <row r="112" spans="1:6" ht="12.75" customHeight="1">
      <c r="A112" s="43"/>
      <c r="B112" s="57" t="str">
        <f>'fekalna osnovni podatki'!B13</f>
        <v>kanal K3</v>
      </c>
      <c r="C112" s="95" t="s">
        <v>14</v>
      </c>
      <c r="D112" s="59">
        <f>+'fekalna osnovni podatki'!G13*5</f>
        <v>0</v>
      </c>
      <c r="E112" s="167"/>
      <c r="F112" s="105">
        <f t="shared" si="8"/>
        <v>0</v>
      </c>
    </row>
    <row r="113" spans="1:6" ht="12.75" customHeight="1">
      <c r="A113" s="43"/>
      <c r="B113" s="57" t="str">
        <f>'fekalna osnovni podatki'!B14</f>
        <v>kanal K3.1</v>
      </c>
      <c r="C113" s="95" t="s">
        <v>14</v>
      </c>
      <c r="D113" s="59">
        <f>+'fekalna osnovni podatki'!G14*5</f>
        <v>0</v>
      </c>
      <c r="E113" s="167"/>
      <c r="F113" s="105">
        <f t="shared" si="8"/>
        <v>0</v>
      </c>
    </row>
    <row r="114" spans="1:6" ht="12.75" customHeight="1">
      <c r="A114" s="43"/>
      <c r="B114" s="57" t="str">
        <f>'fekalna osnovni podatki'!B15</f>
        <v>kanal K3.2</v>
      </c>
      <c r="C114" s="95" t="s">
        <v>14</v>
      </c>
      <c r="D114" s="59">
        <f>+'fekalna osnovni podatki'!G15*5</f>
        <v>0</v>
      </c>
      <c r="E114" s="167"/>
      <c r="F114" s="105">
        <f t="shared" si="8"/>
        <v>0</v>
      </c>
    </row>
    <row r="115" spans="1:6" ht="12.75" customHeight="1">
      <c r="A115" s="43"/>
      <c r="B115" s="57" t="str">
        <f>'fekalna osnovni podatki'!B16</f>
        <v>kanal K4</v>
      </c>
      <c r="C115" s="95" t="s">
        <v>14</v>
      </c>
      <c r="D115" s="59">
        <v>0</v>
      </c>
      <c r="E115" s="167"/>
      <c r="F115" s="105">
        <f t="shared" si="8"/>
        <v>0</v>
      </c>
    </row>
    <row r="116" spans="1:6" ht="12.75" customHeight="1">
      <c r="A116" s="43"/>
      <c r="B116" s="57" t="str">
        <f>'fekalna osnovni podatki'!B17</f>
        <v>kanal K4.1</v>
      </c>
      <c r="C116" s="95" t="s">
        <v>14</v>
      </c>
      <c r="D116" s="59">
        <f>+'fekalna osnovni podatki'!G17*5</f>
        <v>0</v>
      </c>
      <c r="E116" s="167"/>
      <c r="F116" s="105">
        <f>D116*E116</f>
        <v>0</v>
      </c>
    </row>
    <row r="117" spans="1:6" ht="12.75" customHeight="1">
      <c r="A117" s="43"/>
      <c r="B117" s="57" t="str">
        <f>'fekalna osnovni podatki'!B18</f>
        <v>kanal K4.1.2</v>
      </c>
      <c r="C117" s="95" t="s">
        <v>14</v>
      </c>
      <c r="D117" s="59">
        <f>+'fekalna osnovni podatki'!G18*5</f>
        <v>0</v>
      </c>
      <c r="E117" s="167"/>
      <c r="F117" s="105">
        <f>D117*E117</f>
        <v>0</v>
      </c>
    </row>
    <row r="118" spans="1:6" ht="12.75" customHeight="1">
      <c r="A118" s="43"/>
      <c r="B118" s="57" t="str">
        <f>'fekalna osnovni podatki'!B19</f>
        <v>kanal K4.2</v>
      </c>
      <c r="C118" s="95" t="s">
        <v>14</v>
      </c>
      <c r="D118" s="59">
        <f>+'fekalna osnovni podatki'!G19*5</f>
        <v>0</v>
      </c>
      <c r="E118" s="167"/>
      <c r="F118" s="105">
        <f>D118*E118</f>
        <v>0</v>
      </c>
    </row>
    <row r="119" spans="1:6" ht="12.75" customHeight="1">
      <c r="A119" s="43"/>
      <c r="B119" s="57" t="str">
        <f>'fekalna osnovni podatki'!B20</f>
        <v>kanal K4.2.1</v>
      </c>
      <c r="C119" s="95" t="s">
        <v>14</v>
      </c>
      <c r="D119" s="59">
        <f>+'fekalna osnovni podatki'!G20*5</f>
        <v>0</v>
      </c>
      <c r="E119" s="167"/>
      <c r="F119" s="105">
        <f>D119*E119</f>
        <v>0</v>
      </c>
    </row>
    <row r="120" spans="1:6" ht="12.75" customHeight="1">
      <c r="A120" s="43"/>
      <c r="B120" s="57" t="str">
        <f>'fekalna osnovni podatki'!B21</f>
        <v>kanal K4.3</v>
      </c>
      <c r="C120" s="95" t="s">
        <v>14</v>
      </c>
      <c r="D120" s="59">
        <v>110</v>
      </c>
      <c r="E120" s="167"/>
      <c r="F120" s="105">
        <f>D120*E120</f>
        <v>0</v>
      </c>
    </row>
    <row r="121" spans="1:6" ht="12.75" customHeight="1">
      <c r="A121" s="43"/>
      <c r="B121" s="57" t="str">
        <f>'fekalna osnovni podatki'!B22</f>
        <v>kanal K5</v>
      </c>
      <c r="C121" s="95" t="s">
        <v>14</v>
      </c>
      <c r="D121" s="59">
        <v>0</v>
      </c>
      <c r="E121" s="167"/>
      <c r="F121" s="105">
        <f t="shared" ref="F121:F127" si="9">D121*E121</f>
        <v>0</v>
      </c>
    </row>
    <row r="122" spans="1:6" ht="12.75" customHeight="1">
      <c r="A122" s="43"/>
      <c r="B122" s="57" t="str">
        <f>'fekalna osnovni podatki'!B23</f>
        <v>kanal K5.1</v>
      </c>
      <c r="C122" s="95" t="s">
        <v>14</v>
      </c>
      <c r="D122" s="59">
        <f>+'fekalna osnovni podatki'!G23*5</f>
        <v>0</v>
      </c>
      <c r="E122" s="167"/>
      <c r="F122" s="105">
        <f t="shared" si="9"/>
        <v>0</v>
      </c>
    </row>
    <row r="123" spans="1:6" ht="12.75" customHeight="1">
      <c r="A123" s="43"/>
      <c r="B123" s="57" t="str">
        <f>'fekalna osnovni podatki'!B24</f>
        <v>kanal K5.2</v>
      </c>
      <c r="C123" s="95" t="s">
        <v>14</v>
      </c>
      <c r="D123" s="59">
        <v>0</v>
      </c>
      <c r="E123" s="167"/>
      <c r="F123" s="105">
        <f t="shared" si="9"/>
        <v>0</v>
      </c>
    </row>
    <row r="124" spans="1:6" ht="12.75" customHeight="1">
      <c r="A124" s="43"/>
      <c r="B124" s="57" t="str">
        <f>'fekalna osnovni podatki'!B25</f>
        <v>kanal K5.3</v>
      </c>
      <c r="C124" s="95" t="s">
        <v>14</v>
      </c>
      <c r="D124" s="59">
        <v>0</v>
      </c>
      <c r="E124" s="167"/>
      <c r="F124" s="105">
        <f t="shared" si="9"/>
        <v>0</v>
      </c>
    </row>
    <row r="125" spans="1:6" ht="12.75" customHeight="1">
      <c r="A125" s="43"/>
      <c r="B125" s="57" t="str">
        <f>'fekalna osnovni podatki'!B26</f>
        <v>kanal K5.4</v>
      </c>
      <c r="C125" s="95" t="s">
        <v>14</v>
      </c>
      <c r="D125" s="59">
        <v>0</v>
      </c>
      <c r="E125" s="167"/>
      <c r="F125" s="105">
        <f t="shared" si="9"/>
        <v>0</v>
      </c>
    </row>
    <row r="126" spans="1:6" ht="12.75" customHeight="1">
      <c r="A126" s="43"/>
      <c r="B126" s="57" t="str">
        <f>'fekalna osnovni podatki'!B27</f>
        <v>tlačni T1</v>
      </c>
      <c r="C126" s="95" t="s">
        <v>14</v>
      </c>
      <c r="D126" s="59">
        <v>0</v>
      </c>
      <c r="E126" s="167"/>
      <c r="F126" s="105">
        <f t="shared" si="9"/>
        <v>0</v>
      </c>
    </row>
    <row r="127" spans="1:6" ht="12.75" customHeight="1">
      <c r="A127" s="43"/>
      <c r="B127" s="57" t="str">
        <f>'fekalna osnovni podatki'!B28</f>
        <v>tlačni T2</v>
      </c>
      <c r="C127" s="95" t="s">
        <v>14</v>
      </c>
      <c r="D127" s="59">
        <f>+'fekalna osnovni podatki'!G28*5</f>
        <v>0</v>
      </c>
      <c r="E127" s="167"/>
      <c r="F127" s="105">
        <f t="shared" si="9"/>
        <v>0</v>
      </c>
    </row>
    <row r="128" spans="1:6" ht="12.75" customHeight="1">
      <c r="A128" s="43"/>
      <c r="B128" s="51"/>
      <c r="C128" s="95"/>
      <c r="D128" s="128"/>
      <c r="E128" s="126"/>
      <c r="F128" s="105"/>
    </row>
    <row r="129" spans="1:6" ht="131.25" customHeight="1">
      <c r="A129" s="43">
        <f>+A105+1</f>
        <v>6</v>
      </c>
      <c r="B129" s="226" t="s">
        <v>120</v>
      </c>
      <c r="C129" s="95"/>
      <c r="D129" s="128"/>
      <c r="E129" s="126"/>
      <c r="F129" s="105"/>
    </row>
    <row r="130" spans="1:6" ht="12.75" customHeight="1">
      <c r="A130" s="43"/>
      <c r="B130" s="57"/>
      <c r="C130" s="95"/>
      <c r="D130" s="128"/>
      <c r="E130" s="126"/>
      <c r="F130" s="105"/>
    </row>
    <row r="131" spans="1:6" ht="12.75" customHeight="1">
      <c r="A131" s="43"/>
      <c r="B131" s="57" t="str">
        <f>'fekalna osnovni podatki'!B8</f>
        <v>Območje Barižoni</v>
      </c>
      <c r="C131" s="95"/>
      <c r="D131" s="59"/>
      <c r="E131" s="167"/>
      <c r="F131" s="306"/>
    </row>
    <row r="132" spans="1:6" ht="12.75" customHeight="1">
      <c r="A132" s="43"/>
      <c r="B132" s="57" t="str">
        <f>'fekalna osnovni podatki'!B9</f>
        <v>kanal K1 (Ankaran)</v>
      </c>
      <c r="C132" s="95" t="s">
        <v>12</v>
      </c>
      <c r="D132" s="59">
        <f>+INT(D108/20)</f>
        <v>0</v>
      </c>
      <c r="E132" s="167"/>
      <c r="F132" s="105">
        <f t="shared" ref="F132:F139" si="10">D132*E132</f>
        <v>0</v>
      </c>
    </row>
    <row r="133" spans="1:6" ht="12.75" customHeight="1">
      <c r="A133" s="43"/>
      <c r="B133" s="57" t="str">
        <f>'fekalna osnovni podatki'!B10</f>
        <v>kanal K1 (Koper)</v>
      </c>
      <c r="C133" s="95" t="s">
        <v>12</v>
      </c>
      <c r="D133" s="59">
        <v>0</v>
      </c>
      <c r="E133" s="167"/>
      <c r="F133" s="105">
        <f t="shared" si="10"/>
        <v>0</v>
      </c>
    </row>
    <row r="134" spans="1:6">
      <c r="A134" s="43"/>
      <c r="B134" s="57" t="str">
        <f>'fekalna osnovni podatki'!B11</f>
        <v>kanal K2 (Ankaran)</v>
      </c>
      <c r="C134" s="95" t="s">
        <v>12</v>
      </c>
      <c r="D134" s="59">
        <f t="shared" ref="D134:D151" si="11">+INT(D110/20)</f>
        <v>0</v>
      </c>
      <c r="E134" s="167"/>
      <c r="F134" s="105">
        <f t="shared" si="10"/>
        <v>0</v>
      </c>
    </row>
    <row r="135" spans="1:6" ht="12.75" customHeight="1">
      <c r="A135" s="43"/>
      <c r="B135" s="57" t="str">
        <f>'fekalna osnovni podatki'!B12</f>
        <v>kanal K2 (Koper)</v>
      </c>
      <c r="C135" s="95" t="s">
        <v>12</v>
      </c>
      <c r="D135" s="59">
        <f t="shared" si="11"/>
        <v>0</v>
      </c>
      <c r="E135" s="167"/>
      <c r="F135" s="105">
        <f t="shared" si="10"/>
        <v>0</v>
      </c>
    </row>
    <row r="136" spans="1:6" ht="12.75" customHeight="1">
      <c r="A136" s="43"/>
      <c r="B136" s="57" t="str">
        <f>'fekalna osnovni podatki'!B13</f>
        <v>kanal K3</v>
      </c>
      <c r="C136" s="95" t="s">
        <v>12</v>
      </c>
      <c r="D136" s="59">
        <f t="shared" si="11"/>
        <v>0</v>
      </c>
      <c r="E136" s="167"/>
      <c r="F136" s="105">
        <f t="shared" si="10"/>
        <v>0</v>
      </c>
    </row>
    <row r="137" spans="1:6" ht="12.75" customHeight="1">
      <c r="A137" s="43"/>
      <c r="B137" s="57" t="str">
        <f>'fekalna osnovni podatki'!B14</f>
        <v>kanal K3.1</v>
      </c>
      <c r="C137" s="95" t="s">
        <v>12</v>
      </c>
      <c r="D137" s="59">
        <f t="shared" si="11"/>
        <v>0</v>
      </c>
      <c r="E137" s="167"/>
      <c r="F137" s="105">
        <f t="shared" si="10"/>
        <v>0</v>
      </c>
    </row>
    <row r="138" spans="1:6" ht="12.75" customHeight="1">
      <c r="A138" s="43"/>
      <c r="B138" s="57" t="str">
        <f>'fekalna osnovni podatki'!B15</f>
        <v>kanal K3.2</v>
      </c>
      <c r="C138" s="95" t="s">
        <v>12</v>
      </c>
      <c r="D138" s="59">
        <f t="shared" si="11"/>
        <v>0</v>
      </c>
      <c r="E138" s="167"/>
      <c r="F138" s="105">
        <f t="shared" si="10"/>
        <v>0</v>
      </c>
    </row>
    <row r="139" spans="1:6" ht="12.75" customHeight="1">
      <c r="A139" s="43"/>
      <c r="B139" s="57" t="str">
        <f>'fekalna osnovni podatki'!B16</f>
        <v>kanal K4</v>
      </c>
      <c r="C139" s="95" t="s">
        <v>12</v>
      </c>
      <c r="D139" s="59">
        <f t="shared" si="11"/>
        <v>0</v>
      </c>
      <c r="E139" s="167"/>
      <c r="F139" s="105">
        <f t="shared" si="10"/>
        <v>0</v>
      </c>
    </row>
    <row r="140" spans="1:6" ht="12.75" customHeight="1">
      <c r="A140" s="43"/>
      <c r="B140" s="57" t="str">
        <f>'fekalna osnovni podatki'!B17</f>
        <v>kanal K4.1</v>
      </c>
      <c r="C140" s="95" t="s">
        <v>12</v>
      </c>
      <c r="D140" s="59">
        <f t="shared" si="11"/>
        <v>0</v>
      </c>
      <c r="E140" s="167"/>
      <c r="F140" s="105">
        <f t="shared" ref="F140:F151" si="12">D140*E140</f>
        <v>0</v>
      </c>
    </row>
    <row r="141" spans="1:6" ht="12.75" customHeight="1">
      <c r="A141" s="43"/>
      <c r="B141" s="57" t="str">
        <f>'fekalna osnovni podatki'!B18</f>
        <v>kanal K4.1.2</v>
      </c>
      <c r="C141" s="95" t="s">
        <v>12</v>
      </c>
      <c r="D141" s="59">
        <f t="shared" si="11"/>
        <v>0</v>
      </c>
      <c r="E141" s="167"/>
      <c r="F141" s="105">
        <f t="shared" si="12"/>
        <v>0</v>
      </c>
    </row>
    <row r="142" spans="1:6" ht="12.75" customHeight="1">
      <c r="A142" s="43"/>
      <c r="B142" s="57" t="str">
        <f>'fekalna osnovni podatki'!B19</f>
        <v>kanal K4.2</v>
      </c>
      <c r="C142" s="95" t="s">
        <v>12</v>
      </c>
      <c r="D142" s="59">
        <f t="shared" si="11"/>
        <v>0</v>
      </c>
      <c r="E142" s="167"/>
      <c r="F142" s="105">
        <f t="shared" si="12"/>
        <v>0</v>
      </c>
    </row>
    <row r="143" spans="1:6" ht="12.75" customHeight="1">
      <c r="A143" s="43"/>
      <c r="B143" s="57" t="str">
        <f>'fekalna osnovni podatki'!B20</f>
        <v>kanal K4.2.1</v>
      </c>
      <c r="C143" s="95" t="s">
        <v>12</v>
      </c>
      <c r="D143" s="59">
        <f t="shared" si="11"/>
        <v>0</v>
      </c>
      <c r="E143" s="167"/>
      <c r="F143" s="105">
        <f t="shared" si="12"/>
        <v>0</v>
      </c>
    </row>
    <row r="144" spans="1:6" ht="12.75" customHeight="1">
      <c r="A144" s="43"/>
      <c r="B144" s="57" t="str">
        <f>'fekalna osnovni podatki'!B21</f>
        <v>kanal K4.3</v>
      </c>
      <c r="C144" s="95" t="s">
        <v>12</v>
      </c>
      <c r="D144" s="59">
        <f t="shared" si="11"/>
        <v>5</v>
      </c>
      <c r="E144" s="167"/>
      <c r="F144" s="105">
        <f t="shared" si="12"/>
        <v>0</v>
      </c>
    </row>
    <row r="145" spans="1:6" ht="12.75" customHeight="1">
      <c r="A145" s="43"/>
      <c r="B145" s="57" t="str">
        <f>'fekalna osnovni podatki'!B22</f>
        <v>kanal K5</v>
      </c>
      <c r="C145" s="95" t="s">
        <v>12</v>
      </c>
      <c r="D145" s="59">
        <f t="shared" si="11"/>
        <v>0</v>
      </c>
      <c r="E145" s="167"/>
      <c r="F145" s="105">
        <f t="shared" si="12"/>
        <v>0</v>
      </c>
    </row>
    <row r="146" spans="1:6" ht="12.75" customHeight="1">
      <c r="A146" s="43"/>
      <c r="B146" s="57" t="str">
        <f>'fekalna osnovni podatki'!B23</f>
        <v>kanal K5.1</v>
      </c>
      <c r="C146" s="95" t="s">
        <v>12</v>
      </c>
      <c r="D146" s="59">
        <f t="shared" si="11"/>
        <v>0</v>
      </c>
      <c r="E146" s="167"/>
      <c r="F146" s="105">
        <f t="shared" si="12"/>
        <v>0</v>
      </c>
    </row>
    <row r="147" spans="1:6" ht="12.75" customHeight="1">
      <c r="A147" s="43"/>
      <c r="B147" s="57" t="str">
        <f>'fekalna osnovni podatki'!B24</f>
        <v>kanal K5.2</v>
      </c>
      <c r="C147" s="95" t="s">
        <v>12</v>
      </c>
      <c r="D147" s="59">
        <f t="shared" si="11"/>
        <v>0</v>
      </c>
      <c r="E147" s="167"/>
      <c r="F147" s="105">
        <f t="shared" si="12"/>
        <v>0</v>
      </c>
    </row>
    <row r="148" spans="1:6" ht="12.75" customHeight="1">
      <c r="A148" s="43"/>
      <c r="B148" s="57" t="str">
        <f>'fekalna osnovni podatki'!B25</f>
        <v>kanal K5.3</v>
      </c>
      <c r="C148" s="95" t="s">
        <v>12</v>
      </c>
      <c r="D148" s="59">
        <f t="shared" si="11"/>
        <v>0</v>
      </c>
      <c r="E148" s="167"/>
      <c r="F148" s="105">
        <f t="shared" si="12"/>
        <v>0</v>
      </c>
    </row>
    <row r="149" spans="1:6" ht="12.75" customHeight="1">
      <c r="A149" s="43"/>
      <c r="B149" s="57" t="str">
        <f>'fekalna osnovni podatki'!B26</f>
        <v>kanal K5.4</v>
      </c>
      <c r="C149" s="95" t="s">
        <v>12</v>
      </c>
      <c r="D149" s="59">
        <f t="shared" si="11"/>
        <v>0</v>
      </c>
      <c r="E149" s="167"/>
      <c r="F149" s="105">
        <f t="shared" si="12"/>
        <v>0</v>
      </c>
    </row>
    <row r="150" spans="1:6" ht="12.75" customHeight="1">
      <c r="A150" s="43"/>
      <c r="B150" s="57" t="str">
        <f>'fekalna osnovni podatki'!B27</f>
        <v>tlačni T1</v>
      </c>
      <c r="C150" s="95" t="s">
        <v>12</v>
      </c>
      <c r="D150" s="59">
        <f t="shared" si="11"/>
        <v>0</v>
      </c>
      <c r="E150" s="167"/>
      <c r="F150" s="105">
        <f t="shared" si="12"/>
        <v>0</v>
      </c>
    </row>
    <row r="151" spans="1:6" ht="12.75" customHeight="1">
      <c r="A151" s="43"/>
      <c r="B151" s="57" t="str">
        <f>'fekalna osnovni podatki'!B28</f>
        <v>tlačni T2</v>
      </c>
      <c r="C151" s="95" t="s">
        <v>12</v>
      </c>
      <c r="D151" s="59">
        <f t="shared" si="11"/>
        <v>0</v>
      </c>
      <c r="E151" s="167"/>
      <c r="F151" s="105">
        <f t="shared" si="12"/>
        <v>0</v>
      </c>
    </row>
    <row r="152" spans="1:6" ht="12.75" customHeight="1">
      <c r="A152" s="43"/>
      <c r="B152" s="51"/>
      <c r="C152" s="95"/>
      <c r="D152" s="128"/>
      <c r="E152" s="126"/>
      <c r="F152" s="105"/>
    </row>
    <row r="153" spans="1:6" ht="165.75">
      <c r="A153" s="43">
        <f>+A129+1</f>
        <v>7</v>
      </c>
      <c r="B153" s="53" t="s">
        <v>25</v>
      </c>
      <c r="C153" s="96"/>
      <c r="D153" s="117"/>
      <c r="E153" s="118"/>
      <c r="F153" s="105"/>
    </row>
    <row r="154" spans="1:6">
      <c r="A154" s="43"/>
      <c r="B154" s="57"/>
      <c r="C154" s="95"/>
      <c r="D154" s="128"/>
      <c r="E154" s="126"/>
      <c r="F154" s="105"/>
    </row>
    <row r="155" spans="1:6" ht="12.75" customHeight="1">
      <c r="A155" s="43"/>
      <c r="B155" s="57" t="str">
        <f>'fekalna osnovni podatki'!B8</f>
        <v>Območje Barižoni</v>
      </c>
      <c r="C155" s="95"/>
      <c r="D155" s="59"/>
      <c r="E155" s="167"/>
      <c r="F155" s="306"/>
    </row>
    <row r="156" spans="1:6" ht="12.75" customHeight="1">
      <c r="A156" s="43"/>
      <c r="B156" s="57" t="str">
        <f>'fekalna osnovni podatki'!B9</f>
        <v>kanal K1 (Ankaran)</v>
      </c>
      <c r="C156" s="96" t="s">
        <v>13</v>
      </c>
      <c r="D156" s="59">
        <f>+INT(D132/20)</f>
        <v>0</v>
      </c>
      <c r="E156" s="167"/>
      <c r="F156" s="105">
        <f t="shared" ref="F156:F166" si="13">D156*E156</f>
        <v>0</v>
      </c>
    </row>
    <row r="157" spans="1:6" ht="12.75" customHeight="1">
      <c r="A157" s="43"/>
      <c r="B157" s="57" t="str">
        <f>'fekalna osnovni podatki'!B10</f>
        <v>kanal K1 (Koper)</v>
      </c>
      <c r="C157" s="96" t="s">
        <v>13</v>
      </c>
      <c r="D157" s="59">
        <v>0</v>
      </c>
      <c r="E157" s="167"/>
      <c r="F157" s="105">
        <f t="shared" si="13"/>
        <v>0</v>
      </c>
    </row>
    <row r="158" spans="1:6" ht="12.75" customHeight="1">
      <c r="A158" s="43"/>
      <c r="B158" s="57" t="str">
        <f>'fekalna osnovni podatki'!B11</f>
        <v>kanal K2 (Ankaran)</v>
      </c>
      <c r="C158" s="96" t="s">
        <v>13</v>
      </c>
      <c r="D158" s="59">
        <f>+INT(D134/20)</f>
        <v>0</v>
      </c>
      <c r="E158" s="167"/>
      <c r="F158" s="105">
        <f t="shared" si="13"/>
        <v>0</v>
      </c>
    </row>
    <row r="159" spans="1:6" ht="12.75" customHeight="1">
      <c r="A159" s="43"/>
      <c r="B159" s="57" t="str">
        <f>'fekalna osnovni podatki'!B12</f>
        <v>kanal K2 (Koper)</v>
      </c>
      <c r="C159" s="96" t="s">
        <v>13</v>
      </c>
      <c r="D159" s="59">
        <f>+INT(D135/20)</f>
        <v>0</v>
      </c>
      <c r="E159" s="167"/>
      <c r="F159" s="105">
        <f t="shared" si="13"/>
        <v>0</v>
      </c>
    </row>
    <row r="160" spans="1:6" ht="12.75" customHeight="1">
      <c r="A160" s="43"/>
      <c r="B160" s="57" t="str">
        <f>'fekalna osnovni podatki'!B13</f>
        <v>kanal K3</v>
      </c>
      <c r="C160" s="96" t="s">
        <v>13</v>
      </c>
      <c r="D160" s="59">
        <f>+INT(D136/20)</f>
        <v>0</v>
      </c>
      <c r="E160" s="167"/>
      <c r="F160" s="105">
        <f t="shared" si="13"/>
        <v>0</v>
      </c>
    </row>
    <row r="161" spans="1:6" ht="12.75" customHeight="1">
      <c r="A161" s="43"/>
      <c r="B161" s="57" t="str">
        <f>'fekalna osnovni podatki'!B14</f>
        <v>kanal K3.1</v>
      </c>
      <c r="C161" s="96" t="s">
        <v>13</v>
      </c>
      <c r="D161" s="59">
        <f>+INT(D137/20)</f>
        <v>0</v>
      </c>
      <c r="E161" s="167"/>
      <c r="F161" s="105">
        <f t="shared" si="13"/>
        <v>0</v>
      </c>
    </row>
    <row r="162" spans="1:6" ht="12.75" customHeight="1">
      <c r="A162" s="43"/>
      <c r="B162" s="57" t="str">
        <f>'fekalna osnovni podatki'!B15</f>
        <v>kanal K3.2</v>
      </c>
      <c r="C162" s="96" t="s">
        <v>13</v>
      </c>
      <c r="D162" s="59">
        <f>+INT(D138/20)</f>
        <v>0</v>
      </c>
      <c r="E162" s="167"/>
      <c r="F162" s="105">
        <f t="shared" si="13"/>
        <v>0</v>
      </c>
    </row>
    <row r="163" spans="1:6" ht="12.75" customHeight="1">
      <c r="A163" s="43"/>
      <c r="B163" s="57" t="str">
        <f>'fekalna osnovni podatki'!B16</f>
        <v>kanal K4</v>
      </c>
      <c r="C163" s="96" t="s">
        <v>13</v>
      </c>
      <c r="D163" s="59">
        <v>10</v>
      </c>
      <c r="E163" s="167"/>
      <c r="F163" s="105">
        <f t="shared" si="13"/>
        <v>0</v>
      </c>
    </row>
    <row r="164" spans="1:6" ht="12.75" customHeight="1">
      <c r="A164" s="43"/>
      <c r="B164" s="57" t="str">
        <f>'fekalna osnovni podatki'!B17</f>
        <v>kanal K4.1</v>
      </c>
      <c r="C164" s="96" t="s">
        <v>13</v>
      </c>
      <c r="D164" s="59">
        <v>60</v>
      </c>
      <c r="E164" s="167"/>
      <c r="F164" s="105">
        <f t="shared" si="13"/>
        <v>0</v>
      </c>
    </row>
    <row r="165" spans="1:6" ht="12.75" customHeight="1">
      <c r="A165" s="43"/>
      <c r="B165" s="57" t="str">
        <f>'fekalna osnovni podatki'!B18</f>
        <v>kanal K4.1.2</v>
      </c>
      <c r="C165" s="96" t="s">
        <v>13</v>
      </c>
      <c r="D165" s="59">
        <v>20</v>
      </c>
      <c r="E165" s="167"/>
      <c r="F165" s="105">
        <f t="shared" si="13"/>
        <v>0</v>
      </c>
    </row>
    <row r="166" spans="1:6" ht="12.75" customHeight="1">
      <c r="A166" s="43"/>
      <c r="B166" s="57" t="str">
        <f>'fekalna osnovni podatki'!B19</f>
        <v>kanal K4.2</v>
      </c>
      <c r="C166" s="96" t="s">
        <v>13</v>
      </c>
      <c r="D166" s="59">
        <v>100</v>
      </c>
      <c r="E166" s="167"/>
      <c r="F166" s="105">
        <f t="shared" si="13"/>
        <v>0</v>
      </c>
    </row>
    <row r="167" spans="1:6" ht="12.75" customHeight="1">
      <c r="A167" s="43"/>
      <c r="B167" s="57" t="str">
        <f>'fekalna osnovni podatki'!B20</f>
        <v>kanal K4.2.1</v>
      </c>
      <c r="C167" s="96" t="s">
        <v>13</v>
      </c>
      <c r="D167" s="59">
        <f>+INT(D143/20)</f>
        <v>0</v>
      </c>
      <c r="E167" s="167"/>
      <c r="F167" s="105">
        <f>D167*E167</f>
        <v>0</v>
      </c>
    </row>
    <row r="168" spans="1:6" ht="12.75" customHeight="1">
      <c r="A168" s="43"/>
      <c r="B168" s="57" t="str">
        <f>'fekalna osnovni podatki'!B21</f>
        <v>kanal K4.3</v>
      </c>
      <c r="C168" s="96" t="s">
        <v>13</v>
      </c>
      <c r="D168" s="59">
        <v>100</v>
      </c>
      <c r="E168" s="167"/>
      <c r="F168" s="105">
        <f>D168*E168</f>
        <v>0</v>
      </c>
    </row>
    <row r="169" spans="1:6" ht="12.75" customHeight="1">
      <c r="A169" s="43"/>
      <c r="B169" s="57" t="str">
        <f>'fekalna osnovni podatki'!B22</f>
        <v>kanal K5</v>
      </c>
      <c r="C169" s="96" t="s">
        <v>13</v>
      </c>
      <c r="D169" s="59">
        <f t="shared" ref="D169:D175" si="14">+INT(D145/20)</f>
        <v>0</v>
      </c>
      <c r="E169" s="167"/>
      <c r="F169" s="105">
        <f t="shared" ref="F169:F175" si="15">D169*E169</f>
        <v>0</v>
      </c>
    </row>
    <row r="170" spans="1:6" ht="12.75" customHeight="1">
      <c r="A170" s="43"/>
      <c r="B170" s="57" t="str">
        <f>'fekalna osnovni podatki'!B23</f>
        <v>kanal K5.1</v>
      </c>
      <c r="C170" s="96" t="s">
        <v>13</v>
      </c>
      <c r="D170" s="59">
        <f t="shared" si="14"/>
        <v>0</v>
      </c>
      <c r="E170" s="167"/>
      <c r="F170" s="105">
        <f t="shared" si="15"/>
        <v>0</v>
      </c>
    </row>
    <row r="171" spans="1:6" ht="12.75" customHeight="1">
      <c r="A171" s="43"/>
      <c r="B171" s="57" t="str">
        <f>'fekalna osnovni podatki'!B24</f>
        <v>kanal K5.2</v>
      </c>
      <c r="C171" s="96" t="s">
        <v>13</v>
      </c>
      <c r="D171" s="59">
        <f t="shared" si="14"/>
        <v>0</v>
      </c>
      <c r="E171" s="167"/>
      <c r="F171" s="105">
        <f t="shared" si="15"/>
        <v>0</v>
      </c>
    </row>
    <row r="172" spans="1:6" ht="12.75" customHeight="1">
      <c r="A172" s="43"/>
      <c r="B172" s="57" t="str">
        <f>'fekalna osnovni podatki'!B25</f>
        <v>kanal K5.3</v>
      </c>
      <c r="C172" s="96" t="s">
        <v>13</v>
      </c>
      <c r="D172" s="59">
        <f t="shared" si="14"/>
        <v>0</v>
      </c>
      <c r="E172" s="167"/>
      <c r="F172" s="105">
        <f t="shared" si="15"/>
        <v>0</v>
      </c>
    </row>
    <row r="173" spans="1:6" ht="12.75" customHeight="1">
      <c r="A173" s="43"/>
      <c r="B173" s="57" t="str">
        <f>'fekalna osnovni podatki'!B26</f>
        <v>kanal K5.4</v>
      </c>
      <c r="C173" s="96" t="s">
        <v>13</v>
      </c>
      <c r="D173" s="59">
        <f t="shared" si="14"/>
        <v>0</v>
      </c>
      <c r="E173" s="167"/>
      <c r="F173" s="105">
        <f t="shared" si="15"/>
        <v>0</v>
      </c>
    </row>
    <row r="174" spans="1:6" ht="12.75" customHeight="1">
      <c r="A174" s="43"/>
      <c r="B174" s="57" t="str">
        <f>'fekalna osnovni podatki'!B27</f>
        <v>tlačni T1</v>
      </c>
      <c r="C174" s="96" t="s">
        <v>13</v>
      </c>
      <c r="D174" s="59">
        <f t="shared" si="14"/>
        <v>0</v>
      </c>
      <c r="E174" s="167"/>
      <c r="F174" s="105">
        <f t="shared" si="15"/>
        <v>0</v>
      </c>
    </row>
    <row r="175" spans="1:6" ht="12.75" customHeight="1">
      <c r="A175" s="43"/>
      <c r="B175" s="57" t="str">
        <f>'fekalna osnovni podatki'!B28</f>
        <v>tlačni T2</v>
      </c>
      <c r="C175" s="96" t="s">
        <v>13</v>
      </c>
      <c r="D175" s="59">
        <f t="shared" si="14"/>
        <v>0</v>
      </c>
      <c r="E175" s="167"/>
      <c r="F175" s="105">
        <f t="shared" si="15"/>
        <v>0</v>
      </c>
    </row>
    <row r="176" spans="1:6" ht="12.75" customHeight="1">
      <c r="A176" s="43"/>
      <c r="B176" s="53"/>
      <c r="C176" s="96"/>
      <c r="D176" s="117"/>
      <c r="E176" s="118"/>
      <c r="F176" s="119"/>
    </row>
    <row r="177" spans="1:6" ht="204">
      <c r="A177" s="43">
        <f>+A153+1</f>
        <v>8</v>
      </c>
      <c r="B177" s="53" t="s">
        <v>45</v>
      </c>
      <c r="C177" s="92"/>
      <c r="D177" s="117"/>
      <c r="E177" s="118"/>
      <c r="F177" s="105"/>
    </row>
    <row r="178" spans="1:6" ht="12.75" customHeight="1">
      <c r="A178" s="43"/>
      <c r="B178" s="57"/>
      <c r="C178" s="95"/>
      <c r="D178" s="128"/>
      <c r="E178" s="126"/>
      <c r="F178" s="105"/>
    </row>
    <row r="179" spans="1:6" ht="12.75" customHeight="1">
      <c r="A179" s="43"/>
      <c r="B179" s="57" t="str">
        <f>'fekalna osnovni podatki'!B8</f>
        <v>Območje Barižoni</v>
      </c>
      <c r="C179" s="95"/>
      <c r="D179" s="59"/>
      <c r="E179" s="167"/>
      <c r="F179" s="306"/>
    </row>
    <row r="180" spans="1:6" ht="12.75" customHeight="1">
      <c r="A180" s="43"/>
      <c r="B180" s="57" t="str">
        <f>'fekalna osnovni podatki'!B9</f>
        <v>kanal K1 (Ankaran)</v>
      </c>
      <c r="C180" s="92" t="s">
        <v>14</v>
      </c>
      <c r="D180" s="59">
        <v>0</v>
      </c>
      <c r="E180" s="167"/>
      <c r="F180" s="105">
        <f t="shared" ref="F180:F187" si="16">D180*E180</f>
        <v>0</v>
      </c>
    </row>
    <row r="181" spans="1:6" ht="12.75" customHeight="1">
      <c r="A181" s="43"/>
      <c r="B181" s="57" t="str">
        <f>'fekalna osnovni podatki'!B10</f>
        <v>kanal K1 (Koper)</v>
      </c>
      <c r="C181" s="92" t="s">
        <v>14</v>
      </c>
      <c r="D181" s="59">
        <v>0</v>
      </c>
      <c r="E181" s="167"/>
      <c r="F181" s="105">
        <f t="shared" si="16"/>
        <v>0</v>
      </c>
    </row>
    <row r="182" spans="1:6" ht="12.75" customHeight="1">
      <c r="A182" s="43"/>
      <c r="B182" s="57" t="str">
        <f>'fekalna osnovni podatki'!B11</f>
        <v>kanal K2 (Ankaran)</v>
      </c>
      <c r="C182" s="92" t="s">
        <v>14</v>
      </c>
      <c r="D182" s="59">
        <v>0</v>
      </c>
      <c r="E182" s="167"/>
      <c r="F182" s="105">
        <f t="shared" si="16"/>
        <v>0</v>
      </c>
    </row>
    <row r="183" spans="1:6" ht="12.75" customHeight="1">
      <c r="A183" s="43"/>
      <c r="B183" s="57" t="str">
        <f>'fekalna osnovni podatki'!B12</f>
        <v>kanal K2 (Koper)</v>
      </c>
      <c r="C183" s="92" t="s">
        <v>14</v>
      </c>
      <c r="D183" s="59">
        <v>0</v>
      </c>
      <c r="E183" s="167"/>
      <c r="F183" s="105">
        <f t="shared" si="16"/>
        <v>0</v>
      </c>
    </row>
    <row r="184" spans="1:6" ht="12.75" customHeight="1">
      <c r="A184" s="43"/>
      <c r="B184" s="57" t="str">
        <f>'fekalna osnovni podatki'!B13</f>
        <v>kanal K3</v>
      </c>
      <c r="C184" s="92" t="s">
        <v>14</v>
      </c>
      <c r="D184" s="59">
        <v>0</v>
      </c>
      <c r="E184" s="167"/>
      <c r="F184" s="105">
        <f t="shared" si="16"/>
        <v>0</v>
      </c>
    </row>
    <row r="185" spans="1:6" ht="12.75" customHeight="1">
      <c r="A185" s="43"/>
      <c r="B185" s="57" t="str">
        <f>'fekalna osnovni podatki'!B14</f>
        <v>kanal K3.1</v>
      </c>
      <c r="C185" s="92" t="s">
        <v>14</v>
      </c>
      <c r="D185" s="59">
        <v>0</v>
      </c>
      <c r="E185" s="167"/>
      <c r="F185" s="105">
        <f t="shared" si="16"/>
        <v>0</v>
      </c>
    </row>
    <row r="186" spans="1:6" ht="12.75" customHeight="1">
      <c r="A186" s="43"/>
      <c r="B186" s="57" t="str">
        <f>'fekalna osnovni podatki'!B15</f>
        <v>kanal K3.2</v>
      </c>
      <c r="C186" s="92" t="s">
        <v>14</v>
      </c>
      <c r="D186" s="59">
        <v>0</v>
      </c>
      <c r="E186" s="167"/>
      <c r="F186" s="105">
        <f t="shared" si="16"/>
        <v>0</v>
      </c>
    </row>
    <row r="187" spans="1:6" ht="12.75" customHeight="1">
      <c r="A187" s="43"/>
      <c r="B187" s="57" t="str">
        <f>'fekalna osnovni podatki'!B16</f>
        <v>kanal K4</v>
      </c>
      <c r="C187" s="92" t="s">
        <v>14</v>
      </c>
      <c r="D187" s="59">
        <v>0</v>
      </c>
      <c r="E187" s="167"/>
      <c r="F187" s="105">
        <f t="shared" si="16"/>
        <v>0</v>
      </c>
    </row>
    <row r="188" spans="1:6" ht="12.75" customHeight="1">
      <c r="A188" s="43"/>
      <c r="B188" s="57" t="str">
        <f>'fekalna osnovni podatki'!B17</f>
        <v>kanal K4.1</v>
      </c>
      <c r="C188" s="92" t="s">
        <v>14</v>
      </c>
      <c r="D188" s="59">
        <v>0</v>
      </c>
      <c r="E188" s="167"/>
      <c r="F188" s="105">
        <f t="shared" ref="F188:F199" si="17">D188*E188</f>
        <v>0</v>
      </c>
    </row>
    <row r="189" spans="1:6" ht="12.75" customHeight="1">
      <c r="A189" s="43"/>
      <c r="B189" s="57" t="str">
        <f>'fekalna osnovni podatki'!B18</f>
        <v>kanal K4.1.2</v>
      </c>
      <c r="C189" s="92" t="s">
        <v>14</v>
      </c>
      <c r="D189" s="59">
        <v>0</v>
      </c>
      <c r="E189" s="167"/>
      <c r="F189" s="105">
        <f t="shared" si="17"/>
        <v>0</v>
      </c>
    </row>
    <row r="190" spans="1:6" ht="12.75" customHeight="1">
      <c r="A190" s="43"/>
      <c r="B190" s="57" t="str">
        <f>'fekalna osnovni podatki'!B19</f>
        <v>kanal K4.2</v>
      </c>
      <c r="C190" s="92" t="s">
        <v>14</v>
      </c>
      <c r="D190" s="59">
        <v>0</v>
      </c>
      <c r="E190" s="167"/>
      <c r="F190" s="105">
        <f t="shared" si="17"/>
        <v>0</v>
      </c>
    </row>
    <row r="191" spans="1:6" ht="12.75" customHeight="1">
      <c r="A191" s="43"/>
      <c r="B191" s="57" t="str">
        <f>'fekalna osnovni podatki'!B20</f>
        <v>kanal K4.2.1</v>
      </c>
      <c r="C191" s="92" t="s">
        <v>14</v>
      </c>
      <c r="D191" s="59">
        <v>0</v>
      </c>
      <c r="E191" s="167"/>
      <c r="F191" s="105">
        <f t="shared" si="17"/>
        <v>0</v>
      </c>
    </row>
    <row r="192" spans="1:6" ht="12.75" customHeight="1">
      <c r="A192" s="43"/>
      <c r="B192" s="57" t="str">
        <f>'fekalna osnovni podatki'!B21</f>
        <v>kanal K4.3</v>
      </c>
      <c r="C192" s="92" t="s">
        <v>14</v>
      </c>
      <c r="D192" s="59">
        <v>0</v>
      </c>
      <c r="E192" s="167"/>
      <c r="F192" s="105">
        <f t="shared" si="17"/>
        <v>0</v>
      </c>
    </row>
    <row r="193" spans="1:6" ht="12.75" customHeight="1">
      <c r="A193" s="43"/>
      <c r="B193" s="57" t="str">
        <f>'fekalna osnovni podatki'!B22</f>
        <v>kanal K5</v>
      </c>
      <c r="C193" s="92" t="s">
        <v>14</v>
      </c>
      <c r="D193" s="59">
        <v>0</v>
      </c>
      <c r="E193" s="167"/>
      <c r="F193" s="105">
        <f t="shared" si="17"/>
        <v>0</v>
      </c>
    </row>
    <row r="194" spans="1:6" ht="12.75" customHeight="1">
      <c r="A194" s="43"/>
      <c r="B194" s="57" t="str">
        <f>'fekalna osnovni podatki'!B23</f>
        <v>kanal K5.1</v>
      </c>
      <c r="C194" s="92" t="s">
        <v>14</v>
      </c>
      <c r="D194" s="59">
        <v>0</v>
      </c>
      <c r="E194" s="167"/>
      <c r="F194" s="105">
        <f t="shared" si="17"/>
        <v>0</v>
      </c>
    </row>
    <row r="195" spans="1:6" ht="12.75" customHeight="1">
      <c r="A195" s="43"/>
      <c r="B195" s="57" t="str">
        <f>'fekalna osnovni podatki'!B24</f>
        <v>kanal K5.2</v>
      </c>
      <c r="C195" s="92" t="s">
        <v>14</v>
      </c>
      <c r="D195" s="59">
        <v>0</v>
      </c>
      <c r="E195" s="167"/>
      <c r="F195" s="105">
        <f t="shared" si="17"/>
        <v>0</v>
      </c>
    </row>
    <row r="196" spans="1:6" ht="12.75" customHeight="1">
      <c r="A196" s="43"/>
      <c r="B196" s="57" t="str">
        <f>'fekalna osnovni podatki'!B25</f>
        <v>kanal K5.3</v>
      </c>
      <c r="C196" s="92" t="s">
        <v>14</v>
      </c>
      <c r="D196" s="59">
        <v>0</v>
      </c>
      <c r="E196" s="167"/>
      <c r="F196" s="105">
        <f t="shared" si="17"/>
        <v>0</v>
      </c>
    </row>
    <row r="197" spans="1:6" ht="12.75" customHeight="1">
      <c r="A197" s="43"/>
      <c r="B197" s="57" t="str">
        <f>'fekalna osnovni podatki'!B26</f>
        <v>kanal K5.4</v>
      </c>
      <c r="C197" s="92" t="s">
        <v>14</v>
      </c>
      <c r="D197" s="59">
        <v>0</v>
      </c>
      <c r="E197" s="167"/>
      <c r="F197" s="105">
        <f t="shared" si="17"/>
        <v>0</v>
      </c>
    </row>
    <row r="198" spans="1:6" ht="12.75" customHeight="1">
      <c r="A198" s="43"/>
      <c r="B198" s="57" t="str">
        <f>'fekalna osnovni podatki'!B27</f>
        <v>tlačni T1</v>
      </c>
      <c r="C198" s="92" t="s">
        <v>14</v>
      </c>
      <c r="D198" s="59">
        <v>0</v>
      </c>
      <c r="E198" s="167"/>
      <c r="F198" s="105">
        <f t="shared" si="17"/>
        <v>0</v>
      </c>
    </row>
    <row r="199" spans="1:6" ht="12.75" customHeight="1">
      <c r="A199" s="43"/>
      <c r="B199" s="57" t="str">
        <f>'fekalna osnovni podatki'!B28</f>
        <v>tlačni T2</v>
      </c>
      <c r="C199" s="92" t="s">
        <v>14</v>
      </c>
      <c r="D199" s="59">
        <v>0</v>
      </c>
      <c r="E199" s="167"/>
      <c r="F199" s="105">
        <f t="shared" si="17"/>
        <v>0</v>
      </c>
    </row>
    <row r="200" spans="1:6" ht="12.75" customHeight="1">
      <c r="A200" s="43"/>
      <c r="B200" s="20"/>
      <c r="C200" s="92"/>
      <c r="D200" s="117"/>
      <c r="E200" s="118"/>
      <c r="F200" s="105"/>
    </row>
    <row r="201" spans="1:6" ht="193.5" customHeight="1">
      <c r="A201" s="43">
        <f>+A177+1</f>
        <v>9</v>
      </c>
      <c r="B201" s="53" t="s">
        <v>121</v>
      </c>
      <c r="C201" s="92"/>
      <c r="D201" s="117"/>
      <c r="E201" s="118"/>
      <c r="F201" s="105"/>
    </row>
    <row r="202" spans="1:6">
      <c r="A202" s="43"/>
      <c r="B202" s="57"/>
      <c r="C202" s="95"/>
      <c r="D202" s="128"/>
      <c r="E202" s="126"/>
      <c r="F202" s="105"/>
    </row>
    <row r="203" spans="1:6" ht="12.75" customHeight="1">
      <c r="A203" s="43"/>
      <c r="B203" s="57" t="str">
        <f>'fekalna osnovni podatki'!B8</f>
        <v>Območje Barižoni</v>
      </c>
      <c r="C203" s="95"/>
      <c r="D203" s="59"/>
      <c r="E203" s="167"/>
      <c r="F203" s="306"/>
    </row>
    <row r="204" spans="1:6" ht="12.75" customHeight="1">
      <c r="A204" s="43"/>
      <c r="B204" s="57" t="str">
        <f>'fekalna osnovni podatki'!B9</f>
        <v>kanal K1 (Ankaran)</v>
      </c>
      <c r="C204" s="92" t="s">
        <v>14</v>
      </c>
      <c r="D204" s="59">
        <f>+'fekalna osnovni podatki'!E$9*4</f>
        <v>2525.92</v>
      </c>
      <c r="E204" s="167"/>
      <c r="F204" s="105">
        <f t="shared" ref="F204:F211" si="18">D204*E204</f>
        <v>0</v>
      </c>
    </row>
    <row r="205" spans="1:6" ht="12.75" customHeight="1">
      <c r="A205" s="43"/>
      <c r="B205" s="57" t="str">
        <f>'fekalna osnovni podatki'!B10</f>
        <v>kanal K1 (Koper)</v>
      </c>
      <c r="C205" s="92" t="s">
        <v>14</v>
      </c>
      <c r="D205" s="59">
        <f>+'fekalna osnovni podatki'!E$10*4</f>
        <v>4081.6</v>
      </c>
      <c r="E205" s="167"/>
      <c r="F205" s="105">
        <f t="shared" si="18"/>
        <v>0</v>
      </c>
    </row>
    <row r="206" spans="1:6" ht="12.75" customHeight="1">
      <c r="A206" s="43"/>
      <c r="B206" s="57" t="str">
        <f>'fekalna osnovni podatki'!B11</f>
        <v>kanal K2 (Ankaran)</v>
      </c>
      <c r="C206" s="92" t="s">
        <v>14</v>
      </c>
      <c r="D206" s="59">
        <f>+'fekalna osnovni podatki'!E$11*3</f>
        <v>196.86</v>
      </c>
      <c r="E206" s="167"/>
      <c r="F206" s="105">
        <f t="shared" si="18"/>
        <v>0</v>
      </c>
    </row>
    <row r="207" spans="1:6" ht="12.75" customHeight="1">
      <c r="A207" s="43"/>
      <c r="B207" s="57" t="str">
        <f>'fekalna osnovni podatki'!B12</f>
        <v>kanal K2 (Koper)</v>
      </c>
      <c r="C207" s="92" t="s">
        <v>14</v>
      </c>
      <c r="D207" s="59">
        <f>+'fekalna osnovni podatki'!E$12*3</f>
        <v>466.62</v>
      </c>
      <c r="E207" s="167"/>
      <c r="F207" s="105">
        <f t="shared" si="18"/>
        <v>0</v>
      </c>
    </row>
    <row r="208" spans="1:6" ht="12.75" customHeight="1">
      <c r="A208" s="43"/>
      <c r="B208" s="57" t="str">
        <f>'fekalna osnovni podatki'!B13</f>
        <v>kanal K3</v>
      </c>
      <c r="C208" s="92" t="s">
        <v>14</v>
      </c>
      <c r="D208" s="59">
        <f>+'fekalna osnovni podatki'!E$13*3.5</f>
        <v>285.59999999999997</v>
      </c>
      <c r="E208" s="167"/>
      <c r="F208" s="105">
        <f t="shared" si="18"/>
        <v>0</v>
      </c>
    </row>
    <row r="209" spans="1:6" ht="12.75" customHeight="1">
      <c r="A209" s="43"/>
      <c r="B209" s="57" t="str">
        <f>'fekalna osnovni podatki'!B14</f>
        <v>kanal K3.1</v>
      </c>
      <c r="C209" s="92" t="s">
        <v>14</v>
      </c>
      <c r="D209" s="59">
        <f>+'fekalna osnovni podatki'!E$14*3</f>
        <v>105.47999999999999</v>
      </c>
      <c r="E209" s="167"/>
      <c r="F209" s="105">
        <f t="shared" si="18"/>
        <v>0</v>
      </c>
    </row>
    <row r="210" spans="1:6" ht="12.75" customHeight="1">
      <c r="A210" s="43"/>
      <c r="B210" s="57" t="str">
        <f>'fekalna osnovni podatki'!B15</f>
        <v>kanal K3.2</v>
      </c>
      <c r="C210" s="92" t="s">
        <v>14</v>
      </c>
      <c r="D210" s="59">
        <f>+'fekalna osnovni podatki'!E$15*3</f>
        <v>82.02</v>
      </c>
      <c r="E210" s="167"/>
      <c r="F210" s="105">
        <f t="shared" si="18"/>
        <v>0</v>
      </c>
    </row>
    <row r="211" spans="1:6" ht="12.75" customHeight="1">
      <c r="A211" s="43"/>
      <c r="B211" s="57" t="str">
        <f>'fekalna osnovni podatki'!B16</f>
        <v>kanal K4</v>
      </c>
      <c r="C211" s="92" t="s">
        <v>14</v>
      </c>
      <c r="D211" s="59">
        <f>+'fekalna osnovni podatki'!E$16*3</f>
        <v>174.51000000000005</v>
      </c>
      <c r="E211" s="167"/>
      <c r="F211" s="105">
        <f t="shared" si="18"/>
        <v>0</v>
      </c>
    </row>
    <row r="212" spans="1:6" ht="12.75" customHeight="1">
      <c r="A212" s="43"/>
      <c r="B212" s="57" t="str">
        <f>'fekalna osnovni podatki'!B17</f>
        <v>kanal K4.1</v>
      </c>
      <c r="C212" s="92" t="s">
        <v>14</v>
      </c>
      <c r="D212" s="59">
        <f>+'fekalna osnovni podatki'!E$17*3.5</f>
        <v>369.03999999999996</v>
      </c>
      <c r="E212" s="167"/>
      <c r="F212" s="105">
        <f t="shared" ref="F212:F223" si="19">D212*E212</f>
        <v>0</v>
      </c>
    </row>
    <row r="213" spans="1:6" ht="12.75" customHeight="1">
      <c r="A213" s="43"/>
      <c r="B213" s="57" t="str">
        <f>'fekalna osnovni podatki'!B18</f>
        <v>kanal K4.1.2</v>
      </c>
      <c r="C213" s="92" t="s">
        <v>14</v>
      </c>
      <c r="D213" s="59">
        <f>+'fekalna osnovni podatki'!E$18*3</f>
        <v>80.37</v>
      </c>
      <c r="E213" s="167"/>
      <c r="F213" s="105">
        <f t="shared" si="19"/>
        <v>0</v>
      </c>
    </row>
    <row r="214" spans="1:6" ht="12.75" customHeight="1">
      <c r="A214" s="43"/>
      <c r="B214" s="57" t="str">
        <f>'fekalna osnovni podatki'!B19</f>
        <v>kanal K4.2</v>
      </c>
      <c r="C214" s="92" t="s">
        <v>14</v>
      </c>
      <c r="D214" s="59">
        <f>+'fekalna osnovni podatki'!E$19*3.5</f>
        <v>907.375</v>
      </c>
      <c r="E214" s="167"/>
      <c r="F214" s="105">
        <f t="shared" si="19"/>
        <v>0</v>
      </c>
    </row>
    <row r="215" spans="1:6" ht="12.75" customHeight="1">
      <c r="A215" s="43"/>
      <c r="B215" s="57" t="str">
        <f>'fekalna osnovni podatki'!B20</f>
        <v>kanal K4.2.1</v>
      </c>
      <c r="C215" s="92" t="s">
        <v>14</v>
      </c>
      <c r="D215" s="59">
        <f>+'fekalna osnovni podatki'!E$20*4</f>
        <v>184.08</v>
      </c>
      <c r="E215" s="167"/>
      <c r="F215" s="105">
        <f t="shared" si="19"/>
        <v>0</v>
      </c>
    </row>
    <row r="216" spans="1:6" ht="12.75" customHeight="1">
      <c r="A216" s="43"/>
      <c r="B216" s="57" t="str">
        <f>'fekalna osnovni podatki'!B21</f>
        <v>kanal K4.3</v>
      </c>
      <c r="C216" s="92" t="s">
        <v>14</v>
      </c>
      <c r="D216" s="59">
        <f>+'fekalna osnovni podatki'!E$21*3</f>
        <v>0</v>
      </c>
      <c r="E216" s="167"/>
      <c r="F216" s="105">
        <f t="shared" si="19"/>
        <v>0</v>
      </c>
    </row>
    <row r="217" spans="1:6" ht="12.75" customHeight="1">
      <c r="A217" s="43"/>
      <c r="B217" s="57" t="str">
        <f>'fekalna osnovni podatki'!B22</f>
        <v>kanal K5</v>
      </c>
      <c r="C217" s="92" t="s">
        <v>14</v>
      </c>
      <c r="D217" s="59">
        <f>+'fekalna osnovni podatki'!E$22*3.5</f>
        <v>138.70500000000001</v>
      </c>
      <c r="E217" s="167"/>
      <c r="F217" s="105">
        <f t="shared" si="19"/>
        <v>0</v>
      </c>
    </row>
    <row r="218" spans="1:6" ht="12.75" customHeight="1">
      <c r="A218" s="43"/>
      <c r="B218" s="57" t="str">
        <f>'fekalna osnovni podatki'!B23</f>
        <v>kanal K5.1</v>
      </c>
      <c r="C218" s="92" t="s">
        <v>14</v>
      </c>
      <c r="D218" s="59">
        <f>+'fekalna osnovni podatki'!E$23*3</f>
        <v>80.19</v>
      </c>
      <c r="E218" s="167"/>
      <c r="F218" s="105">
        <f t="shared" si="19"/>
        <v>0</v>
      </c>
    </row>
    <row r="219" spans="1:6" ht="12.75" customHeight="1">
      <c r="A219" s="43"/>
      <c r="B219" s="57" t="str">
        <f>'fekalna osnovni podatki'!B24</f>
        <v>kanal K5.2</v>
      </c>
      <c r="C219" s="92" t="s">
        <v>14</v>
      </c>
      <c r="D219" s="59">
        <f>+'fekalna osnovni podatki'!E$24*3.5</f>
        <v>0</v>
      </c>
      <c r="E219" s="167"/>
      <c r="F219" s="105">
        <f t="shared" si="19"/>
        <v>0</v>
      </c>
    </row>
    <row r="220" spans="1:6" ht="12.75" customHeight="1">
      <c r="A220" s="43"/>
      <c r="B220" s="57" t="str">
        <f>'fekalna osnovni podatki'!B25</f>
        <v>kanal K5.3</v>
      </c>
      <c r="C220" s="92" t="s">
        <v>14</v>
      </c>
      <c r="D220" s="59">
        <f>+'fekalna osnovni podatki'!E$25*3.5</f>
        <v>0</v>
      </c>
      <c r="E220" s="167"/>
      <c r="F220" s="105">
        <f t="shared" si="19"/>
        <v>0</v>
      </c>
    </row>
    <row r="221" spans="1:6" ht="12.75" customHeight="1">
      <c r="A221" s="43"/>
      <c r="B221" s="57" t="str">
        <f>'fekalna osnovni podatki'!B26</f>
        <v>kanal K5.4</v>
      </c>
      <c r="C221" s="92" t="s">
        <v>14</v>
      </c>
      <c r="D221" s="59">
        <f>+'fekalna osnovni podatki'!E$26*3.5</f>
        <v>0</v>
      </c>
      <c r="E221" s="167"/>
      <c r="F221" s="105">
        <f t="shared" si="19"/>
        <v>0</v>
      </c>
    </row>
    <row r="222" spans="1:6" ht="12.75" customHeight="1">
      <c r="A222" s="43"/>
      <c r="B222" s="57" t="str">
        <f>'fekalna osnovni podatki'!B27</f>
        <v>tlačni T1</v>
      </c>
      <c r="C222" s="92" t="s">
        <v>14</v>
      </c>
      <c r="D222" s="59">
        <f>+'fekalna osnovni podatki'!E$27*3.5</f>
        <v>85.504999999999995</v>
      </c>
      <c r="E222" s="167"/>
      <c r="F222" s="105">
        <f t="shared" si="19"/>
        <v>0</v>
      </c>
    </row>
    <row r="223" spans="1:6" ht="12.75" customHeight="1">
      <c r="A223" s="43"/>
      <c r="B223" s="57" t="str">
        <f>'fekalna osnovni podatki'!B28</f>
        <v>tlačni T2</v>
      </c>
      <c r="C223" s="92" t="s">
        <v>14</v>
      </c>
      <c r="D223" s="59">
        <f>+'fekalna osnovni podatki'!E$28*3.75</f>
        <v>441.33749999999998</v>
      </c>
      <c r="E223" s="167"/>
      <c r="F223" s="105">
        <f t="shared" si="19"/>
        <v>0</v>
      </c>
    </row>
    <row r="224" spans="1:6" ht="12.75" customHeight="1">
      <c r="A224" s="43"/>
      <c r="B224" s="64"/>
      <c r="C224" s="92"/>
      <c r="D224" s="117"/>
      <c r="E224" s="118"/>
      <c r="F224" s="105"/>
    </row>
    <row r="225" spans="1:6" ht="153">
      <c r="A225" s="43">
        <f>+A201+1</f>
        <v>10</v>
      </c>
      <c r="B225" s="160" t="s">
        <v>62</v>
      </c>
      <c r="C225" s="220"/>
      <c r="D225" s="158"/>
      <c r="E225" s="159"/>
      <c r="F225" s="105"/>
    </row>
    <row r="226" spans="1:6">
      <c r="A226" s="43"/>
      <c r="B226" s="160"/>
      <c r="C226" s="220"/>
      <c r="D226" s="158"/>
      <c r="E226" s="159"/>
      <c r="F226" s="105"/>
    </row>
    <row r="227" spans="1:6" ht="12.75" customHeight="1">
      <c r="A227" s="43"/>
      <c r="B227" s="57" t="str">
        <f>'fekalna osnovni podatki'!B8</f>
        <v>Območje Barižoni</v>
      </c>
      <c r="C227" s="95"/>
      <c r="D227" s="59"/>
      <c r="E227" s="167"/>
      <c r="F227" s="306"/>
    </row>
    <row r="228" spans="1:6" ht="12.75" customHeight="1">
      <c r="A228" s="43"/>
      <c r="B228" s="57" t="str">
        <f>'fekalna osnovni podatki'!B9</f>
        <v>kanal K1 (Ankaran)</v>
      </c>
      <c r="C228" s="92" t="s">
        <v>16</v>
      </c>
      <c r="D228" s="59">
        <v>0</v>
      </c>
      <c r="E228" s="167"/>
      <c r="F228" s="105">
        <f t="shared" ref="F228:F240" si="20">D228*E228</f>
        <v>0</v>
      </c>
    </row>
    <row r="229" spans="1:6" ht="12.75" customHeight="1">
      <c r="A229" s="43"/>
      <c r="B229" s="57" t="str">
        <f>'fekalna osnovni podatki'!B10</f>
        <v>kanal K1 (Koper)</v>
      </c>
      <c r="C229" s="92" t="s">
        <v>16</v>
      </c>
      <c r="D229" s="59">
        <v>0</v>
      </c>
      <c r="E229" s="167"/>
      <c r="F229" s="105">
        <f t="shared" si="20"/>
        <v>0</v>
      </c>
    </row>
    <row r="230" spans="1:6" ht="12.75" customHeight="1">
      <c r="A230" s="43"/>
      <c r="B230" s="57" t="str">
        <f>'fekalna osnovni podatki'!B11</f>
        <v>kanal K2 (Ankaran)</v>
      </c>
      <c r="C230" s="92" t="s">
        <v>16</v>
      </c>
      <c r="D230" s="59">
        <v>0</v>
      </c>
      <c r="E230" s="167"/>
      <c r="F230" s="105">
        <f t="shared" si="20"/>
        <v>0</v>
      </c>
    </row>
    <row r="231" spans="1:6" ht="12.75" customHeight="1">
      <c r="A231" s="43"/>
      <c r="B231" s="57" t="str">
        <f>'fekalna osnovni podatki'!B12</f>
        <v>kanal K2 (Koper)</v>
      </c>
      <c r="C231" s="92" t="s">
        <v>16</v>
      </c>
      <c r="D231" s="59">
        <v>0</v>
      </c>
      <c r="E231" s="167"/>
      <c r="F231" s="105">
        <f t="shared" si="20"/>
        <v>0</v>
      </c>
    </row>
    <row r="232" spans="1:6" ht="12.75" customHeight="1">
      <c r="A232" s="43"/>
      <c r="B232" s="57" t="str">
        <f>'fekalna osnovni podatki'!B13</f>
        <v>kanal K3</v>
      </c>
      <c r="C232" s="92" t="s">
        <v>16</v>
      </c>
      <c r="D232" s="59">
        <v>0</v>
      </c>
      <c r="E232" s="167"/>
      <c r="F232" s="105">
        <f t="shared" si="20"/>
        <v>0</v>
      </c>
    </row>
    <row r="233" spans="1:6" ht="12.75" customHeight="1">
      <c r="A233" s="43"/>
      <c r="B233" s="57" t="str">
        <f>'fekalna osnovni podatki'!B14</f>
        <v>kanal K3.1</v>
      </c>
      <c r="C233" s="92" t="s">
        <v>16</v>
      </c>
      <c r="D233" s="59">
        <v>0</v>
      </c>
      <c r="E233" s="167"/>
      <c r="F233" s="105">
        <f t="shared" si="20"/>
        <v>0</v>
      </c>
    </row>
    <row r="234" spans="1:6" ht="12.75" customHeight="1">
      <c r="A234" s="43"/>
      <c r="B234" s="57" t="str">
        <f>'fekalna osnovni podatki'!B15</f>
        <v>kanal K3.2</v>
      </c>
      <c r="C234" s="92" t="s">
        <v>16</v>
      </c>
      <c r="D234" s="59">
        <v>0</v>
      </c>
      <c r="E234" s="167"/>
      <c r="F234" s="105">
        <f t="shared" si="20"/>
        <v>0</v>
      </c>
    </row>
    <row r="235" spans="1:6" ht="12.75" customHeight="1">
      <c r="A235" s="43"/>
      <c r="B235" s="57" t="str">
        <f>'fekalna osnovni podatki'!B16</f>
        <v>kanal K4</v>
      </c>
      <c r="C235" s="92" t="s">
        <v>16</v>
      </c>
      <c r="D235" s="59">
        <v>0</v>
      </c>
      <c r="E235" s="167"/>
      <c r="F235" s="105">
        <f t="shared" si="20"/>
        <v>0</v>
      </c>
    </row>
    <row r="236" spans="1:6" ht="12.75" customHeight="1">
      <c r="A236" s="43"/>
      <c r="B236" s="57" t="str">
        <f>'fekalna osnovni podatki'!B17</f>
        <v>kanal K4.1</v>
      </c>
      <c r="C236" s="92" t="s">
        <v>16</v>
      </c>
      <c r="D236" s="59">
        <v>0</v>
      </c>
      <c r="E236" s="167"/>
      <c r="F236" s="105">
        <f t="shared" si="20"/>
        <v>0</v>
      </c>
    </row>
    <row r="237" spans="1:6" ht="12.75" customHeight="1">
      <c r="A237" s="43"/>
      <c r="B237" s="57" t="str">
        <f>'fekalna osnovni podatki'!B18</f>
        <v>kanal K4.1.2</v>
      </c>
      <c r="C237" s="92" t="s">
        <v>16</v>
      </c>
      <c r="D237" s="59">
        <v>0</v>
      </c>
      <c r="E237" s="167"/>
      <c r="F237" s="105">
        <f t="shared" si="20"/>
        <v>0</v>
      </c>
    </row>
    <row r="238" spans="1:6" ht="12.75" customHeight="1">
      <c r="A238" s="43"/>
      <c r="B238" s="57" t="str">
        <f>'fekalna osnovni podatki'!B19</f>
        <v>kanal K4.2</v>
      </c>
      <c r="C238" s="92" t="s">
        <v>16</v>
      </c>
      <c r="D238" s="59">
        <v>0</v>
      </c>
      <c r="E238" s="167"/>
      <c r="F238" s="105">
        <f t="shared" si="20"/>
        <v>0</v>
      </c>
    </row>
    <row r="239" spans="1:6" ht="12.75" customHeight="1">
      <c r="A239" s="43"/>
      <c r="B239" s="57" t="str">
        <f>'fekalna osnovni podatki'!B20</f>
        <v>kanal K4.2.1</v>
      </c>
      <c r="C239" s="92" t="s">
        <v>16</v>
      </c>
      <c r="D239" s="59">
        <v>0</v>
      </c>
      <c r="E239" s="167"/>
      <c r="F239" s="105">
        <f t="shared" si="20"/>
        <v>0</v>
      </c>
    </row>
    <row r="240" spans="1:6" ht="12.75" customHeight="1">
      <c r="A240" s="43"/>
      <c r="B240" s="57" t="str">
        <f>'fekalna osnovni podatki'!B21</f>
        <v>kanal K4.3</v>
      </c>
      <c r="C240" s="92" t="s">
        <v>16</v>
      </c>
      <c r="D240" s="59">
        <v>5</v>
      </c>
      <c r="E240" s="167"/>
      <c r="F240" s="105">
        <f t="shared" si="20"/>
        <v>0</v>
      </c>
    </row>
    <row r="241" spans="1:6" ht="12.75" customHeight="1">
      <c r="A241" s="43"/>
      <c r="B241" s="57" t="str">
        <f>'fekalna osnovni podatki'!B22</f>
        <v>kanal K5</v>
      </c>
      <c r="C241" s="92" t="s">
        <v>16</v>
      </c>
      <c r="D241" s="59">
        <v>0</v>
      </c>
      <c r="E241" s="167"/>
      <c r="F241" s="105">
        <f t="shared" ref="F241:F247" si="21">D241*E241</f>
        <v>0</v>
      </c>
    </row>
    <row r="242" spans="1:6" ht="12.75" customHeight="1">
      <c r="A242" s="43"/>
      <c r="B242" s="57" t="str">
        <f>'fekalna osnovni podatki'!B23</f>
        <v>kanal K5.1</v>
      </c>
      <c r="C242" s="92" t="s">
        <v>16</v>
      </c>
      <c r="D242" s="59">
        <v>0</v>
      </c>
      <c r="E242" s="167"/>
      <c r="F242" s="105">
        <f t="shared" si="21"/>
        <v>0</v>
      </c>
    </row>
    <row r="243" spans="1:6" ht="12.75" customHeight="1">
      <c r="A243" s="43"/>
      <c r="B243" s="57" t="str">
        <f>'fekalna osnovni podatki'!B24</f>
        <v>kanal K5.2</v>
      </c>
      <c r="C243" s="92" t="s">
        <v>16</v>
      </c>
      <c r="D243" s="59">
        <v>0</v>
      </c>
      <c r="E243" s="167"/>
      <c r="F243" s="105">
        <f t="shared" si="21"/>
        <v>0</v>
      </c>
    </row>
    <row r="244" spans="1:6" ht="12.75" customHeight="1">
      <c r="A244" s="43"/>
      <c r="B244" s="57" t="str">
        <f>'fekalna osnovni podatki'!B25</f>
        <v>kanal K5.3</v>
      </c>
      <c r="C244" s="92" t="s">
        <v>16</v>
      </c>
      <c r="D244" s="59">
        <v>0</v>
      </c>
      <c r="E244" s="167"/>
      <c r="F244" s="105">
        <f t="shared" si="21"/>
        <v>0</v>
      </c>
    </row>
    <row r="245" spans="1:6" ht="12.75" customHeight="1">
      <c r="A245" s="43"/>
      <c r="B245" s="57" t="str">
        <f>'fekalna osnovni podatki'!B26</f>
        <v>kanal K5.4</v>
      </c>
      <c r="C245" s="92" t="s">
        <v>16</v>
      </c>
      <c r="D245" s="59">
        <v>0</v>
      </c>
      <c r="E245" s="167"/>
      <c r="F245" s="105">
        <f t="shared" si="21"/>
        <v>0</v>
      </c>
    </row>
    <row r="246" spans="1:6" ht="12.75" customHeight="1">
      <c r="A246" s="43"/>
      <c r="B246" s="57" t="str">
        <f>'fekalna osnovni podatki'!B27</f>
        <v>tlačni T1</v>
      </c>
      <c r="C246" s="92" t="s">
        <v>16</v>
      </c>
      <c r="D246" s="59">
        <v>0</v>
      </c>
      <c r="E246" s="167"/>
      <c r="F246" s="105">
        <f t="shared" si="21"/>
        <v>0</v>
      </c>
    </row>
    <row r="247" spans="1:6" ht="12.75" customHeight="1">
      <c r="A247" s="43"/>
      <c r="B247" s="57" t="str">
        <f>'fekalna osnovni podatki'!B28</f>
        <v>tlačni T2</v>
      </c>
      <c r="C247" s="92" t="s">
        <v>16</v>
      </c>
      <c r="D247" s="59">
        <v>0</v>
      </c>
      <c r="E247" s="167"/>
      <c r="F247" s="105">
        <f t="shared" si="21"/>
        <v>0</v>
      </c>
    </row>
    <row r="248" spans="1:6" ht="12.75" customHeight="1">
      <c r="A248" s="43"/>
      <c r="B248" s="57"/>
      <c r="C248" s="92"/>
      <c r="D248" s="59"/>
      <c r="E248" s="167"/>
      <c r="F248" s="105"/>
    </row>
    <row r="249" spans="1:6" ht="63.75">
      <c r="A249" s="43">
        <f>+A225+1</f>
        <v>11</v>
      </c>
      <c r="B249" s="160" t="s">
        <v>174</v>
      </c>
      <c r="C249" s="92"/>
      <c r="D249" s="59"/>
      <c r="E249" s="167"/>
      <c r="F249" s="105"/>
    </row>
    <row r="250" spans="1:6" ht="12.75" customHeight="1">
      <c r="A250" s="43"/>
      <c r="B250" s="160"/>
      <c r="C250" s="92"/>
      <c r="D250" s="59"/>
      <c r="E250" s="167"/>
      <c r="F250" s="105"/>
    </row>
    <row r="251" spans="1:6" ht="12.75" customHeight="1">
      <c r="A251" s="43"/>
      <c r="B251" s="57" t="str">
        <f>'fekalna osnovni podatki'!B8</f>
        <v>Območje Barižoni</v>
      </c>
      <c r="C251" s="92"/>
      <c r="D251" s="59"/>
      <c r="E251" s="167"/>
      <c r="F251" s="105"/>
    </row>
    <row r="252" spans="1:6" ht="12.75" customHeight="1">
      <c r="A252" s="43"/>
      <c r="B252" s="57" t="str">
        <f>'fekalna osnovni podatki'!B9</f>
        <v>kanal K1 (Ankaran)</v>
      </c>
      <c r="C252" s="92" t="s">
        <v>12</v>
      </c>
      <c r="D252" s="59">
        <v>0</v>
      </c>
      <c r="E252" s="167"/>
      <c r="F252" s="105">
        <f>D252*E252</f>
        <v>0</v>
      </c>
    </row>
    <row r="253" spans="1:6" ht="12.75" customHeight="1">
      <c r="A253" s="43"/>
      <c r="B253" s="57" t="str">
        <f>'fekalna osnovni podatki'!B10</f>
        <v>kanal K1 (Koper)</v>
      </c>
      <c r="C253" s="92" t="s">
        <v>12</v>
      </c>
      <c r="D253" s="59">
        <v>0</v>
      </c>
      <c r="E253" s="167"/>
      <c r="F253" s="105">
        <f>D253*E253</f>
        <v>0</v>
      </c>
    </row>
    <row r="254" spans="1:6" ht="12.75" customHeight="1">
      <c r="A254" s="43"/>
      <c r="B254" s="57" t="str">
        <f>'fekalna osnovni podatki'!B11</f>
        <v>kanal K2 (Ankaran)</v>
      </c>
      <c r="C254" s="92" t="s">
        <v>12</v>
      </c>
      <c r="D254" s="59">
        <v>0</v>
      </c>
      <c r="E254" s="167"/>
      <c r="F254" s="105">
        <f>D254*E254</f>
        <v>0</v>
      </c>
    </row>
    <row r="255" spans="1:6" ht="12.75" customHeight="1">
      <c r="A255" s="43"/>
      <c r="B255" s="57" t="str">
        <f>'fekalna osnovni podatki'!B12</f>
        <v>kanal K2 (Koper)</v>
      </c>
      <c r="C255" s="92" t="s">
        <v>12</v>
      </c>
      <c r="D255" s="59">
        <v>0</v>
      </c>
      <c r="E255" s="167"/>
      <c r="F255" s="105">
        <f>D255*E255</f>
        <v>0</v>
      </c>
    </row>
    <row r="256" spans="1:6" ht="12.75" customHeight="1">
      <c r="A256" s="43"/>
      <c r="B256" s="57" t="str">
        <f>'fekalna osnovni podatki'!B13</f>
        <v>kanal K3</v>
      </c>
      <c r="C256" s="92" t="s">
        <v>12</v>
      </c>
      <c r="D256" s="59">
        <v>0</v>
      </c>
      <c r="E256" s="167"/>
      <c r="F256" s="105">
        <f t="shared" ref="F256:F271" si="22">D256*E256</f>
        <v>0</v>
      </c>
    </row>
    <row r="257" spans="1:6" ht="12.75" customHeight="1">
      <c r="A257" s="43"/>
      <c r="B257" s="57" t="str">
        <f>'fekalna osnovni podatki'!B14</f>
        <v>kanal K3.1</v>
      </c>
      <c r="C257" s="92" t="s">
        <v>12</v>
      </c>
      <c r="D257" s="59">
        <v>0</v>
      </c>
      <c r="E257" s="167"/>
      <c r="F257" s="105">
        <f t="shared" si="22"/>
        <v>0</v>
      </c>
    </row>
    <row r="258" spans="1:6" ht="12.75" customHeight="1">
      <c r="A258" s="43"/>
      <c r="B258" s="57" t="str">
        <f>'fekalna osnovni podatki'!B15</f>
        <v>kanal K3.2</v>
      </c>
      <c r="C258" s="92" t="s">
        <v>12</v>
      </c>
      <c r="D258" s="59">
        <v>0</v>
      </c>
      <c r="E258" s="167"/>
      <c r="F258" s="105">
        <f t="shared" si="22"/>
        <v>0</v>
      </c>
    </row>
    <row r="259" spans="1:6" ht="12.75" customHeight="1">
      <c r="A259" s="43"/>
      <c r="B259" s="57" t="str">
        <f>'fekalna osnovni podatki'!B16</f>
        <v>kanal K4</v>
      </c>
      <c r="C259" s="92" t="s">
        <v>12</v>
      </c>
      <c r="D259" s="59">
        <v>1</v>
      </c>
      <c r="E259" s="167"/>
      <c r="F259" s="105">
        <f t="shared" si="22"/>
        <v>0</v>
      </c>
    </row>
    <row r="260" spans="1:6" ht="12.75" customHeight="1">
      <c r="A260" s="43"/>
      <c r="B260" s="57" t="str">
        <f>'fekalna osnovni podatki'!B17</f>
        <v>kanal K4.1</v>
      </c>
      <c r="C260" s="92" t="s">
        <v>12</v>
      </c>
      <c r="D260" s="59">
        <v>6</v>
      </c>
      <c r="E260" s="167"/>
      <c r="F260" s="105">
        <f t="shared" si="22"/>
        <v>0</v>
      </c>
    </row>
    <row r="261" spans="1:6" ht="12.75" customHeight="1">
      <c r="A261" s="43"/>
      <c r="B261" s="57" t="str">
        <f>'fekalna osnovni podatki'!B18</f>
        <v>kanal K4.1.2</v>
      </c>
      <c r="C261" s="92" t="s">
        <v>12</v>
      </c>
      <c r="D261" s="59">
        <v>0</v>
      </c>
      <c r="E261" s="167"/>
      <c r="F261" s="105">
        <f t="shared" si="22"/>
        <v>0</v>
      </c>
    </row>
    <row r="262" spans="1:6" ht="12.75" customHeight="1">
      <c r="A262" s="43"/>
      <c r="B262" s="57" t="str">
        <f>'fekalna osnovni podatki'!B19</f>
        <v>kanal K4.2</v>
      </c>
      <c r="C262" s="92" t="s">
        <v>12</v>
      </c>
      <c r="D262" s="59">
        <v>0</v>
      </c>
      <c r="E262" s="167"/>
      <c r="F262" s="105">
        <f t="shared" si="22"/>
        <v>0</v>
      </c>
    </row>
    <row r="263" spans="1:6" ht="12.75" customHeight="1">
      <c r="A263" s="43"/>
      <c r="B263" s="57" t="str">
        <f>'fekalna osnovni podatki'!B20</f>
        <v>kanal K4.2.1</v>
      </c>
      <c r="C263" s="92" t="s">
        <v>12</v>
      </c>
      <c r="D263" s="59">
        <v>0</v>
      </c>
      <c r="E263" s="167"/>
      <c r="F263" s="105">
        <f t="shared" si="22"/>
        <v>0</v>
      </c>
    </row>
    <row r="264" spans="1:6" ht="12.75" customHeight="1">
      <c r="A264" s="43"/>
      <c r="B264" s="57" t="str">
        <f>'fekalna osnovni podatki'!B21</f>
        <v>kanal K4.3</v>
      </c>
      <c r="C264" s="92" t="s">
        <v>12</v>
      </c>
      <c r="D264" s="59">
        <v>0</v>
      </c>
      <c r="E264" s="167"/>
      <c r="F264" s="105">
        <f t="shared" si="22"/>
        <v>0</v>
      </c>
    </row>
    <row r="265" spans="1:6" ht="12.75" customHeight="1">
      <c r="A265" s="43"/>
      <c r="B265" s="57" t="str">
        <f>'fekalna osnovni podatki'!B22</f>
        <v>kanal K5</v>
      </c>
      <c r="C265" s="92" t="s">
        <v>12</v>
      </c>
      <c r="D265" s="59">
        <v>4</v>
      </c>
      <c r="E265" s="167"/>
      <c r="F265" s="105">
        <f t="shared" si="22"/>
        <v>0</v>
      </c>
    </row>
    <row r="266" spans="1:6" ht="12.75" customHeight="1">
      <c r="A266" s="43"/>
      <c r="B266" s="57" t="str">
        <f>'fekalna osnovni podatki'!B23</f>
        <v>kanal K5.1</v>
      </c>
      <c r="C266" s="92" t="s">
        <v>12</v>
      </c>
      <c r="D266" s="59">
        <v>0</v>
      </c>
      <c r="E266" s="167"/>
      <c r="F266" s="105">
        <f t="shared" si="22"/>
        <v>0</v>
      </c>
    </row>
    <row r="267" spans="1:6" ht="12.75" customHeight="1">
      <c r="A267" s="43"/>
      <c r="B267" s="57" t="str">
        <f>'fekalna osnovni podatki'!B24</f>
        <v>kanal K5.2</v>
      </c>
      <c r="C267" s="92" t="s">
        <v>12</v>
      </c>
      <c r="D267" s="59">
        <v>1</v>
      </c>
      <c r="E267" s="167"/>
      <c r="F267" s="105">
        <f t="shared" si="22"/>
        <v>0</v>
      </c>
    </row>
    <row r="268" spans="1:6" ht="12.75" customHeight="1">
      <c r="A268" s="43"/>
      <c r="B268" s="57" t="str">
        <f>'fekalna osnovni podatki'!B25</f>
        <v>kanal K5.3</v>
      </c>
      <c r="C268" s="92" t="s">
        <v>12</v>
      </c>
      <c r="D268" s="59">
        <v>1</v>
      </c>
      <c r="E268" s="167"/>
      <c r="F268" s="105">
        <f t="shared" si="22"/>
        <v>0</v>
      </c>
    </row>
    <row r="269" spans="1:6" ht="12.75" customHeight="1">
      <c r="A269" s="43"/>
      <c r="B269" s="57" t="str">
        <f>'fekalna osnovni podatki'!B26</f>
        <v>kanal K5.4</v>
      </c>
      <c r="C269" s="92" t="s">
        <v>12</v>
      </c>
      <c r="D269" s="59">
        <v>3</v>
      </c>
      <c r="E269" s="167"/>
      <c r="F269" s="105">
        <f t="shared" si="22"/>
        <v>0</v>
      </c>
    </row>
    <row r="270" spans="1:6" ht="12.75" customHeight="1">
      <c r="A270" s="43"/>
      <c r="B270" s="57" t="str">
        <f>'fekalna osnovni podatki'!B27</f>
        <v>tlačni T1</v>
      </c>
      <c r="C270" s="92" t="s">
        <v>12</v>
      </c>
      <c r="D270" s="59">
        <v>0</v>
      </c>
      <c r="E270" s="167"/>
      <c r="F270" s="105">
        <f t="shared" si="22"/>
        <v>0</v>
      </c>
    </row>
    <row r="271" spans="1:6" ht="12.75" customHeight="1">
      <c r="A271" s="43"/>
      <c r="B271" s="57" t="str">
        <f>'fekalna osnovni podatki'!B28</f>
        <v>tlačni T2</v>
      </c>
      <c r="C271" s="92" t="s">
        <v>12</v>
      </c>
      <c r="D271" s="59">
        <v>0</v>
      </c>
      <c r="E271" s="167"/>
      <c r="F271" s="105">
        <f t="shared" si="22"/>
        <v>0</v>
      </c>
    </row>
    <row r="272" spans="1:6" ht="12.75" customHeight="1">
      <c r="A272" s="43"/>
      <c r="B272" s="57"/>
      <c r="C272" s="92"/>
      <c r="D272" s="59"/>
      <c r="E272" s="167"/>
      <c r="F272" s="105"/>
    </row>
    <row r="273" spans="1:6" ht="38.25">
      <c r="A273" s="43">
        <f>+A249+1</f>
        <v>12</v>
      </c>
      <c r="B273" s="160" t="s">
        <v>175</v>
      </c>
      <c r="C273" s="92"/>
      <c r="D273" s="59"/>
      <c r="E273" s="167"/>
      <c r="F273" s="105"/>
    </row>
    <row r="274" spans="1:6" ht="12.75" customHeight="1">
      <c r="A274" s="43"/>
      <c r="B274" s="160"/>
      <c r="C274" s="92"/>
      <c r="D274" s="59"/>
      <c r="E274" s="167"/>
      <c r="F274" s="105"/>
    </row>
    <row r="275" spans="1:6" ht="12.75" customHeight="1">
      <c r="A275" s="43"/>
      <c r="B275" s="57" t="str">
        <f>'fekalna osnovni podatki'!B8</f>
        <v>Območje Barižoni</v>
      </c>
      <c r="C275" s="92"/>
      <c r="D275" s="59"/>
      <c r="E275" s="167"/>
      <c r="F275" s="105"/>
    </row>
    <row r="276" spans="1:6" ht="12.75" customHeight="1">
      <c r="A276" s="43"/>
      <c r="B276" s="57" t="str">
        <f>'fekalna osnovni podatki'!B9</f>
        <v>kanal K1 (Ankaran)</v>
      </c>
      <c r="C276" s="92" t="s">
        <v>16</v>
      </c>
      <c r="D276" s="59">
        <v>0</v>
      </c>
      <c r="E276" s="167"/>
      <c r="F276" s="105">
        <f>D276*E276</f>
        <v>0</v>
      </c>
    </row>
    <row r="277" spans="1:6" ht="12.75" customHeight="1">
      <c r="A277" s="43"/>
      <c r="B277" s="57" t="str">
        <f>'fekalna osnovni podatki'!B10</f>
        <v>kanal K1 (Koper)</v>
      </c>
      <c r="C277" s="92" t="s">
        <v>16</v>
      </c>
      <c r="D277" s="59">
        <v>0</v>
      </c>
      <c r="E277" s="167"/>
      <c r="F277" s="105">
        <f>D277*E277</f>
        <v>0</v>
      </c>
    </row>
    <row r="278" spans="1:6" ht="12.75" customHeight="1">
      <c r="A278" s="43"/>
      <c r="B278" s="57" t="str">
        <f>'fekalna osnovni podatki'!B11</f>
        <v>kanal K2 (Ankaran)</v>
      </c>
      <c r="C278" s="92" t="s">
        <v>16</v>
      </c>
      <c r="D278" s="59">
        <v>0</v>
      </c>
      <c r="E278" s="167"/>
      <c r="F278" s="105">
        <f>D278*E278</f>
        <v>0</v>
      </c>
    </row>
    <row r="279" spans="1:6" ht="12.75" customHeight="1">
      <c r="A279" s="43"/>
      <c r="B279" s="57" t="str">
        <f>'fekalna osnovni podatki'!B12</f>
        <v>kanal K2 (Koper)</v>
      </c>
      <c r="C279" s="92" t="s">
        <v>16</v>
      </c>
      <c r="D279" s="59">
        <v>0</v>
      </c>
      <c r="E279" s="167"/>
      <c r="F279" s="105">
        <f>D279*E279</f>
        <v>0</v>
      </c>
    </row>
    <row r="280" spans="1:6" ht="12.75" customHeight="1">
      <c r="A280" s="43"/>
      <c r="B280" s="57" t="str">
        <f>'fekalna osnovni podatki'!B13</f>
        <v>kanal K3</v>
      </c>
      <c r="C280" s="92" t="s">
        <v>16</v>
      </c>
      <c r="D280" s="59">
        <v>0</v>
      </c>
      <c r="E280" s="167"/>
      <c r="F280" s="105">
        <f t="shared" ref="F280:F295" si="23">D280*E280</f>
        <v>0</v>
      </c>
    </row>
    <row r="281" spans="1:6" ht="12.75" customHeight="1">
      <c r="A281" s="43"/>
      <c r="B281" s="57" t="str">
        <f>'fekalna osnovni podatki'!B14</f>
        <v>kanal K3.1</v>
      </c>
      <c r="C281" s="92" t="s">
        <v>16</v>
      </c>
      <c r="D281" s="59">
        <v>0</v>
      </c>
      <c r="E281" s="167"/>
      <c r="F281" s="105">
        <f t="shared" si="23"/>
        <v>0</v>
      </c>
    </row>
    <row r="282" spans="1:6" ht="12.75" customHeight="1">
      <c r="A282" s="43"/>
      <c r="B282" s="57" t="str">
        <f>'fekalna osnovni podatki'!B15</f>
        <v>kanal K3.2</v>
      </c>
      <c r="C282" s="92" t="s">
        <v>16</v>
      </c>
      <c r="D282" s="59">
        <v>0</v>
      </c>
      <c r="E282" s="167"/>
      <c r="F282" s="105">
        <f t="shared" si="23"/>
        <v>0</v>
      </c>
    </row>
    <row r="283" spans="1:6" ht="12.75" customHeight="1">
      <c r="A283" s="43"/>
      <c r="B283" s="57" t="str">
        <f>'fekalna osnovni podatki'!B16</f>
        <v>kanal K4</v>
      </c>
      <c r="C283" s="92" t="s">
        <v>16</v>
      </c>
      <c r="D283" s="59">
        <v>192</v>
      </c>
      <c r="E283" s="167"/>
      <c r="F283" s="105">
        <f t="shared" si="23"/>
        <v>0</v>
      </c>
    </row>
    <row r="284" spans="1:6" ht="12.75" customHeight="1">
      <c r="A284" s="43"/>
      <c r="B284" s="57" t="str">
        <f>'fekalna osnovni podatki'!B17</f>
        <v>kanal K4.1</v>
      </c>
      <c r="C284" s="92" t="s">
        <v>16</v>
      </c>
      <c r="D284" s="59">
        <v>347</v>
      </c>
      <c r="E284" s="167"/>
      <c r="F284" s="105">
        <f t="shared" si="23"/>
        <v>0</v>
      </c>
    </row>
    <row r="285" spans="1:6" ht="12.75" customHeight="1">
      <c r="A285" s="43"/>
      <c r="B285" s="57" t="str">
        <f>'fekalna osnovni podatki'!B18</f>
        <v>kanal K4.1.2</v>
      </c>
      <c r="C285" s="92" t="s">
        <v>16</v>
      </c>
      <c r="D285" s="59">
        <v>55</v>
      </c>
      <c r="E285" s="167"/>
      <c r="F285" s="105">
        <f t="shared" si="23"/>
        <v>0</v>
      </c>
    </row>
    <row r="286" spans="1:6" ht="12.75" customHeight="1">
      <c r="A286" s="43"/>
      <c r="B286" s="57" t="str">
        <f>'fekalna osnovni podatki'!B19</f>
        <v>kanal K4.2</v>
      </c>
      <c r="C286" s="92" t="s">
        <v>16</v>
      </c>
      <c r="D286" s="59">
        <v>0</v>
      </c>
      <c r="E286" s="167"/>
      <c r="F286" s="105">
        <f t="shared" si="23"/>
        <v>0</v>
      </c>
    </row>
    <row r="287" spans="1:6" ht="12.75" customHeight="1">
      <c r="A287" s="43"/>
      <c r="B287" s="57" t="str">
        <f>'fekalna osnovni podatki'!B20</f>
        <v>kanal K4.2.1</v>
      </c>
      <c r="C287" s="92" t="s">
        <v>16</v>
      </c>
      <c r="D287" s="59">
        <v>0</v>
      </c>
      <c r="E287" s="167"/>
      <c r="F287" s="105">
        <f t="shared" si="23"/>
        <v>0</v>
      </c>
    </row>
    <row r="288" spans="1:6" ht="12.75" customHeight="1">
      <c r="A288" s="43"/>
      <c r="B288" s="57" t="str">
        <f>'fekalna osnovni podatki'!B21</f>
        <v>kanal K4.3</v>
      </c>
      <c r="C288" s="92" t="s">
        <v>16</v>
      </c>
      <c r="D288" s="59">
        <v>0</v>
      </c>
      <c r="E288" s="167"/>
      <c r="F288" s="105">
        <f t="shared" si="23"/>
        <v>0</v>
      </c>
    </row>
    <row r="289" spans="1:6" ht="12.75" customHeight="1">
      <c r="A289" s="43"/>
      <c r="B289" s="57" t="str">
        <f>'fekalna osnovni podatki'!B22</f>
        <v>kanal K5</v>
      </c>
      <c r="C289" s="92" t="s">
        <v>16</v>
      </c>
      <c r="D289" s="59">
        <v>336</v>
      </c>
      <c r="E289" s="167"/>
      <c r="F289" s="105">
        <f t="shared" si="23"/>
        <v>0</v>
      </c>
    </row>
    <row r="290" spans="1:6" ht="12.75" customHeight="1">
      <c r="A290" s="43"/>
      <c r="B290" s="57" t="str">
        <f>'fekalna osnovni podatki'!B23</f>
        <v>kanal K5.1</v>
      </c>
      <c r="C290" s="92" t="s">
        <v>16</v>
      </c>
      <c r="D290" s="59">
        <v>60</v>
      </c>
      <c r="E290" s="167"/>
      <c r="F290" s="105">
        <f t="shared" si="23"/>
        <v>0</v>
      </c>
    </row>
    <row r="291" spans="1:6" ht="12.75" customHeight="1">
      <c r="A291" s="43"/>
      <c r="B291" s="57" t="str">
        <f>'fekalna osnovni podatki'!B24</f>
        <v>kanal K5.2</v>
      </c>
      <c r="C291" s="92" t="s">
        <v>16</v>
      </c>
      <c r="D291" s="59">
        <v>74</v>
      </c>
      <c r="E291" s="167"/>
      <c r="F291" s="105">
        <f t="shared" si="23"/>
        <v>0</v>
      </c>
    </row>
    <row r="292" spans="1:6" ht="12.75" customHeight="1">
      <c r="A292" s="43"/>
      <c r="B292" s="57" t="str">
        <f>'fekalna osnovni podatki'!B25</f>
        <v>kanal K5.3</v>
      </c>
      <c r="C292" s="92" t="s">
        <v>16</v>
      </c>
      <c r="D292" s="59">
        <v>77</v>
      </c>
      <c r="E292" s="167"/>
      <c r="F292" s="105">
        <f t="shared" si="23"/>
        <v>0</v>
      </c>
    </row>
    <row r="293" spans="1:6" ht="12.75" customHeight="1">
      <c r="A293" s="43"/>
      <c r="B293" s="57" t="str">
        <f>'fekalna osnovni podatki'!B26</f>
        <v>kanal K5.4</v>
      </c>
      <c r="C293" s="92" t="s">
        <v>16</v>
      </c>
      <c r="D293" s="59">
        <v>192</v>
      </c>
      <c r="E293" s="167"/>
      <c r="F293" s="105">
        <f t="shared" si="23"/>
        <v>0</v>
      </c>
    </row>
    <row r="294" spans="1:6" ht="12.75" customHeight="1">
      <c r="A294" s="43"/>
      <c r="B294" s="57" t="str">
        <f>'fekalna osnovni podatki'!B27</f>
        <v>tlačni T1</v>
      </c>
      <c r="C294" s="92" t="s">
        <v>16</v>
      </c>
      <c r="D294" s="59">
        <v>44</v>
      </c>
      <c r="E294" s="167"/>
      <c r="F294" s="105">
        <f t="shared" si="23"/>
        <v>0</v>
      </c>
    </row>
    <row r="295" spans="1:6" ht="12.75" customHeight="1">
      <c r="A295" s="43"/>
      <c r="B295" s="57" t="str">
        <f>'fekalna osnovni podatki'!B28</f>
        <v>tlačni T2</v>
      </c>
      <c r="C295" s="92" t="s">
        <v>16</v>
      </c>
      <c r="D295" s="59">
        <v>118</v>
      </c>
      <c r="E295" s="167"/>
      <c r="F295" s="105">
        <f t="shared" si="23"/>
        <v>0</v>
      </c>
    </row>
    <row r="296" spans="1:6" ht="12.75" customHeight="1">
      <c r="A296" s="43"/>
      <c r="B296" s="64"/>
      <c r="C296" s="92"/>
      <c r="D296" s="117"/>
      <c r="E296" s="118"/>
      <c r="F296" s="105"/>
    </row>
    <row r="297" spans="1:6" ht="12.75" customHeight="1">
      <c r="A297" s="43"/>
      <c r="B297" s="64" t="s">
        <v>65</v>
      </c>
      <c r="C297" s="92"/>
      <c r="D297" s="117"/>
      <c r="E297" s="118"/>
      <c r="F297" s="105"/>
    </row>
    <row r="298" spans="1:6" ht="12.75" customHeight="1">
      <c r="A298" s="43"/>
      <c r="B298" s="64"/>
      <c r="C298" s="92"/>
      <c r="D298" s="117"/>
      <c r="E298" s="118"/>
      <c r="F298" s="105"/>
    </row>
    <row r="299" spans="1:6" ht="12.75" customHeight="1">
      <c r="A299" s="43"/>
      <c r="B299" s="57" t="str">
        <f>'fekalna osnovni podatki'!B8</f>
        <v>Območje Barižoni</v>
      </c>
      <c r="C299" s="95"/>
      <c r="D299" s="59"/>
      <c r="E299" s="167"/>
      <c r="F299" s="306"/>
    </row>
    <row r="300" spans="1:6" ht="12.75" customHeight="1">
      <c r="A300" s="43"/>
      <c r="B300" s="57" t="str">
        <f>'fekalna osnovni podatki'!B9</f>
        <v>kanal K1 (Ankaran)</v>
      </c>
      <c r="C300" s="92"/>
      <c r="D300" s="59"/>
      <c r="E300" s="167"/>
      <c r="F300" s="105">
        <f t="shared" ref="F300:F319" si="24">+F12+F36+F60+F84+F108+F132+F156+F180+F204+F228+F252+F276</f>
        <v>0</v>
      </c>
    </row>
    <row r="301" spans="1:6" ht="12.75" customHeight="1">
      <c r="A301" s="43"/>
      <c r="B301" s="57" t="str">
        <f>'fekalna osnovni podatki'!B10</f>
        <v>kanal K1 (Koper)</v>
      </c>
      <c r="C301" s="92"/>
      <c r="D301" s="59"/>
      <c r="E301" s="167"/>
      <c r="F301" s="105">
        <f t="shared" si="24"/>
        <v>0</v>
      </c>
    </row>
    <row r="302" spans="1:6" ht="12.75" customHeight="1">
      <c r="A302" s="43"/>
      <c r="B302" s="57" t="str">
        <f>'fekalna osnovni podatki'!B11</f>
        <v>kanal K2 (Ankaran)</v>
      </c>
      <c r="C302" s="92"/>
      <c r="D302" s="59"/>
      <c r="E302" s="167"/>
      <c r="F302" s="105">
        <f t="shared" si="24"/>
        <v>0</v>
      </c>
    </row>
    <row r="303" spans="1:6" ht="12.75" customHeight="1">
      <c r="A303" s="43"/>
      <c r="B303" s="57" t="str">
        <f>'fekalna osnovni podatki'!B12</f>
        <v>kanal K2 (Koper)</v>
      </c>
      <c r="C303" s="92"/>
      <c r="D303" s="59"/>
      <c r="E303" s="167"/>
      <c r="F303" s="105">
        <f t="shared" si="24"/>
        <v>0</v>
      </c>
    </row>
    <row r="304" spans="1:6" ht="12.75" customHeight="1">
      <c r="A304" s="43"/>
      <c r="B304" s="57" t="str">
        <f>'fekalna osnovni podatki'!B13</f>
        <v>kanal K3</v>
      </c>
      <c r="C304" s="92"/>
      <c r="D304" s="59"/>
      <c r="E304" s="167"/>
      <c r="F304" s="105">
        <f t="shared" si="24"/>
        <v>0</v>
      </c>
    </row>
    <row r="305" spans="1:6" ht="12.75" customHeight="1">
      <c r="A305" s="43"/>
      <c r="B305" s="57" t="str">
        <f>'fekalna osnovni podatki'!B14</f>
        <v>kanal K3.1</v>
      </c>
      <c r="C305" s="92"/>
      <c r="D305" s="59"/>
      <c r="E305" s="167"/>
      <c r="F305" s="105">
        <f t="shared" si="24"/>
        <v>0</v>
      </c>
    </row>
    <row r="306" spans="1:6" ht="12.75" customHeight="1">
      <c r="A306" s="43"/>
      <c r="B306" s="57" t="str">
        <f>'fekalna osnovni podatki'!B15</f>
        <v>kanal K3.2</v>
      </c>
      <c r="C306" s="92"/>
      <c r="D306" s="59"/>
      <c r="E306" s="167"/>
      <c r="F306" s="105">
        <f t="shared" si="24"/>
        <v>0</v>
      </c>
    </row>
    <row r="307" spans="1:6" ht="12.75" customHeight="1">
      <c r="A307" s="43"/>
      <c r="B307" s="57" t="str">
        <f>'fekalna osnovni podatki'!B16</f>
        <v>kanal K4</v>
      </c>
      <c r="C307" s="95"/>
      <c r="D307" s="59"/>
      <c r="F307" s="105">
        <f t="shared" si="24"/>
        <v>0</v>
      </c>
    </row>
    <row r="308" spans="1:6" ht="12.75" customHeight="1">
      <c r="A308" s="43"/>
      <c r="B308" s="57" t="str">
        <f>'fekalna osnovni podatki'!B17</f>
        <v>kanal K4.1</v>
      </c>
      <c r="C308" s="92"/>
      <c r="D308" s="59"/>
      <c r="E308" s="167"/>
      <c r="F308" s="105">
        <f t="shared" si="24"/>
        <v>0</v>
      </c>
    </row>
    <row r="309" spans="1:6" ht="12.75" customHeight="1">
      <c r="A309" s="43"/>
      <c r="B309" s="57" t="str">
        <f>'fekalna osnovni podatki'!B18</f>
        <v>kanal K4.1.2</v>
      </c>
      <c r="C309" s="92"/>
      <c r="D309" s="59"/>
      <c r="E309" s="167"/>
      <c r="F309" s="105">
        <f t="shared" si="24"/>
        <v>0</v>
      </c>
    </row>
    <row r="310" spans="1:6" ht="12.75" customHeight="1">
      <c r="A310" s="43"/>
      <c r="B310" s="57" t="str">
        <f>'fekalna osnovni podatki'!B19</f>
        <v>kanal K4.2</v>
      </c>
      <c r="C310" s="92"/>
      <c r="D310" s="59"/>
      <c r="E310" s="167"/>
      <c r="F310" s="105">
        <f t="shared" si="24"/>
        <v>0</v>
      </c>
    </row>
    <row r="311" spans="1:6" ht="12.75" customHeight="1">
      <c r="A311" s="43"/>
      <c r="B311" s="57" t="str">
        <f>'fekalna osnovni podatki'!B20</f>
        <v>kanal K4.2.1</v>
      </c>
      <c r="C311" s="92"/>
      <c r="D311" s="59"/>
      <c r="E311" s="167"/>
      <c r="F311" s="105">
        <f t="shared" si="24"/>
        <v>0</v>
      </c>
    </row>
    <row r="312" spans="1:6" ht="12.75" customHeight="1">
      <c r="A312" s="43"/>
      <c r="B312" s="57" t="str">
        <f>'fekalna osnovni podatki'!B21</f>
        <v>kanal K4.3</v>
      </c>
      <c r="C312" s="92"/>
      <c r="D312" s="59"/>
      <c r="E312" s="167"/>
      <c r="F312" s="105">
        <f t="shared" si="24"/>
        <v>0</v>
      </c>
    </row>
    <row r="313" spans="1:6" ht="12.75" customHeight="1">
      <c r="A313" s="43"/>
      <c r="B313" s="57" t="str">
        <f>'fekalna osnovni podatki'!B22</f>
        <v>kanal K5</v>
      </c>
      <c r="C313" s="92"/>
      <c r="D313" s="59"/>
      <c r="E313" s="167"/>
      <c r="F313" s="105">
        <f t="shared" si="24"/>
        <v>0</v>
      </c>
    </row>
    <row r="314" spans="1:6" ht="12.75" customHeight="1">
      <c r="A314" s="43"/>
      <c r="B314" s="57" t="str">
        <f>'fekalna osnovni podatki'!B23</f>
        <v>kanal K5.1</v>
      </c>
      <c r="C314" s="92"/>
      <c r="D314" s="59"/>
      <c r="E314" s="167"/>
      <c r="F314" s="105">
        <f t="shared" si="24"/>
        <v>0</v>
      </c>
    </row>
    <row r="315" spans="1:6" ht="12.75" customHeight="1">
      <c r="A315" s="43"/>
      <c r="B315" s="57" t="str">
        <f>'fekalna osnovni podatki'!B24</f>
        <v>kanal K5.2</v>
      </c>
      <c r="C315" s="92"/>
      <c r="D315" s="59"/>
      <c r="E315" s="167"/>
      <c r="F315" s="105">
        <f t="shared" si="24"/>
        <v>0</v>
      </c>
    </row>
    <row r="316" spans="1:6" ht="12.75" customHeight="1">
      <c r="A316" s="43"/>
      <c r="B316" s="57" t="str">
        <f>'fekalna osnovni podatki'!B25</f>
        <v>kanal K5.3</v>
      </c>
      <c r="C316" s="92"/>
      <c r="D316" s="59"/>
      <c r="E316" s="167"/>
      <c r="F316" s="105">
        <f t="shared" si="24"/>
        <v>0</v>
      </c>
    </row>
    <row r="317" spans="1:6" ht="12.75" customHeight="1">
      <c r="A317" s="43"/>
      <c r="B317" s="57" t="str">
        <f>'fekalna osnovni podatki'!B26</f>
        <v>kanal K5.4</v>
      </c>
      <c r="C317" s="92"/>
      <c r="D317" s="59"/>
      <c r="E317" s="167"/>
      <c r="F317" s="105">
        <f t="shared" si="24"/>
        <v>0</v>
      </c>
    </row>
    <row r="318" spans="1:6" ht="12.75" customHeight="1">
      <c r="A318" s="43"/>
      <c r="B318" s="57" t="str">
        <f>'fekalna osnovni podatki'!B27</f>
        <v>tlačni T1</v>
      </c>
      <c r="C318" s="92"/>
      <c r="D318" s="59"/>
      <c r="E318" s="167"/>
      <c r="F318" s="105">
        <f t="shared" si="24"/>
        <v>0</v>
      </c>
    </row>
    <row r="319" spans="1:6" ht="12.75" customHeight="1">
      <c r="A319" s="43"/>
      <c r="B319" s="57" t="str">
        <f>'fekalna osnovni podatki'!B28</f>
        <v>tlačni T2</v>
      </c>
      <c r="C319" s="92"/>
      <c r="D319" s="59"/>
      <c r="E319" s="167"/>
      <c r="F319" s="105">
        <f t="shared" si="24"/>
        <v>0</v>
      </c>
    </row>
    <row r="320" spans="1:6" ht="12.75" customHeight="1">
      <c r="A320" s="43"/>
      <c r="B320" s="64"/>
      <c r="C320" s="92"/>
      <c r="D320" s="117"/>
      <c r="E320" s="118"/>
      <c r="F320" s="105"/>
    </row>
    <row r="321" spans="1:6" ht="16.5" thickBot="1">
      <c r="A321" s="22" t="s">
        <v>23</v>
      </c>
      <c r="B321" s="23" t="s">
        <v>24</v>
      </c>
      <c r="C321" s="97"/>
      <c r="D321" s="117"/>
      <c r="E321" s="87" t="s">
        <v>33</v>
      </c>
      <c r="F321" s="87">
        <f>SUM(F300:F319)</f>
        <v>0</v>
      </c>
    </row>
    <row r="322" spans="1:6" ht="12.75" customHeight="1" thickTop="1">
      <c r="A322" s="43"/>
      <c r="B322" s="20"/>
      <c r="C322" s="97"/>
      <c r="D322" s="117"/>
      <c r="E322" s="117"/>
      <c r="F322" s="104"/>
    </row>
    <row r="323" spans="1:6" ht="12.75" customHeight="1">
      <c r="A323" s="43"/>
      <c r="B323" s="20"/>
      <c r="C323" s="97"/>
      <c r="D323" s="117"/>
      <c r="E323" s="117"/>
      <c r="F323" s="104"/>
    </row>
    <row r="324" spans="1:6" ht="12.75" customHeight="1">
      <c r="A324" s="43"/>
      <c r="B324" s="20"/>
      <c r="C324" s="92"/>
      <c r="D324" s="117"/>
      <c r="E324" s="117"/>
      <c r="F324" s="104"/>
    </row>
    <row r="325" spans="1:6">
      <c r="B325" s="249"/>
      <c r="C325" s="95"/>
      <c r="D325" s="120"/>
      <c r="E325" s="116"/>
      <c r="F325" s="112"/>
    </row>
    <row r="327" spans="1:6">
      <c r="B327" s="60"/>
      <c r="C327" s="99"/>
      <c r="D327" s="121"/>
      <c r="E327" s="122"/>
      <c r="F327" s="105"/>
    </row>
  </sheetData>
  <pageMargins left="0.78740157480314965" right="0.19685039370078741" top="0.39370078740157483" bottom="0.39370078740157483" header="0" footer="0.19685039370078741"/>
  <pageSetup paperSize="9" orientation="portrait" r:id="rId1"/>
  <headerFooter>
    <oddFooter>Stran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M489"/>
  <sheetViews>
    <sheetView showZeros="0" topLeftCell="A54" workbookViewId="0">
      <selection activeCell="E59" sqref="E59:E453"/>
    </sheetView>
  </sheetViews>
  <sheetFormatPr defaultRowHeight="12.75" customHeight="1"/>
  <cols>
    <col min="1" max="1" width="4.7109375" customWidth="1"/>
    <col min="2" max="2" width="30.7109375" customWidth="1"/>
    <col min="3" max="3" width="4.7109375" style="91" customWidth="1"/>
    <col min="4" max="4" width="12.7109375" style="123" customWidth="1"/>
    <col min="5" max="5" width="11.7109375" style="124" customWidth="1"/>
    <col min="6" max="6" width="12.7109375" style="125" customWidth="1"/>
    <col min="7" max="7" width="13" customWidth="1"/>
    <col min="8" max="8" width="21" style="52" customWidth="1"/>
    <col min="9" max="9" width="15.5703125" style="150" customWidth="1"/>
    <col min="10" max="10" width="12.28515625" customWidth="1"/>
    <col min="13" max="13" width="10.5703125" bestFit="1" customWidth="1"/>
    <col min="256" max="256" width="4.7109375" customWidth="1"/>
    <col min="257" max="257" width="30.7109375" customWidth="1"/>
    <col min="258" max="258" width="4.7109375" customWidth="1"/>
    <col min="259" max="259" width="13.7109375" customWidth="1"/>
    <col min="260" max="262" width="12.7109375" customWidth="1"/>
    <col min="264" max="264" width="21" customWidth="1"/>
    <col min="265" max="265" width="36.5703125" customWidth="1"/>
    <col min="512" max="512" width="4.7109375" customWidth="1"/>
    <col min="513" max="513" width="30.7109375" customWidth="1"/>
    <col min="514" max="514" width="4.7109375" customWidth="1"/>
    <col min="515" max="515" width="13.7109375" customWidth="1"/>
    <col min="516" max="518" width="12.7109375" customWidth="1"/>
    <col min="520" max="520" width="21" customWidth="1"/>
    <col min="521" max="521" width="36.5703125" customWidth="1"/>
    <col min="768" max="768" width="4.7109375" customWidth="1"/>
    <col min="769" max="769" width="30.7109375" customWidth="1"/>
    <col min="770" max="770" width="4.7109375" customWidth="1"/>
    <col min="771" max="771" width="13.7109375" customWidth="1"/>
    <col min="772" max="774" width="12.7109375" customWidth="1"/>
    <col min="776" max="776" width="21" customWidth="1"/>
    <col min="777" max="777" width="36.5703125" customWidth="1"/>
    <col min="1024" max="1024" width="4.7109375" customWidth="1"/>
    <col min="1025" max="1025" width="30.7109375" customWidth="1"/>
    <col min="1026" max="1026" width="4.7109375" customWidth="1"/>
    <col min="1027" max="1027" width="13.7109375" customWidth="1"/>
    <col min="1028" max="1030" width="12.7109375" customWidth="1"/>
    <col min="1032" max="1032" width="21" customWidth="1"/>
    <col min="1033" max="1033" width="36.5703125" customWidth="1"/>
    <col min="1280" max="1280" width="4.7109375" customWidth="1"/>
    <col min="1281" max="1281" width="30.7109375" customWidth="1"/>
    <col min="1282" max="1282" width="4.7109375" customWidth="1"/>
    <col min="1283" max="1283" width="13.7109375" customWidth="1"/>
    <col min="1284" max="1286" width="12.7109375" customWidth="1"/>
    <col min="1288" max="1288" width="21" customWidth="1"/>
    <col min="1289" max="1289" width="36.5703125" customWidth="1"/>
    <col min="1536" max="1536" width="4.7109375" customWidth="1"/>
    <col min="1537" max="1537" width="30.7109375" customWidth="1"/>
    <col min="1538" max="1538" width="4.7109375" customWidth="1"/>
    <col min="1539" max="1539" width="13.7109375" customWidth="1"/>
    <col min="1540" max="1542" width="12.7109375" customWidth="1"/>
    <col min="1544" max="1544" width="21" customWidth="1"/>
    <col min="1545" max="1545" width="36.5703125" customWidth="1"/>
    <col min="1792" max="1792" width="4.7109375" customWidth="1"/>
    <col min="1793" max="1793" width="30.7109375" customWidth="1"/>
    <col min="1794" max="1794" width="4.7109375" customWidth="1"/>
    <col min="1795" max="1795" width="13.7109375" customWidth="1"/>
    <col min="1796" max="1798" width="12.7109375" customWidth="1"/>
    <col min="1800" max="1800" width="21" customWidth="1"/>
    <col min="1801" max="1801" width="36.5703125" customWidth="1"/>
    <col min="2048" max="2048" width="4.7109375" customWidth="1"/>
    <col min="2049" max="2049" width="30.7109375" customWidth="1"/>
    <col min="2050" max="2050" width="4.7109375" customWidth="1"/>
    <col min="2051" max="2051" width="13.7109375" customWidth="1"/>
    <col min="2052" max="2054" width="12.7109375" customWidth="1"/>
    <col min="2056" max="2056" width="21" customWidth="1"/>
    <col min="2057" max="2057" width="36.5703125" customWidth="1"/>
    <col min="2304" max="2304" width="4.7109375" customWidth="1"/>
    <col min="2305" max="2305" width="30.7109375" customWidth="1"/>
    <col min="2306" max="2306" width="4.7109375" customWidth="1"/>
    <col min="2307" max="2307" width="13.7109375" customWidth="1"/>
    <col min="2308" max="2310" width="12.7109375" customWidth="1"/>
    <col min="2312" max="2312" width="21" customWidth="1"/>
    <col min="2313" max="2313" width="36.5703125" customWidth="1"/>
    <col min="2560" max="2560" width="4.7109375" customWidth="1"/>
    <col min="2561" max="2561" width="30.7109375" customWidth="1"/>
    <col min="2562" max="2562" width="4.7109375" customWidth="1"/>
    <col min="2563" max="2563" width="13.7109375" customWidth="1"/>
    <col min="2564" max="2566" width="12.7109375" customWidth="1"/>
    <col min="2568" max="2568" width="21" customWidth="1"/>
    <col min="2569" max="2569" width="36.5703125" customWidth="1"/>
    <col min="2816" max="2816" width="4.7109375" customWidth="1"/>
    <col min="2817" max="2817" width="30.7109375" customWidth="1"/>
    <col min="2818" max="2818" width="4.7109375" customWidth="1"/>
    <col min="2819" max="2819" width="13.7109375" customWidth="1"/>
    <col min="2820" max="2822" width="12.7109375" customWidth="1"/>
    <col min="2824" max="2824" width="21" customWidth="1"/>
    <col min="2825" max="2825" width="36.5703125" customWidth="1"/>
    <col min="3072" max="3072" width="4.7109375" customWidth="1"/>
    <col min="3073" max="3073" width="30.7109375" customWidth="1"/>
    <col min="3074" max="3074" width="4.7109375" customWidth="1"/>
    <col min="3075" max="3075" width="13.7109375" customWidth="1"/>
    <col min="3076" max="3078" width="12.7109375" customWidth="1"/>
    <col min="3080" max="3080" width="21" customWidth="1"/>
    <col min="3081" max="3081" width="36.5703125" customWidth="1"/>
    <col min="3328" max="3328" width="4.7109375" customWidth="1"/>
    <col min="3329" max="3329" width="30.7109375" customWidth="1"/>
    <col min="3330" max="3330" width="4.7109375" customWidth="1"/>
    <col min="3331" max="3331" width="13.7109375" customWidth="1"/>
    <col min="3332" max="3334" width="12.7109375" customWidth="1"/>
    <col min="3336" max="3336" width="21" customWidth="1"/>
    <col min="3337" max="3337" width="36.5703125" customWidth="1"/>
    <col min="3584" max="3584" width="4.7109375" customWidth="1"/>
    <col min="3585" max="3585" width="30.7109375" customWidth="1"/>
    <col min="3586" max="3586" width="4.7109375" customWidth="1"/>
    <col min="3587" max="3587" width="13.7109375" customWidth="1"/>
    <col min="3588" max="3590" width="12.7109375" customWidth="1"/>
    <col min="3592" max="3592" width="21" customWidth="1"/>
    <col min="3593" max="3593" width="36.5703125" customWidth="1"/>
    <col min="3840" max="3840" width="4.7109375" customWidth="1"/>
    <col min="3841" max="3841" width="30.7109375" customWidth="1"/>
    <col min="3842" max="3842" width="4.7109375" customWidth="1"/>
    <col min="3843" max="3843" width="13.7109375" customWidth="1"/>
    <col min="3844" max="3846" width="12.7109375" customWidth="1"/>
    <col min="3848" max="3848" width="21" customWidth="1"/>
    <col min="3849" max="3849" width="36.5703125" customWidth="1"/>
    <col min="4096" max="4096" width="4.7109375" customWidth="1"/>
    <col min="4097" max="4097" width="30.7109375" customWidth="1"/>
    <col min="4098" max="4098" width="4.7109375" customWidth="1"/>
    <col min="4099" max="4099" width="13.7109375" customWidth="1"/>
    <col min="4100" max="4102" width="12.7109375" customWidth="1"/>
    <col min="4104" max="4104" width="21" customWidth="1"/>
    <col min="4105" max="4105" width="36.5703125" customWidth="1"/>
    <col min="4352" max="4352" width="4.7109375" customWidth="1"/>
    <col min="4353" max="4353" width="30.7109375" customWidth="1"/>
    <col min="4354" max="4354" width="4.7109375" customWidth="1"/>
    <col min="4355" max="4355" width="13.7109375" customWidth="1"/>
    <col min="4356" max="4358" width="12.7109375" customWidth="1"/>
    <col min="4360" max="4360" width="21" customWidth="1"/>
    <col min="4361" max="4361" width="36.5703125" customWidth="1"/>
    <col min="4608" max="4608" width="4.7109375" customWidth="1"/>
    <col min="4609" max="4609" width="30.7109375" customWidth="1"/>
    <col min="4610" max="4610" width="4.7109375" customWidth="1"/>
    <col min="4611" max="4611" width="13.7109375" customWidth="1"/>
    <col min="4612" max="4614" width="12.7109375" customWidth="1"/>
    <col min="4616" max="4616" width="21" customWidth="1"/>
    <col min="4617" max="4617" width="36.5703125" customWidth="1"/>
    <col min="4864" max="4864" width="4.7109375" customWidth="1"/>
    <col min="4865" max="4865" width="30.7109375" customWidth="1"/>
    <col min="4866" max="4866" width="4.7109375" customWidth="1"/>
    <col min="4867" max="4867" width="13.7109375" customWidth="1"/>
    <col min="4868" max="4870" width="12.7109375" customWidth="1"/>
    <col min="4872" max="4872" width="21" customWidth="1"/>
    <col min="4873" max="4873" width="36.5703125" customWidth="1"/>
    <col min="5120" max="5120" width="4.7109375" customWidth="1"/>
    <col min="5121" max="5121" width="30.7109375" customWidth="1"/>
    <col min="5122" max="5122" width="4.7109375" customWidth="1"/>
    <col min="5123" max="5123" width="13.7109375" customWidth="1"/>
    <col min="5124" max="5126" width="12.7109375" customWidth="1"/>
    <col min="5128" max="5128" width="21" customWidth="1"/>
    <col min="5129" max="5129" width="36.5703125" customWidth="1"/>
    <col min="5376" max="5376" width="4.7109375" customWidth="1"/>
    <col min="5377" max="5377" width="30.7109375" customWidth="1"/>
    <col min="5378" max="5378" width="4.7109375" customWidth="1"/>
    <col min="5379" max="5379" width="13.7109375" customWidth="1"/>
    <col min="5380" max="5382" width="12.7109375" customWidth="1"/>
    <col min="5384" max="5384" width="21" customWidth="1"/>
    <col min="5385" max="5385" width="36.5703125" customWidth="1"/>
    <col min="5632" max="5632" width="4.7109375" customWidth="1"/>
    <col min="5633" max="5633" width="30.7109375" customWidth="1"/>
    <col min="5634" max="5634" width="4.7109375" customWidth="1"/>
    <col min="5635" max="5635" width="13.7109375" customWidth="1"/>
    <col min="5636" max="5638" width="12.7109375" customWidth="1"/>
    <col min="5640" max="5640" width="21" customWidth="1"/>
    <col min="5641" max="5641" width="36.5703125" customWidth="1"/>
    <col min="5888" max="5888" width="4.7109375" customWidth="1"/>
    <col min="5889" max="5889" width="30.7109375" customWidth="1"/>
    <col min="5890" max="5890" width="4.7109375" customWidth="1"/>
    <col min="5891" max="5891" width="13.7109375" customWidth="1"/>
    <col min="5892" max="5894" width="12.7109375" customWidth="1"/>
    <col min="5896" max="5896" width="21" customWidth="1"/>
    <col min="5897" max="5897" width="36.5703125" customWidth="1"/>
    <col min="6144" max="6144" width="4.7109375" customWidth="1"/>
    <col min="6145" max="6145" width="30.7109375" customWidth="1"/>
    <col min="6146" max="6146" width="4.7109375" customWidth="1"/>
    <col min="6147" max="6147" width="13.7109375" customWidth="1"/>
    <col min="6148" max="6150" width="12.7109375" customWidth="1"/>
    <col min="6152" max="6152" width="21" customWidth="1"/>
    <col min="6153" max="6153" width="36.5703125" customWidth="1"/>
    <col min="6400" max="6400" width="4.7109375" customWidth="1"/>
    <col min="6401" max="6401" width="30.7109375" customWidth="1"/>
    <col min="6402" max="6402" width="4.7109375" customWidth="1"/>
    <col min="6403" max="6403" width="13.7109375" customWidth="1"/>
    <col min="6404" max="6406" width="12.7109375" customWidth="1"/>
    <col min="6408" max="6408" width="21" customWidth="1"/>
    <col min="6409" max="6409" width="36.5703125" customWidth="1"/>
    <col min="6656" max="6656" width="4.7109375" customWidth="1"/>
    <col min="6657" max="6657" width="30.7109375" customWidth="1"/>
    <col min="6658" max="6658" width="4.7109375" customWidth="1"/>
    <col min="6659" max="6659" width="13.7109375" customWidth="1"/>
    <col min="6660" max="6662" width="12.7109375" customWidth="1"/>
    <col min="6664" max="6664" width="21" customWidth="1"/>
    <col min="6665" max="6665" width="36.5703125" customWidth="1"/>
    <col min="6912" max="6912" width="4.7109375" customWidth="1"/>
    <col min="6913" max="6913" width="30.7109375" customWidth="1"/>
    <col min="6914" max="6914" width="4.7109375" customWidth="1"/>
    <col min="6915" max="6915" width="13.7109375" customWidth="1"/>
    <col min="6916" max="6918" width="12.7109375" customWidth="1"/>
    <col min="6920" max="6920" width="21" customWidth="1"/>
    <col min="6921" max="6921" width="36.5703125" customWidth="1"/>
    <col min="7168" max="7168" width="4.7109375" customWidth="1"/>
    <col min="7169" max="7169" width="30.7109375" customWidth="1"/>
    <col min="7170" max="7170" width="4.7109375" customWidth="1"/>
    <col min="7171" max="7171" width="13.7109375" customWidth="1"/>
    <col min="7172" max="7174" width="12.7109375" customWidth="1"/>
    <col min="7176" max="7176" width="21" customWidth="1"/>
    <col min="7177" max="7177" width="36.5703125" customWidth="1"/>
    <col min="7424" max="7424" width="4.7109375" customWidth="1"/>
    <col min="7425" max="7425" width="30.7109375" customWidth="1"/>
    <col min="7426" max="7426" width="4.7109375" customWidth="1"/>
    <col min="7427" max="7427" width="13.7109375" customWidth="1"/>
    <col min="7428" max="7430" width="12.7109375" customWidth="1"/>
    <col min="7432" max="7432" width="21" customWidth="1"/>
    <col min="7433" max="7433" width="36.5703125" customWidth="1"/>
    <col min="7680" max="7680" width="4.7109375" customWidth="1"/>
    <col min="7681" max="7681" width="30.7109375" customWidth="1"/>
    <col min="7682" max="7682" width="4.7109375" customWidth="1"/>
    <col min="7683" max="7683" width="13.7109375" customWidth="1"/>
    <col min="7684" max="7686" width="12.7109375" customWidth="1"/>
    <col min="7688" max="7688" width="21" customWidth="1"/>
    <col min="7689" max="7689" width="36.5703125" customWidth="1"/>
    <col min="7936" max="7936" width="4.7109375" customWidth="1"/>
    <col min="7937" max="7937" width="30.7109375" customWidth="1"/>
    <col min="7938" max="7938" width="4.7109375" customWidth="1"/>
    <col min="7939" max="7939" width="13.7109375" customWidth="1"/>
    <col min="7940" max="7942" width="12.7109375" customWidth="1"/>
    <col min="7944" max="7944" width="21" customWidth="1"/>
    <col min="7945" max="7945" width="36.5703125" customWidth="1"/>
    <col min="8192" max="8192" width="4.7109375" customWidth="1"/>
    <col min="8193" max="8193" width="30.7109375" customWidth="1"/>
    <col min="8194" max="8194" width="4.7109375" customWidth="1"/>
    <col min="8195" max="8195" width="13.7109375" customWidth="1"/>
    <col min="8196" max="8198" width="12.7109375" customWidth="1"/>
    <col min="8200" max="8200" width="21" customWidth="1"/>
    <col min="8201" max="8201" width="36.5703125" customWidth="1"/>
    <col min="8448" max="8448" width="4.7109375" customWidth="1"/>
    <col min="8449" max="8449" width="30.7109375" customWidth="1"/>
    <col min="8450" max="8450" width="4.7109375" customWidth="1"/>
    <col min="8451" max="8451" width="13.7109375" customWidth="1"/>
    <col min="8452" max="8454" width="12.7109375" customWidth="1"/>
    <col min="8456" max="8456" width="21" customWidth="1"/>
    <col min="8457" max="8457" width="36.5703125" customWidth="1"/>
    <col min="8704" max="8704" width="4.7109375" customWidth="1"/>
    <col min="8705" max="8705" width="30.7109375" customWidth="1"/>
    <col min="8706" max="8706" width="4.7109375" customWidth="1"/>
    <col min="8707" max="8707" width="13.7109375" customWidth="1"/>
    <col min="8708" max="8710" width="12.7109375" customWidth="1"/>
    <col min="8712" max="8712" width="21" customWidth="1"/>
    <col min="8713" max="8713" width="36.5703125" customWidth="1"/>
    <col min="8960" max="8960" width="4.7109375" customWidth="1"/>
    <col min="8961" max="8961" width="30.7109375" customWidth="1"/>
    <col min="8962" max="8962" width="4.7109375" customWidth="1"/>
    <col min="8963" max="8963" width="13.7109375" customWidth="1"/>
    <col min="8964" max="8966" width="12.7109375" customWidth="1"/>
    <col min="8968" max="8968" width="21" customWidth="1"/>
    <col min="8969" max="8969" width="36.5703125" customWidth="1"/>
    <col min="9216" max="9216" width="4.7109375" customWidth="1"/>
    <col min="9217" max="9217" width="30.7109375" customWidth="1"/>
    <col min="9218" max="9218" width="4.7109375" customWidth="1"/>
    <col min="9219" max="9219" width="13.7109375" customWidth="1"/>
    <col min="9220" max="9222" width="12.7109375" customWidth="1"/>
    <col min="9224" max="9224" width="21" customWidth="1"/>
    <col min="9225" max="9225" width="36.5703125" customWidth="1"/>
    <col min="9472" max="9472" width="4.7109375" customWidth="1"/>
    <col min="9473" max="9473" width="30.7109375" customWidth="1"/>
    <col min="9474" max="9474" width="4.7109375" customWidth="1"/>
    <col min="9475" max="9475" width="13.7109375" customWidth="1"/>
    <col min="9476" max="9478" width="12.7109375" customWidth="1"/>
    <col min="9480" max="9480" width="21" customWidth="1"/>
    <col min="9481" max="9481" width="36.5703125" customWidth="1"/>
    <col min="9728" max="9728" width="4.7109375" customWidth="1"/>
    <col min="9729" max="9729" width="30.7109375" customWidth="1"/>
    <col min="9730" max="9730" width="4.7109375" customWidth="1"/>
    <col min="9731" max="9731" width="13.7109375" customWidth="1"/>
    <col min="9732" max="9734" width="12.7109375" customWidth="1"/>
    <col min="9736" max="9736" width="21" customWidth="1"/>
    <col min="9737" max="9737" width="36.5703125" customWidth="1"/>
    <col min="9984" max="9984" width="4.7109375" customWidth="1"/>
    <col min="9985" max="9985" width="30.7109375" customWidth="1"/>
    <col min="9986" max="9986" width="4.7109375" customWidth="1"/>
    <col min="9987" max="9987" width="13.7109375" customWidth="1"/>
    <col min="9988" max="9990" width="12.7109375" customWidth="1"/>
    <col min="9992" max="9992" width="21" customWidth="1"/>
    <col min="9993" max="9993" width="36.5703125" customWidth="1"/>
    <col min="10240" max="10240" width="4.7109375" customWidth="1"/>
    <col min="10241" max="10241" width="30.7109375" customWidth="1"/>
    <col min="10242" max="10242" width="4.7109375" customWidth="1"/>
    <col min="10243" max="10243" width="13.7109375" customWidth="1"/>
    <col min="10244" max="10246" width="12.7109375" customWidth="1"/>
    <col min="10248" max="10248" width="21" customWidth="1"/>
    <col min="10249" max="10249" width="36.5703125" customWidth="1"/>
    <col min="10496" max="10496" width="4.7109375" customWidth="1"/>
    <col min="10497" max="10497" width="30.7109375" customWidth="1"/>
    <col min="10498" max="10498" width="4.7109375" customWidth="1"/>
    <col min="10499" max="10499" width="13.7109375" customWidth="1"/>
    <col min="10500" max="10502" width="12.7109375" customWidth="1"/>
    <col min="10504" max="10504" width="21" customWidth="1"/>
    <col min="10505" max="10505" width="36.5703125" customWidth="1"/>
    <col min="10752" max="10752" width="4.7109375" customWidth="1"/>
    <col min="10753" max="10753" width="30.7109375" customWidth="1"/>
    <col min="10754" max="10754" width="4.7109375" customWidth="1"/>
    <col min="10755" max="10755" width="13.7109375" customWidth="1"/>
    <col min="10756" max="10758" width="12.7109375" customWidth="1"/>
    <col min="10760" max="10760" width="21" customWidth="1"/>
    <col min="10761" max="10761" width="36.5703125" customWidth="1"/>
    <col min="11008" max="11008" width="4.7109375" customWidth="1"/>
    <col min="11009" max="11009" width="30.7109375" customWidth="1"/>
    <col min="11010" max="11010" width="4.7109375" customWidth="1"/>
    <col min="11011" max="11011" width="13.7109375" customWidth="1"/>
    <col min="11012" max="11014" width="12.7109375" customWidth="1"/>
    <col min="11016" max="11016" width="21" customWidth="1"/>
    <col min="11017" max="11017" width="36.5703125" customWidth="1"/>
    <col min="11264" max="11264" width="4.7109375" customWidth="1"/>
    <col min="11265" max="11265" width="30.7109375" customWidth="1"/>
    <col min="11266" max="11266" width="4.7109375" customWidth="1"/>
    <col min="11267" max="11267" width="13.7109375" customWidth="1"/>
    <col min="11268" max="11270" width="12.7109375" customWidth="1"/>
    <col min="11272" max="11272" width="21" customWidth="1"/>
    <col min="11273" max="11273" width="36.5703125" customWidth="1"/>
    <col min="11520" max="11520" width="4.7109375" customWidth="1"/>
    <col min="11521" max="11521" width="30.7109375" customWidth="1"/>
    <col min="11522" max="11522" width="4.7109375" customWidth="1"/>
    <col min="11523" max="11523" width="13.7109375" customWidth="1"/>
    <col min="11524" max="11526" width="12.7109375" customWidth="1"/>
    <col min="11528" max="11528" width="21" customWidth="1"/>
    <col min="11529" max="11529" width="36.5703125" customWidth="1"/>
    <col min="11776" max="11776" width="4.7109375" customWidth="1"/>
    <col min="11777" max="11777" width="30.7109375" customWidth="1"/>
    <col min="11778" max="11778" width="4.7109375" customWidth="1"/>
    <col min="11779" max="11779" width="13.7109375" customWidth="1"/>
    <col min="11780" max="11782" width="12.7109375" customWidth="1"/>
    <col min="11784" max="11784" width="21" customWidth="1"/>
    <col min="11785" max="11785" width="36.5703125" customWidth="1"/>
    <col min="12032" max="12032" width="4.7109375" customWidth="1"/>
    <col min="12033" max="12033" width="30.7109375" customWidth="1"/>
    <col min="12034" max="12034" width="4.7109375" customWidth="1"/>
    <col min="12035" max="12035" width="13.7109375" customWidth="1"/>
    <col min="12036" max="12038" width="12.7109375" customWidth="1"/>
    <col min="12040" max="12040" width="21" customWidth="1"/>
    <col min="12041" max="12041" width="36.5703125" customWidth="1"/>
    <col min="12288" max="12288" width="4.7109375" customWidth="1"/>
    <col min="12289" max="12289" width="30.7109375" customWidth="1"/>
    <col min="12290" max="12290" width="4.7109375" customWidth="1"/>
    <col min="12291" max="12291" width="13.7109375" customWidth="1"/>
    <col min="12292" max="12294" width="12.7109375" customWidth="1"/>
    <col min="12296" max="12296" width="21" customWidth="1"/>
    <col min="12297" max="12297" width="36.5703125" customWidth="1"/>
    <col min="12544" max="12544" width="4.7109375" customWidth="1"/>
    <col min="12545" max="12545" width="30.7109375" customWidth="1"/>
    <col min="12546" max="12546" width="4.7109375" customWidth="1"/>
    <col min="12547" max="12547" width="13.7109375" customWidth="1"/>
    <col min="12548" max="12550" width="12.7109375" customWidth="1"/>
    <col min="12552" max="12552" width="21" customWidth="1"/>
    <col min="12553" max="12553" width="36.5703125" customWidth="1"/>
    <col min="12800" max="12800" width="4.7109375" customWidth="1"/>
    <col min="12801" max="12801" width="30.7109375" customWidth="1"/>
    <col min="12802" max="12802" width="4.7109375" customWidth="1"/>
    <col min="12803" max="12803" width="13.7109375" customWidth="1"/>
    <col min="12804" max="12806" width="12.7109375" customWidth="1"/>
    <col min="12808" max="12808" width="21" customWidth="1"/>
    <col min="12809" max="12809" width="36.5703125" customWidth="1"/>
    <col min="13056" max="13056" width="4.7109375" customWidth="1"/>
    <col min="13057" max="13057" width="30.7109375" customWidth="1"/>
    <col min="13058" max="13058" width="4.7109375" customWidth="1"/>
    <col min="13059" max="13059" width="13.7109375" customWidth="1"/>
    <col min="13060" max="13062" width="12.7109375" customWidth="1"/>
    <col min="13064" max="13064" width="21" customWidth="1"/>
    <col min="13065" max="13065" width="36.5703125" customWidth="1"/>
    <col min="13312" max="13312" width="4.7109375" customWidth="1"/>
    <col min="13313" max="13313" width="30.7109375" customWidth="1"/>
    <col min="13314" max="13314" width="4.7109375" customWidth="1"/>
    <col min="13315" max="13315" width="13.7109375" customWidth="1"/>
    <col min="13316" max="13318" width="12.7109375" customWidth="1"/>
    <col min="13320" max="13320" width="21" customWidth="1"/>
    <col min="13321" max="13321" width="36.5703125" customWidth="1"/>
    <col min="13568" max="13568" width="4.7109375" customWidth="1"/>
    <col min="13569" max="13569" width="30.7109375" customWidth="1"/>
    <col min="13570" max="13570" width="4.7109375" customWidth="1"/>
    <col min="13571" max="13571" width="13.7109375" customWidth="1"/>
    <col min="13572" max="13574" width="12.7109375" customWidth="1"/>
    <col min="13576" max="13576" width="21" customWidth="1"/>
    <col min="13577" max="13577" width="36.5703125" customWidth="1"/>
    <col min="13824" max="13824" width="4.7109375" customWidth="1"/>
    <col min="13825" max="13825" width="30.7109375" customWidth="1"/>
    <col min="13826" max="13826" width="4.7109375" customWidth="1"/>
    <col min="13827" max="13827" width="13.7109375" customWidth="1"/>
    <col min="13828" max="13830" width="12.7109375" customWidth="1"/>
    <col min="13832" max="13832" width="21" customWidth="1"/>
    <col min="13833" max="13833" width="36.5703125" customWidth="1"/>
    <col min="14080" max="14080" width="4.7109375" customWidth="1"/>
    <col min="14081" max="14081" width="30.7109375" customWidth="1"/>
    <col min="14082" max="14082" width="4.7109375" customWidth="1"/>
    <col min="14083" max="14083" width="13.7109375" customWidth="1"/>
    <col min="14084" max="14086" width="12.7109375" customWidth="1"/>
    <col min="14088" max="14088" width="21" customWidth="1"/>
    <col min="14089" max="14089" width="36.5703125" customWidth="1"/>
    <col min="14336" max="14336" width="4.7109375" customWidth="1"/>
    <col min="14337" max="14337" width="30.7109375" customWidth="1"/>
    <col min="14338" max="14338" width="4.7109375" customWidth="1"/>
    <col min="14339" max="14339" width="13.7109375" customWidth="1"/>
    <col min="14340" max="14342" width="12.7109375" customWidth="1"/>
    <col min="14344" max="14344" width="21" customWidth="1"/>
    <col min="14345" max="14345" width="36.5703125" customWidth="1"/>
    <col min="14592" max="14592" width="4.7109375" customWidth="1"/>
    <col min="14593" max="14593" width="30.7109375" customWidth="1"/>
    <col min="14594" max="14594" width="4.7109375" customWidth="1"/>
    <col min="14595" max="14595" width="13.7109375" customWidth="1"/>
    <col min="14596" max="14598" width="12.7109375" customWidth="1"/>
    <col min="14600" max="14600" width="21" customWidth="1"/>
    <col min="14601" max="14601" width="36.5703125" customWidth="1"/>
    <col min="14848" max="14848" width="4.7109375" customWidth="1"/>
    <col min="14849" max="14849" width="30.7109375" customWidth="1"/>
    <col min="14850" max="14850" width="4.7109375" customWidth="1"/>
    <col min="14851" max="14851" width="13.7109375" customWidth="1"/>
    <col min="14852" max="14854" width="12.7109375" customWidth="1"/>
    <col min="14856" max="14856" width="21" customWidth="1"/>
    <col min="14857" max="14857" width="36.5703125" customWidth="1"/>
    <col min="15104" max="15104" width="4.7109375" customWidth="1"/>
    <col min="15105" max="15105" width="30.7109375" customWidth="1"/>
    <col min="15106" max="15106" width="4.7109375" customWidth="1"/>
    <col min="15107" max="15107" width="13.7109375" customWidth="1"/>
    <col min="15108" max="15110" width="12.7109375" customWidth="1"/>
    <col min="15112" max="15112" width="21" customWidth="1"/>
    <col min="15113" max="15113" width="36.5703125" customWidth="1"/>
    <col min="15360" max="15360" width="4.7109375" customWidth="1"/>
    <col min="15361" max="15361" width="30.7109375" customWidth="1"/>
    <col min="15362" max="15362" width="4.7109375" customWidth="1"/>
    <col min="15363" max="15363" width="13.7109375" customWidth="1"/>
    <col min="15364" max="15366" width="12.7109375" customWidth="1"/>
    <col min="15368" max="15368" width="21" customWidth="1"/>
    <col min="15369" max="15369" width="36.5703125" customWidth="1"/>
    <col min="15616" max="15616" width="4.7109375" customWidth="1"/>
    <col min="15617" max="15617" width="30.7109375" customWidth="1"/>
    <col min="15618" max="15618" width="4.7109375" customWidth="1"/>
    <col min="15619" max="15619" width="13.7109375" customWidth="1"/>
    <col min="15620" max="15622" width="12.7109375" customWidth="1"/>
    <col min="15624" max="15624" width="21" customWidth="1"/>
    <col min="15625" max="15625" width="36.5703125" customWidth="1"/>
    <col min="15872" max="15872" width="4.7109375" customWidth="1"/>
    <col min="15873" max="15873" width="30.7109375" customWidth="1"/>
    <col min="15874" max="15874" width="4.7109375" customWidth="1"/>
    <col min="15875" max="15875" width="13.7109375" customWidth="1"/>
    <col min="15876" max="15878" width="12.7109375" customWidth="1"/>
    <col min="15880" max="15880" width="21" customWidth="1"/>
    <col min="15881" max="15881" width="36.5703125" customWidth="1"/>
    <col min="16128" max="16128" width="4.7109375" customWidth="1"/>
    <col min="16129" max="16129" width="30.7109375" customWidth="1"/>
    <col min="16130" max="16130" width="4.7109375" customWidth="1"/>
    <col min="16131" max="16131" width="13.7109375" customWidth="1"/>
    <col min="16132" max="16134" width="12.7109375" customWidth="1"/>
    <col min="16136" max="16136" width="21" customWidth="1"/>
    <col min="16137" max="16137" width="36.5703125" customWidth="1"/>
  </cols>
  <sheetData>
    <row r="1" spans="1:9" ht="12.75" customHeight="1">
      <c r="B1" s="79" t="str">
        <f>+nsl!D18</f>
        <v>IZGRADNJA KANALIZACIJSKEGA OMREŽJA NA OBMOČJU</v>
      </c>
    </row>
    <row r="2" spans="1:9" ht="12.75" customHeight="1">
      <c r="B2" s="79" t="str">
        <f>+nsl!D19</f>
        <v>AGLOMERACIJE HRVATINI - KANALIZACIJA BARIŽONI</v>
      </c>
    </row>
    <row r="3" spans="1:9" ht="12.75" customHeight="1">
      <c r="B3" s="79"/>
    </row>
    <row r="4" spans="1:9" s="343" customFormat="1" ht="12.75" customHeight="1">
      <c r="B4" s="344"/>
      <c r="C4" s="345"/>
      <c r="D4" s="346"/>
      <c r="E4" s="347"/>
      <c r="F4" s="348"/>
      <c r="H4" s="349"/>
      <c r="I4" s="350"/>
    </row>
    <row r="5" spans="1:9" s="343" customFormat="1" ht="12.75" customHeight="1">
      <c r="B5" s="344" t="str">
        <f>+predD!B5</f>
        <v xml:space="preserve">FEKALNA KANALIZACIJA </v>
      </c>
      <c r="C5" s="345"/>
      <c r="D5" s="346"/>
      <c r="E5" s="347"/>
      <c r="F5" s="348"/>
      <c r="H5" s="349"/>
      <c r="I5" s="350"/>
    </row>
    <row r="6" spans="1:9" s="343" customFormat="1" ht="12.75" customHeight="1">
      <c r="B6" s="344"/>
      <c r="C6" s="345"/>
      <c r="D6" s="346"/>
      <c r="E6" s="347"/>
      <c r="F6" s="348"/>
      <c r="H6" s="349"/>
      <c r="I6" s="350"/>
    </row>
    <row r="7" spans="1:9" s="343" customFormat="1" ht="15.75">
      <c r="A7" s="351" t="s">
        <v>34</v>
      </c>
      <c r="B7" s="338" t="s">
        <v>42</v>
      </c>
      <c r="C7" s="299"/>
      <c r="D7" s="300"/>
      <c r="E7" s="300"/>
      <c r="F7" s="339"/>
      <c r="H7" s="352"/>
      <c r="I7" s="350"/>
    </row>
    <row r="8" spans="1:9" s="343" customFormat="1" ht="15.75" customHeight="1">
      <c r="A8" s="351"/>
      <c r="B8" s="338"/>
      <c r="C8" s="299"/>
      <c r="D8" s="300"/>
      <c r="E8" s="300"/>
      <c r="F8" s="339"/>
      <c r="H8" s="352"/>
      <c r="I8" s="350"/>
    </row>
    <row r="9" spans="1:9" s="343" customFormat="1" ht="15.75">
      <c r="A9" s="351"/>
      <c r="B9" s="298" t="s">
        <v>85</v>
      </c>
      <c r="C9" s="299"/>
      <c r="D9" s="300"/>
      <c r="E9" s="300"/>
      <c r="F9" s="339"/>
      <c r="H9" s="352"/>
      <c r="I9" s="350"/>
    </row>
    <row r="10" spans="1:9" s="343" customFormat="1" ht="15.75">
      <c r="A10" s="351"/>
      <c r="B10" s="298" t="str">
        <f>'fekalna osnovni podatki'!B8</f>
        <v>Območje Barižoni</v>
      </c>
      <c r="C10" s="299"/>
      <c r="D10" s="300" t="s">
        <v>20</v>
      </c>
      <c r="E10" s="300" t="s">
        <v>86</v>
      </c>
      <c r="F10" s="300" t="s">
        <v>46</v>
      </c>
      <c r="G10" s="353" t="s">
        <v>87</v>
      </c>
      <c r="H10" s="352"/>
      <c r="I10" s="350"/>
    </row>
    <row r="11" spans="1:9" s="343" customFormat="1" ht="15.75">
      <c r="A11" s="351"/>
      <c r="B11" s="298" t="str">
        <f>'fekalna osnovni podatki'!B9</f>
        <v>kanal K1 (Ankaran)</v>
      </c>
      <c r="C11" s="302" t="s">
        <v>16</v>
      </c>
      <c r="D11" s="340">
        <f>+'fekalna osnovni podatki'!D9</f>
        <v>631.48</v>
      </c>
      <c r="E11" s="340">
        <f>+'fekalna osnovni podatki'!E9</f>
        <v>631.48</v>
      </c>
      <c r="F11" s="340">
        <f>+'fekalna osnovni podatki'!F9</f>
        <v>0</v>
      </c>
      <c r="G11" s="340">
        <f>+'fekalna osnovni podatki'!G9</f>
        <v>0</v>
      </c>
      <c r="H11" s="352"/>
      <c r="I11" s="350"/>
    </row>
    <row r="12" spans="1:9" s="343" customFormat="1" ht="15.75">
      <c r="A12" s="351"/>
      <c r="B12" s="298" t="str">
        <f>'fekalna osnovni podatki'!B10</f>
        <v>kanal K1 (Koper)</v>
      </c>
      <c r="C12" s="302" t="s">
        <v>16</v>
      </c>
      <c r="D12" s="340">
        <f>+'fekalna osnovni podatki'!D10</f>
        <v>1020.4</v>
      </c>
      <c r="E12" s="340">
        <f>+'fekalna osnovni podatki'!E10</f>
        <v>1020.4</v>
      </c>
      <c r="F12" s="340">
        <f>+'fekalna osnovni podatki'!F10</f>
        <v>0</v>
      </c>
      <c r="G12" s="340">
        <f>+'fekalna osnovni podatki'!G10</f>
        <v>0</v>
      </c>
      <c r="H12" s="352"/>
      <c r="I12" s="350"/>
    </row>
    <row r="13" spans="1:9" s="343" customFormat="1" ht="15.75">
      <c r="A13" s="351"/>
      <c r="B13" s="298" t="str">
        <f>'fekalna osnovni podatki'!B11</f>
        <v>kanal K2 (Ankaran)</v>
      </c>
      <c r="C13" s="302" t="s">
        <v>16</v>
      </c>
      <c r="D13" s="340">
        <f>+'fekalna osnovni podatki'!D11</f>
        <v>65.62</v>
      </c>
      <c r="E13" s="340">
        <f>+'fekalna osnovni podatki'!E11</f>
        <v>65.62</v>
      </c>
      <c r="F13" s="340">
        <f>+'fekalna osnovni podatki'!F11</f>
        <v>0</v>
      </c>
      <c r="G13" s="340">
        <f>+'fekalna osnovni podatki'!G11</f>
        <v>0</v>
      </c>
      <c r="H13" s="352"/>
      <c r="I13" s="350"/>
    </row>
    <row r="14" spans="1:9" s="343" customFormat="1" ht="15.75">
      <c r="A14" s="351"/>
      <c r="B14" s="298" t="str">
        <f>'fekalna osnovni podatki'!B12</f>
        <v>kanal K2 (Koper)</v>
      </c>
      <c r="C14" s="302" t="s">
        <v>16</v>
      </c>
      <c r="D14" s="340">
        <f>+'fekalna osnovni podatki'!D12</f>
        <v>155.54</v>
      </c>
      <c r="E14" s="340">
        <f>+'fekalna osnovni podatki'!E12</f>
        <v>155.54</v>
      </c>
      <c r="F14" s="340">
        <f>+'fekalna osnovni podatki'!F12</f>
        <v>0</v>
      </c>
      <c r="G14" s="340">
        <f>+'fekalna osnovni podatki'!G12</f>
        <v>0</v>
      </c>
      <c r="H14" s="352"/>
      <c r="I14" s="350"/>
    </row>
    <row r="15" spans="1:9" s="343" customFormat="1" ht="15.75">
      <c r="A15" s="351"/>
      <c r="B15" s="298" t="str">
        <f>'fekalna osnovni podatki'!B13</f>
        <v>kanal K3</v>
      </c>
      <c r="C15" s="302" t="s">
        <v>16</v>
      </c>
      <c r="D15" s="340">
        <f>+'fekalna osnovni podatki'!D13</f>
        <v>194.78</v>
      </c>
      <c r="E15" s="340">
        <f>+'fekalna osnovni podatki'!E13</f>
        <v>81.599999999999994</v>
      </c>
      <c r="F15" s="340">
        <f>+'fekalna osnovni podatki'!F13</f>
        <v>113.18</v>
      </c>
      <c r="G15" s="340">
        <f>+'fekalna osnovni podatki'!G13</f>
        <v>0</v>
      </c>
      <c r="H15" s="352"/>
      <c r="I15" s="350"/>
    </row>
    <row r="16" spans="1:9" s="343" customFormat="1" ht="15.75">
      <c r="A16" s="351"/>
      <c r="B16" s="298" t="str">
        <f>'fekalna osnovni podatki'!B14</f>
        <v>kanal K3.1</v>
      </c>
      <c r="C16" s="302" t="s">
        <v>16</v>
      </c>
      <c r="D16" s="340">
        <f>+'fekalna osnovni podatki'!D14</f>
        <v>35.159999999999997</v>
      </c>
      <c r="E16" s="340">
        <f>+'fekalna osnovni podatki'!E14</f>
        <v>35.159999999999997</v>
      </c>
      <c r="F16" s="340">
        <f>+'fekalna osnovni podatki'!F14</f>
        <v>0</v>
      </c>
      <c r="G16" s="340">
        <f>+'fekalna osnovni podatki'!G14</f>
        <v>0</v>
      </c>
      <c r="H16" s="352"/>
      <c r="I16" s="350"/>
    </row>
    <row r="17" spans="1:9" s="343" customFormat="1" ht="15.75">
      <c r="A17" s="351"/>
      <c r="B17" s="298" t="str">
        <f>'fekalna osnovni podatki'!B15</f>
        <v>kanal K3.2</v>
      </c>
      <c r="C17" s="302" t="s">
        <v>16</v>
      </c>
      <c r="D17" s="340">
        <f>+'fekalna osnovni podatki'!D15</f>
        <v>27.34</v>
      </c>
      <c r="E17" s="340">
        <f>+'fekalna osnovni podatki'!E15</f>
        <v>27.34</v>
      </c>
      <c r="F17" s="340">
        <f>+'fekalna osnovni podatki'!F15</f>
        <v>0</v>
      </c>
      <c r="G17" s="340">
        <f>+'fekalna osnovni podatki'!G15</f>
        <v>0</v>
      </c>
      <c r="H17" s="352"/>
      <c r="I17" s="350"/>
    </row>
    <row r="18" spans="1:9" s="343" customFormat="1" ht="15.75">
      <c r="A18" s="351"/>
      <c r="B18" s="298" t="str">
        <f>'fekalna osnovni podatki'!B16</f>
        <v>kanal K4</v>
      </c>
      <c r="C18" s="302" t="s">
        <v>16</v>
      </c>
      <c r="D18" s="340">
        <f>+'fekalna osnovni podatki'!D16</f>
        <v>597.56999999999994</v>
      </c>
      <c r="E18" s="340">
        <f>+'fekalna osnovni podatki'!E16</f>
        <v>58.170000000000016</v>
      </c>
      <c r="F18" s="340">
        <f>+'fekalna osnovni podatki'!F16</f>
        <v>521.2399999999999</v>
      </c>
      <c r="G18" s="340">
        <f>+'fekalna osnovni podatki'!G16</f>
        <v>18.16</v>
      </c>
      <c r="H18" s="352"/>
      <c r="I18" s="350"/>
    </row>
    <row r="19" spans="1:9" s="343" customFormat="1" ht="15.75">
      <c r="A19" s="351"/>
      <c r="B19" s="298" t="str">
        <f>'fekalna osnovni podatki'!B17</f>
        <v>kanal K4.1</v>
      </c>
      <c r="C19" s="302" t="s">
        <v>16</v>
      </c>
      <c r="D19" s="340">
        <f>+'fekalna osnovni podatki'!D17</f>
        <v>105.44</v>
      </c>
      <c r="E19" s="340">
        <f>+'fekalna osnovni podatki'!E17</f>
        <v>105.44</v>
      </c>
      <c r="F19" s="340">
        <f>+'fekalna osnovni podatki'!F17</f>
        <v>0</v>
      </c>
      <c r="G19" s="340">
        <f>+'fekalna osnovni podatki'!G17</f>
        <v>0</v>
      </c>
      <c r="H19" s="352"/>
      <c r="I19" s="350"/>
    </row>
    <row r="20" spans="1:9" s="343" customFormat="1" ht="15.75">
      <c r="A20" s="351"/>
      <c r="B20" s="298" t="str">
        <f>'fekalna osnovni podatki'!B18</f>
        <v>kanal K4.1.2</v>
      </c>
      <c r="C20" s="302" t="s">
        <v>16</v>
      </c>
      <c r="D20" s="340">
        <f>+'fekalna osnovni podatki'!D18</f>
        <v>70.84</v>
      </c>
      <c r="E20" s="340">
        <f>+'fekalna osnovni podatki'!E18</f>
        <v>26.79</v>
      </c>
      <c r="F20" s="340">
        <f>+'fekalna osnovni podatki'!F18</f>
        <v>44.050000000000004</v>
      </c>
      <c r="G20" s="340">
        <f>+'fekalna osnovni podatki'!G18</f>
        <v>0</v>
      </c>
      <c r="H20" s="352"/>
      <c r="I20" s="350"/>
    </row>
    <row r="21" spans="1:9" s="343" customFormat="1" ht="15.75">
      <c r="A21" s="351"/>
      <c r="B21" s="298" t="str">
        <f>'fekalna osnovni podatki'!B19</f>
        <v>kanal K4.2</v>
      </c>
      <c r="C21" s="302" t="s">
        <v>16</v>
      </c>
      <c r="D21" s="340">
        <f>+'fekalna osnovni podatki'!D19</f>
        <v>259.25</v>
      </c>
      <c r="E21" s="340">
        <f>+'fekalna osnovni podatki'!E19</f>
        <v>259.25</v>
      </c>
      <c r="F21" s="340">
        <f>+'fekalna osnovni podatki'!F19</f>
        <v>0</v>
      </c>
      <c r="G21" s="340">
        <f>+'fekalna osnovni podatki'!G19</f>
        <v>0</v>
      </c>
      <c r="H21" s="352"/>
      <c r="I21" s="350"/>
    </row>
    <row r="22" spans="1:9" s="343" customFormat="1" ht="15.75">
      <c r="A22" s="351"/>
      <c r="B22" s="298" t="str">
        <f>'fekalna osnovni podatki'!B20</f>
        <v>kanal K4.2.1</v>
      </c>
      <c r="C22" s="302" t="s">
        <v>16</v>
      </c>
      <c r="D22" s="340">
        <f>+'fekalna osnovni podatki'!D20</f>
        <v>46.02</v>
      </c>
      <c r="E22" s="340">
        <f>+'fekalna osnovni podatki'!E20</f>
        <v>46.02</v>
      </c>
      <c r="F22" s="340">
        <f>+'fekalna osnovni podatki'!F20</f>
        <v>0</v>
      </c>
      <c r="G22" s="340">
        <f>+'fekalna osnovni podatki'!G20</f>
        <v>0</v>
      </c>
      <c r="H22" s="352"/>
      <c r="I22" s="350"/>
    </row>
    <row r="23" spans="1:9" s="343" customFormat="1" ht="15.75">
      <c r="A23" s="351"/>
      <c r="B23" s="298" t="str">
        <f>'fekalna osnovni podatki'!B21</f>
        <v>kanal K4.3</v>
      </c>
      <c r="C23" s="302" t="s">
        <v>16</v>
      </c>
      <c r="D23" s="340">
        <f>+'fekalna osnovni podatki'!D21</f>
        <v>253.23</v>
      </c>
      <c r="E23" s="340">
        <f>+'fekalna osnovni podatki'!E21</f>
        <v>0</v>
      </c>
      <c r="F23" s="340">
        <f>+'fekalna osnovni podatki'!F21</f>
        <v>30.94</v>
      </c>
      <c r="G23" s="340">
        <f>+'fekalna osnovni podatki'!G21</f>
        <v>222.29</v>
      </c>
      <c r="H23" s="352"/>
      <c r="I23" s="350"/>
    </row>
    <row r="24" spans="1:9" s="343" customFormat="1" ht="15.75">
      <c r="A24" s="351"/>
      <c r="B24" s="298" t="str">
        <f>'fekalna osnovni podatki'!B22</f>
        <v>kanal K5</v>
      </c>
      <c r="C24" s="302" t="s">
        <v>16</v>
      </c>
      <c r="D24" s="340">
        <f>+'fekalna osnovni podatki'!D22</f>
        <v>183.24</v>
      </c>
      <c r="E24" s="340">
        <f>+'fekalna osnovni podatki'!E22</f>
        <v>39.630000000000003</v>
      </c>
      <c r="F24" s="340">
        <f>+'fekalna osnovni podatki'!F22</f>
        <v>0</v>
      </c>
      <c r="G24" s="340">
        <f>+'fekalna osnovni podatki'!G22</f>
        <v>143.61000000000001</v>
      </c>
      <c r="H24" s="352"/>
      <c r="I24" s="350"/>
    </row>
    <row r="25" spans="1:9" s="343" customFormat="1" ht="15.75">
      <c r="A25" s="351"/>
      <c r="B25" s="298" t="str">
        <f>'fekalna osnovni podatki'!B23</f>
        <v>kanal K5.1</v>
      </c>
      <c r="C25" s="302" t="s">
        <v>16</v>
      </c>
      <c r="D25" s="340">
        <f>+'fekalna osnovni podatki'!D23</f>
        <v>26.73</v>
      </c>
      <c r="E25" s="340">
        <f>+'fekalna osnovni podatki'!E23</f>
        <v>26.73</v>
      </c>
      <c r="F25" s="340">
        <f>+'fekalna osnovni podatki'!F23</f>
        <v>0</v>
      </c>
      <c r="G25" s="340">
        <f>+'fekalna osnovni podatki'!G23</f>
        <v>0</v>
      </c>
      <c r="H25" s="352"/>
      <c r="I25" s="350"/>
    </row>
    <row r="26" spans="1:9" s="343" customFormat="1" ht="15.75">
      <c r="A26" s="351"/>
      <c r="B26" s="298" t="str">
        <f>'fekalna osnovni podatki'!B24</f>
        <v>kanal K5.2</v>
      </c>
      <c r="C26" s="302" t="s">
        <v>16</v>
      </c>
      <c r="D26" s="340">
        <f>+'fekalna osnovni podatki'!D24</f>
        <v>47.43</v>
      </c>
      <c r="E26" s="340">
        <f>+'fekalna osnovni podatki'!E24</f>
        <v>0</v>
      </c>
      <c r="F26" s="340">
        <f>+'fekalna osnovni podatki'!F24</f>
        <v>0</v>
      </c>
      <c r="G26" s="340">
        <f>+'fekalna osnovni podatki'!G24</f>
        <v>47.43</v>
      </c>
      <c r="H26" s="352"/>
      <c r="I26" s="350"/>
    </row>
    <row r="27" spans="1:9" s="343" customFormat="1" ht="15.75">
      <c r="A27" s="351"/>
      <c r="B27" s="298" t="str">
        <f>'fekalna osnovni podatki'!B25</f>
        <v>kanal K5.3</v>
      </c>
      <c r="C27" s="302" t="s">
        <v>16</v>
      </c>
      <c r="D27" s="340">
        <f>+'fekalna osnovni podatki'!D25</f>
        <v>22.62</v>
      </c>
      <c r="E27" s="340">
        <f>+'fekalna osnovni podatki'!E25</f>
        <v>0</v>
      </c>
      <c r="F27" s="340">
        <f>+'fekalna osnovni podatki'!F25</f>
        <v>0</v>
      </c>
      <c r="G27" s="340">
        <f>+'fekalna osnovni podatki'!G25</f>
        <v>22.62</v>
      </c>
      <c r="H27" s="352"/>
      <c r="I27" s="350"/>
    </row>
    <row r="28" spans="1:9" s="343" customFormat="1" ht="15.75">
      <c r="A28" s="351"/>
      <c r="B28" s="298" t="str">
        <f>'fekalna osnovni podatki'!B26</f>
        <v>kanal K5.4</v>
      </c>
      <c r="C28" s="302" t="s">
        <v>16</v>
      </c>
      <c r="D28" s="340">
        <f>+'fekalna osnovni podatki'!D26</f>
        <v>59.89</v>
      </c>
      <c r="E28" s="340">
        <f>+'fekalna osnovni podatki'!E26</f>
        <v>0</v>
      </c>
      <c r="F28" s="340">
        <f>+'fekalna osnovni podatki'!F26</f>
        <v>0</v>
      </c>
      <c r="G28" s="340">
        <f>+'fekalna osnovni podatki'!G26</f>
        <v>59.89</v>
      </c>
      <c r="H28" s="352"/>
      <c r="I28" s="350"/>
    </row>
    <row r="29" spans="1:9" s="343" customFormat="1" ht="15.75">
      <c r="A29" s="351"/>
      <c r="B29" s="298" t="str">
        <f>'fekalna osnovni podatki'!B27</f>
        <v>tlačni T1</v>
      </c>
      <c r="C29" s="302" t="s">
        <v>16</v>
      </c>
      <c r="D29" s="340">
        <f>+'fekalna osnovni podatki'!D27</f>
        <v>310.83999999999997</v>
      </c>
      <c r="E29" s="340">
        <f>+'fekalna osnovni podatki'!E27</f>
        <v>24.43</v>
      </c>
      <c r="F29" s="340">
        <f>+'fekalna osnovni podatki'!F27</f>
        <v>51.93</v>
      </c>
      <c r="G29" s="340">
        <f>+'fekalna osnovni podatki'!G27</f>
        <v>234.47999999999996</v>
      </c>
      <c r="H29" s="352"/>
      <c r="I29" s="350"/>
    </row>
    <row r="30" spans="1:9" s="343" customFormat="1" ht="15.75">
      <c r="A30" s="351"/>
      <c r="B30" s="298" t="str">
        <f>'fekalna osnovni podatki'!B28</f>
        <v>tlačni T2</v>
      </c>
      <c r="C30" s="302" t="s">
        <v>16</v>
      </c>
      <c r="D30" s="340">
        <f>+'fekalna osnovni podatki'!D28</f>
        <v>117.69</v>
      </c>
      <c r="E30" s="340">
        <f>+'fekalna osnovni podatki'!E28</f>
        <v>117.69</v>
      </c>
      <c r="F30" s="340">
        <f>+'fekalna osnovni podatki'!F28</f>
        <v>0</v>
      </c>
      <c r="G30" s="340">
        <f>+'fekalna osnovni podatki'!G28</f>
        <v>0</v>
      </c>
      <c r="H30" s="352"/>
      <c r="I30" s="350"/>
    </row>
    <row r="31" spans="1:9" s="343" customFormat="1" ht="15.75">
      <c r="A31" s="351"/>
      <c r="B31" s="338"/>
      <c r="C31" s="299"/>
      <c r="D31" s="300"/>
      <c r="E31" s="300"/>
      <c r="F31" s="339"/>
      <c r="H31" s="352"/>
      <c r="I31" s="350"/>
    </row>
    <row r="32" spans="1:9" s="343" customFormat="1" ht="15.75">
      <c r="A32" s="351"/>
      <c r="B32" s="298" t="s">
        <v>84</v>
      </c>
      <c r="C32" s="299"/>
      <c r="D32" s="300"/>
      <c r="E32" s="300"/>
      <c r="F32" s="339"/>
      <c r="H32" s="352"/>
      <c r="I32" s="350"/>
    </row>
    <row r="33" spans="1:9" s="343" customFormat="1" ht="15.75">
      <c r="A33" s="351"/>
      <c r="B33" s="298" t="str">
        <f>'fekalna osnovni podatki'!B8</f>
        <v>Območje Barižoni</v>
      </c>
      <c r="C33" s="299"/>
      <c r="D33" s="300"/>
      <c r="E33" s="300"/>
      <c r="F33" s="339"/>
      <c r="H33" s="352"/>
      <c r="I33" s="350"/>
    </row>
    <row r="34" spans="1:9" s="343" customFormat="1" ht="15.75">
      <c r="A34" s="351"/>
      <c r="B34" s="298" t="str">
        <f>'fekalna osnovni podatki'!B9</f>
        <v>kanal K1 (Ankaran)</v>
      </c>
      <c r="C34" s="302" t="s">
        <v>13</v>
      </c>
      <c r="D34" s="340">
        <f>5143*D11/(D$11+D$12)</f>
        <v>1966.0639029469453</v>
      </c>
      <c r="E34" s="300"/>
      <c r="F34" s="339"/>
      <c r="H34" s="352"/>
      <c r="I34" s="350"/>
    </row>
    <row r="35" spans="1:9" s="343" customFormat="1" ht="15.75">
      <c r="A35" s="351"/>
      <c r="B35" s="298" t="str">
        <f>'fekalna osnovni podatki'!B10</f>
        <v>kanal K1 (Koper)</v>
      </c>
      <c r="C35" s="302" t="s">
        <v>13</v>
      </c>
      <c r="D35" s="340">
        <f>5143*D12/(D$11+D$12)</f>
        <v>3176.9360970530547</v>
      </c>
      <c r="E35" s="300"/>
      <c r="F35" s="339"/>
      <c r="H35" s="352"/>
      <c r="I35" s="350"/>
    </row>
    <row r="36" spans="1:9" s="343" customFormat="1" ht="15.75">
      <c r="A36" s="351"/>
      <c r="B36" s="298" t="str">
        <f>'fekalna osnovni podatki'!B11</f>
        <v>kanal K2 (Ankaran)</v>
      </c>
      <c r="C36" s="302" t="s">
        <v>13</v>
      </c>
      <c r="D36" s="340">
        <v>229</v>
      </c>
      <c r="E36" s="300"/>
      <c r="F36" s="339"/>
      <c r="H36" s="352"/>
      <c r="I36" s="350"/>
    </row>
    <row r="37" spans="1:9" s="343" customFormat="1" ht="15.75">
      <c r="A37" s="351"/>
      <c r="B37" s="298" t="str">
        <f>'fekalna osnovni podatki'!B12</f>
        <v>kanal K2 (Koper)</v>
      </c>
      <c r="C37" s="341" t="s">
        <v>13</v>
      </c>
      <c r="D37" s="342">
        <v>544</v>
      </c>
      <c r="E37" s="300"/>
      <c r="F37" s="339"/>
      <c r="H37" s="352"/>
      <c r="I37" s="350"/>
    </row>
    <row r="38" spans="1:9" s="343" customFormat="1" ht="15.75">
      <c r="A38" s="351"/>
      <c r="B38" s="298" t="str">
        <f>'fekalna osnovni podatki'!B13</f>
        <v>kanal K3</v>
      </c>
      <c r="C38" s="341" t="s">
        <v>13</v>
      </c>
      <c r="D38" s="342">
        <v>781</v>
      </c>
      <c r="E38" s="300"/>
      <c r="F38" s="339"/>
      <c r="H38" s="352"/>
      <c r="I38" s="350"/>
    </row>
    <row r="39" spans="1:9" s="343" customFormat="1" ht="15.75">
      <c r="A39" s="351"/>
      <c r="B39" s="298" t="str">
        <f>'fekalna osnovni podatki'!B14</f>
        <v>kanal K3.1</v>
      </c>
      <c r="C39" s="341" t="s">
        <v>13</v>
      </c>
      <c r="D39" s="342">
        <v>83</v>
      </c>
      <c r="E39" s="300"/>
      <c r="F39" s="339"/>
      <c r="H39" s="352"/>
      <c r="I39" s="350"/>
    </row>
    <row r="40" spans="1:9" s="343" customFormat="1" ht="15.75">
      <c r="A40" s="351"/>
      <c r="B40" s="298" t="str">
        <f>'fekalna osnovni podatki'!B15</f>
        <v>kanal K3.2</v>
      </c>
      <c r="C40" s="341" t="s">
        <v>13</v>
      </c>
      <c r="D40" s="342">
        <v>109</v>
      </c>
      <c r="E40" s="300"/>
      <c r="F40" s="339"/>
      <c r="H40" s="352"/>
      <c r="I40" s="350"/>
    </row>
    <row r="41" spans="1:9" s="343" customFormat="1" ht="15.75">
      <c r="A41" s="351"/>
      <c r="B41" s="298" t="str">
        <f>'fekalna osnovni podatki'!B16</f>
        <v>kanal K4</v>
      </c>
      <c r="C41" s="341" t="s">
        <v>13</v>
      </c>
      <c r="D41" s="342">
        <v>4265</v>
      </c>
      <c r="E41" s="300"/>
      <c r="F41" s="339"/>
      <c r="H41" s="352"/>
      <c r="I41" s="350"/>
    </row>
    <row r="42" spans="1:9" s="343" customFormat="1" ht="15.75">
      <c r="A42" s="351"/>
      <c r="B42" s="298" t="str">
        <f>'fekalna osnovni podatki'!B17</f>
        <v>kanal K4.1</v>
      </c>
      <c r="C42" s="341" t="s">
        <v>13</v>
      </c>
      <c r="D42" s="342">
        <v>386</v>
      </c>
      <c r="E42" s="300"/>
      <c r="F42" s="339"/>
      <c r="H42" s="352"/>
      <c r="I42" s="350"/>
    </row>
    <row r="43" spans="1:9" s="343" customFormat="1" ht="15.75">
      <c r="A43" s="351"/>
      <c r="B43" s="298" t="str">
        <f>'fekalna osnovni podatki'!B18</f>
        <v>kanal K4.1.2</v>
      </c>
      <c r="C43" s="341" t="s">
        <v>13</v>
      </c>
      <c r="D43" s="342">
        <v>140</v>
      </c>
      <c r="E43" s="300"/>
      <c r="F43" s="339"/>
      <c r="H43" s="352"/>
      <c r="I43" s="350"/>
    </row>
    <row r="44" spans="1:9" s="343" customFormat="1" ht="15.75">
      <c r="A44" s="351"/>
      <c r="B44" s="298" t="str">
        <f>'fekalna osnovni podatki'!B19</f>
        <v>kanal K4.2</v>
      </c>
      <c r="C44" s="341" t="s">
        <v>13</v>
      </c>
      <c r="D44" s="342">
        <v>1396</v>
      </c>
      <c r="E44" s="300"/>
      <c r="F44" s="339"/>
      <c r="H44" s="352"/>
      <c r="I44" s="350"/>
    </row>
    <row r="45" spans="1:9" s="343" customFormat="1" ht="15.75">
      <c r="A45" s="351"/>
      <c r="B45" s="298" t="str">
        <f>'fekalna osnovni podatki'!B20</f>
        <v>kanal K4.2.1</v>
      </c>
      <c r="C45" s="341" t="s">
        <v>13</v>
      </c>
      <c r="D45" s="342">
        <v>450</v>
      </c>
      <c r="E45" s="300"/>
      <c r="F45" s="339"/>
      <c r="H45" s="352"/>
      <c r="I45" s="350"/>
    </row>
    <row r="46" spans="1:9" s="343" customFormat="1" ht="15.75">
      <c r="A46" s="351"/>
      <c r="B46" s="298" t="str">
        <f>'fekalna osnovni podatki'!B21</f>
        <v>kanal K4.3</v>
      </c>
      <c r="C46" s="341" t="s">
        <v>13</v>
      </c>
      <c r="D46" s="342">
        <v>1412</v>
      </c>
      <c r="E46" s="300"/>
      <c r="F46" s="339"/>
      <c r="H46" s="352"/>
      <c r="I46" s="350"/>
    </row>
    <row r="47" spans="1:9" s="343" customFormat="1" ht="15.75">
      <c r="A47" s="351"/>
      <c r="B47" s="298" t="str">
        <f>'fekalna osnovni podatki'!B22</f>
        <v>kanal K5</v>
      </c>
      <c r="C47" s="341" t="s">
        <v>13</v>
      </c>
      <c r="D47" s="300">
        <v>583</v>
      </c>
      <c r="E47" s="300"/>
      <c r="F47" s="339"/>
      <c r="H47" s="352"/>
      <c r="I47" s="350"/>
    </row>
    <row r="48" spans="1:9" s="343" customFormat="1" ht="15.75">
      <c r="A48" s="351"/>
      <c r="B48" s="298" t="str">
        <f>'fekalna osnovni podatki'!B23</f>
        <v>kanal K5.1</v>
      </c>
      <c r="C48" s="341" t="s">
        <v>13</v>
      </c>
      <c r="D48" s="300">
        <v>77</v>
      </c>
      <c r="E48" s="300"/>
      <c r="F48" s="339"/>
      <c r="H48" s="352"/>
      <c r="I48" s="350"/>
    </row>
    <row r="49" spans="1:10" s="343" customFormat="1" ht="15.75">
      <c r="A49" s="351"/>
      <c r="B49" s="298" t="str">
        <f>'fekalna osnovni podatki'!B24</f>
        <v>kanal K5.2</v>
      </c>
      <c r="C49" s="341" t="s">
        <v>13</v>
      </c>
      <c r="D49" s="300">
        <v>89</v>
      </c>
      <c r="E49" s="300"/>
      <c r="F49" s="339"/>
      <c r="H49" s="352"/>
      <c r="I49" s="350"/>
    </row>
    <row r="50" spans="1:10" s="343" customFormat="1" ht="15.75">
      <c r="A50" s="351"/>
      <c r="B50" s="298" t="str">
        <f>'fekalna osnovni podatki'!B25</f>
        <v>kanal K5.3</v>
      </c>
      <c r="C50" s="341" t="s">
        <v>13</v>
      </c>
      <c r="D50" s="300">
        <v>60</v>
      </c>
      <c r="E50" s="300"/>
      <c r="F50" s="339"/>
      <c r="H50" s="352"/>
      <c r="I50" s="350"/>
    </row>
    <row r="51" spans="1:10" s="343" customFormat="1" ht="15.75">
      <c r="A51" s="351"/>
      <c r="B51" s="298" t="str">
        <f>'fekalna osnovni podatki'!B26</f>
        <v>kanal K5.4</v>
      </c>
      <c r="C51" s="341" t="s">
        <v>13</v>
      </c>
      <c r="D51" s="300">
        <v>123</v>
      </c>
      <c r="E51" s="300"/>
      <c r="F51" s="339"/>
      <c r="H51" s="352"/>
      <c r="I51" s="350"/>
    </row>
    <row r="52" spans="1:10" s="343" customFormat="1" ht="15.75">
      <c r="A52" s="351"/>
      <c r="B52" s="298" t="str">
        <f>'fekalna osnovni podatki'!B27</f>
        <v>tlačni T1</v>
      </c>
      <c r="C52" s="341" t="s">
        <v>13</v>
      </c>
      <c r="D52" s="300">
        <v>475</v>
      </c>
      <c r="E52" s="300"/>
      <c r="F52" s="339"/>
      <c r="H52" s="352"/>
      <c r="I52" s="350"/>
    </row>
    <row r="53" spans="1:10" s="343" customFormat="1" ht="15.75">
      <c r="A53" s="351"/>
      <c r="B53" s="298" t="str">
        <f>'fekalna osnovni podatki'!B28</f>
        <v>tlačni T2</v>
      </c>
      <c r="C53" s="341" t="s">
        <v>13</v>
      </c>
      <c r="D53" s="300">
        <v>295</v>
      </c>
      <c r="E53" s="300"/>
      <c r="F53" s="339"/>
      <c r="H53" s="352"/>
      <c r="I53" s="350"/>
    </row>
    <row r="54" spans="1:10" s="343" customFormat="1" ht="15.75">
      <c r="A54" s="351"/>
      <c r="B54" s="298" t="s">
        <v>20</v>
      </c>
      <c r="C54" s="341" t="s">
        <v>13</v>
      </c>
      <c r="D54" s="300">
        <f>SUM(D34:D53)</f>
        <v>16640</v>
      </c>
      <c r="E54" s="300"/>
      <c r="F54" s="339"/>
      <c r="H54" s="352"/>
      <c r="I54" s="350"/>
    </row>
    <row r="55" spans="1:10" s="343" customFormat="1" ht="15.75">
      <c r="A55" s="351"/>
      <c r="B55" s="338"/>
      <c r="C55" s="299"/>
      <c r="D55" s="300"/>
      <c r="E55" s="300"/>
      <c r="F55" s="339"/>
      <c r="H55" s="352"/>
      <c r="I55" s="350"/>
    </row>
    <row r="56" spans="1:10" s="343" customFormat="1" ht="178.5">
      <c r="A56" s="354">
        <v>1</v>
      </c>
      <c r="B56" s="355" t="s">
        <v>114</v>
      </c>
      <c r="C56" s="299"/>
      <c r="D56" s="356">
        <v>0.1</v>
      </c>
      <c r="E56" s="300"/>
      <c r="F56" s="339"/>
      <c r="G56" s="353"/>
      <c r="H56" s="357"/>
      <c r="I56" s="358"/>
      <c r="J56" s="359"/>
    </row>
    <row r="57" spans="1:10" s="343" customFormat="1" ht="15">
      <c r="A57" s="354"/>
      <c r="B57" s="298"/>
      <c r="C57" s="299"/>
      <c r="D57" s="300"/>
      <c r="E57" s="300"/>
      <c r="F57" s="339"/>
      <c r="G57" s="353"/>
      <c r="H57" s="357"/>
      <c r="I57" s="358"/>
      <c r="J57" s="359"/>
    </row>
    <row r="58" spans="1:10" s="343" customFormat="1" ht="15">
      <c r="A58" s="354"/>
      <c r="B58" s="298" t="str">
        <f>'fekalna osnovni podatki'!B8</f>
        <v>Območje Barižoni</v>
      </c>
      <c r="C58" s="299"/>
      <c r="D58" s="346"/>
      <c r="E58" s="300"/>
      <c r="F58" s="339"/>
      <c r="G58" s="353"/>
      <c r="H58" s="357"/>
      <c r="I58" s="358"/>
      <c r="J58" s="359"/>
    </row>
    <row r="59" spans="1:10" s="343" customFormat="1" ht="15">
      <c r="A59" s="354"/>
      <c r="B59" s="298" t="str">
        <f>'fekalna osnovni podatki'!B9</f>
        <v>kanal K1 (Ankaran)</v>
      </c>
      <c r="C59" s="302" t="s">
        <v>13</v>
      </c>
      <c r="D59" s="340">
        <f t="shared" ref="D59:D78" si="0">+D34*D$56</f>
        <v>196.60639029469453</v>
      </c>
      <c r="E59" s="360"/>
      <c r="F59" s="361">
        <f>D59*E59</f>
        <v>0</v>
      </c>
      <c r="H59" s="362"/>
      <c r="I59" s="358"/>
      <c r="J59" s="359"/>
    </row>
    <row r="60" spans="1:10" s="343" customFormat="1" ht="15">
      <c r="A60" s="354"/>
      <c r="B60" s="298" t="str">
        <f>'fekalna osnovni podatki'!B10</f>
        <v>kanal K1 (Koper)</v>
      </c>
      <c r="C60" s="302" t="s">
        <v>13</v>
      </c>
      <c r="D60" s="340">
        <f t="shared" si="0"/>
        <v>317.69360970530551</v>
      </c>
      <c r="E60" s="360"/>
      <c r="F60" s="361">
        <f>D60*E60</f>
        <v>0</v>
      </c>
      <c r="H60" s="362"/>
      <c r="I60" s="358"/>
      <c r="J60" s="359"/>
    </row>
    <row r="61" spans="1:10" s="343" customFormat="1" ht="15">
      <c r="A61" s="354"/>
      <c r="B61" s="298" t="str">
        <f>'fekalna osnovni podatki'!B11</f>
        <v>kanal K2 (Ankaran)</v>
      </c>
      <c r="C61" s="302" t="s">
        <v>13</v>
      </c>
      <c r="D61" s="340">
        <f t="shared" si="0"/>
        <v>22.900000000000002</v>
      </c>
      <c r="E61" s="360"/>
      <c r="F61" s="361">
        <f>D61*E61</f>
        <v>0</v>
      </c>
      <c r="H61" s="362"/>
      <c r="I61" s="358"/>
      <c r="J61" s="359"/>
    </row>
    <row r="62" spans="1:10" s="343" customFormat="1" ht="12.75" customHeight="1">
      <c r="A62" s="354"/>
      <c r="B62" s="298" t="str">
        <f>'fekalna osnovni podatki'!B12</f>
        <v>kanal K2 (Koper)</v>
      </c>
      <c r="C62" s="302" t="s">
        <v>13</v>
      </c>
      <c r="D62" s="340">
        <f t="shared" si="0"/>
        <v>54.400000000000006</v>
      </c>
      <c r="E62" s="360"/>
      <c r="F62" s="361">
        <f t="shared" ref="F62:F78" si="1">D62*E62</f>
        <v>0</v>
      </c>
      <c r="H62" s="357"/>
      <c r="I62" s="358"/>
      <c r="J62" s="359"/>
    </row>
    <row r="63" spans="1:10" s="343" customFormat="1" ht="12.75" customHeight="1">
      <c r="A63" s="354"/>
      <c r="B63" s="298" t="str">
        <f>'fekalna osnovni podatki'!B13</f>
        <v>kanal K3</v>
      </c>
      <c r="C63" s="302" t="s">
        <v>13</v>
      </c>
      <c r="D63" s="340">
        <f t="shared" si="0"/>
        <v>78.100000000000009</v>
      </c>
      <c r="E63" s="360"/>
      <c r="F63" s="361">
        <f t="shared" si="1"/>
        <v>0</v>
      </c>
      <c r="H63" s="357"/>
      <c r="I63" s="358"/>
      <c r="J63" s="359"/>
    </row>
    <row r="64" spans="1:10" s="343" customFormat="1" ht="12.75" customHeight="1">
      <c r="A64" s="354"/>
      <c r="B64" s="298" t="str">
        <f>'fekalna osnovni podatki'!B14</f>
        <v>kanal K3.1</v>
      </c>
      <c r="C64" s="302" t="s">
        <v>13</v>
      </c>
      <c r="D64" s="340">
        <f t="shared" si="0"/>
        <v>8.3000000000000007</v>
      </c>
      <c r="E64" s="360"/>
      <c r="F64" s="361">
        <f t="shared" si="1"/>
        <v>0</v>
      </c>
      <c r="H64" s="357"/>
      <c r="I64" s="358"/>
      <c r="J64" s="359"/>
    </row>
    <row r="65" spans="1:10" s="343" customFormat="1" ht="12.75" customHeight="1">
      <c r="A65" s="354"/>
      <c r="B65" s="298" t="str">
        <f>'fekalna osnovni podatki'!B15</f>
        <v>kanal K3.2</v>
      </c>
      <c r="C65" s="302" t="s">
        <v>13</v>
      </c>
      <c r="D65" s="340">
        <f t="shared" si="0"/>
        <v>10.9</v>
      </c>
      <c r="E65" s="360"/>
      <c r="F65" s="361">
        <f t="shared" si="1"/>
        <v>0</v>
      </c>
      <c r="H65" s="357"/>
      <c r="I65" s="358"/>
      <c r="J65" s="359"/>
    </row>
    <row r="66" spans="1:10" s="343" customFormat="1" ht="12.75" customHeight="1">
      <c r="A66" s="354"/>
      <c r="B66" s="298" t="str">
        <f>'fekalna osnovni podatki'!B16</f>
        <v>kanal K4</v>
      </c>
      <c r="C66" s="302" t="s">
        <v>13</v>
      </c>
      <c r="D66" s="340">
        <f t="shared" si="0"/>
        <v>426.5</v>
      </c>
      <c r="E66" s="360"/>
      <c r="F66" s="361">
        <f t="shared" si="1"/>
        <v>0</v>
      </c>
      <c r="H66" s="357"/>
      <c r="I66" s="358"/>
      <c r="J66" s="359"/>
    </row>
    <row r="67" spans="1:10" s="343" customFormat="1" ht="12.75" customHeight="1">
      <c r="A67" s="354"/>
      <c r="B67" s="298" t="str">
        <f>'fekalna osnovni podatki'!B17</f>
        <v>kanal K4.1</v>
      </c>
      <c r="C67" s="302" t="s">
        <v>13</v>
      </c>
      <c r="D67" s="340">
        <f t="shared" si="0"/>
        <v>38.6</v>
      </c>
      <c r="E67" s="360"/>
      <c r="F67" s="361">
        <f t="shared" si="1"/>
        <v>0</v>
      </c>
      <c r="H67" s="357"/>
      <c r="I67" s="358"/>
      <c r="J67" s="359"/>
    </row>
    <row r="68" spans="1:10" s="343" customFormat="1" ht="12.75" customHeight="1">
      <c r="A68" s="354"/>
      <c r="B68" s="298" t="str">
        <f>'fekalna osnovni podatki'!B18</f>
        <v>kanal K4.1.2</v>
      </c>
      <c r="C68" s="302" t="s">
        <v>13</v>
      </c>
      <c r="D68" s="340">
        <f t="shared" si="0"/>
        <v>14</v>
      </c>
      <c r="E68" s="360"/>
      <c r="F68" s="361">
        <f t="shared" si="1"/>
        <v>0</v>
      </c>
      <c r="H68" s="357"/>
      <c r="I68" s="358"/>
      <c r="J68" s="359"/>
    </row>
    <row r="69" spans="1:10" s="343" customFormat="1" ht="12.75" customHeight="1">
      <c r="A69" s="354"/>
      <c r="B69" s="298" t="str">
        <f>'fekalna osnovni podatki'!B19</f>
        <v>kanal K4.2</v>
      </c>
      <c r="C69" s="302" t="s">
        <v>13</v>
      </c>
      <c r="D69" s="340">
        <f t="shared" si="0"/>
        <v>139.6</v>
      </c>
      <c r="E69" s="360"/>
      <c r="F69" s="361">
        <f t="shared" si="1"/>
        <v>0</v>
      </c>
      <c r="H69" s="357"/>
      <c r="I69" s="358"/>
      <c r="J69" s="359"/>
    </row>
    <row r="70" spans="1:10" s="343" customFormat="1" ht="12.75" customHeight="1">
      <c r="A70" s="354"/>
      <c r="B70" s="298" t="str">
        <f>'fekalna osnovni podatki'!B20</f>
        <v>kanal K4.2.1</v>
      </c>
      <c r="C70" s="302" t="s">
        <v>13</v>
      </c>
      <c r="D70" s="340">
        <f t="shared" si="0"/>
        <v>45</v>
      </c>
      <c r="E70" s="360"/>
      <c r="F70" s="361">
        <f t="shared" si="1"/>
        <v>0</v>
      </c>
      <c r="H70" s="357"/>
      <c r="I70" s="358"/>
      <c r="J70" s="359"/>
    </row>
    <row r="71" spans="1:10" s="343" customFormat="1" ht="12.75" customHeight="1">
      <c r="A71" s="354"/>
      <c r="B71" s="298" t="str">
        <f>'fekalna osnovni podatki'!B21</f>
        <v>kanal K4.3</v>
      </c>
      <c r="C71" s="302" t="s">
        <v>13</v>
      </c>
      <c r="D71" s="340">
        <f t="shared" si="0"/>
        <v>141.20000000000002</v>
      </c>
      <c r="E71" s="360"/>
      <c r="F71" s="361">
        <f t="shared" si="1"/>
        <v>0</v>
      </c>
      <c r="H71" s="357"/>
      <c r="I71" s="358"/>
      <c r="J71" s="359"/>
    </row>
    <row r="72" spans="1:10" s="343" customFormat="1" ht="12.75" customHeight="1">
      <c r="A72" s="354"/>
      <c r="B72" s="298" t="str">
        <f>'fekalna osnovni podatki'!B22</f>
        <v>kanal K5</v>
      </c>
      <c r="C72" s="302" t="s">
        <v>13</v>
      </c>
      <c r="D72" s="340">
        <f t="shared" si="0"/>
        <v>58.300000000000004</v>
      </c>
      <c r="E72" s="360"/>
      <c r="F72" s="361">
        <f t="shared" si="1"/>
        <v>0</v>
      </c>
      <c r="H72" s="357"/>
      <c r="I72" s="358"/>
      <c r="J72" s="359"/>
    </row>
    <row r="73" spans="1:10" s="343" customFormat="1" ht="12.75" customHeight="1">
      <c r="A73" s="354"/>
      <c r="B73" s="298" t="str">
        <f>'fekalna osnovni podatki'!B23</f>
        <v>kanal K5.1</v>
      </c>
      <c r="C73" s="302" t="s">
        <v>13</v>
      </c>
      <c r="D73" s="340">
        <f t="shared" si="0"/>
        <v>7.7</v>
      </c>
      <c r="E73" s="360"/>
      <c r="F73" s="361">
        <f t="shared" si="1"/>
        <v>0</v>
      </c>
      <c r="H73" s="357"/>
      <c r="I73" s="358"/>
      <c r="J73" s="359"/>
    </row>
    <row r="74" spans="1:10" s="343" customFormat="1" ht="12.75" customHeight="1">
      <c r="A74" s="354"/>
      <c r="B74" s="298" t="str">
        <f>'fekalna osnovni podatki'!B24</f>
        <v>kanal K5.2</v>
      </c>
      <c r="C74" s="302" t="s">
        <v>13</v>
      </c>
      <c r="D74" s="340">
        <f t="shared" si="0"/>
        <v>8.9</v>
      </c>
      <c r="E74" s="360"/>
      <c r="F74" s="361">
        <f t="shared" si="1"/>
        <v>0</v>
      </c>
      <c r="H74" s="357"/>
      <c r="I74" s="358"/>
      <c r="J74" s="359"/>
    </row>
    <row r="75" spans="1:10" s="343" customFormat="1" ht="12.75" customHeight="1">
      <c r="A75" s="354"/>
      <c r="B75" s="298" t="str">
        <f>'fekalna osnovni podatki'!B25</f>
        <v>kanal K5.3</v>
      </c>
      <c r="C75" s="302" t="s">
        <v>13</v>
      </c>
      <c r="D75" s="340">
        <f t="shared" si="0"/>
        <v>6</v>
      </c>
      <c r="E75" s="360"/>
      <c r="F75" s="361">
        <f t="shared" si="1"/>
        <v>0</v>
      </c>
      <c r="H75" s="357"/>
      <c r="I75" s="358"/>
      <c r="J75" s="359"/>
    </row>
    <row r="76" spans="1:10" s="343" customFormat="1" ht="12.75" customHeight="1">
      <c r="A76" s="354"/>
      <c r="B76" s="298" t="str">
        <f>'fekalna osnovni podatki'!B26</f>
        <v>kanal K5.4</v>
      </c>
      <c r="C76" s="302" t="s">
        <v>13</v>
      </c>
      <c r="D76" s="340">
        <f t="shared" si="0"/>
        <v>12.3</v>
      </c>
      <c r="E76" s="360"/>
      <c r="F76" s="361">
        <f t="shared" si="1"/>
        <v>0</v>
      </c>
      <c r="H76" s="357"/>
      <c r="I76" s="358"/>
      <c r="J76" s="359"/>
    </row>
    <row r="77" spans="1:10" s="343" customFormat="1" ht="12.75" customHeight="1">
      <c r="A77" s="354"/>
      <c r="B77" s="298" t="str">
        <f>'fekalna osnovni podatki'!B27</f>
        <v>tlačni T1</v>
      </c>
      <c r="C77" s="302" t="s">
        <v>13</v>
      </c>
      <c r="D77" s="340">
        <f t="shared" si="0"/>
        <v>47.5</v>
      </c>
      <c r="E77" s="360"/>
      <c r="F77" s="361">
        <f t="shared" si="1"/>
        <v>0</v>
      </c>
      <c r="H77" s="357"/>
      <c r="I77" s="358"/>
      <c r="J77" s="359"/>
    </row>
    <row r="78" spans="1:10" s="343" customFormat="1" ht="12.75" customHeight="1">
      <c r="A78" s="354"/>
      <c r="B78" s="298" t="str">
        <f>'fekalna osnovni podatki'!B28</f>
        <v>tlačni T2</v>
      </c>
      <c r="C78" s="302" t="s">
        <v>13</v>
      </c>
      <c r="D78" s="340">
        <f t="shared" si="0"/>
        <v>29.5</v>
      </c>
      <c r="E78" s="360"/>
      <c r="F78" s="361">
        <f t="shared" si="1"/>
        <v>0</v>
      </c>
      <c r="H78" s="357"/>
      <c r="I78" s="358"/>
      <c r="J78" s="359"/>
    </row>
    <row r="79" spans="1:10" s="343" customFormat="1" ht="12.75" customHeight="1">
      <c r="A79" s="354"/>
      <c r="B79" s="304" t="s">
        <v>20</v>
      </c>
      <c r="C79" s="341"/>
      <c r="D79" s="342">
        <f>SUM(D59:D78)</f>
        <v>1664</v>
      </c>
      <c r="E79" s="360"/>
      <c r="F79" s="363"/>
      <c r="H79" s="357"/>
      <c r="I79" s="358"/>
      <c r="J79" s="359"/>
    </row>
    <row r="80" spans="1:10" s="343" customFormat="1" ht="12.75" customHeight="1">
      <c r="A80" s="354"/>
      <c r="B80" s="304"/>
      <c r="C80" s="341"/>
      <c r="D80" s="342"/>
      <c r="E80" s="360"/>
      <c r="F80" s="363"/>
      <c r="H80" s="357"/>
      <c r="I80" s="358"/>
      <c r="J80" s="359"/>
    </row>
    <row r="81" spans="1:10" s="343" customFormat="1" ht="255">
      <c r="A81" s="354">
        <f>+A56+1</f>
        <v>2</v>
      </c>
      <c r="B81" s="364" t="s">
        <v>115</v>
      </c>
      <c r="C81" s="365">
        <v>0.1</v>
      </c>
      <c r="D81" s="356">
        <v>0.3</v>
      </c>
      <c r="E81" s="300"/>
      <c r="F81" s="339"/>
      <c r="H81" s="366"/>
      <c r="I81" s="358"/>
      <c r="J81" s="359"/>
    </row>
    <row r="82" spans="1:10" s="343" customFormat="1" ht="12.75" customHeight="1">
      <c r="A82" s="354"/>
      <c r="B82" s="298"/>
      <c r="C82" s="299"/>
      <c r="D82" s="300"/>
      <c r="E82" s="300"/>
      <c r="F82" s="339"/>
      <c r="H82" s="357"/>
      <c r="I82" s="358"/>
      <c r="J82" s="359"/>
    </row>
    <row r="83" spans="1:10" s="343" customFormat="1" ht="12.75" customHeight="1">
      <c r="A83" s="354"/>
      <c r="B83" s="298" t="str">
        <f>'fekalna osnovni podatki'!B8</f>
        <v>Območje Barižoni</v>
      </c>
      <c r="C83" s="299"/>
      <c r="D83" s="300"/>
      <c r="E83" s="300"/>
      <c r="F83" s="339"/>
      <c r="H83" s="367"/>
      <c r="I83" s="358"/>
      <c r="J83" s="359"/>
    </row>
    <row r="84" spans="1:10" s="343" customFormat="1" ht="12.75" customHeight="1">
      <c r="A84" s="354"/>
      <c r="B84" s="298" t="str">
        <f>'fekalna osnovni podatki'!B9</f>
        <v>kanal K1 (Ankaran)</v>
      </c>
      <c r="C84" s="302" t="s">
        <v>13</v>
      </c>
      <c r="D84" s="340">
        <f t="shared" ref="D84:D85" si="2">+D34*D$81</f>
        <v>589.81917088408352</v>
      </c>
      <c r="E84" s="360"/>
      <c r="F84" s="361">
        <f>D84*E84</f>
        <v>0</v>
      </c>
      <c r="H84" s="367"/>
      <c r="I84" s="358"/>
      <c r="J84" s="359"/>
    </row>
    <row r="85" spans="1:10" s="343" customFormat="1" ht="12.75" customHeight="1">
      <c r="A85" s="354"/>
      <c r="B85" s="298" t="str">
        <f>'fekalna osnovni podatki'!B10</f>
        <v>kanal K1 (Koper)</v>
      </c>
      <c r="C85" s="302" t="s">
        <v>13</v>
      </c>
      <c r="D85" s="340">
        <f t="shared" si="2"/>
        <v>953.08082911591634</v>
      </c>
      <c r="E85" s="360"/>
      <c r="F85" s="361">
        <f>D85*E85</f>
        <v>0</v>
      </c>
      <c r="H85" s="367"/>
      <c r="I85" s="358"/>
      <c r="J85" s="359"/>
    </row>
    <row r="86" spans="1:10" s="343" customFormat="1" ht="12.75" customHeight="1">
      <c r="A86" s="354"/>
      <c r="B86" s="298" t="str">
        <f>'fekalna osnovni podatki'!B11</f>
        <v>kanal K2 (Ankaran)</v>
      </c>
      <c r="C86" s="302" t="s">
        <v>13</v>
      </c>
      <c r="D86" s="340">
        <f t="shared" ref="D86:D103" si="3">+D36*D$81</f>
        <v>68.7</v>
      </c>
      <c r="E86" s="360"/>
      <c r="F86" s="361">
        <f>D86*E86</f>
        <v>0</v>
      </c>
      <c r="H86" s="367"/>
      <c r="I86" s="358"/>
      <c r="J86" s="359"/>
    </row>
    <row r="87" spans="1:10" s="343" customFormat="1" ht="12.75" customHeight="1">
      <c r="A87" s="354"/>
      <c r="B87" s="298" t="str">
        <f>'fekalna osnovni podatki'!B12</f>
        <v>kanal K2 (Koper)</v>
      </c>
      <c r="C87" s="302" t="s">
        <v>13</v>
      </c>
      <c r="D87" s="340">
        <f t="shared" si="3"/>
        <v>163.19999999999999</v>
      </c>
      <c r="E87" s="360"/>
      <c r="F87" s="361">
        <f t="shared" ref="F87:F91" si="4">D87*E87</f>
        <v>0</v>
      </c>
      <c r="H87" s="357"/>
      <c r="I87" s="358"/>
      <c r="J87" s="359"/>
    </row>
    <row r="88" spans="1:10" s="343" customFormat="1" ht="12.75" customHeight="1">
      <c r="A88" s="354"/>
      <c r="B88" s="298" t="str">
        <f>'fekalna osnovni podatki'!B13</f>
        <v>kanal K3</v>
      </c>
      <c r="C88" s="302" t="s">
        <v>13</v>
      </c>
      <c r="D88" s="340">
        <f t="shared" si="3"/>
        <v>234.29999999999998</v>
      </c>
      <c r="E88" s="360"/>
      <c r="F88" s="361">
        <f t="shared" si="4"/>
        <v>0</v>
      </c>
      <c r="H88" s="357"/>
      <c r="I88" s="358"/>
      <c r="J88" s="359"/>
    </row>
    <row r="89" spans="1:10" s="343" customFormat="1" ht="12.75" customHeight="1">
      <c r="A89" s="354"/>
      <c r="B89" s="298" t="str">
        <f>'fekalna osnovni podatki'!B14</f>
        <v>kanal K3.1</v>
      </c>
      <c r="C89" s="302" t="s">
        <v>13</v>
      </c>
      <c r="D89" s="340">
        <f t="shared" si="3"/>
        <v>24.9</v>
      </c>
      <c r="E89" s="360"/>
      <c r="F89" s="361">
        <f t="shared" si="4"/>
        <v>0</v>
      </c>
      <c r="H89" s="357"/>
      <c r="I89" s="358"/>
      <c r="J89" s="359"/>
    </row>
    <row r="90" spans="1:10" s="343" customFormat="1" ht="12.75" customHeight="1">
      <c r="A90" s="354"/>
      <c r="B90" s="298" t="str">
        <f>'fekalna osnovni podatki'!B15</f>
        <v>kanal K3.2</v>
      </c>
      <c r="C90" s="302" t="s">
        <v>13</v>
      </c>
      <c r="D90" s="340">
        <f t="shared" si="3"/>
        <v>32.699999999999996</v>
      </c>
      <c r="E90" s="360"/>
      <c r="F90" s="361">
        <f t="shared" si="4"/>
        <v>0</v>
      </c>
      <c r="H90" s="357"/>
      <c r="I90" s="358"/>
      <c r="J90" s="359"/>
    </row>
    <row r="91" spans="1:10" s="343" customFormat="1" ht="12.75" customHeight="1">
      <c r="A91" s="354"/>
      <c r="B91" s="298" t="str">
        <f>'fekalna osnovni podatki'!B16</f>
        <v>kanal K4</v>
      </c>
      <c r="C91" s="302" t="s">
        <v>13</v>
      </c>
      <c r="D91" s="340">
        <f t="shared" si="3"/>
        <v>1279.5</v>
      </c>
      <c r="E91" s="360"/>
      <c r="F91" s="361">
        <f t="shared" si="4"/>
        <v>0</v>
      </c>
      <c r="H91" s="357"/>
      <c r="I91" s="358"/>
      <c r="J91" s="359"/>
    </row>
    <row r="92" spans="1:10" s="343" customFormat="1" ht="12.75" customHeight="1">
      <c r="A92" s="354"/>
      <c r="B92" s="298" t="str">
        <f>'fekalna osnovni podatki'!B17</f>
        <v>kanal K4.1</v>
      </c>
      <c r="C92" s="302" t="s">
        <v>13</v>
      </c>
      <c r="D92" s="340">
        <f t="shared" si="3"/>
        <v>115.8</v>
      </c>
      <c r="E92" s="360"/>
      <c r="F92" s="361">
        <f t="shared" ref="F92:F103" si="5">D92*E92</f>
        <v>0</v>
      </c>
      <c r="H92" s="357"/>
      <c r="I92" s="358"/>
      <c r="J92" s="359"/>
    </row>
    <row r="93" spans="1:10" s="343" customFormat="1" ht="12.75" customHeight="1">
      <c r="A93" s="354"/>
      <c r="B93" s="298" t="str">
        <f>'fekalna osnovni podatki'!B18</f>
        <v>kanal K4.1.2</v>
      </c>
      <c r="C93" s="302" t="s">
        <v>13</v>
      </c>
      <c r="D93" s="340">
        <f t="shared" si="3"/>
        <v>42</v>
      </c>
      <c r="E93" s="360"/>
      <c r="F93" s="361">
        <f t="shared" si="5"/>
        <v>0</v>
      </c>
      <c r="H93" s="357"/>
      <c r="I93" s="358"/>
      <c r="J93" s="359"/>
    </row>
    <row r="94" spans="1:10" s="343" customFormat="1" ht="12.75" customHeight="1">
      <c r="A94" s="354"/>
      <c r="B94" s="298" t="str">
        <f>'fekalna osnovni podatki'!B19</f>
        <v>kanal K4.2</v>
      </c>
      <c r="C94" s="302" t="s">
        <v>13</v>
      </c>
      <c r="D94" s="340">
        <f t="shared" si="3"/>
        <v>418.8</v>
      </c>
      <c r="E94" s="360"/>
      <c r="F94" s="361">
        <f t="shared" si="5"/>
        <v>0</v>
      </c>
      <c r="H94" s="357"/>
      <c r="I94" s="358"/>
      <c r="J94" s="359"/>
    </row>
    <row r="95" spans="1:10" s="343" customFormat="1" ht="12.75" customHeight="1">
      <c r="A95" s="354"/>
      <c r="B95" s="298" t="str">
        <f>'fekalna osnovni podatki'!B20</f>
        <v>kanal K4.2.1</v>
      </c>
      <c r="C95" s="302" t="s">
        <v>13</v>
      </c>
      <c r="D95" s="340">
        <f t="shared" si="3"/>
        <v>135</v>
      </c>
      <c r="E95" s="360"/>
      <c r="F95" s="361">
        <f t="shared" si="5"/>
        <v>0</v>
      </c>
      <c r="H95" s="357"/>
      <c r="I95" s="358"/>
      <c r="J95" s="359"/>
    </row>
    <row r="96" spans="1:10" s="343" customFormat="1" ht="12.75" customHeight="1">
      <c r="A96" s="354"/>
      <c r="B96" s="298" t="str">
        <f>'fekalna osnovni podatki'!B21</f>
        <v>kanal K4.3</v>
      </c>
      <c r="C96" s="302" t="s">
        <v>13</v>
      </c>
      <c r="D96" s="340">
        <f t="shared" si="3"/>
        <v>423.59999999999997</v>
      </c>
      <c r="E96" s="360"/>
      <c r="F96" s="361">
        <f t="shared" si="5"/>
        <v>0</v>
      </c>
      <c r="H96" s="357"/>
      <c r="I96" s="358"/>
      <c r="J96" s="359"/>
    </row>
    <row r="97" spans="1:10" s="343" customFormat="1" ht="12.75" customHeight="1">
      <c r="A97" s="354"/>
      <c r="B97" s="298" t="str">
        <f>'fekalna osnovni podatki'!B22</f>
        <v>kanal K5</v>
      </c>
      <c r="C97" s="302" t="s">
        <v>13</v>
      </c>
      <c r="D97" s="340">
        <f t="shared" si="3"/>
        <v>174.9</v>
      </c>
      <c r="E97" s="360"/>
      <c r="F97" s="361">
        <f t="shared" si="5"/>
        <v>0</v>
      </c>
      <c r="H97" s="357"/>
      <c r="I97" s="358"/>
      <c r="J97" s="359"/>
    </row>
    <row r="98" spans="1:10" s="343" customFormat="1" ht="12.75" customHeight="1">
      <c r="A98" s="354"/>
      <c r="B98" s="298" t="str">
        <f>'fekalna osnovni podatki'!B23</f>
        <v>kanal K5.1</v>
      </c>
      <c r="C98" s="302" t="s">
        <v>13</v>
      </c>
      <c r="D98" s="340">
        <f t="shared" si="3"/>
        <v>23.099999999999998</v>
      </c>
      <c r="E98" s="360"/>
      <c r="F98" s="361">
        <f t="shared" si="5"/>
        <v>0</v>
      </c>
      <c r="H98" s="357"/>
      <c r="I98" s="358"/>
      <c r="J98" s="359"/>
    </row>
    <row r="99" spans="1:10" s="343" customFormat="1" ht="12.75" customHeight="1">
      <c r="A99" s="354"/>
      <c r="B99" s="298" t="str">
        <f>'fekalna osnovni podatki'!B24</f>
        <v>kanal K5.2</v>
      </c>
      <c r="C99" s="302" t="s">
        <v>13</v>
      </c>
      <c r="D99" s="340">
        <f t="shared" si="3"/>
        <v>26.7</v>
      </c>
      <c r="E99" s="360"/>
      <c r="F99" s="361">
        <f t="shared" si="5"/>
        <v>0</v>
      </c>
      <c r="H99" s="357"/>
      <c r="I99" s="358"/>
      <c r="J99" s="359"/>
    </row>
    <row r="100" spans="1:10" s="343" customFormat="1" ht="12.75" customHeight="1">
      <c r="A100" s="354"/>
      <c r="B100" s="298" t="str">
        <f>'fekalna osnovni podatki'!B25</f>
        <v>kanal K5.3</v>
      </c>
      <c r="C100" s="302" t="s">
        <v>13</v>
      </c>
      <c r="D100" s="340">
        <f t="shared" si="3"/>
        <v>18</v>
      </c>
      <c r="E100" s="360"/>
      <c r="F100" s="361">
        <f t="shared" si="5"/>
        <v>0</v>
      </c>
      <c r="H100" s="357"/>
      <c r="I100" s="358"/>
      <c r="J100" s="359"/>
    </row>
    <row r="101" spans="1:10" s="343" customFormat="1" ht="12.75" customHeight="1">
      <c r="A101" s="354"/>
      <c r="B101" s="298" t="str">
        <f>'fekalna osnovni podatki'!B26</f>
        <v>kanal K5.4</v>
      </c>
      <c r="C101" s="302" t="s">
        <v>13</v>
      </c>
      <c r="D101" s="340">
        <f t="shared" si="3"/>
        <v>36.9</v>
      </c>
      <c r="E101" s="360"/>
      <c r="F101" s="361">
        <f t="shared" si="5"/>
        <v>0</v>
      </c>
      <c r="H101" s="357"/>
      <c r="I101" s="358"/>
      <c r="J101" s="359"/>
    </row>
    <row r="102" spans="1:10" s="343" customFormat="1" ht="12.75" customHeight="1">
      <c r="A102" s="354"/>
      <c r="B102" s="298" t="str">
        <f>'fekalna osnovni podatki'!B27</f>
        <v>tlačni T1</v>
      </c>
      <c r="C102" s="302" t="s">
        <v>13</v>
      </c>
      <c r="D102" s="340">
        <f t="shared" si="3"/>
        <v>142.5</v>
      </c>
      <c r="E102" s="360"/>
      <c r="F102" s="361">
        <f t="shared" si="5"/>
        <v>0</v>
      </c>
      <c r="H102" s="357"/>
      <c r="I102" s="358"/>
      <c r="J102" s="359"/>
    </row>
    <row r="103" spans="1:10" s="343" customFormat="1" ht="12.75" customHeight="1">
      <c r="A103" s="354"/>
      <c r="B103" s="298" t="str">
        <f>'fekalna osnovni podatki'!B28</f>
        <v>tlačni T2</v>
      </c>
      <c r="C103" s="302" t="s">
        <v>13</v>
      </c>
      <c r="D103" s="340">
        <f t="shared" si="3"/>
        <v>88.5</v>
      </c>
      <c r="E103" s="360"/>
      <c r="F103" s="361">
        <f t="shared" si="5"/>
        <v>0</v>
      </c>
      <c r="H103" s="357"/>
      <c r="I103" s="358"/>
      <c r="J103" s="359"/>
    </row>
    <row r="104" spans="1:10" ht="12.75" customHeight="1">
      <c r="A104" s="43"/>
      <c r="B104" s="169" t="s">
        <v>20</v>
      </c>
      <c r="C104" s="93"/>
      <c r="D104" s="113">
        <f>SUM(D84:D103)</f>
        <v>4992</v>
      </c>
      <c r="E104" s="167"/>
      <c r="F104" s="105"/>
      <c r="H104" s="45"/>
      <c r="I104" s="46"/>
      <c r="J104" s="47"/>
    </row>
    <row r="105" spans="1:10" ht="12.75" customHeight="1">
      <c r="A105" s="43"/>
      <c r="B105" s="64"/>
      <c r="C105" s="92"/>
      <c r="D105" s="117"/>
      <c r="E105" s="117"/>
      <c r="F105" s="104"/>
      <c r="H105" s="45"/>
      <c r="I105" s="46"/>
      <c r="J105" s="47"/>
    </row>
    <row r="106" spans="1:10" ht="255" customHeight="1">
      <c r="A106" s="43">
        <f>+A81+1</f>
        <v>3</v>
      </c>
      <c r="B106" s="222" t="s">
        <v>116</v>
      </c>
      <c r="C106" s="94"/>
      <c r="D106" s="223">
        <v>0.5</v>
      </c>
      <c r="E106" s="126"/>
      <c r="F106" s="127"/>
      <c r="H106" s="49"/>
      <c r="I106" s="62"/>
    </row>
    <row r="107" spans="1:10" ht="12.75" customHeight="1">
      <c r="A107" s="43"/>
      <c r="B107" s="57"/>
      <c r="C107" s="92"/>
      <c r="D107" s="117"/>
      <c r="E107" s="117"/>
      <c r="F107" s="104"/>
      <c r="H107" s="50"/>
    </row>
    <row r="108" spans="1:10" ht="12.75" customHeight="1">
      <c r="A108" s="43"/>
      <c r="B108" s="57" t="str">
        <f>'fekalna osnovni podatki'!B8</f>
        <v>Območje Barižoni</v>
      </c>
      <c r="C108" s="92"/>
      <c r="D108" s="117"/>
      <c r="E108" s="117"/>
      <c r="F108" s="104"/>
      <c r="H108" s="61"/>
    </row>
    <row r="109" spans="1:10" ht="12.75" customHeight="1">
      <c r="A109" s="43"/>
      <c r="B109" s="57" t="str">
        <f>'fekalna osnovni podatki'!B9</f>
        <v>kanal K1 (Ankaran)</v>
      </c>
      <c r="C109" s="58" t="s">
        <v>13</v>
      </c>
      <c r="D109" s="113">
        <f t="shared" ref="D109:D128" si="6">+D34*D$106</f>
        <v>983.03195147347265</v>
      </c>
      <c r="E109" s="167"/>
      <c r="F109" s="306">
        <f>D109*E109</f>
        <v>0</v>
      </c>
      <c r="H109" s="61"/>
    </row>
    <row r="110" spans="1:10" ht="12.75" customHeight="1">
      <c r="A110" s="43"/>
      <c r="B110" s="57" t="str">
        <f>'fekalna osnovni podatki'!B10</f>
        <v>kanal K1 (Koper)</v>
      </c>
      <c r="C110" s="58" t="s">
        <v>13</v>
      </c>
      <c r="D110" s="113">
        <f t="shared" si="6"/>
        <v>1588.4680485265274</v>
      </c>
      <c r="E110" s="167"/>
      <c r="F110" s="306">
        <f>D110*E110</f>
        <v>0</v>
      </c>
      <c r="H110" s="61"/>
    </row>
    <row r="111" spans="1:10" ht="12.75" customHeight="1">
      <c r="A111" s="43"/>
      <c r="B111" s="57" t="str">
        <f>'fekalna osnovni podatki'!B11</f>
        <v>kanal K2 (Ankaran)</v>
      </c>
      <c r="C111" s="58" t="s">
        <v>13</v>
      </c>
      <c r="D111" s="113">
        <f t="shared" si="6"/>
        <v>114.5</v>
      </c>
      <c r="E111" s="167"/>
      <c r="F111" s="306">
        <f>D111*E111</f>
        <v>0</v>
      </c>
      <c r="H111" s="61"/>
    </row>
    <row r="112" spans="1:10" ht="12.75" customHeight="1">
      <c r="A112" s="43"/>
      <c r="B112" s="57" t="str">
        <f>'fekalna osnovni podatki'!B12</f>
        <v>kanal K2 (Koper)</v>
      </c>
      <c r="C112" s="58" t="s">
        <v>13</v>
      </c>
      <c r="D112" s="113">
        <f t="shared" si="6"/>
        <v>272</v>
      </c>
      <c r="E112" s="167"/>
      <c r="F112" s="306">
        <f t="shared" ref="F112:F128" si="7">D112*E112</f>
        <v>0</v>
      </c>
      <c r="H112" s="50"/>
    </row>
    <row r="113" spans="1:8" ht="12.75" customHeight="1">
      <c r="A113" s="43"/>
      <c r="B113" s="57" t="str">
        <f>'fekalna osnovni podatki'!B13</f>
        <v>kanal K3</v>
      </c>
      <c r="C113" s="58" t="s">
        <v>13</v>
      </c>
      <c r="D113" s="113">
        <f t="shared" si="6"/>
        <v>390.5</v>
      </c>
      <c r="E113" s="167"/>
      <c r="F113" s="306">
        <f t="shared" si="7"/>
        <v>0</v>
      </c>
      <c r="H113" s="50"/>
    </row>
    <row r="114" spans="1:8" ht="12.75" customHeight="1">
      <c r="A114" s="43"/>
      <c r="B114" s="57" t="str">
        <f>'fekalna osnovni podatki'!B14</f>
        <v>kanal K3.1</v>
      </c>
      <c r="C114" s="58" t="s">
        <v>13</v>
      </c>
      <c r="D114" s="113">
        <f t="shared" si="6"/>
        <v>41.5</v>
      </c>
      <c r="E114" s="167"/>
      <c r="F114" s="306">
        <f t="shared" si="7"/>
        <v>0</v>
      </c>
      <c r="H114" s="50"/>
    </row>
    <row r="115" spans="1:8" ht="12.75" customHeight="1">
      <c r="A115" s="43"/>
      <c r="B115" s="57" t="str">
        <f>'fekalna osnovni podatki'!B15</f>
        <v>kanal K3.2</v>
      </c>
      <c r="C115" s="58" t="s">
        <v>13</v>
      </c>
      <c r="D115" s="113">
        <f t="shared" si="6"/>
        <v>54.5</v>
      </c>
      <c r="E115" s="167"/>
      <c r="F115" s="306">
        <f t="shared" si="7"/>
        <v>0</v>
      </c>
      <c r="H115" s="50"/>
    </row>
    <row r="116" spans="1:8" ht="12.75" customHeight="1">
      <c r="A116" s="43"/>
      <c r="B116" s="57" t="str">
        <f>'fekalna osnovni podatki'!B16</f>
        <v>kanal K4</v>
      </c>
      <c r="C116" s="58" t="s">
        <v>13</v>
      </c>
      <c r="D116" s="113">
        <f t="shared" si="6"/>
        <v>2132.5</v>
      </c>
      <c r="E116" s="167"/>
      <c r="F116" s="306">
        <f t="shared" si="7"/>
        <v>0</v>
      </c>
      <c r="H116" s="50"/>
    </row>
    <row r="117" spans="1:8" ht="12.75" customHeight="1">
      <c r="A117" s="43"/>
      <c r="B117" s="57" t="str">
        <f>'fekalna osnovni podatki'!B17</f>
        <v>kanal K4.1</v>
      </c>
      <c r="C117" s="58" t="s">
        <v>13</v>
      </c>
      <c r="D117" s="113">
        <f t="shared" si="6"/>
        <v>193</v>
      </c>
      <c r="E117" s="167"/>
      <c r="F117" s="306">
        <f t="shared" si="7"/>
        <v>0</v>
      </c>
      <c r="H117" s="50"/>
    </row>
    <row r="118" spans="1:8" ht="12.75" customHeight="1">
      <c r="A118" s="43"/>
      <c r="B118" s="57" t="str">
        <f>'fekalna osnovni podatki'!B18</f>
        <v>kanal K4.1.2</v>
      </c>
      <c r="C118" s="58" t="s">
        <v>13</v>
      </c>
      <c r="D118" s="113">
        <f t="shared" si="6"/>
        <v>70</v>
      </c>
      <c r="E118" s="167"/>
      <c r="F118" s="306">
        <f t="shared" si="7"/>
        <v>0</v>
      </c>
      <c r="H118" s="50"/>
    </row>
    <row r="119" spans="1:8" ht="12.75" customHeight="1">
      <c r="A119" s="43"/>
      <c r="B119" s="57" t="str">
        <f>'fekalna osnovni podatki'!B19</f>
        <v>kanal K4.2</v>
      </c>
      <c r="C119" s="58" t="s">
        <v>13</v>
      </c>
      <c r="D119" s="113">
        <f t="shared" si="6"/>
        <v>698</v>
      </c>
      <c r="E119" s="167"/>
      <c r="F119" s="306">
        <f t="shared" si="7"/>
        <v>0</v>
      </c>
      <c r="H119" s="50"/>
    </row>
    <row r="120" spans="1:8" ht="12.75" customHeight="1">
      <c r="A120" s="43"/>
      <c r="B120" s="57" t="str">
        <f>'fekalna osnovni podatki'!B20</f>
        <v>kanal K4.2.1</v>
      </c>
      <c r="C120" s="58" t="s">
        <v>13</v>
      </c>
      <c r="D120" s="113">
        <f t="shared" si="6"/>
        <v>225</v>
      </c>
      <c r="E120" s="167"/>
      <c r="F120" s="306">
        <f t="shared" si="7"/>
        <v>0</v>
      </c>
      <c r="H120" s="50"/>
    </row>
    <row r="121" spans="1:8" ht="12.75" customHeight="1">
      <c r="A121" s="43"/>
      <c r="B121" s="57" t="str">
        <f>'fekalna osnovni podatki'!B21</f>
        <v>kanal K4.3</v>
      </c>
      <c r="C121" s="58" t="s">
        <v>13</v>
      </c>
      <c r="D121" s="113">
        <f t="shared" si="6"/>
        <v>706</v>
      </c>
      <c r="E121" s="167"/>
      <c r="F121" s="306">
        <f t="shared" si="7"/>
        <v>0</v>
      </c>
      <c r="H121" s="50"/>
    </row>
    <row r="122" spans="1:8" ht="12.75" customHeight="1">
      <c r="A122" s="43"/>
      <c r="B122" s="57" t="str">
        <f>'fekalna osnovni podatki'!B22</f>
        <v>kanal K5</v>
      </c>
      <c r="C122" s="58" t="s">
        <v>13</v>
      </c>
      <c r="D122" s="113">
        <f t="shared" si="6"/>
        <v>291.5</v>
      </c>
      <c r="E122" s="167"/>
      <c r="F122" s="306">
        <f t="shared" si="7"/>
        <v>0</v>
      </c>
      <c r="H122" s="50"/>
    </row>
    <row r="123" spans="1:8" ht="12.75" customHeight="1">
      <c r="A123" s="43"/>
      <c r="B123" s="57" t="str">
        <f>'fekalna osnovni podatki'!B23</f>
        <v>kanal K5.1</v>
      </c>
      <c r="C123" s="58" t="s">
        <v>13</v>
      </c>
      <c r="D123" s="113">
        <f t="shared" si="6"/>
        <v>38.5</v>
      </c>
      <c r="E123" s="167"/>
      <c r="F123" s="306">
        <f t="shared" si="7"/>
        <v>0</v>
      </c>
      <c r="H123" s="50"/>
    </row>
    <row r="124" spans="1:8" ht="12.75" customHeight="1">
      <c r="A124" s="43"/>
      <c r="B124" s="57" t="str">
        <f>'fekalna osnovni podatki'!B24</f>
        <v>kanal K5.2</v>
      </c>
      <c r="C124" s="58" t="s">
        <v>13</v>
      </c>
      <c r="D124" s="113">
        <f t="shared" si="6"/>
        <v>44.5</v>
      </c>
      <c r="E124" s="167"/>
      <c r="F124" s="306">
        <f t="shared" si="7"/>
        <v>0</v>
      </c>
      <c r="H124" s="50"/>
    </row>
    <row r="125" spans="1:8" ht="12.75" customHeight="1">
      <c r="A125" s="43"/>
      <c r="B125" s="57" t="str">
        <f>'fekalna osnovni podatki'!B25</f>
        <v>kanal K5.3</v>
      </c>
      <c r="C125" s="58" t="s">
        <v>13</v>
      </c>
      <c r="D125" s="113">
        <f t="shared" si="6"/>
        <v>30</v>
      </c>
      <c r="E125" s="167"/>
      <c r="F125" s="306">
        <f t="shared" si="7"/>
        <v>0</v>
      </c>
      <c r="H125" s="50"/>
    </row>
    <row r="126" spans="1:8" ht="12.75" customHeight="1">
      <c r="A126" s="43"/>
      <c r="B126" s="57" t="str">
        <f>'fekalna osnovni podatki'!B26</f>
        <v>kanal K5.4</v>
      </c>
      <c r="C126" s="58" t="s">
        <v>13</v>
      </c>
      <c r="D126" s="113">
        <f t="shared" si="6"/>
        <v>61.5</v>
      </c>
      <c r="E126" s="167"/>
      <c r="F126" s="306">
        <f t="shared" si="7"/>
        <v>0</v>
      </c>
      <c r="H126" s="50"/>
    </row>
    <row r="127" spans="1:8" ht="12.75" customHeight="1">
      <c r="A127" s="43"/>
      <c r="B127" s="57" t="str">
        <f>'fekalna osnovni podatki'!B27</f>
        <v>tlačni T1</v>
      </c>
      <c r="C127" s="58" t="s">
        <v>13</v>
      </c>
      <c r="D127" s="113">
        <f t="shared" si="6"/>
        <v>237.5</v>
      </c>
      <c r="E127" s="167"/>
      <c r="F127" s="306">
        <f t="shared" si="7"/>
        <v>0</v>
      </c>
      <c r="H127" s="50"/>
    </row>
    <row r="128" spans="1:8" ht="12.75" customHeight="1">
      <c r="A128" s="43"/>
      <c r="B128" s="57" t="str">
        <f>'fekalna osnovni podatki'!B28</f>
        <v>tlačni T2</v>
      </c>
      <c r="C128" s="58" t="s">
        <v>13</v>
      </c>
      <c r="D128" s="113">
        <f t="shared" si="6"/>
        <v>147.5</v>
      </c>
      <c r="E128" s="167"/>
      <c r="F128" s="306">
        <f t="shared" si="7"/>
        <v>0</v>
      </c>
      <c r="H128" s="50"/>
    </row>
    <row r="129" spans="1:13" ht="12.75" customHeight="1">
      <c r="A129" s="43"/>
      <c r="B129" s="169" t="s">
        <v>20</v>
      </c>
      <c r="C129" s="93"/>
      <c r="D129" s="113">
        <f>SUM(D109:D128)</f>
        <v>8320</v>
      </c>
      <c r="E129" s="167"/>
      <c r="F129" s="105"/>
      <c r="H129" s="50"/>
    </row>
    <row r="130" spans="1:13" ht="12.75" customHeight="1">
      <c r="A130" s="43"/>
      <c r="B130" s="44"/>
      <c r="C130" s="92"/>
      <c r="D130" s="117"/>
      <c r="E130" s="117"/>
      <c r="F130" s="104"/>
      <c r="H130" s="50"/>
    </row>
    <row r="131" spans="1:13" ht="257.25" customHeight="1">
      <c r="A131" s="43">
        <f>+A106+1</f>
        <v>4</v>
      </c>
      <c r="B131" s="222" t="s">
        <v>122</v>
      </c>
      <c r="C131" s="228">
        <v>0.4</v>
      </c>
      <c r="D131" s="223">
        <v>0.2</v>
      </c>
      <c r="E131" s="250"/>
      <c r="F131" s="105"/>
      <c r="H131" s="156"/>
      <c r="I131" s="151"/>
    </row>
    <row r="132" spans="1:13" ht="12.75" customHeight="1">
      <c r="A132" s="43"/>
      <c r="B132" s="64"/>
      <c r="C132" s="92"/>
      <c r="D132" s="117"/>
      <c r="E132" s="117"/>
      <c r="F132" s="105"/>
      <c r="H132" s="156"/>
      <c r="I132" s="152"/>
      <c r="J132" s="162"/>
      <c r="M132" s="221"/>
    </row>
    <row r="133" spans="1:13" ht="12.75" customHeight="1">
      <c r="A133" s="43"/>
      <c r="B133" s="57" t="str">
        <f>'fekalna osnovni podatki'!B8</f>
        <v>Območje Barižoni</v>
      </c>
      <c r="C133" s="92"/>
      <c r="D133" s="117"/>
      <c r="E133" s="117"/>
      <c r="F133" s="104"/>
      <c r="H133" s="156"/>
      <c r="I133" s="152"/>
      <c r="J133" s="162"/>
      <c r="M133" s="221"/>
    </row>
    <row r="134" spans="1:13" ht="12.75" customHeight="1">
      <c r="A134" s="43"/>
      <c r="B134" s="57" t="str">
        <f>'fekalna osnovni podatki'!B9</f>
        <v>kanal K1 (Ankaran)</v>
      </c>
      <c r="C134" s="58" t="s">
        <v>13</v>
      </c>
      <c r="D134" s="113">
        <f t="shared" ref="D134:D153" si="8">+D34*D$131</f>
        <v>393.21278058938907</v>
      </c>
      <c r="E134" s="167"/>
      <c r="F134" s="306">
        <f>D134*E134</f>
        <v>0</v>
      </c>
      <c r="H134" s="156"/>
      <c r="I134" s="152"/>
      <c r="J134" s="162"/>
      <c r="M134" s="221"/>
    </row>
    <row r="135" spans="1:13" ht="12.75" customHeight="1">
      <c r="A135" s="43"/>
      <c r="B135" s="57" t="str">
        <f>'fekalna osnovni podatki'!B10</f>
        <v>kanal K1 (Koper)</v>
      </c>
      <c r="C135" s="58" t="s">
        <v>13</v>
      </c>
      <c r="D135" s="113">
        <f t="shared" si="8"/>
        <v>635.38721941061101</v>
      </c>
      <c r="E135" s="167"/>
      <c r="F135" s="306">
        <f>D135*E135</f>
        <v>0</v>
      </c>
      <c r="H135" s="156"/>
      <c r="I135" s="152"/>
      <c r="J135" s="162"/>
      <c r="M135" s="221"/>
    </row>
    <row r="136" spans="1:13" ht="12.75" customHeight="1">
      <c r="A136" s="43"/>
      <c r="B136" s="57" t="str">
        <f>'fekalna osnovni podatki'!B11</f>
        <v>kanal K2 (Ankaran)</v>
      </c>
      <c r="C136" s="58" t="s">
        <v>13</v>
      </c>
      <c r="D136" s="113">
        <f t="shared" si="8"/>
        <v>45.800000000000004</v>
      </c>
      <c r="E136" s="167"/>
      <c r="F136" s="306">
        <f>D136*E136</f>
        <v>0</v>
      </c>
      <c r="H136" s="156"/>
      <c r="I136" s="152"/>
      <c r="J136" s="162"/>
      <c r="M136" s="221"/>
    </row>
    <row r="137" spans="1:13" ht="12.75" customHeight="1">
      <c r="A137" s="43"/>
      <c r="B137" s="57" t="str">
        <f>'fekalna osnovni podatki'!B12</f>
        <v>kanal K2 (Koper)</v>
      </c>
      <c r="C137" s="58" t="s">
        <v>13</v>
      </c>
      <c r="D137" s="113">
        <f t="shared" si="8"/>
        <v>108.80000000000001</v>
      </c>
      <c r="E137" s="167"/>
      <c r="F137" s="306">
        <f t="shared" ref="F137:F153" si="9">D137*E137</f>
        <v>0</v>
      </c>
      <c r="H137" s="156"/>
      <c r="I137" s="152"/>
      <c r="J137" s="162"/>
      <c r="M137" s="221"/>
    </row>
    <row r="138" spans="1:13" ht="12.75" customHeight="1">
      <c r="A138" s="43"/>
      <c r="B138" s="57" t="str">
        <f>'fekalna osnovni podatki'!B13</f>
        <v>kanal K3</v>
      </c>
      <c r="C138" s="58" t="s">
        <v>13</v>
      </c>
      <c r="D138" s="113">
        <f t="shared" si="8"/>
        <v>156.20000000000002</v>
      </c>
      <c r="E138" s="167"/>
      <c r="F138" s="306">
        <f t="shared" si="9"/>
        <v>0</v>
      </c>
      <c r="H138" s="156"/>
      <c r="I138" s="152"/>
      <c r="J138" s="162"/>
      <c r="M138" s="221"/>
    </row>
    <row r="139" spans="1:13" ht="12.75" customHeight="1">
      <c r="A139" s="43"/>
      <c r="B139" s="57" t="str">
        <f>'fekalna osnovni podatki'!B14</f>
        <v>kanal K3.1</v>
      </c>
      <c r="C139" s="58" t="s">
        <v>13</v>
      </c>
      <c r="D139" s="113">
        <f t="shared" si="8"/>
        <v>16.600000000000001</v>
      </c>
      <c r="E139" s="167"/>
      <c r="F139" s="306">
        <f t="shared" si="9"/>
        <v>0</v>
      </c>
      <c r="H139" s="156"/>
      <c r="I139" s="152"/>
      <c r="J139" s="162"/>
      <c r="M139" s="221"/>
    </row>
    <row r="140" spans="1:13" ht="12.75" customHeight="1">
      <c r="A140" s="43"/>
      <c r="B140" s="57" t="str">
        <f>'fekalna osnovni podatki'!B15</f>
        <v>kanal K3.2</v>
      </c>
      <c r="C140" s="58" t="s">
        <v>13</v>
      </c>
      <c r="D140" s="113">
        <f t="shared" si="8"/>
        <v>21.8</v>
      </c>
      <c r="E140" s="167"/>
      <c r="F140" s="306">
        <f t="shared" si="9"/>
        <v>0</v>
      </c>
      <c r="H140" s="156"/>
      <c r="I140" s="152"/>
      <c r="J140" s="162"/>
      <c r="M140" s="221"/>
    </row>
    <row r="141" spans="1:13" ht="12.75" customHeight="1">
      <c r="A141" s="43"/>
      <c r="B141" s="57" t="str">
        <f>'fekalna osnovni podatki'!B16</f>
        <v>kanal K4</v>
      </c>
      <c r="C141" s="58" t="s">
        <v>13</v>
      </c>
      <c r="D141" s="113">
        <f t="shared" si="8"/>
        <v>853</v>
      </c>
      <c r="E141" s="167"/>
      <c r="F141" s="306">
        <f t="shared" si="9"/>
        <v>0</v>
      </c>
      <c r="H141" s="156"/>
      <c r="I141" s="152"/>
      <c r="J141" s="162"/>
      <c r="M141" s="221"/>
    </row>
    <row r="142" spans="1:13" ht="12.75" customHeight="1">
      <c r="A142" s="43"/>
      <c r="B142" s="57" t="str">
        <f>'fekalna osnovni podatki'!B17</f>
        <v>kanal K4.1</v>
      </c>
      <c r="C142" s="58" t="s">
        <v>13</v>
      </c>
      <c r="D142" s="113">
        <f t="shared" si="8"/>
        <v>77.2</v>
      </c>
      <c r="E142" s="167"/>
      <c r="F142" s="306">
        <f t="shared" si="9"/>
        <v>0</v>
      </c>
      <c r="H142" s="156"/>
      <c r="I142" s="152"/>
      <c r="J142" s="162"/>
      <c r="M142" s="221"/>
    </row>
    <row r="143" spans="1:13" ht="12.75" customHeight="1">
      <c r="A143" s="43"/>
      <c r="B143" s="57" t="str">
        <f>'fekalna osnovni podatki'!B18</f>
        <v>kanal K4.1.2</v>
      </c>
      <c r="C143" s="58" t="s">
        <v>13</v>
      </c>
      <c r="D143" s="113">
        <f t="shared" si="8"/>
        <v>28</v>
      </c>
      <c r="E143" s="167"/>
      <c r="F143" s="306">
        <f t="shared" si="9"/>
        <v>0</v>
      </c>
      <c r="H143" s="156"/>
      <c r="I143" s="152"/>
      <c r="J143" s="162"/>
      <c r="M143" s="221"/>
    </row>
    <row r="144" spans="1:13" ht="12.75" customHeight="1">
      <c r="A144" s="43"/>
      <c r="B144" s="57" t="str">
        <f>'fekalna osnovni podatki'!B19</f>
        <v>kanal K4.2</v>
      </c>
      <c r="C144" s="58" t="s">
        <v>13</v>
      </c>
      <c r="D144" s="113">
        <f t="shared" si="8"/>
        <v>279.2</v>
      </c>
      <c r="E144" s="167"/>
      <c r="F144" s="306">
        <f t="shared" si="9"/>
        <v>0</v>
      </c>
      <c r="H144" s="156"/>
      <c r="I144" s="152"/>
      <c r="J144" s="162"/>
      <c r="M144" s="221"/>
    </row>
    <row r="145" spans="1:13" ht="12.75" customHeight="1">
      <c r="A145" s="43"/>
      <c r="B145" s="57" t="str">
        <f>'fekalna osnovni podatki'!B20</f>
        <v>kanal K4.2.1</v>
      </c>
      <c r="C145" s="58" t="s">
        <v>13</v>
      </c>
      <c r="D145" s="113">
        <f t="shared" si="8"/>
        <v>90</v>
      </c>
      <c r="E145" s="167"/>
      <c r="F145" s="306">
        <f t="shared" si="9"/>
        <v>0</v>
      </c>
      <c r="H145" s="156"/>
      <c r="I145" s="152"/>
      <c r="J145" s="162"/>
      <c r="M145" s="221"/>
    </row>
    <row r="146" spans="1:13" ht="12.75" customHeight="1">
      <c r="A146" s="43"/>
      <c r="B146" s="57" t="str">
        <f>'fekalna osnovni podatki'!B21</f>
        <v>kanal K4.3</v>
      </c>
      <c r="C146" s="58" t="s">
        <v>13</v>
      </c>
      <c r="D146" s="113">
        <f t="shared" si="8"/>
        <v>282.40000000000003</v>
      </c>
      <c r="E146" s="167"/>
      <c r="F146" s="306">
        <f t="shared" si="9"/>
        <v>0</v>
      </c>
      <c r="H146" s="156"/>
      <c r="I146" s="152"/>
      <c r="J146" s="162"/>
      <c r="M146" s="221"/>
    </row>
    <row r="147" spans="1:13" ht="12.75" customHeight="1">
      <c r="A147" s="43"/>
      <c r="B147" s="57" t="str">
        <f>'fekalna osnovni podatki'!B22</f>
        <v>kanal K5</v>
      </c>
      <c r="C147" s="58" t="s">
        <v>13</v>
      </c>
      <c r="D147" s="113">
        <f t="shared" si="8"/>
        <v>116.60000000000001</v>
      </c>
      <c r="E147" s="167"/>
      <c r="F147" s="306">
        <f t="shared" si="9"/>
        <v>0</v>
      </c>
      <c r="H147" s="156"/>
      <c r="I147" s="152"/>
      <c r="J147" s="162"/>
      <c r="M147" s="221"/>
    </row>
    <row r="148" spans="1:13" ht="12.75" customHeight="1">
      <c r="A148" s="43"/>
      <c r="B148" s="57" t="str">
        <f>'fekalna osnovni podatki'!B23</f>
        <v>kanal K5.1</v>
      </c>
      <c r="C148" s="58" t="s">
        <v>13</v>
      </c>
      <c r="D148" s="113">
        <f t="shared" si="8"/>
        <v>15.4</v>
      </c>
      <c r="E148" s="167"/>
      <c r="F148" s="306">
        <f t="shared" si="9"/>
        <v>0</v>
      </c>
      <c r="H148" s="156"/>
      <c r="I148" s="152"/>
      <c r="J148" s="162"/>
      <c r="M148" s="221"/>
    </row>
    <row r="149" spans="1:13" ht="12.75" customHeight="1">
      <c r="A149" s="43"/>
      <c r="B149" s="57" t="str">
        <f>'fekalna osnovni podatki'!B24</f>
        <v>kanal K5.2</v>
      </c>
      <c r="C149" s="58" t="s">
        <v>13</v>
      </c>
      <c r="D149" s="113">
        <f t="shared" si="8"/>
        <v>17.8</v>
      </c>
      <c r="E149" s="167"/>
      <c r="F149" s="306">
        <f t="shared" si="9"/>
        <v>0</v>
      </c>
      <c r="H149" s="156"/>
      <c r="I149" s="152"/>
      <c r="J149" s="162"/>
      <c r="M149" s="221"/>
    </row>
    <row r="150" spans="1:13" ht="12.75" customHeight="1">
      <c r="A150" s="43"/>
      <c r="B150" s="57" t="str">
        <f>'fekalna osnovni podatki'!B25</f>
        <v>kanal K5.3</v>
      </c>
      <c r="C150" s="58" t="s">
        <v>13</v>
      </c>
      <c r="D150" s="113">
        <f t="shared" si="8"/>
        <v>12</v>
      </c>
      <c r="E150" s="167"/>
      <c r="F150" s="306">
        <f t="shared" si="9"/>
        <v>0</v>
      </c>
      <c r="H150" s="156"/>
      <c r="I150" s="152"/>
      <c r="J150" s="162"/>
      <c r="M150" s="221"/>
    </row>
    <row r="151" spans="1:13" ht="12.75" customHeight="1">
      <c r="A151" s="43"/>
      <c r="B151" s="57" t="str">
        <f>'fekalna osnovni podatki'!B26</f>
        <v>kanal K5.4</v>
      </c>
      <c r="C151" s="58" t="s">
        <v>13</v>
      </c>
      <c r="D151" s="113">
        <f t="shared" si="8"/>
        <v>24.6</v>
      </c>
      <c r="E151" s="167"/>
      <c r="F151" s="306">
        <f t="shared" si="9"/>
        <v>0</v>
      </c>
      <c r="H151" s="156"/>
      <c r="I151" s="152"/>
      <c r="J151" s="162"/>
      <c r="M151" s="221"/>
    </row>
    <row r="152" spans="1:13" ht="12.75" customHeight="1">
      <c r="A152" s="43"/>
      <c r="B152" s="57" t="str">
        <f>'fekalna osnovni podatki'!B27</f>
        <v>tlačni T1</v>
      </c>
      <c r="C152" s="58" t="s">
        <v>13</v>
      </c>
      <c r="D152" s="113">
        <f t="shared" si="8"/>
        <v>95</v>
      </c>
      <c r="E152" s="167"/>
      <c r="F152" s="306">
        <f t="shared" si="9"/>
        <v>0</v>
      </c>
      <c r="H152" s="156"/>
      <c r="I152" s="152"/>
      <c r="J152" s="162"/>
      <c r="M152" s="221"/>
    </row>
    <row r="153" spans="1:13" ht="12.75" customHeight="1">
      <c r="A153" s="43"/>
      <c r="B153" s="57" t="str">
        <f>'fekalna osnovni podatki'!B28</f>
        <v>tlačni T2</v>
      </c>
      <c r="C153" s="58" t="s">
        <v>13</v>
      </c>
      <c r="D153" s="113">
        <f t="shared" si="8"/>
        <v>59</v>
      </c>
      <c r="E153" s="167"/>
      <c r="F153" s="306">
        <f t="shared" si="9"/>
        <v>0</v>
      </c>
      <c r="H153" s="156"/>
      <c r="I153" s="152"/>
      <c r="J153" s="162"/>
      <c r="M153" s="221"/>
    </row>
    <row r="154" spans="1:13" ht="12.75" customHeight="1">
      <c r="A154" s="43"/>
      <c r="B154" s="169" t="s">
        <v>20</v>
      </c>
      <c r="C154" s="93"/>
      <c r="D154" s="113">
        <f>SUM(D134:D153)</f>
        <v>3328</v>
      </c>
      <c r="E154" s="167"/>
      <c r="F154" s="105"/>
      <c r="G154" s="309"/>
      <c r="H154" s="312"/>
      <c r="I154" s="313"/>
      <c r="J154" s="162"/>
      <c r="M154" s="221"/>
    </row>
    <row r="155" spans="1:13" ht="12.75" customHeight="1">
      <c r="A155" s="43"/>
      <c r="B155" s="51"/>
      <c r="C155" s="95"/>
      <c r="D155" s="128"/>
      <c r="E155" s="126"/>
      <c r="F155" s="105"/>
      <c r="G155" s="309"/>
      <c r="H155" s="314"/>
      <c r="I155" s="313"/>
      <c r="M155" s="221"/>
    </row>
    <row r="156" spans="1:13" ht="180.75" customHeight="1">
      <c r="A156" s="43">
        <f>+A131+1</f>
        <v>5</v>
      </c>
      <c r="B156" s="20" t="s">
        <v>123</v>
      </c>
      <c r="C156" s="95"/>
      <c r="D156" s="251"/>
      <c r="E156" s="111"/>
      <c r="F156" s="112"/>
      <c r="G156" s="309"/>
      <c r="H156" s="315"/>
      <c r="I156" s="316"/>
    </row>
    <row r="157" spans="1:13" ht="12.75" customHeight="1">
      <c r="A157" s="43"/>
      <c r="B157" s="64"/>
      <c r="C157" s="92"/>
      <c r="D157" s="117"/>
      <c r="E157" s="117"/>
      <c r="F157" s="105"/>
      <c r="H157" s="156"/>
    </row>
    <row r="158" spans="1:13" ht="12.75" customHeight="1">
      <c r="A158" s="43"/>
      <c r="B158" s="57" t="str">
        <f>'fekalna osnovni podatki'!B8</f>
        <v>Območje Barižoni</v>
      </c>
      <c r="C158" s="92"/>
      <c r="D158" s="117"/>
      <c r="E158" s="117"/>
      <c r="F158" s="104"/>
    </row>
    <row r="159" spans="1:13" ht="12.75" customHeight="1">
      <c r="A159" s="43"/>
      <c r="B159" s="57" t="str">
        <f>'fekalna osnovni podatki'!B9</f>
        <v>kanal K1 (Ankaran)</v>
      </c>
      <c r="C159" s="95" t="s">
        <v>12</v>
      </c>
      <c r="D159" s="113">
        <v>1</v>
      </c>
      <c r="E159" s="111"/>
      <c r="F159" s="306">
        <f>D159*E159</f>
        <v>0</v>
      </c>
    </row>
    <row r="160" spans="1:13" ht="12.75" customHeight="1">
      <c r="A160" s="43"/>
      <c r="B160" s="57" t="str">
        <f>'fekalna osnovni podatki'!B10</f>
        <v>kanal K1 (Koper)</v>
      </c>
      <c r="C160" s="95" t="s">
        <v>12</v>
      </c>
      <c r="D160" s="113">
        <v>1</v>
      </c>
      <c r="E160" s="111"/>
      <c r="F160" s="306">
        <f>D160*E160</f>
        <v>0</v>
      </c>
    </row>
    <row r="161" spans="1:6" ht="12.75" customHeight="1">
      <c r="A161" s="43"/>
      <c r="B161" s="57" t="str">
        <f>'fekalna osnovni podatki'!B11</f>
        <v>kanal K2 (Ankaran)</v>
      </c>
      <c r="C161" s="95" t="s">
        <v>12</v>
      </c>
      <c r="D161" s="113">
        <v>1</v>
      </c>
      <c r="E161" s="111"/>
      <c r="F161" s="306">
        <f t="shared" ref="F161:F178" si="10">D161*E161</f>
        <v>0</v>
      </c>
    </row>
    <row r="162" spans="1:6" ht="12.75" customHeight="1">
      <c r="A162" s="43"/>
      <c r="B162" s="57" t="str">
        <f>'fekalna osnovni podatki'!B12</f>
        <v>kanal K2 (Koper)</v>
      </c>
      <c r="C162" s="95" t="s">
        <v>12</v>
      </c>
      <c r="D162" s="113">
        <v>1</v>
      </c>
      <c r="E162" s="111"/>
      <c r="F162" s="306">
        <f t="shared" si="10"/>
        <v>0</v>
      </c>
    </row>
    <row r="163" spans="1:6" ht="12.75" customHeight="1">
      <c r="A163" s="43"/>
      <c r="B163" s="57" t="str">
        <f>'fekalna osnovni podatki'!B13</f>
        <v>kanal K3</v>
      </c>
      <c r="C163" s="95" t="s">
        <v>12</v>
      </c>
      <c r="D163" s="113">
        <v>1</v>
      </c>
      <c r="E163" s="111"/>
      <c r="F163" s="306">
        <f t="shared" si="10"/>
        <v>0</v>
      </c>
    </row>
    <row r="164" spans="1:6" ht="12.75" customHeight="1">
      <c r="A164" s="43"/>
      <c r="B164" s="57" t="str">
        <f>'fekalna osnovni podatki'!B14</f>
        <v>kanal K3.1</v>
      </c>
      <c r="C164" s="95" t="s">
        <v>12</v>
      </c>
      <c r="D164" s="113">
        <v>1</v>
      </c>
      <c r="E164" s="111"/>
      <c r="F164" s="306">
        <f t="shared" si="10"/>
        <v>0</v>
      </c>
    </row>
    <row r="165" spans="1:6" ht="12.75" customHeight="1">
      <c r="A165" s="43"/>
      <c r="B165" s="57" t="str">
        <f>'fekalna osnovni podatki'!B15</f>
        <v>kanal K3.2</v>
      </c>
      <c r="C165" s="95" t="s">
        <v>12</v>
      </c>
      <c r="D165" s="113">
        <v>1</v>
      </c>
      <c r="E165" s="111"/>
      <c r="F165" s="306">
        <f t="shared" si="10"/>
        <v>0</v>
      </c>
    </row>
    <row r="166" spans="1:6" ht="12.75" customHeight="1">
      <c r="A166" s="43"/>
      <c r="B166" s="57" t="str">
        <f>'fekalna osnovni podatki'!B16</f>
        <v>kanal K4</v>
      </c>
      <c r="C166" s="95" t="s">
        <v>12</v>
      </c>
      <c r="D166" s="113">
        <v>1</v>
      </c>
      <c r="E166" s="111"/>
      <c r="F166" s="306">
        <f t="shared" si="10"/>
        <v>0</v>
      </c>
    </row>
    <row r="167" spans="1:6" ht="12.75" customHeight="1">
      <c r="A167" s="43"/>
      <c r="B167" s="57" t="str">
        <f>'fekalna osnovni podatki'!B17</f>
        <v>kanal K4.1</v>
      </c>
      <c r="C167" s="95" t="s">
        <v>12</v>
      </c>
      <c r="D167" s="113">
        <v>1</v>
      </c>
      <c r="E167" s="111"/>
      <c r="F167" s="306">
        <f t="shared" si="10"/>
        <v>0</v>
      </c>
    </row>
    <row r="168" spans="1:6" ht="12.75" customHeight="1">
      <c r="A168" s="43"/>
      <c r="B168" s="57" t="str">
        <f>'fekalna osnovni podatki'!B18</f>
        <v>kanal K4.1.2</v>
      </c>
      <c r="C168" s="95" t="s">
        <v>12</v>
      </c>
      <c r="D168" s="113">
        <v>1</v>
      </c>
      <c r="E168" s="111"/>
      <c r="F168" s="306">
        <f t="shared" si="10"/>
        <v>0</v>
      </c>
    </row>
    <row r="169" spans="1:6" ht="12.75" customHeight="1">
      <c r="A169" s="43"/>
      <c r="B169" s="57" t="str">
        <f>'fekalna osnovni podatki'!B19</f>
        <v>kanal K4.2</v>
      </c>
      <c r="C169" s="95" t="s">
        <v>12</v>
      </c>
      <c r="D169" s="113">
        <v>1</v>
      </c>
      <c r="E169" s="111"/>
      <c r="F169" s="306">
        <f t="shared" si="10"/>
        <v>0</v>
      </c>
    </row>
    <row r="170" spans="1:6" ht="12.75" customHeight="1">
      <c r="A170" s="43"/>
      <c r="B170" s="57" t="str">
        <f>'fekalna osnovni podatki'!B20</f>
        <v>kanal K4.2.1</v>
      </c>
      <c r="C170" s="95" t="s">
        <v>12</v>
      </c>
      <c r="D170" s="113">
        <v>1</v>
      </c>
      <c r="E170" s="111"/>
      <c r="F170" s="306">
        <f t="shared" si="10"/>
        <v>0</v>
      </c>
    </row>
    <row r="171" spans="1:6" ht="12.75" customHeight="1">
      <c r="A171" s="43"/>
      <c r="B171" s="57" t="str">
        <f>'fekalna osnovni podatki'!B21</f>
        <v>kanal K4.3</v>
      </c>
      <c r="C171" s="95" t="s">
        <v>12</v>
      </c>
      <c r="D171" s="113">
        <v>1</v>
      </c>
      <c r="E171" s="111"/>
      <c r="F171" s="306">
        <f t="shared" si="10"/>
        <v>0</v>
      </c>
    </row>
    <row r="172" spans="1:6" ht="12.75" customHeight="1">
      <c r="A172" s="43"/>
      <c r="B172" s="57" t="str">
        <f>'fekalna osnovni podatki'!B22</f>
        <v>kanal K5</v>
      </c>
      <c r="C172" s="95" t="s">
        <v>12</v>
      </c>
      <c r="D172" s="113">
        <v>1</v>
      </c>
      <c r="E172" s="111"/>
      <c r="F172" s="306">
        <f t="shared" si="10"/>
        <v>0</v>
      </c>
    </row>
    <row r="173" spans="1:6" ht="12.75" customHeight="1">
      <c r="A173" s="43"/>
      <c r="B173" s="57" t="str">
        <f>'fekalna osnovni podatki'!B23</f>
        <v>kanal K5.1</v>
      </c>
      <c r="C173" s="95" t="s">
        <v>12</v>
      </c>
      <c r="D173" s="113">
        <v>1</v>
      </c>
      <c r="E173" s="111"/>
      <c r="F173" s="306">
        <f t="shared" si="10"/>
        <v>0</v>
      </c>
    </row>
    <row r="174" spans="1:6" ht="12.75" customHeight="1">
      <c r="A174" s="43"/>
      <c r="B174" s="57" t="str">
        <f>'fekalna osnovni podatki'!B24</f>
        <v>kanal K5.2</v>
      </c>
      <c r="C174" s="95" t="s">
        <v>12</v>
      </c>
      <c r="D174" s="113">
        <v>1</v>
      </c>
      <c r="E174" s="111"/>
      <c r="F174" s="306">
        <f t="shared" si="10"/>
        <v>0</v>
      </c>
    </row>
    <row r="175" spans="1:6" ht="12.75" customHeight="1">
      <c r="A175" s="43"/>
      <c r="B175" s="57" t="str">
        <f>'fekalna osnovni podatki'!B25</f>
        <v>kanal K5.3</v>
      </c>
      <c r="C175" s="95" t="s">
        <v>12</v>
      </c>
      <c r="D175" s="113">
        <v>1</v>
      </c>
      <c r="E175" s="111"/>
      <c r="F175" s="306">
        <f t="shared" si="10"/>
        <v>0</v>
      </c>
    </row>
    <row r="176" spans="1:6" ht="12.75" customHeight="1">
      <c r="A176" s="43"/>
      <c r="B176" s="57" t="str">
        <f>'fekalna osnovni podatki'!B26</f>
        <v>kanal K5.4</v>
      </c>
      <c r="C176" s="95" t="s">
        <v>12</v>
      </c>
      <c r="D176" s="113">
        <v>1</v>
      </c>
      <c r="E176" s="111"/>
      <c r="F176" s="306">
        <f t="shared" si="10"/>
        <v>0</v>
      </c>
    </row>
    <row r="177" spans="1:8" ht="12.75" customHeight="1">
      <c r="A177" s="43"/>
      <c r="B177" s="57" t="str">
        <f>'fekalna osnovni podatki'!B27</f>
        <v>tlačni T1</v>
      </c>
      <c r="C177" s="95" t="s">
        <v>12</v>
      </c>
      <c r="D177" s="113">
        <v>1</v>
      </c>
      <c r="E177" s="111"/>
      <c r="F177" s="306">
        <f t="shared" si="10"/>
        <v>0</v>
      </c>
    </row>
    <row r="178" spans="1:8" ht="12.75" customHeight="1">
      <c r="A178" s="43"/>
      <c r="B178" s="57" t="str">
        <f>'fekalna osnovni podatki'!B28</f>
        <v>tlačni T2</v>
      </c>
      <c r="C178" s="95" t="s">
        <v>12</v>
      </c>
      <c r="D178" s="113">
        <v>1</v>
      </c>
      <c r="E178" s="111"/>
      <c r="F178" s="306">
        <f t="shared" si="10"/>
        <v>0</v>
      </c>
    </row>
    <row r="179" spans="1:8" ht="12.75" customHeight="1">
      <c r="A179" s="43"/>
      <c r="B179" s="169" t="s">
        <v>20</v>
      </c>
      <c r="C179" s="93"/>
      <c r="D179" s="113">
        <f>SUM(D159:D178)</f>
        <v>20</v>
      </c>
      <c r="E179" s="167"/>
      <c r="F179" s="105"/>
    </row>
    <row r="180" spans="1:8" ht="12.75" customHeight="1">
      <c r="A180" s="43"/>
      <c r="B180" s="51"/>
      <c r="C180" s="95"/>
      <c r="D180" s="128"/>
      <c r="E180" s="126"/>
      <c r="F180" s="105"/>
    </row>
    <row r="181" spans="1:8" ht="165.75">
      <c r="A181" s="43">
        <f>+A156+1</f>
        <v>6</v>
      </c>
      <c r="B181" s="222" t="s">
        <v>88</v>
      </c>
      <c r="C181" s="95"/>
      <c r="D181" s="111"/>
      <c r="E181" s="111"/>
      <c r="F181" s="112"/>
      <c r="H181" s="49"/>
    </row>
    <row r="182" spans="1:8" ht="12.75" customHeight="1">
      <c r="A182" s="43"/>
      <c r="B182" s="64"/>
      <c r="C182" s="92"/>
      <c r="D182" s="117"/>
      <c r="E182" s="117"/>
      <c r="F182" s="105"/>
      <c r="H182" s="156"/>
    </row>
    <row r="183" spans="1:8" ht="12.75" customHeight="1">
      <c r="A183" s="43"/>
      <c r="B183" s="57" t="str">
        <f>'fekalna osnovni podatki'!B8</f>
        <v>Območje Barižoni</v>
      </c>
      <c r="C183" s="92"/>
      <c r="D183" s="117"/>
      <c r="E183" s="117"/>
      <c r="F183" s="104"/>
    </row>
    <row r="184" spans="1:8" ht="12.75" customHeight="1">
      <c r="A184" s="43"/>
      <c r="B184" s="57" t="str">
        <f>'fekalna osnovni podatki'!B9</f>
        <v>kanal K1 (Ankaran)</v>
      </c>
      <c r="C184" s="95" t="s">
        <v>12</v>
      </c>
      <c r="D184" s="113">
        <v>0</v>
      </c>
      <c r="E184" s="111"/>
      <c r="F184" s="306">
        <f>D184*E184</f>
        <v>0</v>
      </c>
    </row>
    <row r="185" spans="1:8" ht="12.75" customHeight="1">
      <c r="A185" s="43"/>
      <c r="B185" s="57" t="str">
        <f>'fekalna osnovni podatki'!B10</f>
        <v>kanal K1 (Koper)</v>
      </c>
      <c r="C185" s="95" t="s">
        <v>12</v>
      </c>
      <c r="D185" s="113">
        <v>0</v>
      </c>
      <c r="E185" s="111"/>
      <c r="F185" s="306">
        <f>D185*E185</f>
        <v>0</v>
      </c>
    </row>
    <row r="186" spans="1:8" ht="12.75" customHeight="1">
      <c r="A186" s="43"/>
      <c r="B186" s="57" t="str">
        <f>'fekalna osnovni podatki'!B11</f>
        <v>kanal K2 (Ankaran)</v>
      </c>
      <c r="C186" s="95" t="s">
        <v>12</v>
      </c>
      <c r="D186" s="113">
        <v>0</v>
      </c>
      <c r="E186" s="111"/>
      <c r="F186" s="306">
        <f t="shared" ref="F186:F203" si="11">D186*E186</f>
        <v>0</v>
      </c>
    </row>
    <row r="187" spans="1:8" ht="12.75" customHeight="1">
      <c r="A187" s="43"/>
      <c r="B187" s="57" t="str">
        <f>'fekalna osnovni podatki'!B12</f>
        <v>kanal K2 (Koper)</v>
      </c>
      <c r="C187" s="95" t="s">
        <v>12</v>
      </c>
      <c r="D187" s="113">
        <v>0</v>
      </c>
      <c r="E187" s="111"/>
      <c r="F187" s="306">
        <f t="shared" si="11"/>
        <v>0</v>
      </c>
    </row>
    <row r="188" spans="1:8" ht="12.75" customHeight="1">
      <c r="A188" s="43"/>
      <c r="B188" s="57" t="str">
        <f>'fekalna osnovni podatki'!B13</f>
        <v>kanal K3</v>
      </c>
      <c r="C188" s="95" t="s">
        <v>12</v>
      </c>
      <c r="D188" s="113">
        <v>0</v>
      </c>
      <c r="E188" s="111"/>
      <c r="F188" s="306">
        <f t="shared" si="11"/>
        <v>0</v>
      </c>
    </row>
    <row r="189" spans="1:8" ht="12.75" customHeight="1">
      <c r="A189" s="43"/>
      <c r="B189" s="57" t="str">
        <f>'fekalna osnovni podatki'!B14</f>
        <v>kanal K3.1</v>
      </c>
      <c r="C189" s="95" t="s">
        <v>12</v>
      </c>
      <c r="D189" s="113">
        <v>0</v>
      </c>
      <c r="E189" s="111"/>
      <c r="F189" s="306">
        <f t="shared" si="11"/>
        <v>0</v>
      </c>
    </row>
    <row r="190" spans="1:8" ht="12.75" customHeight="1">
      <c r="A190" s="43"/>
      <c r="B190" s="57" t="str">
        <f>'fekalna osnovni podatki'!B15</f>
        <v>kanal K3.2</v>
      </c>
      <c r="C190" s="95" t="s">
        <v>12</v>
      </c>
      <c r="D190" s="113">
        <v>0</v>
      </c>
      <c r="E190" s="111"/>
      <c r="F190" s="306">
        <f t="shared" si="11"/>
        <v>0</v>
      </c>
    </row>
    <row r="191" spans="1:8" ht="12.75" customHeight="1">
      <c r="A191" s="43"/>
      <c r="B191" s="57" t="str">
        <f>'fekalna osnovni podatki'!B16</f>
        <v>kanal K4</v>
      </c>
      <c r="C191" s="95" t="s">
        <v>12</v>
      </c>
      <c r="D191" s="113">
        <v>0</v>
      </c>
      <c r="E191" s="111"/>
      <c r="F191" s="306">
        <f t="shared" si="11"/>
        <v>0</v>
      </c>
    </row>
    <row r="192" spans="1:8" ht="12.75" customHeight="1">
      <c r="A192" s="43"/>
      <c r="B192" s="57" t="str">
        <f>'fekalna osnovni podatki'!B17</f>
        <v>kanal K4.1</v>
      </c>
      <c r="C192" s="95" t="s">
        <v>12</v>
      </c>
      <c r="D192" s="113">
        <v>0</v>
      </c>
      <c r="E192" s="111"/>
      <c r="F192" s="306">
        <f t="shared" si="11"/>
        <v>0</v>
      </c>
    </row>
    <row r="193" spans="1:8" ht="12.75" customHeight="1">
      <c r="A193" s="43"/>
      <c r="B193" s="57" t="str">
        <f>'fekalna osnovni podatki'!B18</f>
        <v>kanal K4.1.2</v>
      </c>
      <c r="C193" s="95" t="s">
        <v>12</v>
      </c>
      <c r="D193" s="113">
        <v>0</v>
      </c>
      <c r="E193" s="111"/>
      <c r="F193" s="306">
        <f t="shared" si="11"/>
        <v>0</v>
      </c>
    </row>
    <row r="194" spans="1:8" ht="12.75" customHeight="1">
      <c r="A194" s="43"/>
      <c r="B194" s="57" t="str">
        <f>'fekalna osnovni podatki'!B19</f>
        <v>kanal K4.2</v>
      </c>
      <c r="C194" s="95" t="s">
        <v>12</v>
      </c>
      <c r="D194" s="113">
        <v>2</v>
      </c>
      <c r="E194" s="111"/>
      <c r="F194" s="306">
        <f t="shared" si="11"/>
        <v>0</v>
      </c>
    </row>
    <row r="195" spans="1:8" ht="12.75" customHeight="1">
      <c r="A195" s="43"/>
      <c r="B195" s="57" t="str">
        <f>'fekalna osnovni podatki'!B20</f>
        <v>kanal K4.2.1</v>
      </c>
      <c r="C195" s="95" t="s">
        <v>12</v>
      </c>
      <c r="D195" s="113">
        <v>1</v>
      </c>
      <c r="E195" s="111"/>
      <c r="F195" s="306">
        <f t="shared" si="11"/>
        <v>0</v>
      </c>
    </row>
    <row r="196" spans="1:8" ht="12.75" customHeight="1">
      <c r="A196" s="43"/>
      <c r="B196" s="57" t="str">
        <f>'fekalna osnovni podatki'!B21</f>
        <v>kanal K4.3</v>
      </c>
      <c r="C196" s="95" t="s">
        <v>12</v>
      </c>
      <c r="D196" s="113">
        <v>0</v>
      </c>
      <c r="E196" s="111"/>
      <c r="F196" s="306">
        <f t="shared" si="11"/>
        <v>0</v>
      </c>
    </row>
    <row r="197" spans="1:8" ht="12.75" customHeight="1">
      <c r="A197" s="43"/>
      <c r="B197" s="57" t="str">
        <f>'fekalna osnovni podatki'!B22</f>
        <v>kanal K5</v>
      </c>
      <c r="C197" s="95" t="s">
        <v>12</v>
      </c>
      <c r="D197" s="113">
        <v>0</v>
      </c>
      <c r="E197" s="111"/>
      <c r="F197" s="306">
        <f t="shared" si="11"/>
        <v>0</v>
      </c>
    </row>
    <row r="198" spans="1:8" ht="12.75" customHeight="1">
      <c r="A198" s="43"/>
      <c r="B198" s="57" t="str">
        <f>'fekalna osnovni podatki'!B23</f>
        <v>kanal K5.1</v>
      </c>
      <c r="C198" s="95" t="s">
        <v>12</v>
      </c>
      <c r="D198" s="113">
        <v>0</v>
      </c>
      <c r="E198" s="111"/>
      <c r="F198" s="306">
        <f t="shared" si="11"/>
        <v>0</v>
      </c>
    </row>
    <row r="199" spans="1:8" ht="12.75" customHeight="1">
      <c r="A199" s="43"/>
      <c r="B199" s="57" t="str">
        <f>'fekalna osnovni podatki'!B24</f>
        <v>kanal K5.2</v>
      </c>
      <c r="C199" s="95" t="s">
        <v>12</v>
      </c>
      <c r="D199" s="113">
        <v>0</v>
      </c>
      <c r="E199" s="111"/>
      <c r="F199" s="306">
        <f t="shared" si="11"/>
        <v>0</v>
      </c>
    </row>
    <row r="200" spans="1:8" ht="12.75" customHeight="1">
      <c r="A200" s="43"/>
      <c r="B200" s="57" t="str">
        <f>'fekalna osnovni podatki'!B25</f>
        <v>kanal K5.3</v>
      </c>
      <c r="C200" s="95" t="s">
        <v>12</v>
      </c>
      <c r="D200" s="113">
        <v>0</v>
      </c>
      <c r="E200" s="111"/>
      <c r="F200" s="306">
        <f t="shared" si="11"/>
        <v>0</v>
      </c>
    </row>
    <row r="201" spans="1:8" ht="12.75" customHeight="1">
      <c r="A201" s="43"/>
      <c r="B201" s="57" t="str">
        <f>'fekalna osnovni podatki'!B26</f>
        <v>kanal K5.4</v>
      </c>
      <c r="C201" s="95" t="s">
        <v>12</v>
      </c>
      <c r="D201" s="113">
        <v>0</v>
      </c>
      <c r="E201" s="111"/>
      <c r="F201" s="306">
        <f t="shared" si="11"/>
        <v>0</v>
      </c>
    </row>
    <row r="202" spans="1:8" ht="12.75" customHeight="1">
      <c r="A202" s="43"/>
      <c r="B202" s="57" t="str">
        <f>'fekalna osnovni podatki'!B27</f>
        <v>tlačni T1</v>
      </c>
      <c r="C202" s="95" t="s">
        <v>12</v>
      </c>
      <c r="D202" s="113">
        <v>0</v>
      </c>
      <c r="E202" s="111"/>
      <c r="F202" s="306">
        <f t="shared" si="11"/>
        <v>0</v>
      </c>
    </row>
    <row r="203" spans="1:8" ht="12.75" customHeight="1">
      <c r="A203" s="43"/>
      <c r="B203" s="57" t="str">
        <f>'fekalna osnovni podatki'!B28</f>
        <v>tlačni T2</v>
      </c>
      <c r="C203" s="95" t="s">
        <v>12</v>
      </c>
      <c r="D203" s="113">
        <v>0</v>
      </c>
      <c r="E203" s="111"/>
      <c r="F203" s="306">
        <f t="shared" si="11"/>
        <v>0</v>
      </c>
    </row>
    <row r="204" spans="1:8" ht="12.75" customHeight="1">
      <c r="A204" s="43"/>
      <c r="B204" s="169" t="s">
        <v>20</v>
      </c>
      <c r="C204" s="93"/>
      <c r="D204" s="113">
        <f>SUM(D184:D203)</f>
        <v>3</v>
      </c>
      <c r="E204" s="167"/>
      <c r="F204" s="105"/>
    </row>
    <row r="205" spans="1:8" ht="12.75" customHeight="1">
      <c r="A205" s="43"/>
      <c r="B205" s="51"/>
      <c r="C205" s="95"/>
      <c r="D205" s="128"/>
      <c r="E205" s="126"/>
      <c r="F205" s="105"/>
    </row>
    <row r="206" spans="1:8" ht="63.75">
      <c r="A206" s="43">
        <f>+A181+1</f>
        <v>7</v>
      </c>
      <c r="B206" s="60" t="s">
        <v>124</v>
      </c>
      <c r="C206" s="92"/>
      <c r="D206" s="113"/>
      <c r="E206" s="117"/>
      <c r="F206" s="104"/>
      <c r="H206" s="181"/>
    </row>
    <row r="207" spans="1:8" ht="12.75" customHeight="1">
      <c r="A207" s="43"/>
      <c r="B207" s="64"/>
      <c r="C207" s="92"/>
      <c r="D207" s="117"/>
      <c r="E207" s="117"/>
      <c r="F207" s="105"/>
      <c r="H207" s="191"/>
    </row>
    <row r="208" spans="1:8" ht="12.75" customHeight="1">
      <c r="A208" s="43"/>
      <c r="B208" s="57" t="str">
        <f>'fekalna osnovni podatki'!B8</f>
        <v>Območje Barižoni</v>
      </c>
      <c r="C208" s="92"/>
      <c r="D208" s="117"/>
      <c r="E208" s="117"/>
      <c r="F208" s="104"/>
      <c r="H208" s="191"/>
    </row>
    <row r="209" spans="1:8" ht="12.75" customHeight="1">
      <c r="A209" s="43"/>
      <c r="B209" s="57" t="str">
        <f>'fekalna osnovni podatki'!B9</f>
        <v>kanal K1 (Ankaran)</v>
      </c>
      <c r="C209" s="95" t="s">
        <v>14</v>
      </c>
      <c r="D209" s="113">
        <f t="shared" ref="D209:D228" si="12">+D11*0.8</f>
        <v>505.18400000000003</v>
      </c>
      <c r="E209" s="111"/>
      <c r="F209" s="306">
        <f>D209*E209</f>
        <v>0</v>
      </c>
      <c r="H209" s="191"/>
    </row>
    <row r="210" spans="1:8" ht="12.75" customHeight="1">
      <c r="A210" s="43"/>
      <c r="B210" s="57" t="str">
        <f>'fekalna osnovni podatki'!B10</f>
        <v>kanal K1 (Koper)</v>
      </c>
      <c r="C210" s="95" t="s">
        <v>14</v>
      </c>
      <c r="D210" s="113">
        <f t="shared" si="12"/>
        <v>816.32</v>
      </c>
      <c r="E210" s="111"/>
      <c r="F210" s="306">
        <f>D210*E210</f>
        <v>0</v>
      </c>
      <c r="H210" s="191"/>
    </row>
    <row r="211" spans="1:8" ht="12.75" customHeight="1">
      <c r="A211" s="43"/>
      <c r="B211" s="57" t="str">
        <f>'fekalna osnovni podatki'!B11</f>
        <v>kanal K2 (Ankaran)</v>
      </c>
      <c r="C211" s="95" t="s">
        <v>14</v>
      </c>
      <c r="D211" s="113">
        <f t="shared" si="12"/>
        <v>52.496000000000009</v>
      </c>
      <c r="E211" s="111"/>
      <c r="F211" s="306">
        <f>D211*E211</f>
        <v>0</v>
      </c>
      <c r="H211" s="191"/>
    </row>
    <row r="212" spans="1:8" ht="12.75" customHeight="1">
      <c r="A212" s="43"/>
      <c r="B212" s="57" t="str">
        <f>'fekalna osnovni podatki'!B12</f>
        <v>kanal K2 (Koper)</v>
      </c>
      <c r="C212" s="95" t="s">
        <v>14</v>
      </c>
      <c r="D212" s="113">
        <f t="shared" si="12"/>
        <v>124.432</v>
      </c>
      <c r="E212" s="111"/>
      <c r="F212" s="306">
        <f t="shared" ref="F212:F228" si="13">D212*E212</f>
        <v>0</v>
      </c>
      <c r="H212" s="191"/>
    </row>
    <row r="213" spans="1:8" ht="12.75" customHeight="1">
      <c r="A213" s="43"/>
      <c r="B213" s="57" t="str">
        <f>'fekalna osnovni podatki'!B13</f>
        <v>kanal K3</v>
      </c>
      <c r="C213" s="95" t="s">
        <v>14</v>
      </c>
      <c r="D213" s="113">
        <f t="shared" si="12"/>
        <v>155.82400000000001</v>
      </c>
      <c r="E213" s="111"/>
      <c r="F213" s="306">
        <f t="shared" si="13"/>
        <v>0</v>
      </c>
      <c r="H213" s="191"/>
    </row>
    <row r="214" spans="1:8" ht="12.75" customHeight="1">
      <c r="A214" s="43"/>
      <c r="B214" s="57" t="str">
        <f>'fekalna osnovni podatki'!B14</f>
        <v>kanal K3.1</v>
      </c>
      <c r="C214" s="95" t="s">
        <v>14</v>
      </c>
      <c r="D214" s="113">
        <f t="shared" si="12"/>
        <v>28.128</v>
      </c>
      <c r="E214" s="111"/>
      <c r="F214" s="306">
        <f t="shared" si="13"/>
        <v>0</v>
      </c>
      <c r="H214" s="191"/>
    </row>
    <row r="215" spans="1:8" ht="12.75" customHeight="1">
      <c r="A215" s="43"/>
      <c r="B215" s="57" t="str">
        <f>'fekalna osnovni podatki'!B15</f>
        <v>kanal K3.2</v>
      </c>
      <c r="C215" s="95" t="s">
        <v>14</v>
      </c>
      <c r="D215" s="113">
        <f t="shared" si="12"/>
        <v>21.872</v>
      </c>
      <c r="E215" s="111"/>
      <c r="F215" s="306">
        <f t="shared" si="13"/>
        <v>0</v>
      </c>
      <c r="H215" s="191"/>
    </row>
    <row r="216" spans="1:8" ht="12.75" customHeight="1">
      <c r="A216" s="43"/>
      <c r="B216" s="57" t="str">
        <f>'fekalna osnovni podatki'!B16</f>
        <v>kanal K4</v>
      </c>
      <c r="C216" s="95" t="s">
        <v>14</v>
      </c>
      <c r="D216" s="113">
        <f t="shared" si="12"/>
        <v>478.05599999999998</v>
      </c>
      <c r="E216" s="111"/>
      <c r="F216" s="306">
        <f t="shared" si="13"/>
        <v>0</v>
      </c>
      <c r="H216" s="191"/>
    </row>
    <row r="217" spans="1:8" ht="12.75" customHeight="1">
      <c r="A217" s="43"/>
      <c r="B217" s="57" t="str">
        <f>'fekalna osnovni podatki'!B17</f>
        <v>kanal K4.1</v>
      </c>
      <c r="C217" s="95" t="s">
        <v>14</v>
      </c>
      <c r="D217" s="113">
        <f t="shared" si="12"/>
        <v>84.352000000000004</v>
      </c>
      <c r="E217" s="111"/>
      <c r="F217" s="306">
        <f t="shared" si="13"/>
        <v>0</v>
      </c>
      <c r="H217" s="191"/>
    </row>
    <row r="218" spans="1:8" ht="12.75" customHeight="1">
      <c r="A218" s="43"/>
      <c r="B218" s="57" t="str">
        <f>'fekalna osnovni podatki'!B18</f>
        <v>kanal K4.1.2</v>
      </c>
      <c r="C218" s="95" t="s">
        <v>14</v>
      </c>
      <c r="D218" s="113">
        <f t="shared" si="12"/>
        <v>56.672000000000004</v>
      </c>
      <c r="E218" s="111"/>
      <c r="F218" s="306">
        <f t="shared" si="13"/>
        <v>0</v>
      </c>
      <c r="H218" s="191"/>
    </row>
    <row r="219" spans="1:8" ht="12.75" customHeight="1">
      <c r="A219" s="43"/>
      <c r="B219" s="57" t="str">
        <f>'fekalna osnovni podatki'!B19</f>
        <v>kanal K4.2</v>
      </c>
      <c r="C219" s="95" t="s">
        <v>14</v>
      </c>
      <c r="D219" s="113">
        <f t="shared" si="12"/>
        <v>207.4</v>
      </c>
      <c r="E219" s="111"/>
      <c r="F219" s="306">
        <f t="shared" si="13"/>
        <v>0</v>
      </c>
      <c r="H219" s="191"/>
    </row>
    <row r="220" spans="1:8" ht="12.75" customHeight="1">
      <c r="A220" s="43"/>
      <c r="B220" s="57" t="str">
        <f>'fekalna osnovni podatki'!B20</f>
        <v>kanal K4.2.1</v>
      </c>
      <c r="C220" s="95" t="s">
        <v>14</v>
      </c>
      <c r="D220" s="113">
        <f t="shared" si="12"/>
        <v>36.816000000000003</v>
      </c>
      <c r="E220" s="111"/>
      <c r="F220" s="306">
        <f t="shared" si="13"/>
        <v>0</v>
      </c>
      <c r="H220" s="191"/>
    </row>
    <row r="221" spans="1:8" ht="12.75" customHeight="1">
      <c r="A221" s="43"/>
      <c r="B221" s="57" t="str">
        <f>'fekalna osnovni podatki'!B21</f>
        <v>kanal K4.3</v>
      </c>
      <c r="C221" s="95" t="s">
        <v>14</v>
      </c>
      <c r="D221" s="113">
        <f t="shared" si="12"/>
        <v>202.584</v>
      </c>
      <c r="E221" s="111"/>
      <c r="F221" s="306">
        <f t="shared" si="13"/>
        <v>0</v>
      </c>
      <c r="H221" s="191"/>
    </row>
    <row r="222" spans="1:8" ht="12.75" customHeight="1">
      <c r="A222" s="43"/>
      <c r="B222" s="57" t="str">
        <f>'fekalna osnovni podatki'!B22</f>
        <v>kanal K5</v>
      </c>
      <c r="C222" s="95" t="s">
        <v>14</v>
      </c>
      <c r="D222" s="113">
        <f t="shared" si="12"/>
        <v>146.59200000000001</v>
      </c>
      <c r="E222" s="111"/>
      <c r="F222" s="306">
        <f t="shared" si="13"/>
        <v>0</v>
      </c>
      <c r="H222" s="191"/>
    </row>
    <row r="223" spans="1:8" ht="12.75" customHeight="1">
      <c r="A223" s="43"/>
      <c r="B223" s="57" t="str">
        <f>'fekalna osnovni podatki'!B23</f>
        <v>kanal K5.1</v>
      </c>
      <c r="C223" s="95" t="s">
        <v>14</v>
      </c>
      <c r="D223" s="113">
        <f t="shared" si="12"/>
        <v>21.384</v>
      </c>
      <c r="E223" s="111"/>
      <c r="F223" s="306">
        <f t="shared" si="13"/>
        <v>0</v>
      </c>
      <c r="H223" s="191"/>
    </row>
    <row r="224" spans="1:8" ht="12.75" customHeight="1">
      <c r="A224" s="43"/>
      <c r="B224" s="57" t="str">
        <f>'fekalna osnovni podatki'!B24</f>
        <v>kanal K5.2</v>
      </c>
      <c r="C224" s="95" t="s">
        <v>14</v>
      </c>
      <c r="D224" s="113">
        <f t="shared" si="12"/>
        <v>37.944000000000003</v>
      </c>
      <c r="E224" s="111"/>
      <c r="F224" s="306">
        <f t="shared" si="13"/>
        <v>0</v>
      </c>
      <c r="H224" s="191"/>
    </row>
    <row r="225" spans="1:8" ht="12.75" customHeight="1">
      <c r="A225" s="43"/>
      <c r="B225" s="57" t="str">
        <f>'fekalna osnovni podatki'!B25</f>
        <v>kanal K5.3</v>
      </c>
      <c r="C225" s="95" t="s">
        <v>14</v>
      </c>
      <c r="D225" s="113">
        <f t="shared" si="12"/>
        <v>18.096</v>
      </c>
      <c r="E225" s="111"/>
      <c r="F225" s="306">
        <f t="shared" si="13"/>
        <v>0</v>
      </c>
      <c r="H225" s="191"/>
    </row>
    <row r="226" spans="1:8" ht="12.75" customHeight="1">
      <c r="A226" s="43"/>
      <c r="B226" s="57" t="str">
        <f>'fekalna osnovni podatki'!B26</f>
        <v>kanal K5.4</v>
      </c>
      <c r="C226" s="95" t="s">
        <v>14</v>
      </c>
      <c r="D226" s="113">
        <f t="shared" si="12"/>
        <v>47.912000000000006</v>
      </c>
      <c r="E226" s="111"/>
      <c r="F226" s="306">
        <f t="shared" si="13"/>
        <v>0</v>
      </c>
      <c r="H226" s="191"/>
    </row>
    <row r="227" spans="1:8" ht="12.75" customHeight="1">
      <c r="A227" s="43"/>
      <c r="B227" s="57" t="str">
        <f>'fekalna osnovni podatki'!B27</f>
        <v>tlačni T1</v>
      </c>
      <c r="C227" s="95" t="s">
        <v>14</v>
      </c>
      <c r="D227" s="113">
        <f t="shared" si="12"/>
        <v>248.672</v>
      </c>
      <c r="E227" s="111"/>
      <c r="F227" s="306">
        <f t="shared" si="13"/>
        <v>0</v>
      </c>
      <c r="H227" s="191"/>
    </row>
    <row r="228" spans="1:8" ht="12.75" customHeight="1">
      <c r="A228" s="43"/>
      <c r="B228" s="57" t="str">
        <f>'fekalna osnovni podatki'!B28</f>
        <v>tlačni T2</v>
      </c>
      <c r="C228" s="95" t="s">
        <v>14</v>
      </c>
      <c r="D228" s="113">
        <f t="shared" si="12"/>
        <v>94.152000000000001</v>
      </c>
      <c r="E228" s="111"/>
      <c r="F228" s="306">
        <f t="shared" si="13"/>
        <v>0</v>
      </c>
      <c r="H228" s="191"/>
    </row>
    <row r="229" spans="1:8" ht="12.75" customHeight="1">
      <c r="A229" s="43"/>
      <c r="B229" s="169" t="s">
        <v>20</v>
      </c>
      <c r="C229" s="93"/>
      <c r="D229" s="113">
        <f>SUM(D209:D228)</f>
        <v>3384.8879999999999</v>
      </c>
      <c r="E229" s="167"/>
      <c r="F229" s="105"/>
      <c r="H229" s="191"/>
    </row>
    <row r="230" spans="1:8" ht="12.75" customHeight="1">
      <c r="A230" s="43"/>
      <c r="B230" s="64"/>
      <c r="C230" s="92"/>
      <c r="D230" s="113"/>
      <c r="E230" s="117"/>
      <c r="F230" s="104"/>
      <c r="H230" s="49"/>
    </row>
    <row r="231" spans="1:8" ht="140.25" customHeight="1">
      <c r="A231" s="43">
        <f>+A206+1</f>
        <v>8</v>
      </c>
      <c r="B231" s="53" t="s">
        <v>89</v>
      </c>
      <c r="C231" s="92"/>
      <c r="D231" s="113"/>
      <c r="E231" s="114"/>
      <c r="F231" s="115"/>
      <c r="H231" s="49"/>
    </row>
    <row r="232" spans="1:8" ht="15.75" customHeight="1">
      <c r="A232" s="43"/>
      <c r="B232" s="198"/>
      <c r="C232" s="92"/>
      <c r="D232" s="113"/>
      <c r="E232" s="114"/>
      <c r="F232" s="115"/>
      <c r="H232" s="49"/>
    </row>
    <row r="233" spans="1:8" ht="15">
      <c r="A233" s="43"/>
      <c r="B233" s="57" t="str">
        <f>'fekalna osnovni podatki'!B8</f>
        <v>Območje Barižoni</v>
      </c>
      <c r="C233" s="92"/>
      <c r="D233" s="117"/>
      <c r="E233" s="117"/>
      <c r="F233" s="104"/>
      <c r="H233" s="49"/>
    </row>
    <row r="234" spans="1:8" ht="12.75" customHeight="1">
      <c r="A234" s="43"/>
      <c r="B234" s="57" t="str">
        <f>'fekalna osnovni podatki'!B9</f>
        <v>kanal K1 (Ankaran)</v>
      </c>
      <c r="C234" s="92" t="s">
        <v>13</v>
      </c>
      <c r="D234" s="113">
        <f t="shared" ref="D234:D253" si="14">+G11*0.5</f>
        <v>0</v>
      </c>
      <c r="E234" s="111"/>
      <c r="F234" s="306">
        <f>D234*E234</f>
        <v>0</v>
      </c>
      <c r="H234" s="49"/>
    </row>
    <row r="235" spans="1:8" ht="12.75" customHeight="1">
      <c r="A235" s="43"/>
      <c r="B235" s="57" t="str">
        <f>'fekalna osnovni podatki'!B10</f>
        <v>kanal K1 (Koper)</v>
      </c>
      <c r="C235" s="92" t="s">
        <v>13</v>
      </c>
      <c r="D235" s="113">
        <f t="shared" si="14"/>
        <v>0</v>
      </c>
      <c r="E235" s="111"/>
      <c r="F235" s="306">
        <f>D235*E235</f>
        <v>0</v>
      </c>
      <c r="H235" s="49"/>
    </row>
    <row r="236" spans="1:8" ht="12.75" customHeight="1">
      <c r="A236" s="43"/>
      <c r="B236" s="57" t="str">
        <f>'fekalna osnovni podatki'!B11</f>
        <v>kanal K2 (Ankaran)</v>
      </c>
      <c r="C236" s="92" t="s">
        <v>13</v>
      </c>
      <c r="D236" s="113">
        <f t="shared" si="14"/>
        <v>0</v>
      </c>
      <c r="E236" s="111"/>
      <c r="F236" s="306">
        <f t="shared" ref="F236:F253" si="15">D236*E236</f>
        <v>0</v>
      </c>
      <c r="H236" s="49"/>
    </row>
    <row r="237" spans="1:8" ht="12.75" customHeight="1">
      <c r="A237" s="43"/>
      <c r="B237" s="57" t="str">
        <f>'fekalna osnovni podatki'!B12</f>
        <v>kanal K2 (Koper)</v>
      </c>
      <c r="C237" s="92" t="s">
        <v>13</v>
      </c>
      <c r="D237" s="113">
        <f t="shared" si="14"/>
        <v>0</v>
      </c>
      <c r="E237" s="111"/>
      <c r="F237" s="306">
        <f t="shared" si="15"/>
        <v>0</v>
      </c>
      <c r="H237" s="49"/>
    </row>
    <row r="238" spans="1:8" ht="12.75" customHeight="1">
      <c r="A238" s="43"/>
      <c r="B238" s="57" t="str">
        <f>'fekalna osnovni podatki'!B13</f>
        <v>kanal K3</v>
      </c>
      <c r="C238" s="92" t="s">
        <v>13</v>
      </c>
      <c r="D238" s="113">
        <f t="shared" si="14"/>
        <v>0</v>
      </c>
      <c r="E238" s="111"/>
      <c r="F238" s="306">
        <f t="shared" si="15"/>
        <v>0</v>
      </c>
      <c r="H238" s="49"/>
    </row>
    <row r="239" spans="1:8" ht="12.75" customHeight="1">
      <c r="A239" s="43"/>
      <c r="B239" s="57" t="str">
        <f>'fekalna osnovni podatki'!B14</f>
        <v>kanal K3.1</v>
      </c>
      <c r="C239" s="92" t="s">
        <v>13</v>
      </c>
      <c r="D239" s="113">
        <f t="shared" si="14"/>
        <v>0</v>
      </c>
      <c r="E239" s="111"/>
      <c r="F239" s="306">
        <f t="shared" si="15"/>
        <v>0</v>
      </c>
      <c r="H239" s="49"/>
    </row>
    <row r="240" spans="1:8" ht="12.75" customHeight="1">
      <c r="A240" s="43"/>
      <c r="B240" s="57" t="str">
        <f>'fekalna osnovni podatki'!B15</f>
        <v>kanal K3.2</v>
      </c>
      <c r="C240" s="92" t="s">
        <v>13</v>
      </c>
      <c r="D240" s="113">
        <f t="shared" si="14"/>
        <v>0</v>
      </c>
      <c r="E240" s="111"/>
      <c r="F240" s="306">
        <f t="shared" si="15"/>
        <v>0</v>
      </c>
      <c r="H240" s="49"/>
    </row>
    <row r="241" spans="1:8" ht="12.75" customHeight="1">
      <c r="A241" s="43"/>
      <c r="B241" s="57" t="str">
        <f>'fekalna osnovni podatki'!B16</f>
        <v>kanal K4</v>
      </c>
      <c r="C241" s="92" t="s">
        <v>13</v>
      </c>
      <c r="D241" s="113">
        <f t="shared" si="14"/>
        <v>9.08</v>
      </c>
      <c r="E241" s="111"/>
      <c r="F241" s="306">
        <f t="shared" si="15"/>
        <v>0</v>
      </c>
      <c r="H241" s="49"/>
    </row>
    <row r="242" spans="1:8" ht="12.75" customHeight="1">
      <c r="A242" s="43"/>
      <c r="B242" s="57" t="str">
        <f>'fekalna osnovni podatki'!B17</f>
        <v>kanal K4.1</v>
      </c>
      <c r="C242" s="92" t="s">
        <v>13</v>
      </c>
      <c r="D242" s="113">
        <f t="shared" si="14"/>
        <v>0</v>
      </c>
      <c r="E242" s="111"/>
      <c r="F242" s="306">
        <f t="shared" si="15"/>
        <v>0</v>
      </c>
      <c r="H242" s="49"/>
    </row>
    <row r="243" spans="1:8" ht="12.75" customHeight="1">
      <c r="A243" s="43"/>
      <c r="B243" s="57" t="str">
        <f>'fekalna osnovni podatki'!B18</f>
        <v>kanal K4.1.2</v>
      </c>
      <c r="C243" s="92" t="s">
        <v>13</v>
      </c>
      <c r="D243" s="113">
        <f t="shared" si="14"/>
        <v>0</v>
      </c>
      <c r="E243" s="111"/>
      <c r="F243" s="306">
        <f t="shared" si="15"/>
        <v>0</v>
      </c>
      <c r="H243" s="49"/>
    </row>
    <row r="244" spans="1:8" ht="12.75" customHeight="1">
      <c r="A244" s="43"/>
      <c r="B244" s="57" t="str">
        <f>'fekalna osnovni podatki'!B19</f>
        <v>kanal K4.2</v>
      </c>
      <c r="C244" s="92" t="s">
        <v>13</v>
      </c>
      <c r="D244" s="113">
        <f t="shared" si="14"/>
        <v>0</v>
      </c>
      <c r="E244" s="111"/>
      <c r="F244" s="306">
        <f t="shared" si="15"/>
        <v>0</v>
      </c>
      <c r="H244" s="49"/>
    </row>
    <row r="245" spans="1:8" ht="12.75" customHeight="1">
      <c r="A245" s="43"/>
      <c r="B245" s="57" t="str">
        <f>'fekalna osnovni podatki'!B20</f>
        <v>kanal K4.2.1</v>
      </c>
      <c r="C245" s="92" t="s">
        <v>13</v>
      </c>
      <c r="D245" s="113">
        <f t="shared" si="14"/>
        <v>0</v>
      </c>
      <c r="E245" s="111"/>
      <c r="F245" s="306">
        <f t="shared" si="15"/>
        <v>0</v>
      </c>
      <c r="H245" s="49"/>
    </row>
    <row r="246" spans="1:8" ht="12.75" customHeight="1">
      <c r="A246" s="43"/>
      <c r="B246" s="57" t="str">
        <f>'fekalna osnovni podatki'!B21</f>
        <v>kanal K4.3</v>
      </c>
      <c r="C246" s="92" t="s">
        <v>13</v>
      </c>
      <c r="D246" s="113">
        <f t="shared" si="14"/>
        <v>111.145</v>
      </c>
      <c r="E246" s="111"/>
      <c r="F246" s="306">
        <f t="shared" si="15"/>
        <v>0</v>
      </c>
      <c r="H246" s="49"/>
    </row>
    <row r="247" spans="1:8" ht="12.75" customHeight="1">
      <c r="A247" s="43"/>
      <c r="B247" s="57" t="str">
        <f>'fekalna osnovni podatki'!B22</f>
        <v>kanal K5</v>
      </c>
      <c r="C247" s="92" t="s">
        <v>13</v>
      </c>
      <c r="D247" s="113">
        <f t="shared" si="14"/>
        <v>71.805000000000007</v>
      </c>
      <c r="E247" s="111"/>
      <c r="F247" s="306">
        <f t="shared" si="15"/>
        <v>0</v>
      </c>
      <c r="H247" s="49"/>
    </row>
    <row r="248" spans="1:8" ht="12.75" customHeight="1">
      <c r="A248" s="43"/>
      <c r="B248" s="57" t="str">
        <f>'fekalna osnovni podatki'!B23</f>
        <v>kanal K5.1</v>
      </c>
      <c r="C248" s="92" t="s">
        <v>13</v>
      </c>
      <c r="D248" s="113">
        <f t="shared" si="14"/>
        <v>0</v>
      </c>
      <c r="E248" s="111"/>
      <c r="F248" s="306">
        <f t="shared" si="15"/>
        <v>0</v>
      </c>
      <c r="H248" s="49"/>
    </row>
    <row r="249" spans="1:8" ht="12.75" customHeight="1">
      <c r="A249" s="43"/>
      <c r="B249" s="57" t="str">
        <f>'fekalna osnovni podatki'!B24</f>
        <v>kanal K5.2</v>
      </c>
      <c r="C249" s="92" t="s">
        <v>13</v>
      </c>
      <c r="D249" s="113">
        <f t="shared" si="14"/>
        <v>23.715</v>
      </c>
      <c r="E249" s="111"/>
      <c r="F249" s="306">
        <f t="shared" si="15"/>
        <v>0</v>
      </c>
      <c r="H249" s="49"/>
    </row>
    <row r="250" spans="1:8" ht="12.75" customHeight="1">
      <c r="A250" s="43"/>
      <c r="B250" s="57" t="str">
        <f>'fekalna osnovni podatki'!B25</f>
        <v>kanal K5.3</v>
      </c>
      <c r="C250" s="92" t="s">
        <v>13</v>
      </c>
      <c r="D250" s="113">
        <f t="shared" si="14"/>
        <v>11.31</v>
      </c>
      <c r="E250" s="111"/>
      <c r="F250" s="306">
        <f t="shared" si="15"/>
        <v>0</v>
      </c>
      <c r="H250" s="49"/>
    </row>
    <row r="251" spans="1:8" ht="12.75" customHeight="1">
      <c r="A251" s="43"/>
      <c r="B251" s="57" t="str">
        <f>'fekalna osnovni podatki'!B26</f>
        <v>kanal K5.4</v>
      </c>
      <c r="C251" s="92" t="s">
        <v>13</v>
      </c>
      <c r="D251" s="113">
        <f t="shared" si="14"/>
        <v>29.945</v>
      </c>
      <c r="E251" s="111"/>
      <c r="F251" s="306">
        <f t="shared" si="15"/>
        <v>0</v>
      </c>
      <c r="H251" s="49"/>
    </row>
    <row r="252" spans="1:8" ht="12.75" customHeight="1">
      <c r="A252" s="43"/>
      <c r="B252" s="57" t="str">
        <f>'fekalna osnovni podatki'!B27</f>
        <v>tlačni T1</v>
      </c>
      <c r="C252" s="92" t="s">
        <v>13</v>
      </c>
      <c r="D252" s="113">
        <f t="shared" si="14"/>
        <v>117.23999999999998</v>
      </c>
      <c r="E252" s="111"/>
      <c r="F252" s="306">
        <f t="shared" si="15"/>
        <v>0</v>
      </c>
      <c r="H252" s="49"/>
    </row>
    <row r="253" spans="1:8" ht="12.75" customHeight="1">
      <c r="A253" s="43"/>
      <c r="B253" s="57" t="str">
        <f>'fekalna osnovni podatki'!B28</f>
        <v>tlačni T2</v>
      </c>
      <c r="C253" s="92" t="s">
        <v>13</v>
      </c>
      <c r="D253" s="113">
        <f t="shared" si="14"/>
        <v>0</v>
      </c>
      <c r="E253" s="111"/>
      <c r="F253" s="306">
        <f t="shared" si="15"/>
        <v>0</v>
      </c>
      <c r="H253" s="49"/>
    </row>
    <row r="254" spans="1:8" ht="12.75" customHeight="1">
      <c r="A254" s="43"/>
      <c r="B254" s="169" t="s">
        <v>20</v>
      </c>
      <c r="C254" s="93"/>
      <c r="D254" s="113">
        <f>SUM(D234:D253)</f>
        <v>374.24</v>
      </c>
      <c r="E254" s="167"/>
      <c r="F254" s="105"/>
      <c r="H254" s="49"/>
    </row>
    <row r="255" spans="1:8" ht="12.75" customHeight="1">
      <c r="A255" s="43"/>
      <c r="B255" s="64"/>
      <c r="C255" s="92"/>
      <c r="D255" s="113"/>
      <c r="E255" s="117"/>
      <c r="F255" s="104"/>
      <c r="H255" s="49"/>
    </row>
    <row r="256" spans="1:8" ht="103.5" customHeight="1">
      <c r="A256" s="43">
        <f>+A231+1</f>
        <v>9</v>
      </c>
      <c r="B256" s="224" t="s">
        <v>90</v>
      </c>
      <c r="C256" s="95"/>
      <c r="D256" s="120"/>
      <c r="E256" s="116"/>
      <c r="F256" s="112"/>
      <c r="H256" s="49"/>
    </row>
    <row r="257" spans="1:8" ht="15">
      <c r="A257" s="43"/>
      <c r="B257" s="198"/>
      <c r="C257" s="92"/>
      <c r="D257" s="113"/>
      <c r="E257" s="114"/>
      <c r="F257" s="115"/>
      <c r="H257" s="49"/>
    </row>
    <row r="258" spans="1:8" ht="15">
      <c r="A258" s="43"/>
      <c r="B258" s="57" t="str">
        <f>'fekalna osnovni podatki'!B8</f>
        <v>Območje Barižoni</v>
      </c>
      <c r="C258" s="92"/>
      <c r="D258" s="117"/>
      <c r="E258" s="117"/>
      <c r="F258" s="104"/>
      <c r="H258" s="49"/>
    </row>
    <row r="259" spans="1:8" ht="12.75" customHeight="1">
      <c r="A259" s="43"/>
      <c r="B259" s="57" t="str">
        <f>'fekalna osnovni podatki'!B9</f>
        <v>kanal K1 (Ankaran)</v>
      </c>
      <c r="C259" s="92" t="s">
        <v>13</v>
      </c>
      <c r="D259" s="113">
        <f t="shared" ref="D259:D278" si="16">+(E11+F11)*0.1</f>
        <v>63.148000000000003</v>
      </c>
      <c r="E259" s="111"/>
      <c r="F259" s="306">
        <f>D259*E259</f>
        <v>0</v>
      </c>
      <c r="H259" s="170"/>
    </row>
    <row r="260" spans="1:8" ht="12.75" customHeight="1">
      <c r="A260" s="43"/>
      <c r="B260" s="57" t="str">
        <f>'fekalna osnovni podatki'!B10</f>
        <v>kanal K1 (Koper)</v>
      </c>
      <c r="C260" s="92" t="s">
        <v>13</v>
      </c>
      <c r="D260" s="113">
        <f t="shared" si="16"/>
        <v>102.04</v>
      </c>
      <c r="E260" s="111"/>
      <c r="F260" s="306">
        <f>D260*E260</f>
        <v>0</v>
      </c>
      <c r="H260" s="170"/>
    </row>
    <row r="261" spans="1:8" ht="12.75" customHeight="1">
      <c r="A261" s="43"/>
      <c r="B261" s="57" t="str">
        <f>'fekalna osnovni podatki'!B11</f>
        <v>kanal K2 (Ankaran)</v>
      </c>
      <c r="C261" s="92" t="s">
        <v>13</v>
      </c>
      <c r="D261" s="113">
        <f t="shared" si="16"/>
        <v>6.5620000000000012</v>
      </c>
      <c r="E261" s="111"/>
      <c r="F261" s="306">
        <f t="shared" ref="F261:F278" si="17">D261*E261</f>
        <v>0</v>
      </c>
      <c r="H261" s="170"/>
    </row>
    <row r="262" spans="1:8" ht="12.75" customHeight="1">
      <c r="A262" s="43"/>
      <c r="B262" s="57" t="str">
        <f>'fekalna osnovni podatki'!B12</f>
        <v>kanal K2 (Koper)</v>
      </c>
      <c r="C262" s="92" t="s">
        <v>13</v>
      </c>
      <c r="D262" s="113">
        <f t="shared" si="16"/>
        <v>15.554</v>
      </c>
      <c r="E262" s="111"/>
      <c r="F262" s="306">
        <f t="shared" si="17"/>
        <v>0</v>
      </c>
      <c r="H262" s="170"/>
    </row>
    <row r="263" spans="1:8" ht="12.75" customHeight="1">
      <c r="A263" s="43"/>
      <c r="B263" s="57" t="str">
        <f>'fekalna osnovni podatki'!B13</f>
        <v>kanal K3</v>
      </c>
      <c r="C263" s="92" t="s">
        <v>13</v>
      </c>
      <c r="D263" s="113">
        <f t="shared" si="16"/>
        <v>19.478000000000002</v>
      </c>
      <c r="E263" s="111"/>
      <c r="F263" s="306">
        <f t="shared" si="17"/>
        <v>0</v>
      </c>
      <c r="H263" s="50"/>
    </row>
    <row r="264" spans="1:8" ht="12.75" customHeight="1">
      <c r="A264" s="43"/>
      <c r="B264" s="57" t="str">
        <f>'fekalna osnovni podatki'!B14</f>
        <v>kanal K3.1</v>
      </c>
      <c r="C264" s="92" t="s">
        <v>13</v>
      </c>
      <c r="D264" s="113">
        <f t="shared" si="16"/>
        <v>3.516</v>
      </c>
      <c r="E264" s="111"/>
      <c r="F264" s="306">
        <f t="shared" si="17"/>
        <v>0</v>
      </c>
      <c r="H264" s="50"/>
    </row>
    <row r="265" spans="1:8" ht="12.75" customHeight="1">
      <c r="A265" s="43"/>
      <c r="B265" s="57" t="str">
        <f>'fekalna osnovni podatki'!B15</f>
        <v>kanal K3.2</v>
      </c>
      <c r="C265" s="92" t="s">
        <v>13</v>
      </c>
      <c r="D265" s="113">
        <f t="shared" si="16"/>
        <v>2.734</v>
      </c>
      <c r="E265" s="111"/>
      <c r="F265" s="306">
        <f t="shared" si="17"/>
        <v>0</v>
      </c>
      <c r="H265" s="170"/>
    </row>
    <row r="266" spans="1:8" ht="12.75" customHeight="1">
      <c r="A266" s="43"/>
      <c r="B266" s="57" t="str">
        <f>'fekalna osnovni podatki'!B16</f>
        <v>kanal K4</v>
      </c>
      <c r="C266" s="92" t="s">
        <v>13</v>
      </c>
      <c r="D266" s="113">
        <f t="shared" si="16"/>
        <v>57.940999999999988</v>
      </c>
      <c r="E266" s="111"/>
      <c r="F266" s="306">
        <f t="shared" si="17"/>
        <v>0</v>
      </c>
      <c r="H266" s="170"/>
    </row>
    <row r="267" spans="1:8" ht="12.75" customHeight="1">
      <c r="A267" s="43"/>
      <c r="B267" s="57" t="str">
        <f>'fekalna osnovni podatki'!B17</f>
        <v>kanal K4.1</v>
      </c>
      <c r="C267" s="92" t="s">
        <v>13</v>
      </c>
      <c r="D267" s="113">
        <f t="shared" si="16"/>
        <v>10.544</v>
      </c>
      <c r="E267" s="111"/>
      <c r="F267" s="306">
        <f t="shared" si="17"/>
        <v>0</v>
      </c>
      <c r="H267" s="170"/>
    </row>
    <row r="268" spans="1:8" ht="12.75" customHeight="1">
      <c r="A268" s="43"/>
      <c r="B268" s="57" t="str">
        <f>'fekalna osnovni podatki'!B18</f>
        <v>kanal K4.1.2</v>
      </c>
      <c r="C268" s="92" t="s">
        <v>13</v>
      </c>
      <c r="D268" s="113">
        <f t="shared" si="16"/>
        <v>7.0840000000000005</v>
      </c>
      <c r="E268" s="111"/>
      <c r="F268" s="306">
        <f t="shared" si="17"/>
        <v>0</v>
      </c>
      <c r="H268" s="170"/>
    </row>
    <row r="269" spans="1:8" ht="12.75" customHeight="1">
      <c r="A269" s="43"/>
      <c r="B269" s="57" t="str">
        <f>'fekalna osnovni podatki'!B19</f>
        <v>kanal K4.2</v>
      </c>
      <c r="C269" s="92" t="s">
        <v>13</v>
      </c>
      <c r="D269" s="113">
        <f t="shared" si="16"/>
        <v>25.925000000000001</v>
      </c>
      <c r="E269" s="111"/>
      <c r="F269" s="306">
        <f t="shared" si="17"/>
        <v>0</v>
      </c>
      <c r="H269" s="170"/>
    </row>
    <row r="270" spans="1:8" ht="12.75" customHeight="1">
      <c r="A270" s="43"/>
      <c r="B270" s="57" t="str">
        <f>'fekalna osnovni podatki'!B20</f>
        <v>kanal K4.2.1</v>
      </c>
      <c r="C270" s="92" t="s">
        <v>13</v>
      </c>
      <c r="D270" s="113">
        <f t="shared" si="16"/>
        <v>4.6020000000000003</v>
      </c>
      <c r="E270" s="111"/>
      <c r="F270" s="306">
        <f t="shared" si="17"/>
        <v>0</v>
      </c>
      <c r="H270" s="50"/>
    </row>
    <row r="271" spans="1:8" ht="12.75" customHeight="1">
      <c r="A271" s="43"/>
      <c r="B271" s="57" t="str">
        <f>'fekalna osnovni podatki'!B21</f>
        <v>kanal K4.3</v>
      </c>
      <c r="C271" s="92" t="s">
        <v>13</v>
      </c>
      <c r="D271" s="113">
        <f t="shared" si="16"/>
        <v>3.0940000000000003</v>
      </c>
      <c r="E271" s="111"/>
      <c r="F271" s="306">
        <f t="shared" si="17"/>
        <v>0</v>
      </c>
      <c r="H271" s="50"/>
    </row>
    <row r="272" spans="1:8" ht="12.75" customHeight="1">
      <c r="A272" s="43"/>
      <c r="B272" s="57" t="str">
        <f>'fekalna osnovni podatki'!B22</f>
        <v>kanal K5</v>
      </c>
      <c r="C272" s="92" t="s">
        <v>13</v>
      </c>
      <c r="D272" s="113">
        <f t="shared" si="16"/>
        <v>3.9630000000000005</v>
      </c>
      <c r="E272" s="111"/>
      <c r="F272" s="306">
        <f t="shared" si="17"/>
        <v>0</v>
      </c>
      <c r="H272" s="50"/>
    </row>
    <row r="273" spans="1:8" ht="12.75" customHeight="1">
      <c r="A273" s="43"/>
      <c r="B273" s="57" t="str">
        <f>'fekalna osnovni podatki'!B23</f>
        <v>kanal K5.1</v>
      </c>
      <c r="C273" s="92" t="s">
        <v>13</v>
      </c>
      <c r="D273" s="113">
        <f t="shared" si="16"/>
        <v>2.673</v>
      </c>
      <c r="E273" s="111"/>
      <c r="F273" s="306">
        <f t="shared" si="17"/>
        <v>0</v>
      </c>
      <c r="H273" s="50"/>
    </row>
    <row r="274" spans="1:8" ht="12.75" customHeight="1">
      <c r="A274" s="43"/>
      <c r="B274" s="57" t="str">
        <f>'fekalna osnovni podatki'!B24</f>
        <v>kanal K5.2</v>
      </c>
      <c r="C274" s="92" t="s">
        <v>13</v>
      </c>
      <c r="D274" s="113">
        <f t="shared" si="16"/>
        <v>0</v>
      </c>
      <c r="E274" s="111"/>
      <c r="F274" s="306">
        <f t="shared" si="17"/>
        <v>0</v>
      </c>
      <c r="H274" s="50"/>
    </row>
    <row r="275" spans="1:8" ht="12.75" customHeight="1">
      <c r="A275" s="43"/>
      <c r="B275" s="57" t="str">
        <f>'fekalna osnovni podatki'!B25</f>
        <v>kanal K5.3</v>
      </c>
      <c r="C275" s="92" t="s">
        <v>13</v>
      </c>
      <c r="D275" s="113">
        <f t="shared" si="16"/>
        <v>0</v>
      </c>
      <c r="E275" s="111"/>
      <c r="F275" s="306">
        <f t="shared" si="17"/>
        <v>0</v>
      </c>
      <c r="H275" s="50"/>
    </row>
    <row r="276" spans="1:8" ht="12.75" customHeight="1">
      <c r="A276" s="43"/>
      <c r="B276" s="57" t="str">
        <f>'fekalna osnovni podatki'!B26</f>
        <v>kanal K5.4</v>
      </c>
      <c r="C276" s="92" t="s">
        <v>13</v>
      </c>
      <c r="D276" s="113">
        <f t="shared" si="16"/>
        <v>0</v>
      </c>
      <c r="E276" s="111"/>
      <c r="F276" s="306">
        <f t="shared" si="17"/>
        <v>0</v>
      </c>
      <c r="H276" s="50"/>
    </row>
    <row r="277" spans="1:8" ht="12.75" customHeight="1">
      <c r="A277" s="43"/>
      <c r="B277" s="57" t="str">
        <f>'fekalna osnovni podatki'!B27</f>
        <v>tlačni T1</v>
      </c>
      <c r="C277" s="92" t="s">
        <v>13</v>
      </c>
      <c r="D277" s="113">
        <f t="shared" si="16"/>
        <v>7.6360000000000001</v>
      </c>
      <c r="E277" s="111"/>
      <c r="F277" s="306">
        <f t="shared" si="17"/>
        <v>0</v>
      </c>
      <c r="H277" s="50"/>
    </row>
    <row r="278" spans="1:8" ht="12.75" customHeight="1">
      <c r="A278" s="43"/>
      <c r="B278" s="57" t="str">
        <f>'fekalna osnovni podatki'!B28</f>
        <v>tlačni T2</v>
      </c>
      <c r="C278" s="92" t="s">
        <v>13</v>
      </c>
      <c r="D278" s="113">
        <f t="shared" si="16"/>
        <v>11.769</v>
      </c>
      <c r="E278" s="111"/>
      <c r="F278" s="306">
        <f t="shared" si="17"/>
        <v>0</v>
      </c>
      <c r="H278" s="50"/>
    </row>
    <row r="279" spans="1:8" ht="12.75" customHeight="1">
      <c r="A279" s="43"/>
      <c r="B279" s="169" t="s">
        <v>20</v>
      </c>
      <c r="C279" s="93"/>
      <c r="D279" s="113">
        <f>SUM(D259:D278)</f>
        <v>348.26300000000003</v>
      </c>
      <c r="E279" s="167"/>
      <c r="F279" s="105"/>
      <c r="H279" s="170"/>
    </row>
    <row r="280" spans="1:8" ht="12.75" customHeight="1">
      <c r="A280" s="43"/>
      <c r="B280" s="64"/>
      <c r="C280" s="95"/>
      <c r="D280" s="90"/>
      <c r="E280" s="116"/>
      <c r="F280" s="112"/>
      <c r="H280" s="49"/>
    </row>
    <row r="281" spans="1:8" ht="114.75">
      <c r="A281" s="43">
        <f>+A256+1</f>
        <v>10</v>
      </c>
      <c r="B281" s="224" t="s">
        <v>91</v>
      </c>
      <c r="C281" s="95"/>
      <c r="D281" s="120"/>
      <c r="E281" s="116"/>
      <c r="F281" s="112"/>
      <c r="H281" s="49"/>
    </row>
    <row r="282" spans="1:8" ht="15">
      <c r="A282" s="43"/>
      <c r="B282" s="198"/>
      <c r="C282" s="92"/>
      <c r="D282" s="113"/>
      <c r="E282" s="114"/>
      <c r="F282" s="115"/>
      <c r="H282" s="49"/>
    </row>
    <row r="283" spans="1:8" ht="15">
      <c r="A283" s="43"/>
      <c r="B283" s="57" t="str">
        <f>'fekalna osnovni podatki'!B8</f>
        <v>Območje Barižoni</v>
      </c>
      <c r="C283" s="92"/>
      <c r="D283" s="117"/>
      <c r="E283" s="117"/>
      <c r="F283" s="104"/>
      <c r="H283" s="49"/>
    </row>
    <row r="284" spans="1:8" ht="12.75" customHeight="1">
      <c r="A284" s="43"/>
      <c r="B284" s="57" t="str">
        <f>'fekalna osnovni podatki'!B9</f>
        <v>kanal K1 (Ankaran)</v>
      </c>
      <c r="C284" s="92" t="s">
        <v>13</v>
      </c>
      <c r="D284" s="113">
        <f t="shared" ref="D284:D303" si="18">+D259*2.5</f>
        <v>157.87</v>
      </c>
      <c r="E284" s="111"/>
      <c r="F284" s="306">
        <f>D284*E284</f>
        <v>0</v>
      </c>
      <c r="H284" s="49"/>
    </row>
    <row r="285" spans="1:8" ht="12.75" customHeight="1">
      <c r="A285" s="43"/>
      <c r="B285" s="57" t="str">
        <f>'fekalna osnovni podatki'!B10</f>
        <v>kanal K1 (Koper)</v>
      </c>
      <c r="C285" s="92" t="s">
        <v>13</v>
      </c>
      <c r="D285" s="113">
        <f t="shared" si="18"/>
        <v>255.10000000000002</v>
      </c>
      <c r="E285" s="111"/>
      <c r="F285" s="306">
        <f>D285*E285</f>
        <v>0</v>
      </c>
      <c r="H285" s="49"/>
    </row>
    <row r="286" spans="1:8" ht="12.75" customHeight="1">
      <c r="A286" s="43"/>
      <c r="B286" s="57" t="str">
        <f>'fekalna osnovni podatki'!B11</f>
        <v>kanal K2 (Ankaran)</v>
      </c>
      <c r="C286" s="92" t="s">
        <v>13</v>
      </c>
      <c r="D286" s="113">
        <f t="shared" si="18"/>
        <v>16.405000000000001</v>
      </c>
      <c r="E286" s="111"/>
      <c r="F286" s="306">
        <f t="shared" ref="F286:F303" si="19">D286*E286</f>
        <v>0</v>
      </c>
      <c r="H286" s="49"/>
    </row>
    <row r="287" spans="1:8" ht="12.75" customHeight="1">
      <c r="A287" s="43"/>
      <c r="B287" s="57" t="str">
        <f>'fekalna osnovni podatki'!B12</f>
        <v>kanal K2 (Koper)</v>
      </c>
      <c r="C287" s="92" t="s">
        <v>13</v>
      </c>
      <c r="D287" s="113">
        <f t="shared" si="18"/>
        <v>38.884999999999998</v>
      </c>
      <c r="E287" s="111"/>
      <c r="F287" s="306">
        <f t="shared" si="19"/>
        <v>0</v>
      </c>
      <c r="H287" s="49"/>
    </row>
    <row r="288" spans="1:8" ht="12.75" customHeight="1">
      <c r="A288" s="43"/>
      <c r="B288" s="57" t="str">
        <f>'fekalna osnovni podatki'!B13</f>
        <v>kanal K3</v>
      </c>
      <c r="C288" s="92" t="s">
        <v>13</v>
      </c>
      <c r="D288" s="113">
        <f t="shared" si="18"/>
        <v>48.695000000000007</v>
      </c>
      <c r="E288" s="111"/>
      <c r="F288" s="306">
        <f t="shared" si="19"/>
        <v>0</v>
      </c>
      <c r="H288" s="49"/>
    </row>
    <row r="289" spans="1:8" ht="12.75" customHeight="1">
      <c r="A289" s="43"/>
      <c r="B289" s="57" t="str">
        <f>'fekalna osnovni podatki'!B14</f>
        <v>kanal K3.1</v>
      </c>
      <c r="C289" s="92" t="s">
        <v>13</v>
      </c>
      <c r="D289" s="113">
        <f t="shared" si="18"/>
        <v>8.7899999999999991</v>
      </c>
      <c r="E289" s="111"/>
      <c r="F289" s="306">
        <f t="shared" si="19"/>
        <v>0</v>
      </c>
      <c r="H289" s="49"/>
    </row>
    <row r="290" spans="1:8" ht="12.75" customHeight="1">
      <c r="A290" s="43"/>
      <c r="B290" s="57" t="str">
        <f>'fekalna osnovni podatki'!B15</f>
        <v>kanal K3.2</v>
      </c>
      <c r="C290" s="92" t="s">
        <v>13</v>
      </c>
      <c r="D290" s="113">
        <f t="shared" si="18"/>
        <v>6.835</v>
      </c>
      <c r="E290" s="111"/>
      <c r="F290" s="306">
        <f t="shared" si="19"/>
        <v>0</v>
      </c>
      <c r="H290" s="49"/>
    </row>
    <row r="291" spans="1:8" ht="12.75" customHeight="1">
      <c r="A291" s="43"/>
      <c r="B291" s="57" t="str">
        <f>'fekalna osnovni podatki'!B16</f>
        <v>kanal K4</v>
      </c>
      <c r="C291" s="92" t="s">
        <v>13</v>
      </c>
      <c r="D291" s="113">
        <f t="shared" si="18"/>
        <v>144.85249999999996</v>
      </c>
      <c r="E291" s="111"/>
      <c r="F291" s="306">
        <f t="shared" si="19"/>
        <v>0</v>
      </c>
      <c r="H291" s="49"/>
    </row>
    <row r="292" spans="1:8" ht="12.75" customHeight="1">
      <c r="A292" s="43"/>
      <c r="B292" s="57" t="str">
        <f>'fekalna osnovni podatki'!B17</f>
        <v>kanal K4.1</v>
      </c>
      <c r="C292" s="92" t="s">
        <v>13</v>
      </c>
      <c r="D292" s="113">
        <f t="shared" si="18"/>
        <v>26.36</v>
      </c>
      <c r="E292" s="111"/>
      <c r="F292" s="306">
        <f t="shared" si="19"/>
        <v>0</v>
      </c>
      <c r="H292" s="49"/>
    </row>
    <row r="293" spans="1:8" ht="12.75" customHeight="1">
      <c r="A293" s="43"/>
      <c r="B293" s="57" t="str">
        <f>'fekalna osnovni podatki'!B18</f>
        <v>kanal K4.1.2</v>
      </c>
      <c r="C293" s="92" t="s">
        <v>13</v>
      </c>
      <c r="D293" s="113">
        <f t="shared" si="18"/>
        <v>17.71</v>
      </c>
      <c r="E293" s="111"/>
      <c r="F293" s="306">
        <f t="shared" si="19"/>
        <v>0</v>
      </c>
      <c r="H293" s="49"/>
    </row>
    <row r="294" spans="1:8" ht="12.75" customHeight="1">
      <c r="A294" s="43"/>
      <c r="B294" s="57" t="str">
        <f>'fekalna osnovni podatki'!B19</f>
        <v>kanal K4.2</v>
      </c>
      <c r="C294" s="92" t="s">
        <v>13</v>
      </c>
      <c r="D294" s="113">
        <f t="shared" si="18"/>
        <v>64.8125</v>
      </c>
      <c r="E294" s="111"/>
      <c r="F294" s="306">
        <f t="shared" si="19"/>
        <v>0</v>
      </c>
      <c r="H294" s="49"/>
    </row>
    <row r="295" spans="1:8" ht="12.75" customHeight="1">
      <c r="A295" s="43"/>
      <c r="B295" s="57" t="str">
        <f>'fekalna osnovni podatki'!B20</f>
        <v>kanal K4.2.1</v>
      </c>
      <c r="C295" s="92" t="s">
        <v>13</v>
      </c>
      <c r="D295" s="113">
        <f t="shared" si="18"/>
        <v>11.505000000000001</v>
      </c>
      <c r="E295" s="111"/>
      <c r="F295" s="306">
        <f t="shared" si="19"/>
        <v>0</v>
      </c>
      <c r="H295" s="49"/>
    </row>
    <row r="296" spans="1:8" ht="12.75" customHeight="1">
      <c r="A296" s="43"/>
      <c r="B296" s="57" t="str">
        <f>'fekalna osnovni podatki'!B21</f>
        <v>kanal K4.3</v>
      </c>
      <c r="C296" s="92" t="s">
        <v>13</v>
      </c>
      <c r="D296" s="113">
        <f t="shared" si="18"/>
        <v>7.7350000000000012</v>
      </c>
      <c r="E296" s="111"/>
      <c r="F296" s="306">
        <f t="shared" si="19"/>
        <v>0</v>
      </c>
      <c r="H296" s="49"/>
    </row>
    <row r="297" spans="1:8" ht="12.75" customHeight="1">
      <c r="A297" s="43"/>
      <c r="B297" s="57" t="str">
        <f>'fekalna osnovni podatki'!B22</f>
        <v>kanal K5</v>
      </c>
      <c r="C297" s="92" t="s">
        <v>13</v>
      </c>
      <c r="D297" s="113">
        <f t="shared" si="18"/>
        <v>9.9075000000000006</v>
      </c>
      <c r="E297" s="111"/>
      <c r="F297" s="306">
        <f t="shared" si="19"/>
        <v>0</v>
      </c>
      <c r="H297" s="49"/>
    </row>
    <row r="298" spans="1:8" ht="12.75" customHeight="1">
      <c r="A298" s="43"/>
      <c r="B298" s="57" t="str">
        <f>'fekalna osnovni podatki'!B23</f>
        <v>kanal K5.1</v>
      </c>
      <c r="C298" s="92" t="s">
        <v>13</v>
      </c>
      <c r="D298" s="113">
        <f t="shared" si="18"/>
        <v>6.6825000000000001</v>
      </c>
      <c r="E298" s="111"/>
      <c r="F298" s="306">
        <f t="shared" si="19"/>
        <v>0</v>
      </c>
      <c r="H298" s="49"/>
    </row>
    <row r="299" spans="1:8" ht="12.75" customHeight="1">
      <c r="A299" s="43"/>
      <c r="B299" s="57" t="str">
        <f>'fekalna osnovni podatki'!B24</f>
        <v>kanal K5.2</v>
      </c>
      <c r="C299" s="92" t="s">
        <v>13</v>
      </c>
      <c r="D299" s="113">
        <f t="shared" si="18"/>
        <v>0</v>
      </c>
      <c r="E299" s="111"/>
      <c r="F299" s="306">
        <f t="shared" si="19"/>
        <v>0</v>
      </c>
      <c r="H299" s="49"/>
    </row>
    <row r="300" spans="1:8" ht="12.75" customHeight="1">
      <c r="A300" s="43"/>
      <c r="B300" s="57" t="str">
        <f>'fekalna osnovni podatki'!B25</f>
        <v>kanal K5.3</v>
      </c>
      <c r="C300" s="92" t="s">
        <v>13</v>
      </c>
      <c r="D300" s="113">
        <f t="shared" si="18"/>
        <v>0</v>
      </c>
      <c r="E300" s="111"/>
      <c r="F300" s="306">
        <f t="shared" si="19"/>
        <v>0</v>
      </c>
      <c r="H300" s="49"/>
    </row>
    <row r="301" spans="1:8" ht="12.75" customHeight="1">
      <c r="A301" s="43"/>
      <c r="B301" s="57" t="str">
        <f>'fekalna osnovni podatki'!B26</f>
        <v>kanal K5.4</v>
      </c>
      <c r="C301" s="92" t="s">
        <v>13</v>
      </c>
      <c r="D301" s="113">
        <f t="shared" si="18"/>
        <v>0</v>
      </c>
      <c r="E301" s="111"/>
      <c r="F301" s="306">
        <f t="shared" si="19"/>
        <v>0</v>
      </c>
      <c r="H301" s="49"/>
    </row>
    <row r="302" spans="1:8" ht="12.75" customHeight="1">
      <c r="A302" s="43"/>
      <c r="B302" s="57" t="str">
        <f>'fekalna osnovni podatki'!B27</f>
        <v>tlačni T1</v>
      </c>
      <c r="C302" s="92" t="s">
        <v>13</v>
      </c>
      <c r="D302" s="113">
        <f t="shared" si="18"/>
        <v>19.09</v>
      </c>
      <c r="E302" s="111"/>
      <c r="F302" s="306">
        <f t="shared" si="19"/>
        <v>0</v>
      </c>
      <c r="H302" s="49"/>
    </row>
    <row r="303" spans="1:8" ht="12.75" customHeight="1">
      <c r="A303" s="43"/>
      <c r="B303" s="57" t="str">
        <f>'fekalna osnovni podatki'!B28</f>
        <v>tlačni T2</v>
      </c>
      <c r="C303" s="92" t="s">
        <v>13</v>
      </c>
      <c r="D303" s="113">
        <f t="shared" si="18"/>
        <v>29.422499999999999</v>
      </c>
      <c r="E303" s="111"/>
      <c r="F303" s="306">
        <f t="shared" si="19"/>
        <v>0</v>
      </c>
      <c r="H303" s="49"/>
    </row>
    <row r="304" spans="1:8" ht="12.75" customHeight="1">
      <c r="A304" s="43"/>
      <c r="B304" s="169" t="s">
        <v>20</v>
      </c>
      <c r="C304" s="93"/>
      <c r="D304" s="113">
        <f>SUM(D284:D303)</f>
        <v>870.65750000000014</v>
      </c>
      <c r="E304" s="167"/>
      <c r="F304" s="105"/>
      <c r="H304" s="49"/>
    </row>
    <row r="305" spans="1:12" ht="12.75" customHeight="1">
      <c r="A305" s="43"/>
      <c r="B305" s="64"/>
      <c r="C305" s="95"/>
      <c r="D305" s="90"/>
      <c r="E305" s="116"/>
      <c r="F305" s="112"/>
    </row>
    <row r="306" spans="1:12" ht="206.25" customHeight="1">
      <c r="A306" s="43">
        <f>+A281+1</f>
        <v>11</v>
      </c>
      <c r="B306" s="224" t="s">
        <v>92</v>
      </c>
      <c r="C306" s="95"/>
      <c r="D306" s="90"/>
      <c r="E306" s="116"/>
      <c r="F306" s="112"/>
      <c r="H306" s="156"/>
    </row>
    <row r="307" spans="1:12" ht="12.75" customHeight="1">
      <c r="A307" s="43"/>
      <c r="B307" s="198"/>
      <c r="C307" s="92"/>
      <c r="D307" s="113"/>
      <c r="E307" s="114"/>
      <c r="F307" s="115"/>
      <c r="H307" s="65"/>
      <c r="I307" s="153"/>
      <c r="J307" s="154"/>
      <c r="K307" s="154"/>
      <c r="L307" s="154"/>
    </row>
    <row r="308" spans="1:12" ht="12.75" customHeight="1">
      <c r="A308" s="43"/>
      <c r="B308" s="57" t="str">
        <f>'fekalna osnovni podatki'!B8</f>
        <v>Območje Barižoni</v>
      </c>
      <c r="C308" s="92"/>
      <c r="D308" s="117"/>
      <c r="E308" s="117"/>
      <c r="F308" s="104"/>
      <c r="H308" s="156"/>
      <c r="I308" s="157"/>
      <c r="J308" s="155"/>
    </row>
    <row r="309" spans="1:12" ht="12.75" customHeight="1">
      <c r="A309" s="43"/>
      <c r="B309" s="57" t="str">
        <f>'fekalna osnovni podatki'!B9</f>
        <v>kanal K1 (Ankaran)</v>
      </c>
      <c r="C309" s="95" t="s">
        <v>27</v>
      </c>
      <c r="D309" s="113">
        <f t="shared" ref="D309:D328" si="20">+D11/5</f>
        <v>126.29600000000001</v>
      </c>
      <c r="E309" s="111"/>
      <c r="F309" s="105">
        <f>D309*E309</f>
        <v>0</v>
      </c>
    </row>
    <row r="310" spans="1:12" ht="12.75" customHeight="1">
      <c r="A310" s="43"/>
      <c r="B310" s="57" t="str">
        <f>'fekalna osnovni podatki'!B10</f>
        <v>kanal K1 (Koper)</v>
      </c>
      <c r="C310" s="95" t="s">
        <v>27</v>
      </c>
      <c r="D310" s="113">
        <f t="shared" si="20"/>
        <v>204.07999999999998</v>
      </c>
      <c r="E310" s="111"/>
      <c r="F310" s="105">
        <f>D310*E310</f>
        <v>0</v>
      </c>
    </row>
    <row r="311" spans="1:12" ht="12.75" customHeight="1">
      <c r="A311" s="43"/>
      <c r="B311" s="57" t="str">
        <f>'fekalna osnovni podatki'!B11</f>
        <v>kanal K2 (Ankaran)</v>
      </c>
      <c r="C311" s="95" t="s">
        <v>27</v>
      </c>
      <c r="D311" s="113">
        <f t="shared" si="20"/>
        <v>13.124000000000001</v>
      </c>
      <c r="E311" s="111"/>
      <c r="F311" s="105">
        <f>D311*E311</f>
        <v>0</v>
      </c>
    </row>
    <row r="312" spans="1:12" ht="12.75" customHeight="1">
      <c r="A312" s="43"/>
      <c r="B312" s="57" t="str">
        <f>'fekalna osnovni podatki'!B12</f>
        <v>kanal K2 (Koper)</v>
      </c>
      <c r="C312" s="95" t="s">
        <v>27</v>
      </c>
      <c r="D312" s="113">
        <f t="shared" si="20"/>
        <v>31.107999999999997</v>
      </c>
      <c r="E312" s="111"/>
      <c r="F312" s="105">
        <f>D312*E312</f>
        <v>0</v>
      </c>
    </row>
    <row r="313" spans="1:12" ht="12.75" customHeight="1">
      <c r="A313" s="43"/>
      <c r="B313" s="57" t="str">
        <f>'fekalna osnovni podatki'!B13</f>
        <v>kanal K3</v>
      </c>
      <c r="C313" s="95" t="s">
        <v>27</v>
      </c>
      <c r="D313" s="113">
        <f t="shared" si="20"/>
        <v>38.956000000000003</v>
      </c>
      <c r="E313" s="111"/>
      <c r="F313" s="105">
        <f>D313*E313</f>
        <v>0</v>
      </c>
    </row>
    <row r="314" spans="1:12" ht="12.75" customHeight="1">
      <c r="A314" s="43"/>
      <c r="B314" s="57" t="str">
        <f>'fekalna osnovni podatki'!B14</f>
        <v>kanal K3.1</v>
      </c>
      <c r="C314" s="95" t="s">
        <v>27</v>
      </c>
      <c r="D314" s="113">
        <f t="shared" si="20"/>
        <v>7.0319999999999991</v>
      </c>
      <c r="E314" s="111"/>
      <c r="F314" s="105">
        <f t="shared" ref="F314:F328" si="21">D314*E314</f>
        <v>0</v>
      </c>
    </row>
    <row r="315" spans="1:12" ht="12.75" customHeight="1">
      <c r="A315" s="43"/>
      <c r="B315" s="57" t="str">
        <f>'fekalna osnovni podatki'!B15</f>
        <v>kanal K3.2</v>
      </c>
      <c r="C315" s="95" t="s">
        <v>27</v>
      </c>
      <c r="D315" s="113">
        <f t="shared" si="20"/>
        <v>5.468</v>
      </c>
      <c r="E315" s="111"/>
      <c r="F315" s="105">
        <f t="shared" si="21"/>
        <v>0</v>
      </c>
    </row>
    <row r="316" spans="1:12" ht="12.75" customHeight="1">
      <c r="A316" s="43"/>
      <c r="B316" s="57" t="str">
        <f>'fekalna osnovni podatki'!B16</f>
        <v>kanal K4</v>
      </c>
      <c r="C316" s="95" t="s">
        <v>27</v>
      </c>
      <c r="D316" s="113">
        <f t="shared" si="20"/>
        <v>119.51399999999998</v>
      </c>
      <c r="E316" s="111"/>
      <c r="F316" s="105">
        <f t="shared" si="21"/>
        <v>0</v>
      </c>
    </row>
    <row r="317" spans="1:12" ht="12.75" customHeight="1">
      <c r="A317" s="43"/>
      <c r="B317" s="57" t="str">
        <f>'fekalna osnovni podatki'!B17</f>
        <v>kanal K4.1</v>
      </c>
      <c r="C317" s="95" t="s">
        <v>27</v>
      </c>
      <c r="D317" s="113">
        <f t="shared" si="20"/>
        <v>21.088000000000001</v>
      </c>
      <c r="E317" s="111"/>
      <c r="F317" s="105">
        <f t="shared" si="21"/>
        <v>0</v>
      </c>
    </row>
    <row r="318" spans="1:12" ht="12.75" customHeight="1">
      <c r="A318" s="43"/>
      <c r="B318" s="57" t="str">
        <f>'fekalna osnovni podatki'!B18</f>
        <v>kanal K4.1.2</v>
      </c>
      <c r="C318" s="95" t="s">
        <v>27</v>
      </c>
      <c r="D318" s="113">
        <f t="shared" si="20"/>
        <v>14.168000000000001</v>
      </c>
      <c r="E318" s="111"/>
      <c r="F318" s="105">
        <f t="shared" si="21"/>
        <v>0</v>
      </c>
    </row>
    <row r="319" spans="1:12" ht="12.75" customHeight="1">
      <c r="A319" s="43"/>
      <c r="B319" s="57" t="str">
        <f>'fekalna osnovni podatki'!B19</f>
        <v>kanal K4.2</v>
      </c>
      <c r="C319" s="95" t="s">
        <v>27</v>
      </c>
      <c r="D319" s="113">
        <f t="shared" si="20"/>
        <v>51.85</v>
      </c>
      <c r="E319" s="111"/>
      <c r="F319" s="105">
        <f t="shared" si="21"/>
        <v>0</v>
      </c>
    </row>
    <row r="320" spans="1:12" ht="12.75" customHeight="1">
      <c r="A320" s="43"/>
      <c r="B320" s="57" t="str">
        <f>'fekalna osnovni podatki'!B20</f>
        <v>kanal K4.2.1</v>
      </c>
      <c r="C320" s="95" t="s">
        <v>27</v>
      </c>
      <c r="D320" s="113">
        <f t="shared" si="20"/>
        <v>9.2040000000000006</v>
      </c>
      <c r="E320" s="111"/>
      <c r="F320" s="105">
        <f t="shared" si="21"/>
        <v>0</v>
      </c>
    </row>
    <row r="321" spans="1:9" ht="12.75" customHeight="1">
      <c r="A321" s="43"/>
      <c r="B321" s="57" t="str">
        <f>'fekalna osnovni podatki'!B21</f>
        <v>kanal K4.3</v>
      </c>
      <c r="C321" s="95" t="s">
        <v>27</v>
      </c>
      <c r="D321" s="113">
        <f t="shared" si="20"/>
        <v>50.646000000000001</v>
      </c>
      <c r="E321" s="111"/>
      <c r="F321" s="105">
        <f t="shared" si="21"/>
        <v>0</v>
      </c>
    </row>
    <row r="322" spans="1:9" ht="12.75" customHeight="1">
      <c r="A322" s="43"/>
      <c r="B322" s="57" t="str">
        <f>'fekalna osnovni podatki'!B22</f>
        <v>kanal K5</v>
      </c>
      <c r="C322" s="95" t="s">
        <v>27</v>
      </c>
      <c r="D322" s="113">
        <f t="shared" si="20"/>
        <v>36.648000000000003</v>
      </c>
      <c r="E322" s="111"/>
      <c r="F322" s="105">
        <f t="shared" si="21"/>
        <v>0</v>
      </c>
    </row>
    <row r="323" spans="1:9" ht="12.75" customHeight="1">
      <c r="A323" s="43"/>
      <c r="B323" s="57" t="str">
        <f>'fekalna osnovni podatki'!B23</f>
        <v>kanal K5.1</v>
      </c>
      <c r="C323" s="95" t="s">
        <v>27</v>
      </c>
      <c r="D323" s="113">
        <f t="shared" si="20"/>
        <v>5.3460000000000001</v>
      </c>
      <c r="E323" s="111"/>
      <c r="F323" s="105">
        <f t="shared" si="21"/>
        <v>0</v>
      </c>
    </row>
    <row r="324" spans="1:9" ht="12.75" customHeight="1">
      <c r="A324" s="43"/>
      <c r="B324" s="57" t="str">
        <f>'fekalna osnovni podatki'!B24</f>
        <v>kanal K5.2</v>
      </c>
      <c r="C324" s="95" t="s">
        <v>27</v>
      </c>
      <c r="D324" s="113">
        <f t="shared" si="20"/>
        <v>9.4860000000000007</v>
      </c>
      <c r="E324" s="111"/>
      <c r="F324" s="105">
        <f t="shared" si="21"/>
        <v>0</v>
      </c>
    </row>
    <row r="325" spans="1:9" ht="12.75" customHeight="1">
      <c r="A325" s="43"/>
      <c r="B325" s="57" t="str">
        <f>'fekalna osnovni podatki'!B25</f>
        <v>kanal K5.3</v>
      </c>
      <c r="C325" s="95" t="s">
        <v>27</v>
      </c>
      <c r="D325" s="113">
        <f t="shared" si="20"/>
        <v>4.524</v>
      </c>
      <c r="E325" s="111"/>
      <c r="F325" s="105">
        <f t="shared" si="21"/>
        <v>0</v>
      </c>
    </row>
    <row r="326" spans="1:9" ht="12.75" customHeight="1">
      <c r="A326" s="43"/>
      <c r="B326" s="57" t="str">
        <f>'fekalna osnovni podatki'!B26</f>
        <v>kanal K5.4</v>
      </c>
      <c r="C326" s="95" t="s">
        <v>27</v>
      </c>
      <c r="D326" s="113">
        <f t="shared" si="20"/>
        <v>11.978</v>
      </c>
      <c r="E326" s="111"/>
      <c r="F326" s="105">
        <f t="shared" si="21"/>
        <v>0</v>
      </c>
    </row>
    <row r="327" spans="1:9" ht="12.75" customHeight="1">
      <c r="A327" s="43"/>
      <c r="B327" s="57" t="str">
        <f>'fekalna osnovni podatki'!B27</f>
        <v>tlačni T1</v>
      </c>
      <c r="C327" s="95" t="s">
        <v>27</v>
      </c>
      <c r="D327" s="113">
        <f t="shared" si="20"/>
        <v>62.167999999999992</v>
      </c>
      <c r="E327" s="111"/>
      <c r="F327" s="105">
        <f t="shared" si="21"/>
        <v>0</v>
      </c>
    </row>
    <row r="328" spans="1:9" ht="12.75" customHeight="1">
      <c r="A328" s="43"/>
      <c r="B328" s="57" t="str">
        <f>'fekalna osnovni podatki'!B28</f>
        <v>tlačni T2</v>
      </c>
      <c r="C328" s="95" t="s">
        <v>27</v>
      </c>
      <c r="D328" s="113">
        <f t="shared" si="20"/>
        <v>23.538</v>
      </c>
      <c r="E328" s="111"/>
      <c r="F328" s="105">
        <f t="shared" si="21"/>
        <v>0</v>
      </c>
    </row>
    <row r="329" spans="1:9" ht="12.75" customHeight="1">
      <c r="A329" s="43"/>
      <c r="B329" s="169" t="s">
        <v>20</v>
      </c>
      <c r="C329" s="93"/>
      <c r="D329" s="113">
        <f>SUM(D309:D328)</f>
        <v>846.22199999999987</v>
      </c>
      <c r="E329" s="167"/>
      <c r="F329" s="105"/>
    </row>
    <row r="330" spans="1:9" ht="12.75" customHeight="1">
      <c r="A330" s="43"/>
      <c r="B330" s="64"/>
      <c r="C330" s="95"/>
      <c r="D330" s="90"/>
      <c r="E330" s="116"/>
      <c r="F330" s="112"/>
    </row>
    <row r="331" spans="1:9" ht="191.25">
      <c r="A331" s="43">
        <f>+A306+1</f>
        <v>12</v>
      </c>
      <c r="B331" s="64" t="s">
        <v>44</v>
      </c>
      <c r="C331" s="95"/>
      <c r="D331" s="90"/>
      <c r="E331" s="116"/>
      <c r="F331" s="112"/>
      <c r="G331" s="155"/>
      <c r="H331" s="65"/>
      <c r="I331" s="153"/>
    </row>
    <row r="332" spans="1:9" ht="12.75" customHeight="1">
      <c r="A332" s="43"/>
      <c r="B332" s="198"/>
      <c r="C332" s="92"/>
      <c r="D332" s="113"/>
      <c r="E332" s="114"/>
      <c r="F332" s="115"/>
      <c r="I332" s="163"/>
    </row>
    <row r="333" spans="1:9" ht="12.75" customHeight="1">
      <c r="A333" s="43"/>
      <c r="B333" s="57" t="str">
        <f>'fekalna osnovni podatki'!B8</f>
        <v>Območje Barižoni</v>
      </c>
      <c r="C333" s="92"/>
      <c r="D333" s="117"/>
      <c r="E333" s="117"/>
      <c r="F333" s="104"/>
    </row>
    <row r="334" spans="1:9" ht="12.75" customHeight="1">
      <c r="A334" s="43"/>
      <c r="B334" s="57" t="str">
        <f>'fekalna osnovni podatki'!B9</f>
        <v>kanal K1 (Ankaran)</v>
      </c>
      <c r="C334" s="95" t="s">
        <v>14</v>
      </c>
      <c r="D334" s="113">
        <v>1</v>
      </c>
      <c r="E334" s="111"/>
      <c r="F334" s="306">
        <f t="shared" ref="F334:F341" si="22">D334*E334</f>
        <v>0</v>
      </c>
    </row>
    <row r="335" spans="1:9" ht="12.75" customHeight="1">
      <c r="A335" s="43"/>
      <c r="B335" s="57" t="str">
        <f>'fekalna osnovni podatki'!B10</f>
        <v>kanal K1 (Koper)</v>
      </c>
      <c r="C335" s="95" t="s">
        <v>14</v>
      </c>
      <c r="D335" s="113">
        <v>1</v>
      </c>
      <c r="E335" s="111"/>
      <c r="F335" s="306">
        <f t="shared" si="22"/>
        <v>0</v>
      </c>
    </row>
    <row r="336" spans="1:9" ht="12.75" customHeight="1">
      <c r="A336" s="43"/>
      <c r="B336" s="57" t="str">
        <f>'fekalna osnovni podatki'!B11</f>
        <v>kanal K2 (Ankaran)</v>
      </c>
      <c r="C336" s="95" t="s">
        <v>14</v>
      </c>
      <c r="D336" s="113">
        <v>1</v>
      </c>
      <c r="E336" s="111"/>
      <c r="F336" s="306">
        <f t="shared" si="22"/>
        <v>0</v>
      </c>
    </row>
    <row r="337" spans="1:6" ht="12.75" customHeight="1">
      <c r="A337" s="43"/>
      <c r="B337" s="57" t="str">
        <f>'fekalna osnovni podatki'!B12</f>
        <v>kanal K2 (Koper)</v>
      </c>
      <c r="C337" s="95" t="s">
        <v>14</v>
      </c>
      <c r="D337" s="113">
        <v>1</v>
      </c>
      <c r="E337" s="111"/>
      <c r="F337" s="105">
        <f t="shared" si="22"/>
        <v>0</v>
      </c>
    </row>
    <row r="338" spans="1:6" ht="12.75" customHeight="1">
      <c r="A338" s="43"/>
      <c r="B338" s="57" t="str">
        <f>'fekalna osnovni podatki'!B13</f>
        <v>kanal K3</v>
      </c>
      <c r="C338" s="95" t="s">
        <v>14</v>
      </c>
      <c r="D338" s="113">
        <v>1</v>
      </c>
      <c r="E338" s="111"/>
      <c r="F338" s="105">
        <f t="shared" si="22"/>
        <v>0</v>
      </c>
    </row>
    <row r="339" spans="1:6" ht="12.75" customHeight="1">
      <c r="A339" s="43"/>
      <c r="B339" s="57" t="str">
        <f>'fekalna osnovni podatki'!B14</f>
        <v>kanal K3.1</v>
      </c>
      <c r="C339" s="95" t="s">
        <v>14</v>
      </c>
      <c r="D339" s="113">
        <v>1</v>
      </c>
      <c r="E339" s="111"/>
      <c r="F339" s="105">
        <f t="shared" si="22"/>
        <v>0</v>
      </c>
    </row>
    <row r="340" spans="1:6" ht="12.75" customHeight="1">
      <c r="A340" s="43"/>
      <c r="B340" s="57" t="str">
        <f>'fekalna osnovni podatki'!B15</f>
        <v>kanal K3.2</v>
      </c>
      <c r="C340" s="95" t="s">
        <v>14</v>
      </c>
      <c r="D340" s="113">
        <v>1</v>
      </c>
      <c r="E340" s="111"/>
      <c r="F340" s="105">
        <f t="shared" si="22"/>
        <v>0</v>
      </c>
    </row>
    <row r="341" spans="1:6" ht="12.75" customHeight="1">
      <c r="A341" s="43"/>
      <c r="B341" s="57" t="str">
        <f>'fekalna osnovni podatki'!B16</f>
        <v>kanal K4</v>
      </c>
      <c r="C341" s="95" t="s">
        <v>14</v>
      </c>
      <c r="D341" s="113">
        <v>1</v>
      </c>
      <c r="E341" s="111"/>
      <c r="F341" s="306">
        <f t="shared" si="22"/>
        <v>0</v>
      </c>
    </row>
    <row r="342" spans="1:6" ht="12.75" customHeight="1">
      <c r="A342" s="43"/>
      <c r="B342" s="57" t="str">
        <f>'fekalna osnovni podatki'!B17</f>
        <v>kanal K4.1</v>
      </c>
      <c r="C342" s="95" t="s">
        <v>14</v>
      </c>
      <c r="D342" s="113">
        <v>1</v>
      </c>
      <c r="E342" s="111"/>
      <c r="F342" s="105">
        <f t="shared" ref="F342:F353" si="23">D342*E342</f>
        <v>0</v>
      </c>
    </row>
    <row r="343" spans="1:6" ht="12.75" customHeight="1">
      <c r="A343" s="43"/>
      <c r="B343" s="57" t="str">
        <f>'fekalna osnovni podatki'!B18</f>
        <v>kanal K4.1.2</v>
      </c>
      <c r="C343" s="95" t="s">
        <v>14</v>
      </c>
      <c r="D343" s="113">
        <v>1</v>
      </c>
      <c r="E343" s="111"/>
      <c r="F343" s="105">
        <f t="shared" si="23"/>
        <v>0</v>
      </c>
    </row>
    <row r="344" spans="1:6" ht="12.75" customHeight="1">
      <c r="A344" s="43"/>
      <c r="B344" s="57" t="str">
        <f>'fekalna osnovni podatki'!B19</f>
        <v>kanal K4.2</v>
      </c>
      <c r="C344" s="95" t="s">
        <v>14</v>
      </c>
      <c r="D344" s="113">
        <v>1</v>
      </c>
      <c r="E344" s="111"/>
      <c r="F344" s="105">
        <f t="shared" si="23"/>
        <v>0</v>
      </c>
    </row>
    <row r="345" spans="1:6" ht="12.75" customHeight="1">
      <c r="A345" s="43"/>
      <c r="B345" s="57" t="str">
        <f>'fekalna osnovni podatki'!B20</f>
        <v>kanal K4.2.1</v>
      </c>
      <c r="C345" s="95" t="s">
        <v>14</v>
      </c>
      <c r="D345" s="113">
        <v>1</v>
      </c>
      <c r="E345" s="111"/>
      <c r="F345" s="105">
        <f t="shared" si="23"/>
        <v>0</v>
      </c>
    </row>
    <row r="346" spans="1:6" ht="12.75" customHeight="1">
      <c r="A346" s="43"/>
      <c r="B346" s="57" t="str">
        <f>'fekalna osnovni podatki'!B21</f>
        <v>kanal K4.3</v>
      </c>
      <c r="C346" s="95" t="s">
        <v>14</v>
      </c>
      <c r="D346" s="113">
        <v>1</v>
      </c>
      <c r="E346" s="111"/>
      <c r="F346" s="105">
        <f t="shared" si="23"/>
        <v>0</v>
      </c>
    </row>
    <row r="347" spans="1:6" ht="12.75" customHeight="1">
      <c r="A347" s="43"/>
      <c r="B347" s="57" t="str">
        <f>'fekalna osnovni podatki'!B22</f>
        <v>kanal K5</v>
      </c>
      <c r="C347" s="95" t="s">
        <v>14</v>
      </c>
      <c r="D347" s="113">
        <v>1</v>
      </c>
      <c r="E347" s="111"/>
      <c r="F347" s="306">
        <f t="shared" si="23"/>
        <v>0</v>
      </c>
    </row>
    <row r="348" spans="1:6" ht="12.75" customHeight="1">
      <c r="A348" s="43"/>
      <c r="B348" s="57" t="str">
        <f>'fekalna osnovni podatki'!B23</f>
        <v>kanal K5.1</v>
      </c>
      <c r="C348" s="95" t="s">
        <v>14</v>
      </c>
      <c r="D348" s="113">
        <v>1</v>
      </c>
      <c r="E348" s="111"/>
      <c r="F348" s="306">
        <f t="shared" si="23"/>
        <v>0</v>
      </c>
    </row>
    <row r="349" spans="1:6" ht="12.75" customHeight="1">
      <c r="A349" s="43"/>
      <c r="B349" s="57" t="str">
        <f>'fekalna osnovni podatki'!B24</f>
        <v>kanal K5.2</v>
      </c>
      <c r="C349" s="95" t="s">
        <v>14</v>
      </c>
      <c r="D349" s="113">
        <v>1</v>
      </c>
      <c r="E349" s="111"/>
      <c r="F349" s="306">
        <f t="shared" si="23"/>
        <v>0</v>
      </c>
    </row>
    <row r="350" spans="1:6" ht="12.75" customHeight="1">
      <c r="A350" s="43"/>
      <c r="B350" s="57" t="str">
        <f>'fekalna osnovni podatki'!B25</f>
        <v>kanal K5.3</v>
      </c>
      <c r="C350" s="95" t="s">
        <v>14</v>
      </c>
      <c r="D350" s="113">
        <v>1</v>
      </c>
      <c r="E350" s="111"/>
      <c r="F350" s="306">
        <f t="shared" si="23"/>
        <v>0</v>
      </c>
    </row>
    <row r="351" spans="1:6" ht="12.75" customHeight="1">
      <c r="A351" s="43"/>
      <c r="B351" s="57" t="str">
        <f>'fekalna osnovni podatki'!B26</f>
        <v>kanal K5.4</v>
      </c>
      <c r="C351" s="95" t="s">
        <v>14</v>
      </c>
      <c r="D351" s="113">
        <v>1</v>
      </c>
      <c r="E351" s="111"/>
      <c r="F351" s="306">
        <f t="shared" si="23"/>
        <v>0</v>
      </c>
    </row>
    <row r="352" spans="1:6" ht="12.75" customHeight="1">
      <c r="A352" s="43"/>
      <c r="B352" s="57" t="str">
        <f>'fekalna osnovni podatki'!B27</f>
        <v>tlačni T1</v>
      </c>
      <c r="C352" s="95" t="s">
        <v>14</v>
      </c>
      <c r="D352" s="113">
        <v>1</v>
      </c>
      <c r="E352" s="111"/>
      <c r="F352" s="306">
        <f t="shared" si="23"/>
        <v>0</v>
      </c>
    </row>
    <row r="353" spans="1:11" ht="12.75" customHeight="1">
      <c r="A353" s="43"/>
      <c r="B353" s="57" t="str">
        <f>'fekalna osnovni podatki'!B28</f>
        <v>tlačni T2</v>
      </c>
      <c r="C353" s="95" t="s">
        <v>14</v>
      </c>
      <c r="D353" s="113">
        <v>1</v>
      </c>
      <c r="E353" s="111"/>
      <c r="F353" s="306">
        <f t="shared" si="23"/>
        <v>0</v>
      </c>
    </row>
    <row r="354" spans="1:11" ht="12.75" customHeight="1">
      <c r="A354" s="43"/>
      <c r="B354" s="169" t="s">
        <v>20</v>
      </c>
      <c r="C354" s="93"/>
      <c r="D354" s="113">
        <f>SUM(D334:D353)</f>
        <v>20</v>
      </c>
      <c r="E354" s="167"/>
      <c r="F354" s="105"/>
    </row>
    <row r="355" spans="1:11" ht="12.75" customHeight="1">
      <c r="A355" s="43"/>
      <c r="B355" s="64"/>
      <c r="C355" s="95"/>
      <c r="D355" s="90"/>
      <c r="E355" s="116"/>
      <c r="F355" s="112"/>
      <c r="G355" s="309"/>
      <c r="H355" s="310"/>
      <c r="I355" s="311"/>
      <c r="J355" s="309"/>
      <c r="K355" s="309"/>
    </row>
    <row r="356" spans="1:11" ht="165.75">
      <c r="A356" s="43">
        <f>+A331+1</f>
        <v>13</v>
      </c>
      <c r="B356" s="64" t="s">
        <v>93</v>
      </c>
      <c r="C356" s="95"/>
      <c r="D356" s="90"/>
      <c r="E356" s="116"/>
      <c r="F356" s="112"/>
      <c r="G356" s="309"/>
      <c r="H356" s="311"/>
      <c r="I356" s="311"/>
      <c r="J356" s="309"/>
      <c r="K356" s="309"/>
    </row>
    <row r="357" spans="1:11" ht="12.75" customHeight="1">
      <c r="A357" s="43"/>
      <c r="B357" s="198"/>
      <c r="C357" s="92"/>
      <c r="D357" s="113"/>
      <c r="E357" s="114"/>
      <c r="F357" s="115"/>
      <c r="G357" s="309"/>
      <c r="H357" s="310"/>
      <c r="I357" s="311"/>
      <c r="J357" s="309"/>
      <c r="K357" s="309"/>
    </row>
    <row r="358" spans="1:11" ht="12.75" customHeight="1">
      <c r="A358" s="43"/>
      <c r="B358" s="57" t="str">
        <f>'fekalna osnovni podatki'!B8</f>
        <v>Območje Barižoni</v>
      </c>
      <c r="C358" s="92"/>
      <c r="D358" s="117"/>
      <c r="E358" s="117"/>
      <c r="F358" s="104"/>
    </row>
    <row r="359" spans="1:11" ht="12.75" customHeight="1">
      <c r="A359" s="43"/>
      <c r="B359" s="57" t="str">
        <f>'fekalna osnovni podatki'!B9</f>
        <v>kanal K1 (Ankaran)</v>
      </c>
      <c r="C359" s="95" t="s">
        <v>13</v>
      </c>
      <c r="D359" s="113">
        <v>1</v>
      </c>
      <c r="E359" s="111"/>
      <c r="F359" s="306">
        <f t="shared" ref="F359:F366" si="24">D359*E359</f>
        <v>0</v>
      </c>
    </row>
    <row r="360" spans="1:11" ht="12.75" customHeight="1">
      <c r="A360" s="43"/>
      <c r="B360" s="57" t="str">
        <f>'fekalna osnovni podatki'!B10</f>
        <v>kanal K1 (Koper)</v>
      </c>
      <c r="C360" s="95" t="s">
        <v>13</v>
      </c>
      <c r="D360" s="113">
        <v>1</v>
      </c>
      <c r="E360" s="111"/>
      <c r="F360" s="306">
        <f t="shared" si="24"/>
        <v>0</v>
      </c>
    </row>
    <row r="361" spans="1:11" ht="12.75" customHeight="1">
      <c r="A361" s="43"/>
      <c r="B361" s="57" t="str">
        <f>'fekalna osnovni podatki'!B11</f>
        <v>kanal K2 (Ankaran)</v>
      </c>
      <c r="C361" s="95" t="s">
        <v>13</v>
      </c>
      <c r="D361" s="113">
        <v>1</v>
      </c>
      <c r="E361" s="111"/>
      <c r="F361" s="306">
        <f t="shared" si="24"/>
        <v>0</v>
      </c>
    </row>
    <row r="362" spans="1:11" ht="12.75" customHeight="1">
      <c r="A362" s="43"/>
      <c r="B362" s="57" t="str">
        <f>'fekalna osnovni podatki'!B12</f>
        <v>kanal K2 (Koper)</v>
      </c>
      <c r="C362" s="95" t="s">
        <v>13</v>
      </c>
      <c r="D362" s="113">
        <v>1</v>
      </c>
      <c r="E362" s="111"/>
      <c r="F362" s="105">
        <f t="shared" si="24"/>
        <v>0</v>
      </c>
    </row>
    <row r="363" spans="1:11" ht="12.75" customHeight="1">
      <c r="A363" s="43"/>
      <c r="B363" s="57" t="str">
        <f>'fekalna osnovni podatki'!B13</f>
        <v>kanal K3</v>
      </c>
      <c r="C363" s="95" t="s">
        <v>13</v>
      </c>
      <c r="D363" s="113">
        <v>1</v>
      </c>
      <c r="E363" s="111"/>
      <c r="F363" s="105">
        <f t="shared" si="24"/>
        <v>0</v>
      </c>
    </row>
    <row r="364" spans="1:11" ht="12.75" customHeight="1">
      <c r="A364" s="43"/>
      <c r="B364" s="57" t="str">
        <f>'fekalna osnovni podatki'!B14</f>
        <v>kanal K3.1</v>
      </c>
      <c r="C364" s="95" t="s">
        <v>13</v>
      </c>
      <c r="D364" s="113">
        <v>1</v>
      </c>
      <c r="E364" s="111"/>
      <c r="F364" s="105">
        <f t="shared" si="24"/>
        <v>0</v>
      </c>
    </row>
    <row r="365" spans="1:11" ht="12.75" customHeight="1">
      <c r="A365" s="43"/>
      <c r="B365" s="57" t="str">
        <f>'fekalna osnovni podatki'!B15</f>
        <v>kanal K3.2</v>
      </c>
      <c r="C365" s="95" t="s">
        <v>13</v>
      </c>
      <c r="D365" s="113">
        <v>1</v>
      </c>
      <c r="E365" s="111"/>
      <c r="F365" s="105">
        <f t="shared" si="24"/>
        <v>0</v>
      </c>
    </row>
    <row r="366" spans="1:11" ht="12.75" customHeight="1">
      <c r="A366" s="43"/>
      <c r="B366" s="57" t="str">
        <f>'fekalna osnovni podatki'!B16</f>
        <v>kanal K4</v>
      </c>
      <c r="C366" s="95" t="s">
        <v>13</v>
      </c>
      <c r="D366" s="113">
        <v>1</v>
      </c>
      <c r="E366" s="111"/>
      <c r="F366" s="306">
        <f t="shared" si="24"/>
        <v>0</v>
      </c>
      <c r="I366" s="174"/>
    </row>
    <row r="367" spans="1:11" ht="12.75" customHeight="1">
      <c r="A367" s="43"/>
      <c r="B367" s="57" t="str">
        <f>'fekalna osnovni podatki'!B17</f>
        <v>kanal K4.1</v>
      </c>
      <c r="C367" s="95" t="s">
        <v>13</v>
      </c>
      <c r="D367" s="113">
        <v>1</v>
      </c>
      <c r="E367" s="167"/>
      <c r="F367" s="105">
        <f t="shared" ref="F367:F378" si="25">D367*E367</f>
        <v>0</v>
      </c>
    </row>
    <row r="368" spans="1:11" ht="12.75" customHeight="1">
      <c r="A368" s="43"/>
      <c r="B368" s="57" t="str">
        <f>'fekalna osnovni podatki'!B18</f>
        <v>kanal K4.1.2</v>
      </c>
      <c r="C368" s="95" t="s">
        <v>13</v>
      </c>
      <c r="D368" s="113">
        <v>1</v>
      </c>
      <c r="E368" s="167"/>
      <c r="F368" s="105">
        <f t="shared" si="25"/>
        <v>0</v>
      </c>
    </row>
    <row r="369" spans="1:6" ht="12.75" customHeight="1">
      <c r="A369" s="43"/>
      <c r="B369" s="57" t="str">
        <f>'fekalna osnovni podatki'!B19</f>
        <v>kanal K4.2</v>
      </c>
      <c r="C369" s="95" t="s">
        <v>13</v>
      </c>
      <c r="D369" s="113">
        <v>1</v>
      </c>
      <c r="E369" s="167"/>
      <c r="F369" s="105">
        <f t="shared" si="25"/>
        <v>0</v>
      </c>
    </row>
    <row r="370" spans="1:6" ht="12.75" customHeight="1">
      <c r="A370" s="43"/>
      <c r="B370" s="57" t="str">
        <f>'fekalna osnovni podatki'!B20</f>
        <v>kanal K4.2.1</v>
      </c>
      <c r="C370" s="95" t="s">
        <v>13</v>
      </c>
      <c r="D370" s="113">
        <v>1</v>
      </c>
      <c r="E370" s="167"/>
      <c r="F370" s="105">
        <f t="shared" si="25"/>
        <v>0</v>
      </c>
    </row>
    <row r="371" spans="1:6" ht="12.75" customHeight="1">
      <c r="A371" s="43"/>
      <c r="B371" s="57" t="str">
        <f>'fekalna osnovni podatki'!B21</f>
        <v>kanal K4.3</v>
      </c>
      <c r="C371" s="95" t="s">
        <v>13</v>
      </c>
      <c r="D371" s="113">
        <v>1</v>
      </c>
      <c r="E371" s="167"/>
      <c r="F371" s="105">
        <f t="shared" si="25"/>
        <v>0</v>
      </c>
    </row>
    <row r="372" spans="1:6" ht="12.75" customHeight="1">
      <c r="A372" s="43"/>
      <c r="B372" s="57" t="str">
        <f>'fekalna osnovni podatki'!B22</f>
        <v>kanal K5</v>
      </c>
      <c r="C372" s="95" t="s">
        <v>13</v>
      </c>
      <c r="D372" s="113">
        <v>1</v>
      </c>
      <c r="E372" s="111"/>
      <c r="F372" s="306">
        <f t="shared" si="25"/>
        <v>0</v>
      </c>
    </row>
    <row r="373" spans="1:6" ht="12.75" customHeight="1">
      <c r="A373" s="43"/>
      <c r="B373" s="57" t="str">
        <f>'fekalna osnovni podatki'!B23</f>
        <v>kanal K5.1</v>
      </c>
      <c r="C373" s="95" t="s">
        <v>13</v>
      </c>
      <c r="D373" s="113">
        <v>1</v>
      </c>
      <c r="E373" s="111"/>
      <c r="F373" s="306">
        <f t="shared" si="25"/>
        <v>0</v>
      </c>
    </row>
    <row r="374" spans="1:6" ht="12.75" customHeight="1">
      <c r="A374" s="43"/>
      <c r="B374" s="57" t="str">
        <f>'fekalna osnovni podatki'!B24</f>
        <v>kanal K5.2</v>
      </c>
      <c r="C374" s="95" t="s">
        <v>13</v>
      </c>
      <c r="D374" s="113">
        <v>1</v>
      </c>
      <c r="E374" s="111"/>
      <c r="F374" s="306">
        <f t="shared" si="25"/>
        <v>0</v>
      </c>
    </row>
    <row r="375" spans="1:6" ht="12.75" customHeight="1">
      <c r="A375" s="43"/>
      <c r="B375" s="57" t="str">
        <f>'fekalna osnovni podatki'!B25</f>
        <v>kanal K5.3</v>
      </c>
      <c r="C375" s="95" t="s">
        <v>13</v>
      </c>
      <c r="D375" s="113">
        <v>1</v>
      </c>
      <c r="E375" s="111"/>
      <c r="F375" s="306">
        <f t="shared" si="25"/>
        <v>0</v>
      </c>
    </row>
    <row r="376" spans="1:6" ht="12.75" customHeight="1">
      <c r="A376" s="43"/>
      <c r="B376" s="57" t="str">
        <f>'fekalna osnovni podatki'!B26</f>
        <v>kanal K5.4</v>
      </c>
      <c r="C376" s="95" t="s">
        <v>13</v>
      </c>
      <c r="D376" s="113">
        <v>1</v>
      </c>
      <c r="E376" s="111"/>
      <c r="F376" s="306">
        <f t="shared" si="25"/>
        <v>0</v>
      </c>
    </row>
    <row r="377" spans="1:6" ht="12.75" customHeight="1">
      <c r="A377" s="43"/>
      <c r="B377" s="57" t="str">
        <f>'fekalna osnovni podatki'!B27</f>
        <v>tlačni T1</v>
      </c>
      <c r="C377" s="95" t="s">
        <v>13</v>
      </c>
      <c r="D377" s="113">
        <v>1</v>
      </c>
      <c r="E377" s="111"/>
      <c r="F377" s="306">
        <f t="shared" si="25"/>
        <v>0</v>
      </c>
    </row>
    <row r="378" spans="1:6" ht="12.75" customHeight="1">
      <c r="A378" s="43"/>
      <c r="B378" s="57" t="str">
        <f>'fekalna osnovni podatki'!B28</f>
        <v>tlačni T2</v>
      </c>
      <c r="C378" s="95" t="s">
        <v>13</v>
      </c>
      <c r="D378" s="113">
        <v>1</v>
      </c>
      <c r="E378" s="111"/>
      <c r="F378" s="306">
        <f t="shared" si="25"/>
        <v>0</v>
      </c>
    </row>
    <row r="379" spans="1:6" ht="12.75" customHeight="1">
      <c r="A379" s="43"/>
      <c r="B379" s="169" t="s">
        <v>20</v>
      </c>
      <c r="C379" s="93"/>
      <c r="D379" s="113">
        <f>SUM(D359:D378)</f>
        <v>20</v>
      </c>
      <c r="E379" s="167"/>
      <c r="F379" s="105"/>
    </row>
    <row r="380" spans="1:6" ht="12.75" customHeight="1">
      <c r="A380" s="43"/>
      <c r="B380" s="53"/>
      <c r="C380" s="96"/>
      <c r="D380" s="117"/>
      <c r="E380" s="118"/>
      <c r="F380" s="119"/>
    </row>
    <row r="381" spans="1:6" ht="267.75">
      <c r="A381" s="43">
        <f>+A356+1</f>
        <v>14</v>
      </c>
      <c r="B381" s="229" t="s">
        <v>108</v>
      </c>
      <c r="C381" s="95"/>
      <c r="D381" s="246"/>
      <c r="E381" s="116"/>
      <c r="F381" s="112"/>
    </row>
    <row r="382" spans="1:6" ht="12.75" customHeight="1">
      <c r="A382" s="43"/>
      <c r="B382" s="198"/>
      <c r="C382" s="92"/>
      <c r="D382" s="113"/>
      <c r="E382" s="114"/>
      <c r="F382" s="115"/>
    </row>
    <row r="383" spans="1:6" ht="12.75" customHeight="1">
      <c r="A383" s="43"/>
      <c r="B383" s="57" t="str">
        <f>'fekalna osnovni podatki'!B8</f>
        <v>Območje Barižoni</v>
      </c>
      <c r="C383" s="92"/>
      <c r="D383" s="117"/>
      <c r="E383" s="117"/>
      <c r="F383" s="104"/>
    </row>
    <row r="384" spans="1:6" ht="12.75" customHeight="1">
      <c r="A384" s="43"/>
      <c r="B384" s="57" t="str">
        <f>'fekalna osnovni podatki'!B9</f>
        <v>kanal K1 (Ankaran)</v>
      </c>
      <c r="C384" s="95" t="s">
        <v>13</v>
      </c>
      <c r="D384" s="113">
        <f t="shared" ref="D384:D403" si="26">+G11*1.3</f>
        <v>0</v>
      </c>
      <c r="E384" s="111"/>
      <c r="F384" s="306">
        <f>D384*E384</f>
        <v>0</v>
      </c>
    </row>
    <row r="385" spans="1:6" ht="12.75" customHeight="1">
      <c r="A385" s="43"/>
      <c r="B385" s="57" t="str">
        <f>'fekalna osnovni podatki'!B10</f>
        <v>kanal K1 (Koper)</v>
      </c>
      <c r="C385" s="95" t="s">
        <v>13</v>
      </c>
      <c r="D385" s="113">
        <f t="shared" si="26"/>
        <v>0</v>
      </c>
      <c r="E385" s="111"/>
      <c r="F385" s="306">
        <f>D385*E385</f>
        <v>0</v>
      </c>
    </row>
    <row r="386" spans="1:6" ht="12.75" customHeight="1">
      <c r="A386" s="43"/>
      <c r="B386" s="57" t="str">
        <f>'fekalna osnovni podatki'!B11</f>
        <v>kanal K2 (Ankaran)</v>
      </c>
      <c r="C386" s="95" t="s">
        <v>13</v>
      </c>
      <c r="D386" s="113">
        <f t="shared" si="26"/>
        <v>0</v>
      </c>
      <c r="E386" s="111"/>
      <c r="F386" s="306">
        <f t="shared" ref="F386:F403" si="27">D386*E386</f>
        <v>0</v>
      </c>
    </row>
    <row r="387" spans="1:6" ht="12.75" customHeight="1">
      <c r="A387" s="43"/>
      <c r="B387" s="57" t="str">
        <f>'fekalna osnovni podatki'!B12</f>
        <v>kanal K2 (Koper)</v>
      </c>
      <c r="C387" s="95" t="s">
        <v>13</v>
      </c>
      <c r="D387" s="113">
        <f t="shared" si="26"/>
        <v>0</v>
      </c>
      <c r="E387" s="111"/>
      <c r="F387" s="306">
        <f t="shared" si="27"/>
        <v>0</v>
      </c>
    </row>
    <row r="388" spans="1:6" ht="12.75" customHeight="1">
      <c r="A388" s="43"/>
      <c r="B388" s="57" t="str">
        <f>'fekalna osnovni podatki'!B13</f>
        <v>kanal K3</v>
      </c>
      <c r="C388" s="95" t="s">
        <v>13</v>
      </c>
      <c r="D388" s="113">
        <f t="shared" si="26"/>
        <v>0</v>
      </c>
      <c r="E388" s="111"/>
      <c r="F388" s="306">
        <f t="shared" si="27"/>
        <v>0</v>
      </c>
    </row>
    <row r="389" spans="1:6" ht="12.75" customHeight="1">
      <c r="A389" s="43"/>
      <c r="B389" s="57" t="str">
        <f>'fekalna osnovni podatki'!B14</f>
        <v>kanal K3.1</v>
      </c>
      <c r="C389" s="95" t="s">
        <v>13</v>
      </c>
      <c r="D389" s="113">
        <f t="shared" si="26"/>
        <v>0</v>
      </c>
      <c r="E389" s="111"/>
      <c r="F389" s="306">
        <f t="shared" si="27"/>
        <v>0</v>
      </c>
    </row>
    <row r="390" spans="1:6" ht="12.75" customHeight="1">
      <c r="A390" s="43"/>
      <c r="B390" s="57" t="str">
        <f>'fekalna osnovni podatki'!B15</f>
        <v>kanal K3.2</v>
      </c>
      <c r="C390" s="95" t="s">
        <v>13</v>
      </c>
      <c r="D390" s="113">
        <f t="shared" si="26"/>
        <v>0</v>
      </c>
      <c r="E390" s="111"/>
      <c r="F390" s="306">
        <f t="shared" si="27"/>
        <v>0</v>
      </c>
    </row>
    <row r="391" spans="1:6" ht="12.75" customHeight="1">
      <c r="A391" s="43"/>
      <c r="B391" s="57" t="str">
        <f>'fekalna osnovni podatki'!B16</f>
        <v>kanal K4</v>
      </c>
      <c r="C391" s="95" t="s">
        <v>13</v>
      </c>
      <c r="D391" s="113">
        <f t="shared" si="26"/>
        <v>23.608000000000001</v>
      </c>
      <c r="E391" s="111"/>
      <c r="F391" s="306">
        <f t="shared" si="27"/>
        <v>0</v>
      </c>
    </row>
    <row r="392" spans="1:6" ht="12.75" customHeight="1">
      <c r="A392" s="43"/>
      <c r="B392" s="57" t="str">
        <f>'fekalna osnovni podatki'!B17</f>
        <v>kanal K4.1</v>
      </c>
      <c r="C392" s="95" t="s">
        <v>13</v>
      </c>
      <c r="D392" s="113">
        <f t="shared" si="26"/>
        <v>0</v>
      </c>
      <c r="E392" s="111"/>
      <c r="F392" s="306">
        <f t="shared" si="27"/>
        <v>0</v>
      </c>
    </row>
    <row r="393" spans="1:6" ht="12.75" customHeight="1">
      <c r="A393" s="43"/>
      <c r="B393" s="57" t="str">
        <f>'fekalna osnovni podatki'!B18</f>
        <v>kanal K4.1.2</v>
      </c>
      <c r="C393" s="95" t="s">
        <v>13</v>
      </c>
      <c r="D393" s="113">
        <f t="shared" si="26"/>
        <v>0</v>
      </c>
      <c r="E393" s="111"/>
      <c r="F393" s="306">
        <f t="shared" si="27"/>
        <v>0</v>
      </c>
    </row>
    <row r="394" spans="1:6" ht="12.75" customHeight="1">
      <c r="A394" s="43"/>
      <c r="B394" s="57" t="str">
        <f>'fekalna osnovni podatki'!B19</f>
        <v>kanal K4.2</v>
      </c>
      <c r="C394" s="95" t="s">
        <v>13</v>
      </c>
      <c r="D394" s="113">
        <f t="shared" si="26"/>
        <v>0</v>
      </c>
      <c r="E394" s="111"/>
      <c r="F394" s="306">
        <f t="shared" si="27"/>
        <v>0</v>
      </c>
    </row>
    <row r="395" spans="1:6" ht="12.75" customHeight="1">
      <c r="A395" s="43"/>
      <c r="B395" s="57" t="str">
        <f>'fekalna osnovni podatki'!B20</f>
        <v>kanal K4.2.1</v>
      </c>
      <c r="C395" s="95" t="s">
        <v>13</v>
      </c>
      <c r="D395" s="113">
        <f t="shared" si="26"/>
        <v>0</v>
      </c>
      <c r="E395" s="111"/>
      <c r="F395" s="306">
        <f t="shared" si="27"/>
        <v>0</v>
      </c>
    </row>
    <row r="396" spans="1:6" ht="12.75" customHeight="1">
      <c r="A396" s="43"/>
      <c r="B396" s="57" t="str">
        <f>'fekalna osnovni podatki'!B21</f>
        <v>kanal K4.3</v>
      </c>
      <c r="C396" s="95" t="s">
        <v>13</v>
      </c>
      <c r="D396" s="113">
        <f t="shared" si="26"/>
        <v>288.97699999999998</v>
      </c>
      <c r="E396" s="111"/>
      <c r="F396" s="306">
        <f t="shared" si="27"/>
        <v>0</v>
      </c>
    </row>
    <row r="397" spans="1:6" ht="12.75" customHeight="1">
      <c r="A397" s="43"/>
      <c r="B397" s="57" t="str">
        <f>'fekalna osnovni podatki'!B22</f>
        <v>kanal K5</v>
      </c>
      <c r="C397" s="95" t="s">
        <v>13</v>
      </c>
      <c r="D397" s="113">
        <f t="shared" si="26"/>
        <v>186.69300000000001</v>
      </c>
      <c r="E397" s="111"/>
      <c r="F397" s="306">
        <f t="shared" si="27"/>
        <v>0</v>
      </c>
    </row>
    <row r="398" spans="1:6" ht="12.75" customHeight="1">
      <c r="A398" s="43"/>
      <c r="B398" s="57" t="str">
        <f>'fekalna osnovni podatki'!B23</f>
        <v>kanal K5.1</v>
      </c>
      <c r="C398" s="95" t="s">
        <v>13</v>
      </c>
      <c r="D398" s="113">
        <f t="shared" si="26"/>
        <v>0</v>
      </c>
      <c r="E398" s="111"/>
      <c r="F398" s="306">
        <f t="shared" si="27"/>
        <v>0</v>
      </c>
    </row>
    <row r="399" spans="1:6" ht="12.75" customHeight="1">
      <c r="A399" s="43"/>
      <c r="B399" s="57" t="str">
        <f>'fekalna osnovni podatki'!B24</f>
        <v>kanal K5.2</v>
      </c>
      <c r="C399" s="95" t="s">
        <v>13</v>
      </c>
      <c r="D399" s="113">
        <f t="shared" si="26"/>
        <v>61.658999999999999</v>
      </c>
      <c r="E399" s="111"/>
      <c r="F399" s="306">
        <f t="shared" si="27"/>
        <v>0</v>
      </c>
    </row>
    <row r="400" spans="1:6" ht="12.75" customHeight="1">
      <c r="A400" s="43"/>
      <c r="B400" s="57" t="str">
        <f>'fekalna osnovni podatki'!B25</f>
        <v>kanal K5.3</v>
      </c>
      <c r="C400" s="95" t="s">
        <v>13</v>
      </c>
      <c r="D400" s="113">
        <f t="shared" si="26"/>
        <v>29.406000000000002</v>
      </c>
      <c r="E400" s="111"/>
      <c r="F400" s="306">
        <f t="shared" si="27"/>
        <v>0</v>
      </c>
    </row>
    <row r="401" spans="1:6" ht="12.75" customHeight="1">
      <c r="A401" s="43"/>
      <c r="B401" s="57" t="str">
        <f>'fekalna osnovni podatki'!B26</f>
        <v>kanal K5.4</v>
      </c>
      <c r="C401" s="95" t="s">
        <v>13</v>
      </c>
      <c r="D401" s="113">
        <f t="shared" si="26"/>
        <v>77.856999999999999</v>
      </c>
      <c r="E401" s="111"/>
      <c r="F401" s="306">
        <f t="shared" si="27"/>
        <v>0</v>
      </c>
    </row>
    <row r="402" spans="1:6" ht="12.75" customHeight="1">
      <c r="A402" s="43"/>
      <c r="B402" s="57" t="str">
        <f>'fekalna osnovni podatki'!B27</f>
        <v>tlačni T1</v>
      </c>
      <c r="C402" s="95" t="s">
        <v>13</v>
      </c>
      <c r="D402" s="113">
        <f t="shared" si="26"/>
        <v>304.82399999999996</v>
      </c>
      <c r="E402" s="111"/>
      <c r="F402" s="306">
        <f t="shared" si="27"/>
        <v>0</v>
      </c>
    </row>
    <row r="403" spans="1:6" ht="12.75" customHeight="1">
      <c r="A403" s="43"/>
      <c r="B403" s="57" t="str">
        <f>'fekalna osnovni podatki'!B28</f>
        <v>tlačni T2</v>
      </c>
      <c r="C403" s="95" t="s">
        <v>13</v>
      </c>
      <c r="D403" s="113">
        <f t="shared" si="26"/>
        <v>0</v>
      </c>
      <c r="E403" s="111"/>
      <c r="F403" s="306">
        <f t="shared" si="27"/>
        <v>0</v>
      </c>
    </row>
    <row r="404" spans="1:6" ht="12.75" customHeight="1">
      <c r="A404" s="43"/>
      <c r="B404" s="169" t="s">
        <v>20</v>
      </c>
      <c r="C404" s="93"/>
      <c r="D404" s="113">
        <f>SUM(D384:D403)</f>
        <v>973.02399999999989</v>
      </c>
      <c r="E404" s="167"/>
      <c r="F404" s="105"/>
    </row>
    <row r="405" spans="1:6" ht="15">
      <c r="A405" s="43"/>
      <c r="B405" s="64"/>
      <c r="C405" s="92"/>
      <c r="D405" s="113"/>
      <c r="E405" s="116"/>
      <c r="F405" s="112"/>
    </row>
    <row r="406" spans="1:6" ht="140.25">
      <c r="A406" s="43">
        <v>15</v>
      </c>
      <c r="B406" s="20" t="s">
        <v>95</v>
      </c>
      <c r="C406" s="34"/>
      <c r="D406" s="246"/>
      <c r="E406" s="117"/>
      <c r="F406" s="104"/>
    </row>
    <row r="407" spans="1:6" ht="15">
      <c r="A407" s="43"/>
      <c r="B407" s="198"/>
      <c r="C407" s="92"/>
      <c r="D407" s="113"/>
      <c r="E407" s="114"/>
      <c r="F407" s="115"/>
    </row>
    <row r="408" spans="1:6" ht="15">
      <c r="A408" s="43"/>
      <c r="B408" s="57" t="str">
        <f>'fekalna osnovni podatki'!B8</f>
        <v>Območje Barižoni</v>
      </c>
      <c r="C408" s="92"/>
      <c r="D408" s="117"/>
      <c r="E408" s="117"/>
      <c r="F408" s="104"/>
    </row>
    <row r="409" spans="1:6" ht="15">
      <c r="A409" s="43"/>
      <c r="B409" s="57" t="str">
        <f>'fekalna osnovni podatki'!B9</f>
        <v>kanal K1 (Ankaran)</v>
      </c>
      <c r="C409" s="95" t="s">
        <v>13</v>
      </c>
      <c r="D409" s="113">
        <f t="shared" ref="D409:D428" si="28">+(E11+F11)*1.3</f>
        <v>820.92400000000009</v>
      </c>
      <c r="E409" s="111"/>
      <c r="F409" s="306">
        <f>D409*E409</f>
        <v>0</v>
      </c>
    </row>
    <row r="410" spans="1:6" ht="15">
      <c r="A410" s="43"/>
      <c r="B410" s="57" t="str">
        <f>'fekalna osnovni podatki'!B10</f>
        <v>kanal K1 (Koper)</v>
      </c>
      <c r="C410" s="95" t="s">
        <v>13</v>
      </c>
      <c r="D410" s="113">
        <f t="shared" si="28"/>
        <v>1326.52</v>
      </c>
      <c r="E410" s="111"/>
      <c r="F410" s="306">
        <f t="shared" ref="F410:F428" si="29">D410*E410</f>
        <v>0</v>
      </c>
    </row>
    <row r="411" spans="1:6" ht="15">
      <c r="A411" s="43"/>
      <c r="B411" s="57" t="str">
        <f>'fekalna osnovni podatki'!B11</f>
        <v>kanal K2 (Ankaran)</v>
      </c>
      <c r="C411" s="95" t="s">
        <v>13</v>
      </c>
      <c r="D411" s="113">
        <f t="shared" si="28"/>
        <v>85.306000000000012</v>
      </c>
      <c r="E411" s="111"/>
      <c r="F411" s="306">
        <f t="shared" si="29"/>
        <v>0</v>
      </c>
    </row>
    <row r="412" spans="1:6" ht="15">
      <c r="A412" s="43"/>
      <c r="B412" s="57" t="str">
        <f>'fekalna osnovni podatki'!B12</f>
        <v>kanal K2 (Koper)</v>
      </c>
      <c r="C412" s="95" t="s">
        <v>13</v>
      </c>
      <c r="D412" s="113">
        <f t="shared" si="28"/>
        <v>202.202</v>
      </c>
      <c r="E412" s="111"/>
      <c r="F412" s="306">
        <f t="shared" si="29"/>
        <v>0</v>
      </c>
    </row>
    <row r="413" spans="1:6" ht="15">
      <c r="A413" s="43"/>
      <c r="B413" s="57" t="str">
        <f>'fekalna osnovni podatki'!B13</f>
        <v>kanal K3</v>
      </c>
      <c r="C413" s="95" t="s">
        <v>13</v>
      </c>
      <c r="D413" s="113">
        <f t="shared" si="28"/>
        <v>253.214</v>
      </c>
      <c r="E413" s="111"/>
      <c r="F413" s="306">
        <f t="shared" si="29"/>
        <v>0</v>
      </c>
    </row>
    <row r="414" spans="1:6" ht="15">
      <c r="A414" s="43"/>
      <c r="B414" s="57" t="str">
        <f>'fekalna osnovni podatki'!B14</f>
        <v>kanal K3.1</v>
      </c>
      <c r="C414" s="95" t="s">
        <v>13</v>
      </c>
      <c r="D414" s="113">
        <f t="shared" si="28"/>
        <v>45.707999999999998</v>
      </c>
      <c r="E414" s="111"/>
      <c r="F414" s="306">
        <f t="shared" si="29"/>
        <v>0</v>
      </c>
    </row>
    <row r="415" spans="1:6" ht="15">
      <c r="A415" s="43"/>
      <c r="B415" s="57" t="str">
        <f>'fekalna osnovni podatki'!B15</f>
        <v>kanal K3.2</v>
      </c>
      <c r="C415" s="95" t="s">
        <v>13</v>
      </c>
      <c r="D415" s="113">
        <f t="shared" si="28"/>
        <v>35.542000000000002</v>
      </c>
      <c r="E415" s="111"/>
      <c r="F415" s="306">
        <f t="shared" si="29"/>
        <v>0</v>
      </c>
    </row>
    <row r="416" spans="1:6" ht="15">
      <c r="A416" s="43"/>
      <c r="B416" s="57" t="str">
        <f>'fekalna osnovni podatki'!B16</f>
        <v>kanal K4</v>
      </c>
      <c r="C416" s="95" t="s">
        <v>13</v>
      </c>
      <c r="D416" s="113">
        <f t="shared" si="28"/>
        <v>753.23299999999983</v>
      </c>
      <c r="E416" s="111"/>
      <c r="F416" s="306">
        <f t="shared" si="29"/>
        <v>0</v>
      </c>
    </row>
    <row r="417" spans="1:9" ht="15">
      <c r="A417" s="43"/>
      <c r="B417" s="57" t="str">
        <f>'fekalna osnovni podatki'!B17</f>
        <v>kanal K4.1</v>
      </c>
      <c r="C417" s="95" t="s">
        <v>13</v>
      </c>
      <c r="D417" s="113">
        <f t="shared" si="28"/>
        <v>137.072</v>
      </c>
      <c r="E417" s="111"/>
      <c r="F417" s="306">
        <f t="shared" si="29"/>
        <v>0</v>
      </c>
    </row>
    <row r="418" spans="1:9" ht="15">
      <c r="A418" s="43"/>
      <c r="B418" s="57" t="str">
        <f>'fekalna osnovni podatki'!B18</f>
        <v>kanal K4.1.2</v>
      </c>
      <c r="C418" s="95" t="s">
        <v>13</v>
      </c>
      <c r="D418" s="113">
        <f t="shared" si="28"/>
        <v>92.092000000000013</v>
      </c>
      <c r="E418" s="111"/>
      <c r="F418" s="306">
        <f t="shared" si="29"/>
        <v>0</v>
      </c>
    </row>
    <row r="419" spans="1:9" ht="15">
      <c r="A419" s="43"/>
      <c r="B419" s="57" t="str">
        <f>'fekalna osnovni podatki'!B19</f>
        <v>kanal K4.2</v>
      </c>
      <c r="C419" s="95" t="s">
        <v>13</v>
      </c>
      <c r="D419" s="113">
        <f t="shared" si="28"/>
        <v>337.02500000000003</v>
      </c>
      <c r="E419" s="111"/>
      <c r="F419" s="306">
        <f t="shared" si="29"/>
        <v>0</v>
      </c>
    </row>
    <row r="420" spans="1:9" ht="15">
      <c r="A420" s="43"/>
      <c r="B420" s="57" t="str">
        <f>'fekalna osnovni podatki'!B20</f>
        <v>kanal K4.2.1</v>
      </c>
      <c r="C420" s="95" t="s">
        <v>13</v>
      </c>
      <c r="D420" s="113">
        <f t="shared" si="28"/>
        <v>59.826000000000008</v>
      </c>
      <c r="E420" s="111"/>
      <c r="F420" s="306">
        <f t="shared" si="29"/>
        <v>0</v>
      </c>
    </row>
    <row r="421" spans="1:9" ht="15">
      <c r="A421" s="43"/>
      <c r="B421" s="57" t="str">
        <f>'fekalna osnovni podatki'!B21</f>
        <v>kanal K4.3</v>
      </c>
      <c r="C421" s="95" t="s">
        <v>13</v>
      </c>
      <c r="D421" s="113">
        <f t="shared" si="28"/>
        <v>40.222000000000001</v>
      </c>
      <c r="E421" s="111"/>
      <c r="F421" s="306">
        <f t="shared" si="29"/>
        <v>0</v>
      </c>
    </row>
    <row r="422" spans="1:9" ht="15">
      <c r="A422" s="43"/>
      <c r="B422" s="57" t="str">
        <f>'fekalna osnovni podatki'!B22</f>
        <v>kanal K5</v>
      </c>
      <c r="C422" s="95" t="s">
        <v>13</v>
      </c>
      <c r="D422" s="113">
        <f t="shared" si="28"/>
        <v>51.519000000000005</v>
      </c>
      <c r="E422" s="111"/>
      <c r="F422" s="306">
        <f t="shared" si="29"/>
        <v>0</v>
      </c>
    </row>
    <row r="423" spans="1:9" ht="15">
      <c r="A423" s="43"/>
      <c r="B423" s="57" t="str">
        <f>'fekalna osnovni podatki'!B23</f>
        <v>kanal K5.1</v>
      </c>
      <c r="C423" s="95" t="s">
        <v>13</v>
      </c>
      <c r="D423" s="113">
        <f t="shared" si="28"/>
        <v>34.749000000000002</v>
      </c>
      <c r="E423" s="111"/>
      <c r="F423" s="306">
        <f t="shared" si="29"/>
        <v>0</v>
      </c>
    </row>
    <row r="424" spans="1:9" ht="15">
      <c r="A424" s="43"/>
      <c r="B424" s="57" t="str">
        <f>'fekalna osnovni podatki'!B24</f>
        <v>kanal K5.2</v>
      </c>
      <c r="C424" s="95" t="s">
        <v>13</v>
      </c>
      <c r="D424" s="113">
        <f t="shared" si="28"/>
        <v>0</v>
      </c>
      <c r="E424" s="111"/>
      <c r="F424" s="306">
        <f t="shared" si="29"/>
        <v>0</v>
      </c>
    </row>
    <row r="425" spans="1:9" ht="15">
      <c r="A425" s="43"/>
      <c r="B425" s="57" t="str">
        <f>'fekalna osnovni podatki'!B25</f>
        <v>kanal K5.3</v>
      </c>
      <c r="C425" s="95" t="s">
        <v>13</v>
      </c>
      <c r="D425" s="113">
        <f t="shared" si="28"/>
        <v>0</v>
      </c>
      <c r="E425" s="111"/>
      <c r="F425" s="306">
        <f t="shared" si="29"/>
        <v>0</v>
      </c>
    </row>
    <row r="426" spans="1:9" ht="15">
      <c r="A426" s="43"/>
      <c r="B426" s="57" t="str">
        <f>'fekalna osnovni podatki'!B26</f>
        <v>kanal K5.4</v>
      </c>
      <c r="C426" s="95" t="s">
        <v>13</v>
      </c>
      <c r="D426" s="113">
        <f t="shared" si="28"/>
        <v>0</v>
      </c>
      <c r="E426" s="111"/>
      <c r="F426" s="306">
        <f t="shared" si="29"/>
        <v>0</v>
      </c>
    </row>
    <row r="427" spans="1:9" ht="15">
      <c r="A427" s="43"/>
      <c r="B427" s="57" t="str">
        <f>'fekalna osnovni podatki'!B27</f>
        <v>tlačni T1</v>
      </c>
      <c r="C427" s="95" t="s">
        <v>13</v>
      </c>
      <c r="D427" s="113">
        <f t="shared" si="28"/>
        <v>99.268000000000001</v>
      </c>
      <c r="E427" s="111"/>
      <c r="F427" s="306">
        <f t="shared" si="29"/>
        <v>0</v>
      </c>
    </row>
    <row r="428" spans="1:9" ht="15">
      <c r="A428" s="43"/>
      <c r="B428" s="57" t="str">
        <f>'fekalna osnovni podatki'!B28</f>
        <v>tlačni T2</v>
      </c>
      <c r="C428" s="95" t="s">
        <v>13</v>
      </c>
      <c r="D428" s="113">
        <f t="shared" si="28"/>
        <v>152.99700000000001</v>
      </c>
      <c r="E428" s="111"/>
      <c r="F428" s="306">
        <f t="shared" si="29"/>
        <v>0</v>
      </c>
    </row>
    <row r="429" spans="1:9" ht="15">
      <c r="A429" s="43"/>
      <c r="B429" s="169" t="s">
        <v>20</v>
      </c>
      <c r="C429" s="93"/>
      <c r="D429" s="113">
        <f>SUM(D409:D428)</f>
        <v>4527.4189999999999</v>
      </c>
      <c r="E429" s="167"/>
      <c r="F429" s="105"/>
    </row>
    <row r="430" spans="1:9" ht="15">
      <c r="A430" s="43"/>
      <c r="B430" s="169"/>
      <c r="C430" s="95"/>
      <c r="D430" s="113"/>
      <c r="E430" s="167"/>
      <c r="F430" s="105"/>
      <c r="G430" s="162"/>
    </row>
    <row r="431" spans="1:9" ht="102">
      <c r="A431" s="43">
        <v>16</v>
      </c>
      <c r="B431" s="20" t="s">
        <v>94</v>
      </c>
      <c r="C431" s="92"/>
      <c r="D431" s="113"/>
      <c r="E431" s="117"/>
      <c r="F431" s="104"/>
    </row>
    <row r="432" spans="1:9" ht="12.75" customHeight="1">
      <c r="A432" s="43"/>
      <c r="B432" s="198"/>
      <c r="C432" s="92"/>
      <c r="D432" s="113"/>
      <c r="E432" s="114"/>
      <c r="F432" s="115"/>
      <c r="H432"/>
      <c r="I432"/>
    </row>
    <row r="433" spans="1:9" ht="12.75" customHeight="1">
      <c r="A433" s="43"/>
      <c r="B433" s="57" t="str">
        <f>'fekalna osnovni podatki'!B8</f>
        <v>Območje Barižoni</v>
      </c>
      <c r="C433" s="92"/>
      <c r="D433" s="117"/>
      <c r="E433" s="117"/>
      <c r="F433" s="104"/>
      <c r="H433"/>
      <c r="I433"/>
    </row>
    <row r="434" spans="1:9" ht="12.75" customHeight="1">
      <c r="A434" s="43"/>
      <c r="B434" s="57" t="str">
        <f>'fekalna osnovni podatki'!B9</f>
        <v>kanal K1 (Ankaran)</v>
      </c>
      <c r="C434" s="95" t="s">
        <v>13</v>
      </c>
      <c r="D434" s="113">
        <f t="shared" ref="D434:D453" si="30">+D34-D384</f>
        <v>1966.0639029469453</v>
      </c>
      <c r="E434" s="111"/>
      <c r="F434" s="306">
        <f t="shared" ref="F434:F446" si="31">D434*E434</f>
        <v>0</v>
      </c>
      <c r="H434"/>
      <c r="I434"/>
    </row>
    <row r="435" spans="1:9" ht="12.75" customHeight="1">
      <c r="A435" s="43"/>
      <c r="B435" s="57" t="str">
        <f>'fekalna osnovni podatki'!B10</f>
        <v>kanal K1 (Koper)</v>
      </c>
      <c r="C435" s="95" t="s">
        <v>13</v>
      </c>
      <c r="D435" s="113">
        <f t="shared" si="30"/>
        <v>3176.9360970530547</v>
      </c>
      <c r="E435" s="111"/>
      <c r="F435" s="105">
        <f t="shared" si="31"/>
        <v>0</v>
      </c>
      <c r="H435"/>
      <c r="I435"/>
    </row>
    <row r="436" spans="1:9" ht="12.75" customHeight="1">
      <c r="A436" s="43"/>
      <c r="B436" s="57" t="str">
        <f>'fekalna osnovni podatki'!B11</f>
        <v>kanal K2 (Ankaran)</v>
      </c>
      <c r="C436" s="95" t="s">
        <v>13</v>
      </c>
      <c r="D436" s="113">
        <f t="shared" si="30"/>
        <v>229</v>
      </c>
      <c r="E436" s="111"/>
      <c r="F436" s="105">
        <f t="shared" si="31"/>
        <v>0</v>
      </c>
      <c r="H436"/>
      <c r="I436"/>
    </row>
    <row r="437" spans="1:9" ht="12.75" customHeight="1">
      <c r="A437" s="43"/>
      <c r="B437" s="57" t="str">
        <f>'fekalna osnovni podatki'!B12</f>
        <v>kanal K2 (Koper)</v>
      </c>
      <c r="C437" s="95" t="s">
        <v>13</v>
      </c>
      <c r="D437" s="113">
        <f t="shared" si="30"/>
        <v>544</v>
      </c>
      <c r="E437" s="111"/>
      <c r="F437" s="105">
        <f t="shared" si="31"/>
        <v>0</v>
      </c>
      <c r="H437"/>
      <c r="I437"/>
    </row>
    <row r="438" spans="1:9" ht="12.75" customHeight="1">
      <c r="A438" s="43"/>
      <c r="B438" s="57" t="str">
        <f>'fekalna osnovni podatki'!B13</f>
        <v>kanal K3</v>
      </c>
      <c r="C438" s="95" t="s">
        <v>13</v>
      </c>
      <c r="D438" s="113">
        <f t="shared" si="30"/>
        <v>781</v>
      </c>
      <c r="E438" s="111"/>
      <c r="F438" s="105">
        <f t="shared" si="31"/>
        <v>0</v>
      </c>
      <c r="H438"/>
      <c r="I438"/>
    </row>
    <row r="439" spans="1:9" ht="12.75" customHeight="1">
      <c r="A439" s="43"/>
      <c r="B439" s="57" t="str">
        <f>'fekalna osnovni podatki'!B14</f>
        <v>kanal K3.1</v>
      </c>
      <c r="C439" s="95" t="s">
        <v>13</v>
      </c>
      <c r="D439" s="113">
        <f t="shared" si="30"/>
        <v>83</v>
      </c>
      <c r="E439" s="111"/>
      <c r="F439" s="105">
        <f t="shared" si="31"/>
        <v>0</v>
      </c>
      <c r="H439"/>
      <c r="I439"/>
    </row>
    <row r="440" spans="1:9" ht="12.75" customHeight="1">
      <c r="A440" s="43"/>
      <c r="B440" s="57" t="str">
        <f>'fekalna osnovni podatki'!B15</f>
        <v>kanal K3.2</v>
      </c>
      <c r="C440" s="95" t="s">
        <v>13</v>
      </c>
      <c r="D440" s="113">
        <f t="shared" si="30"/>
        <v>109</v>
      </c>
      <c r="E440" s="111"/>
      <c r="F440" s="105">
        <f t="shared" si="31"/>
        <v>0</v>
      </c>
      <c r="H440"/>
      <c r="I440"/>
    </row>
    <row r="441" spans="1:9" ht="12.75" customHeight="1">
      <c r="A441" s="43"/>
      <c r="B441" s="57" t="str">
        <f>'fekalna osnovni podatki'!B16</f>
        <v>kanal K4</v>
      </c>
      <c r="C441" s="95" t="s">
        <v>13</v>
      </c>
      <c r="D441" s="113">
        <f t="shared" si="30"/>
        <v>4241.3919999999998</v>
      </c>
      <c r="E441" s="111"/>
      <c r="F441" s="105">
        <f t="shared" si="31"/>
        <v>0</v>
      </c>
      <c r="H441"/>
      <c r="I441"/>
    </row>
    <row r="442" spans="1:9" ht="12.75" customHeight="1">
      <c r="A442" s="43"/>
      <c r="B442" s="57" t="str">
        <f>'fekalna osnovni podatki'!B17</f>
        <v>kanal K4.1</v>
      </c>
      <c r="C442" s="95" t="s">
        <v>13</v>
      </c>
      <c r="D442" s="113">
        <f t="shared" si="30"/>
        <v>386</v>
      </c>
      <c r="E442" s="111"/>
      <c r="F442" s="105">
        <f t="shared" si="31"/>
        <v>0</v>
      </c>
      <c r="H442"/>
      <c r="I442"/>
    </row>
    <row r="443" spans="1:9" ht="12.75" customHeight="1">
      <c r="A443" s="43"/>
      <c r="B443" s="57" t="str">
        <f>'fekalna osnovni podatki'!B18</f>
        <v>kanal K4.1.2</v>
      </c>
      <c r="C443" s="95" t="s">
        <v>13</v>
      </c>
      <c r="D443" s="113">
        <f t="shared" si="30"/>
        <v>140</v>
      </c>
      <c r="E443" s="111"/>
      <c r="F443" s="105">
        <f t="shared" si="31"/>
        <v>0</v>
      </c>
      <c r="H443"/>
      <c r="I443"/>
    </row>
    <row r="444" spans="1:9" ht="12.75" customHeight="1">
      <c r="A444" s="43"/>
      <c r="B444" s="57" t="str">
        <f>'fekalna osnovni podatki'!B19</f>
        <v>kanal K4.2</v>
      </c>
      <c r="C444" s="95" t="s">
        <v>13</v>
      </c>
      <c r="D444" s="113">
        <f t="shared" si="30"/>
        <v>1396</v>
      </c>
      <c r="E444" s="111"/>
      <c r="F444" s="105">
        <f t="shared" si="31"/>
        <v>0</v>
      </c>
      <c r="H444"/>
      <c r="I444"/>
    </row>
    <row r="445" spans="1:9" ht="12.75" customHeight="1">
      <c r="A445" s="43"/>
      <c r="B445" s="57" t="str">
        <f>'fekalna osnovni podatki'!B20</f>
        <v>kanal K4.2.1</v>
      </c>
      <c r="C445" s="95" t="s">
        <v>13</v>
      </c>
      <c r="D445" s="113">
        <f t="shared" si="30"/>
        <v>450</v>
      </c>
      <c r="E445" s="111"/>
      <c r="F445" s="105">
        <f t="shared" si="31"/>
        <v>0</v>
      </c>
      <c r="H445"/>
      <c r="I445"/>
    </row>
    <row r="446" spans="1:9" ht="12.75" customHeight="1">
      <c r="A446" s="43"/>
      <c r="B446" s="57" t="str">
        <f>'fekalna osnovni podatki'!B21</f>
        <v>kanal K4.3</v>
      </c>
      <c r="C446" s="95" t="s">
        <v>13</v>
      </c>
      <c r="D446" s="113">
        <f t="shared" si="30"/>
        <v>1123.0230000000001</v>
      </c>
      <c r="E446" s="111"/>
      <c r="F446" s="105">
        <f t="shared" si="31"/>
        <v>0</v>
      </c>
      <c r="H446"/>
      <c r="I446"/>
    </row>
    <row r="447" spans="1:9" ht="12.75" customHeight="1">
      <c r="A447" s="43"/>
      <c r="B447" s="57" t="str">
        <f>'fekalna osnovni podatki'!B22</f>
        <v>kanal K5</v>
      </c>
      <c r="C447" s="95" t="s">
        <v>13</v>
      </c>
      <c r="D447" s="113">
        <f t="shared" si="30"/>
        <v>396.30700000000002</v>
      </c>
      <c r="E447" s="111"/>
      <c r="F447" s="105">
        <f t="shared" ref="F447:F453" si="32">D447*E447</f>
        <v>0</v>
      </c>
      <c r="H447"/>
      <c r="I447"/>
    </row>
    <row r="448" spans="1:9" ht="12.75" customHeight="1">
      <c r="A448" s="43"/>
      <c r="B448" s="57" t="str">
        <f>'fekalna osnovni podatki'!B23</f>
        <v>kanal K5.1</v>
      </c>
      <c r="C448" s="95" t="s">
        <v>13</v>
      </c>
      <c r="D448" s="113">
        <f t="shared" si="30"/>
        <v>77</v>
      </c>
      <c r="E448" s="111"/>
      <c r="F448" s="105">
        <f t="shared" si="32"/>
        <v>0</v>
      </c>
      <c r="H448"/>
      <c r="I448"/>
    </row>
    <row r="449" spans="1:9" ht="12.75" customHeight="1">
      <c r="A449" s="43"/>
      <c r="B449" s="57" t="str">
        <f>'fekalna osnovni podatki'!B24</f>
        <v>kanal K5.2</v>
      </c>
      <c r="C449" s="95" t="s">
        <v>13</v>
      </c>
      <c r="D449" s="113">
        <f t="shared" si="30"/>
        <v>27.341000000000001</v>
      </c>
      <c r="E449" s="111"/>
      <c r="F449" s="105">
        <f t="shared" si="32"/>
        <v>0</v>
      </c>
      <c r="H449"/>
      <c r="I449"/>
    </row>
    <row r="450" spans="1:9" ht="12.75" customHeight="1">
      <c r="A450" s="43"/>
      <c r="B450" s="57" t="str">
        <f>'fekalna osnovni podatki'!B25</f>
        <v>kanal K5.3</v>
      </c>
      <c r="C450" s="95" t="s">
        <v>13</v>
      </c>
      <c r="D450" s="113">
        <f t="shared" si="30"/>
        <v>30.593999999999998</v>
      </c>
      <c r="E450" s="111"/>
      <c r="F450" s="105">
        <f t="shared" si="32"/>
        <v>0</v>
      </c>
      <c r="H450"/>
      <c r="I450"/>
    </row>
    <row r="451" spans="1:9" ht="12.75" customHeight="1">
      <c r="A451" s="43"/>
      <c r="B451" s="57" t="str">
        <f>'fekalna osnovni podatki'!B26</f>
        <v>kanal K5.4</v>
      </c>
      <c r="C451" s="95" t="s">
        <v>13</v>
      </c>
      <c r="D451" s="113">
        <f t="shared" si="30"/>
        <v>45.143000000000001</v>
      </c>
      <c r="E451" s="111"/>
      <c r="F451" s="105">
        <f t="shared" si="32"/>
        <v>0</v>
      </c>
      <c r="H451"/>
      <c r="I451"/>
    </row>
    <row r="452" spans="1:9" ht="12.75" customHeight="1">
      <c r="A452" s="43"/>
      <c r="B452" s="57" t="str">
        <f>'fekalna osnovni podatki'!B27</f>
        <v>tlačni T1</v>
      </c>
      <c r="C452" s="95" t="s">
        <v>13</v>
      </c>
      <c r="D452" s="113">
        <f t="shared" si="30"/>
        <v>170.17600000000004</v>
      </c>
      <c r="E452" s="111"/>
      <c r="F452" s="105">
        <f t="shared" si="32"/>
        <v>0</v>
      </c>
      <c r="H452"/>
      <c r="I452"/>
    </row>
    <row r="453" spans="1:9" ht="12.75" customHeight="1">
      <c r="A453" s="43"/>
      <c r="B453" s="57" t="str">
        <f>'fekalna osnovni podatki'!B28</f>
        <v>tlačni T2</v>
      </c>
      <c r="C453" s="95" t="s">
        <v>13</v>
      </c>
      <c r="D453" s="113">
        <f t="shared" si="30"/>
        <v>295</v>
      </c>
      <c r="E453" s="111"/>
      <c r="F453" s="105">
        <f t="shared" si="32"/>
        <v>0</v>
      </c>
      <c r="H453"/>
      <c r="I453"/>
    </row>
    <row r="454" spans="1:9" ht="12.75" customHeight="1">
      <c r="A454" s="43"/>
      <c r="B454" s="169" t="s">
        <v>20</v>
      </c>
      <c r="C454" s="93"/>
      <c r="D454" s="113">
        <f>SUM(D434:D453)</f>
        <v>15666.976000000001</v>
      </c>
      <c r="E454" s="167"/>
      <c r="F454" s="105"/>
      <c r="H454"/>
      <c r="I454"/>
    </row>
    <row r="455" spans="1:9" ht="12.75" customHeight="1">
      <c r="A455" s="43"/>
      <c r="B455" s="20"/>
      <c r="C455" s="92"/>
      <c r="D455" s="117"/>
      <c r="E455" s="118"/>
      <c r="F455" s="105"/>
      <c r="H455"/>
      <c r="I455"/>
    </row>
    <row r="456" spans="1:9" ht="12.75" customHeight="1">
      <c r="A456" s="43"/>
      <c r="B456" s="20" t="s">
        <v>65</v>
      </c>
      <c r="C456" s="92"/>
      <c r="D456" s="117"/>
      <c r="E456" s="118"/>
      <c r="F456" s="105"/>
      <c r="H456"/>
      <c r="I456"/>
    </row>
    <row r="457" spans="1:9" ht="12.75" customHeight="1">
      <c r="A457" s="43"/>
      <c r="B457" s="198"/>
      <c r="C457" s="92"/>
      <c r="D457" s="113"/>
      <c r="E457" s="114"/>
      <c r="F457" s="115"/>
      <c r="H457"/>
      <c r="I457"/>
    </row>
    <row r="458" spans="1:9" ht="12.75" customHeight="1">
      <c r="A458" s="43"/>
      <c r="B458" s="57" t="str">
        <f>'fekalna osnovni podatki'!B8</f>
        <v>Območje Barižoni</v>
      </c>
      <c r="C458" s="92"/>
      <c r="D458" s="117"/>
      <c r="E458" s="117"/>
      <c r="F458" s="104"/>
      <c r="H458"/>
      <c r="I458"/>
    </row>
    <row r="459" spans="1:9" ht="12.75" customHeight="1">
      <c r="A459" s="43"/>
      <c r="B459" s="57" t="str">
        <f>'fekalna osnovni podatki'!B9</f>
        <v>kanal K1 (Ankaran)</v>
      </c>
      <c r="C459" s="95"/>
      <c r="D459" s="113"/>
      <c r="E459" s="111"/>
      <c r="F459" s="306">
        <f t="shared" ref="F459:F478" si="33">+F59+F84+F109+F134+F159+F184+F209+F234+F259+F284+F309+F334+F359+F384+F409+F434</f>
        <v>0</v>
      </c>
      <c r="H459"/>
      <c r="I459"/>
    </row>
    <row r="460" spans="1:9" ht="12.75" customHeight="1">
      <c r="A460" s="43"/>
      <c r="B460" s="57" t="str">
        <f>'fekalna osnovni podatki'!B10</f>
        <v>kanal K1 (Koper)</v>
      </c>
      <c r="C460" s="95"/>
      <c r="D460" s="113"/>
      <c r="E460" s="111"/>
      <c r="F460" s="306">
        <f t="shared" si="33"/>
        <v>0</v>
      </c>
      <c r="H460"/>
      <c r="I460"/>
    </row>
    <row r="461" spans="1:9" ht="12.75" customHeight="1">
      <c r="A461" s="43"/>
      <c r="B461" s="57" t="str">
        <f>'fekalna osnovni podatki'!B11</f>
        <v>kanal K2 (Ankaran)</v>
      </c>
      <c r="C461" s="95"/>
      <c r="D461" s="113"/>
      <c r="E461" s="111"/>
      <c r="F461" s="306">
        <f t="shared" si="33"/>
        <v>0</v>
      </c>
      <c r="H461"/>
      <c r="I461"/>
    </row>
    <row r="462" spans="1:9" ht="12.75" customHeight="1">
      <c r="A462" s="43"/>
      <c r="B462" s="57" t="str">
        <f>'fekalna osnovni podatki'!B12</f>
        <v>kanal K2 (Koper)</v>
      </c>
      <c r="C462" s="95"/>
      <c r="D462" s="113"/>
      <c r="E462" s="111"/>
      <c r="F462" s="306">
        <f t="shared" si="33"/>
        <v>0</v>
      </c>
      <c r="H462"/>
      <c r="I462"/>
    </row>
    <row r="463" spans="1:9" ht="12.75" customHeight="1">
      <c r="A463" s="43"/>
      <c r="B463" s="57" t="str">
        <f>'fekalna osnovni podatki'!B13</f>
        <v>kanal K3</v>
      </c>
      <c r="C463" s="95"/>
      <c r="D463" s="113"/>
      <c r="E463" s="111"/>
      <c r="F463" s="306">
        <f t="shared" si="33"/>
        <v>0</v>
      </c>
      <c r="H463"/>
      <c r="I463"/>
    </row>
    <row r="464" spans="1:9" ht="12.75" customHeight="1">
      <c r="A464" s="43"/>
      <c r="B464" s="57" t="str">
        <f>'fekalna osnovni podatki'!B14</f>
        <v>kanal K3.1</v>
      </c>
      <c r="C464" s="95"/>
      <c r="D464" s="113"/>
      <c r="E464" s="111"/>
      <c r="F464" s="306">
        <f t="shared" si="33"/>
        <v>0</v>
      </c>
      <c r="H464"/>
      <c r="I464"/>
    </row>
    <row r="465" spans="1:9" ht="12.75" customHeight="1">
      <c r="A465" s="43"/>
      <c r="B465" s="57" t="str">
        <f>'fekalna osnovni podatki'!B15</f>
        <v>kanal K3.2</v>
      </c>
      <c r="C465" s="95"/>
      <c r="D465" s="113"/>
      <c r="E465" s="111"/>
      <c r="F465" s="306">
        <f t="shared" si="33"/>
        <v>0</v>
      </c>
      <c r="H465"/>
      <c r="I465"/>
    </row>
    <row r="466" spans="1:9" ht="12.75" customHeight="1">
      <c r="A466" s="43"/>
      <c r="B466" s="57" t="str">
        <f>'fekalna osnovni podatki'!B16</f>
        <v>kanal K4</v>
      </c>
      <c r="C466" s="95"/>
      <c r="D466" s="113"/>
      <c r="E466" s="167"/>
      <c r="F466" s="306">
        <f t="shared" si="33"/>
        <v>0</v>
      </c>
      <c r="H466"/>
      <c r="I466"/>
    </row>
    <row r="467" spans="1:9" ht="12.75" customHeight="1">
      <c r="A467" s="43"/>
      <c r="B467" s="57" t="str">
        <f>'fekalna osnovni podatki'!B17</f>
        <v>kanal K4.1</v>
      </c>
      <c r="C467" s="95"/>
      <c r="D467" s="113"/>
      <c r="E467" s="167"/>
      <c r="F467" s="306">
        <f t="shared" si="33"/>
        <v>0</v>
      </c>
      <c r="H467"/>
      <c r="I467"/>
    </row>
    <row r="468" spans="1:9" ht="12.75" customHeight="1">
      <c r="A468" s="43"/>
      <c r="B468" s="57" t="str">
        <f>'fekalna osnovni podatki'!B18</f>
        <v>kanal K4.1.2</v>
      </c>
      <c r="C468" s="95"/>
      <c r="D468" s="113"/>
      <c r="E468" s="167"/>
      <c r="F468" s="306">
        <f t="shared" si="33"/>
        <v>0</v>
      </c>
      <c r="H468"/>
      <c r="I468"/>
    </row>
    <row r="469" spans="1:9" ht="12.75" customHeight="1">
      <c r="A469" s="43"/>
      <c r="B469" s="57" t="str">
        <f>'fekalna osnovni podatki'!B19</f>
        <v>kanal K4.2</v>
      </c>
      <c r="C469" s="95"/>
      <c r="D469" s="113"/>
      <c r="E469" s="167"/>
      <c r="F469" s="306">
        <f t="shared" si="33"/>
        <v>0</v>
      </c>
      <c r="H469"/>
      <c r="I469"/>
    </row>
    <row r="470" spans="1:9" ht="12.75" customHeight="1">
      <c r="A470" s="43"/>
      <c r="B470" s="57" t="str">
        <f>'fekalna osnovni podatki'!B20</f>
        <v>kanal K4.2.1</v>
      </c>
      <c r="C470" s="95"/>
      <c r="D470" s="113"/>
      <c r="E470" s="167"/>
      <c r="F470" s="306">
        <f t="shared" si="33"/>
        <v>0</v>
      </c>
      <c r="H470"/>
      <c r="I470"/>
    </row>
    <row r="471" spans="1:9" ht="12.75" customHeight="1">
      <c r="A471" s="43"/>
      <c r="B471" s="57" t="str">
        <f>'fekalna osnovni podatki'!B21</f>
        <v>kanal K4.3</v>
      </c>
      <c r="C471" s="95"/>
      <c r="D471" s="113"/>
      <c r="E471" s="167"/>
      <c r="F471" s="306">
        <f t="shared" si="33"/>
        <v>0</v>
      </c>
      <c r="H471"/>
      <c r="I471"/>
    </row>
    <row r="472" spans="1:9" ht="12.75" customHeight="1">
      <c r="A472" s="43"/>
      <c r="B472" s="57" t="str">
        <f>'fekalna osnovni podatki'!B22</f>
        <v>kanal K5</v>
      </c>
      <c r="C472" s="95"/>
      <c r="D472" s="113"/>
      <c r="E472" s="167"/>
      <c r="F472" s="306">
        <f t="shared" si="33"/>
        <v>0</v>
      </c>
      <c r="H472"/>
      <c r="I472"/>
    </row>
    <row r="473" spans="1:9" ht="12.75" customHeight="1">
      <c r="A473" s="43"/>
      <c r="B473" s="57" t="str">
        <f>'fekalna osnovni podatki'!B23</f>
        <v>kanal K5.1</v>
      </c>
      <c r="C473" s="95"/>
      <c r="D473" s="113"/>
      <c r="E473" s="167"/>
      <c r="F473" s="306">
        <f t="shared" si="33"/>
        <v>0</v>
      </c>
      <c r="H473"/>
      <c r="I473"/>
    </row>
    <row r="474" spans="1:9" ht="12.75" customHeight="1">
      <c r="A474" s="43"/>
      <c r="B474" s="57" t="str">
        <f>'fekalna osnovni podatki'!B24</f>
        <v>kanal K5.2</v>
      </c>
      <c r="C474" s="95"/>
      <c r="D474" s="113"/>
      <c r="E474" s="167"/>
      <c r="F474" s="306">
        <f t="shared" si="33"/>
        <v>0</v>
      </c>
      <c r="H474"/>
      <c r="I474"/>
    </row>
    <row r="475" spans="1:9" ht="12.75" customHeight="1">
      <c r="A475" s="43"/>
      <c r="B475" s="57" t="str">
        <f>'fekalna osnovni podatki'!B25</f>
        <v>kanal K5.3</v>
      </c>
      <c r="C475" s="95"/>
      <c r="D475" s="113"/>
      <c r="E475" s="167"/>
      <c r="F475" s="306">
        <f t="shared" si="33"/>
        <v>0</v>
      </c>
      <c r="H475"/>
      <c r="I475"/>
    </row>
    <row r="476" spans="1:9" ht="12.75" customHeight="1">
      <c r="A476" s="43"/>
      <c r="B476" s="57" t="str">
        <f>'fekalna osnovni podatki'!B26</f>
        <v>kanal K5.4</v>
      </c>
      <c r="C476" s="95"/>
      <c r="D476" s="113"/>
      <c r="E476" s="167"/>
      <c r="F476" s="306">
        <f t="shared" si="33"/>
        <v>0</v>
      </c>
      <c r="H476"/>
      <c r="I476"/>
    </row>
    <row r="477" spans="1:9" ht="12.75" customHeight="1">
      <c r="A477" s="43"/>
      <c r="B477" s="57" t="str">
        <f>'fekalna osnovni podatki'!B27</f>
        <v>tlačni T1</v>
      </c>
      <c r="C477" s="95"/>
      <c r="D477" s="113"/>
      <c r="E477" s="167"/>
      <c r="F477" s="306">
        <f t="shared" si="33"/>
        <v>0</v>
      </c>
      <c r="H477"/>
      <c r="I477"/>
    </row>
    <row r="478" spans="1:9" ht="12.75" customHeight="1">
      <c r="A478" s="43"/>
      <c r="B478" s="57" t="str">
        <f>'fekalna osnovni podatki'!B28</f>
        <v>tlačni T2</v>
      </c>
      <c r="C478" s="95"/>
      <c r="D478" s="113"/>
      <c r="E478" s="167"/>
      <c r="F478" s="306">
        <f t="shared" si="33"/>
        <v>0</v>
      </c>
      <c r="H478"/>
      <c r="I478"/>
    </row>
    <row r="479" spans="1:9" ht="12.75" customHeight="1">
      <c r="A479" s="43"/>
      <c r="B479" s="20"/>
      <c r="C479" s="92"/>
      <c r="D479" s="117"/>
      <c r="E479" s="118"/>
      <c r="F479" s="105"/>
      <c r="H479"/>
      <c r="I479"/>
    </row>
    <row r="480" spans="1:9" ht="16.5" thickBot="1">
      <c r="A480" s="22" t="s">
        <v>34</v>
      </c>
      <c r="B480" s="89" t="s">
        <v>42</v>
      </c>
      <c r="C480" s="97"/>
      <c r="D480" s="117"/>
      <c r="E480" s="87" t="s">
        <v>33</v>
      </c>
      <c r="F480" s="87">
        <f>SUM(F459:F478)</f>
        <v>0</v>
      </c>
      <c r="H480"/>
      <c r="I480"/>
    </row>
    <row r="481" spans="1:9" ht="12.75" customHeight="1" thickTop="1">
      <c r="A481" s="43"/>
      <c r="B481" s="20"/>
      <c r="C481" s="97"/>
      <c r="D481" s="117"/>
      <c r="E481" s="117"/>
      <c r="F481" s="104"/>
      <c r="H481"/>
      <c r="I481"/>
    </row>
    <row r="482" spans="1:9" ht="139.5" customHeight="1">
      <c r="A482" s="43"/>
      <c r="B482" s="20"/>
      <c r="C482" s="97"/>
      <c r="D482" s="246"/>
      <c r="E482" s="117"/>
      <c r="F482" s="104"/>
      <c r="H482"/>
      <c r="I482"/>
    </row>
    <row r="483" spans="1:9" ht="12.75" customHeight="1">
      <c r="A483" s="43"/>
      <c r="B483" s="20"/>
      <c r="C483" s="92"/>
      <c r="D483" s="117"/>
      <c r="E483" s="117"/>
      <c r="F483" s="104"/>
      <c r="H483"/>
      <c r="I483"/>
    </row>
    <row r="484" spans="1:9" ht="12.75" customHeight="1">
      <c r="A484" s="43"/>
      <c r="B484" s="51"/>
      <c r="C484" s="92"/>
      <c r="D484" s="117"/>
      <c r="E484" s="117"/>
      <c r="F484" s="104"/>
      <c r="H484"/>
      <c r="I484"/>
    </row>
    <row r="485" spans="1:9" ht="12.75" customHeight="1">
      <c r="A485" s="43"/>
      <c r="B485" s="51"/>
      <c r="C485" s="92"/>
      <c r="D485" s="117"/>
      <c r="E485" s="117"/>
      <c r="F485" s="104"/>
      <c r="H485"/>
      <c r="I485"/>
    </row>
    <row r="487" spans="1:9" ht="12.75" customHeight="1">
      <c r="B487" s="70"/>
      <c r="C487" s="98"/>
      <c r="D487" s="120"/>
      <c r="E487" s="116"/>
      <c r="F487" s="112"/>
      <c r="H487"/>
      <c r="I487"/>
    </row>
    <row r="489" spans="1:9" ht="12.75" customHeight="1">
      <c r="B489" s="60"/>
      <c r="C489" s="99"/>
      <c r="D489" s="121"/>
      <c r="E489" s="122"/>
      <c r="F489" s="105"/>
      <c r="H489"/>
      <c r="I489"/>
    </row>
  </sheetData>
  <pageMargins left="0.78740157480314965" right="0.19685039370078741" top="0.19685039370078741" bottom="0.19685039370078741" header="0" footer="0.19685039370078741"/>
  <pageSetup paperSize="9" orientation="portrait" r:id="rId1"/>
  <headerFooter>
    <oddFooter>Stran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F261"/>
  <sheetViews>
    <sheetView showZeros="0" topLeftCell="A10" workbookViewId="0">
      <selection activeCell="E10" sqref="E10"/>
    </sheetView>
  </sheetViews>
  <sheetFormatPr defaultRowHeight="12.75" customHeight="1"/>
  <cols>
    <col min="1" max="1" width="5.85546875" customWidth="1"/>
    <col min="2" max="2" width="30.7109375" customWidth="1"/>
    <col min="3" max="3" width="4.7109375" style="91" customWidth="1"/>
    <col min="4" max="4" width="12.7109375" style="100" customWidth="1"/>
    <col min="5" max="5" width="12.7109375" style="101" customWidth="1"/>
    <col min="6" max="6" width="12.7109375" style="102" customWidth="1"/>
    <col min="250" max="250" width="4.7109375" customWidth="1"/>
    <col min="251" max="251" width="30.7109375" customWidth="1"/>
    <col min="252" max="252" width="4.7109375" customWidth="1"/>
    <col min="253" max="253" width="13.7109375" customWidth="1"/>
    <col min="254" max="256" width="12.7109375" customWidth="1"/>
    <col min="258" max="258" width="21" customWidth="1"/>
    <col min="259" max="259" width="36.5703125" customWidth="1"/>
    <col min="506" max="506" width="4.7109375" customWidth="1"/>
    <col min="507" max="507" width="30.7109375" customWidth="1"/>
    <col min="508" max="508" width="4.7109375" customWidth="1"/>
    <col min="509" max="509" width="13.7109375" customWidth="1"/>
    <col min="510" max="512" width="12.7109375" customWidth="1"/>
    <col min="514" max="514" width="21" customWidth="1"/>
    <col min="515" max="515" width="36.5703125" customWidth="1"/>
    <col min="762" max="762" width="4.7109375" customWidth="1"/>
    <col min="763" max="763" width="30.7109375" customWidth="1"/>
    <col min="764" max="764" width="4.7109375" customWidth="1"/>
    <col min="765" max="765" width="13.7109375" customWidth="1"/>
    <col min="766" max="768" width="12.7109375" customWidth="1"/>
    <col min="770" max="770" width="21" customWidth="1"/>
    <col min="771" max="771" width="36.5703125" customWidth="1"/>
    <col min="1018" max="1018" width="4.7109375" customWidth="1"/>
    <col min="1019" max="1019" width="30.7109375" customWidth="1"/>
    <col min="1020" max="1020" width="4.7109375" customWidth="1"/>
    <col min="1021" max="1021" width="13.7109375" customWidth="1"/>
    <col min="1022" max="1024" width="12.7109375" customWidth="1"/>
    <col min="1026" max="1026" width="21" customWidth="1"/>
    <col min="1027" max="1027" width="36.5703125" customWidth="1"/>
    <col min="1274" max="1274" width="4.7109375" customWidth="1"/>
    <col min="1275" max="1275" width="30.7109375" customWidth="1"/>
    <col min="1276" max="1276" width="4.7109375" customWidth="1"/>
    <col min="1277" max="1277" width="13.7109375" customWidth="1"/>
    <col min="1278" max="1280" width="12.7109375" customWidth="1"/>
    <col min="1282" max="1282" width="21" customWidth="1"/>
    <col min="1283" max="1283" width="36.5703125" customWidth="1"/>
    <col min="1530" max="1530" width="4.7109375" customWidth="1"/>
    <col min="1531" max="1531" width="30.7109375" customWidth="1"/>
    <col min="1532" max="1532" width="4.7109375" customWidth="1"/>
    <col min="1533" max="1533" width="13.7109375" customWidth="1"/>
    <col min="1534" max="1536" width="12.7109375" customWidth="1"/>
    <col min="1538" max="1538" width="21" customWidth="1"/>
    <col min="1539" max="1539" width="36.5703125" customWidth="1"/>
    <col min="1786" max="1786" width="4.7109375" customWidth="1"/>
    <col min="1787" max="1787" width="30.7109375" customWidth="1"/>
    <col min="1788" max="1788" width="4.7109375" customWidth="1"/>
    <col min="1789" max="1789" width="13.7109375" customWidth="1"/>
    <col min="1790" max="1792" width="12.7109375" customWidth="1"/>
    <col min="1794" max="1794" width="21" customWidth="1"/>
    <col min="1795" max="1795" width="36.5703125" customWidth="1"/>
    <col min="2042" max="2042" width="4.7109375" customWidth="1"/>
    <col min="2043" max="2043" width="30.7109375" customWidth="1"/>
    <col min="2044" max="2044" width="4.7109375" customWidth="1"/>
    <col min="2045" max="2045" width="13.7109375" customWidth="1"/>
    <col min="2046" max="2048" width="12.7109375" customWidth="1"/>
    <col min="2050" max="2050" width="21" customWidth="1"/>
    <col min="2051" max="2051" width="36.5703125" customWidth="1"/>
    <col min="2298" max="2298" width="4.7109375" customWidth="1"/>
    <col min="2299" max="2299" width="30.7109375" customWidth="1"/>
    <col min="2300" max="2300" width="4.7109375" customWidth="1"/>
    <col min="2301" max="2301" width="13.7109375" customWidth="1"/>
    <col min="2302" max="2304" width="12.7109375" customWidth="1"/>
    <col min="2306" max="2306" width="21" customWidth="1"/>
    <col min="2307" max="2307" width="36.5703125" customWidth="1"/>
    <col min="2554" max="2554" width="4.7109375" customWidth="1"/>
    <col min="2555" max="2555" width="30.7109375" customWidth="1"/>
    <col min="2556" max="2556" width="4.7109375" customWidth="1"/>
    <col min="2557" max="2557" width="13.7109375" customWidth="1"/>
    <col min="2558" max="2560" width="12.7109375" customWidth="1"/>
    <col min="2562" max="2562" width="21" customWidth="1"/>
    <col min="2563" max="2563" width="36.5703125" customWidth="1"/>
    <col min="2810" max="2810" width="4.7109375" customWidth="1"/>
    <col min="2811" max="2811" width="30.7109375" customWidth="1"/>
    <col min="2812" max="2812" width="4.7109375" customWidth="1"/>
    <col min="2813" max="2813" width="13.7109375" customWidth="1"/>
    <col min="2814" max="2816" width="12.7109375" customWidth="1"/>
    <col min="2818" max="2818" width="21" customWidth="1"/>
    <col min="2819" max="2819" width="36.5703125" customWidth="1"/>
    <col min="3066" max="3066" width="4.7109375" customWidth="1"/>
    <col min="3067" max="3067" width="30.7109375" customWidth="1"/>
    <col min="3068" max="3068" width="4.7109375" customWidth="1"/>
    <col min="3069" max="3069" width="13.7109375" customWidth="1"/>
    <col min="3070" max="3072" width="12.7109375" customWidth="1"/>
    <col min="3074" max="3074" width="21" customWidth="1"/>
    <col min="3075" max="3075" width="36.5703125" customWidth="1"/>
    <col min="3322" max="3322" width="4.7109375" customWidth="1"/>
    <col min="3323" max="3323" width="30.7109375" customWidth="1"/>
    <col min="3324" max="3324" width="4.7109375" customWidth="1"/>
    <col min="3325" max="3325" width="13.7109375" customWidth="1"/>
    <col min="3326" max="3328" width="12.7109375" customWidth="1"/>
    <col min="3330" max="3330" width="21" customWidth="1"/>
    <col min="3331" max="3331" width="36.5703125" customWidth="1"/>
    <col min="3578" max="3578" width="4.7109375" customWidth="1"/>
    <col min="3579" max="3579" width="30.7109375" customWidth="1"/>
    <col min="3580" max="3580" width="4.7109375" customWidth="1"/>
    <col min="3581" max="3581" width="13.7109375" customWidth="1"/>
    <col min="3582" max="3584" width="12.7109375" customWidth="1"/>
    <col min="3586" max="3586" width="21" customWidth="1"/>
    <col min="3587" max="3587" width="36.5703125" customWidth="1"/>
    <col min="3834" max="3834" width="4.7109375" customWidth="1"/>
    <col min="3835" max="3835" width="30.7109375" customWidth="1"/>
    <col min="3836" max="3836" width="4.7109375" customWidth="1"/>
    <col min="3837" max="3837" width="13.7109375" customWidth="1"/>
    <col min="3838" max="3840" width="12.7109375" customWidth="1"/>
    <col min="3842" max="3842" width="21" customWidth="1"/>
    <col min="3843" max="3843" width="36.5703125" customWidth="1"/>
    <col min="4090" max="4090" width="4.7109375" customWidth="1"/>
    <col min="4091" max="4091" width="30.7109375" customWidth="1"/>
    <col min="4092" max="4092" width="4.7109375" customWidth="1"/>
    <col min="4093" max="4093" width="13.7109375" customWidth="1"/>
    <col min="4094" max="4096" width="12.7109375" customWidth="1"/>
    <col min="4098" max="4098" width="21" customWidth="1"/>
    <col min="4099" max="4099" width="36.5703125" customWidth="1"/>
    <col min="4346" max="4346" width="4.7109375" customWidth="1"/>
    <col min="4347" max="4347" width="30.7109375" customWidth="1"/>
    <col min="4348" max="4348" width="4.7109375" customWidth="1"/>
    <col min="4349" max="4349" width="13.7109375" customWidth="1"/>
    <col min="4350" max="4352" width="12.7109375" customWidth="1"/>
    <col min="4354" max="4354" width="21" customWidth="1"/>
    <col min="4355" max="4355" width="36.5703125" customWidth="1"/>
    <col min="4602" max="4602" width="4.7109375" customWidth="1"/>
    <col min="4603" max="4603" width="30.7109375" customWidth="1"/>
    <col min="4604" max="4604" width="4.7109375" customWidth="1"/>
    <col min="4605" max="4605" width="13.7109375" customWidth="1"/>
    <col min="4606" max="4608" width="12.7109375" customWidth="1"/>
    <col min="4610" max="4610" width="21" customWidth="1"/>
    <col min="4611" max="4611" width="36.5703125" customWidth="1"/>
    <col min="4858" max="4858" width="4.7109375" customWidth="1"/>
    <col min="4859" max="4859" width="30.7109375" customWidth="1"/>
    <col min="4860" max="4860" width="4.7109375" customWidth="1"/>
    <col min="4861" max="4861" width="13.7109375" customWidth="1"/>
    <col min="4862" max="4864" width="12.7109375" customWidth="1"/>
    <col min="4866" max="4866" width="21" customWidth="1"/>
    <col min="4867" max="4867" width="36.5703125" customWidth="1"/>
    <col min="5114" max="5114" width="4.7109375" customWidth="1"/>
    <col min="5115" max="5115" width="30.7109375" customWidth="1"/>
    <col min="5116" max="5116" width="4.7109375" customWidth="1"/>
    <col min="5117" max="5117" width="13.7109375" customWidth="1"/>
    <col min="5118" max="5120" width="12.7109375" customWidth="1"/>
    <col min="5122" max="5122" width="21" customWidth="1"/>
    <col min="5123" max="5123" width="36.5703125" customWidth="1"/>
    <col min="5370" max="5370" width="4.7109375" customWidth="1"/>
    <col min="5371" max="5371" width="30.7109375" customWidth="1"/>
    <col min="5372" max="5372" width="4.7109375" customWidth="1"/>
    <col min="5373" max="5373" width="13.7109375" customWidth="1"/>
    <col min="5374" max="5376" width="12.7109375" customWidth="1"/>
    <col min="5378" max="5378" width="21" customWidth="1"/>
    <col min="5379" max="5379" width="36.5703125" customWidth="1"/>
    <col min="5626" max="5626" width="4.7109375" customWidth="1"/>
    <col min="5627" max="5627" width="30.7109375" customWidth="1"/>
    <col min="5628" max="5628" width="4.7109375" customWidth="1"/>
    <col min="5629" max="5629" width="13.7109375" customWidth="1"/>
    <col min="5630" max="5632" width="12.7109375" customWidth="1"/>
    <col min="5634" max="5634" width="21" customWidth="1"/>
    <col min="5635" max="5635" width="36.5703125" customWidth="1"/>
    <col min="5882" max="5882" width="4.7109375" customWidth="1"/>
    <col min="5883" max="5883" width="30.7109375" customWidth="1"/>
    <col min="5884" max="5884" width="4.7109375" customWidth="1"/>
    <col min="5885" max="5885" width="13.7109375" customWidth="1"/>
    <col min="5886" max="5888" width="12.7109375" customWidth="1"/>
    <col min="5890" max="5890" width="21" customWidth="1"/>
    <col min="5891" max="5891" width="36.5703125" customWidth="1"/>
    <col min="6138" max="6138" width="4.7109375" customWidth="1"/>
    <col min="6139" max="6139" width="30.7109375" customWidth="1"/>
    <col min="6140" max="6140" width="4.7109375" customWidth="1"/>
    <col min="6141" max="6141" width="13.7109375" customWidth="1"/>
    <col min="6142" max="6144" width="12.7109375" customWidth="1"/>
    <col min="6146" max="6146" width="21" customWidth="1"/>
    <col min="6147" max="6147" width="36.5703125" customWidth="1"/>
    <col min="6394" max="6394" width="4.7109375" customWidth="1"/>
    <col min="6395" max="6395" width="30.7109375" customWidth="1"/>
    <col min="6396" max="6396" width="4.7109375" customWidth="1"/>
    <col min="6397" max="6397" width="13.7109375" customWidth="1"/>
    <col min="6398" max="6400" width="12.7109375" customWidth="1"/>
    <col min="6402" max="6402" width="21" customWidth="1"/>
    <col min="6403" max="6403" width="36.5703125" customWidth="1"/>
    <col min="6650" max="6650" width="4.7109375" customWidth="1"/>
    <col min="6651" max="6651" width="30.7109375" customWidth="1"/>
    <col min="6652" max="6652" width="4.7109375" customWidth="1"/>
    <col min="6653" max="6653" width="13.7109375" customWidth="1"/>
    <col min="6654" max="6656" width="12.7109375" customWidth="1"/>
    <col min="6658" max="6658" width="21" customWidth="1"/>
    <col min="6659" max="6659" width="36.5703125" customWidth="1"/>
    <col min="6906" max="6906" width="4.7109375" customWidth="1"/>
    <col min="6907" max="6907" width="30.7109375" customWidth="1"/>
    <col min="6908" max="6908" width="4.7109375" customWidth="1"/>
    <col min="6909" max="6909" width="13.7109375" customWidth="1"/>
    <col min="6910" max="6912" width="12.7109375" customWidth="1"/>
    <col min="6914" max="6914" width="21" customWidth="1"/>
    <col min="6915" max="6915" width="36.5703125" customWidth="1"/>
    <col min="7162" max="7162" width="4.7109375" customWidth="1"/>
    <col min="7163" max="7163" width="30.7109375" customWidth="1"/>
    <col min="7164" max="7164" width="4.7109375" customWidth="1"/>
    <col min="7165" max="7165" width="13.7109375" customWidth="1"/>
    <col min="7166" max="7168" width="12.7109375" customWidth="1"/>
    <col min="7170" max="7170" width="21" customWidth="1"/>
    <col min="7171" max="7171" width="36.5703125" customWidth="1"/>
    <col min="7418" max="7418" width="4.7109375" customWidth="1"/>
    <col min="7419" max="7419" width="30.7109375" customWidth="1"/>
    <col min="7420" max="7420" width="4.7109375" customWidth="1"/>
    <col min="7421" max="7421" width="13.7109375" customWidth="1"/>
    <col min="7422" max="7424" width="12.7109375" customWidth="1"/>
    <col min="7426" max="7426" width="21" customWidth="1"/>
    <col min="7427" max="7427" width="36.5703125" customWidth="1"/>
    <col min="7674" max="7674" width="4.7109375" customWidth="1"/>
    <col min="7675" max="7675" width="30.7109375" customWidth="1"/>
    <col min="7676" max="7676" width="4.7109375" customWidth="1"/>
    <col min="7677" max="7677" width="13.7109375" customWidth="1"/>
    <col min="7678" max="7680" width="12.7109375" customWidth="1"/>
    <col min="7682" max="7682" width="21" customWidth="1"/>
    <col min="7683" max="7683" width="36.5703125" customWidth="1"/>
    <col min="7930" max="7930" width="4.7109375" customWidth="1"/>
    <col min="7931" max="7931" width="30.7109375" customWidth="1"/>
    <col min="7932" max="7932" width="4.7109375" customWidth="1"/>
    <col min="7933" max="7933" width="13.7109375" customWidth="1"/>
    <col min="7934" max="7936" width="12.7109375" customWidth="1"/>
    <col min="7938" max="7938" width="21" customWidth="1"/>
    <col min="7939" max="7939" width="36.5703125" customWidth="1"/>
    <col min="8186" max="8186" width="4.7109375" customWidth="1"/>
    <col min="8187" max="8187" width="30.7109375" customWidth="1"/>
    <col min="8188" max="8188" width="4.7109375" customWidth="1"/>
    <col min="8189" max="8189" width="13.7109375" customWidth="1"/>
    <col min="8190" max="8192" width="12.7109375" customWidth="1"/>
    <col min="8194" max="8194" width="21" customWidth="1"/>
    <col min="8195" max="8195" width="36.5703125" customWidth="1"/>
    <col min="8442" max="8442" width="4.7109375" customWidth="1"/>
    <col min="8443" max="8443" width="30.7109375" customWidth="1"/>
    <col min="8444" max="8444" width="4.7109375" customWidth="1"/>
    <col min="8445" max="8445" width="13.7109375" customWidth="1"/>
    <col min="8446" max="8448" width="12.7109375" customWidth="1"/>
    <col min="8450" max="8450" width="21" customWidth="1"/>
    <col min="8451" max="8451" width="36.5703125" customWidth="1"/>
    <col min="8698" max="8698" width="4.7109375" customWidth="1"/>
    <col min="8699" max="8699" width="30.7109375" customWidth="1"/>
    <col min="8700" max="8700" width="4.7109375" customWidth="1"/>
    <col min="8701" max="8701" width="13.7109375" customWidth="1"/>
    <col min="8702" max="8704" width="12.7109375" customWidth="1"/>
    <col min="8706" max="8706" width="21" customWidth="1"/>
    <col min="8707" max="8707" width="36.5703125" customWidth="1"/>
    <col min="8954" max="8954" width="4.7109375" customWidth="1"/>
    <col min="8955" max="8955" width="30.7109375" customWidth="1"/>
    <col min="8956" max="8956" width="4.7109375" customWidth="1"/>
    <col min="8957" max="8957" width="13.7109375" customWidth="1"/>
    <col min="8958" max="8960" width="12.7109375" customWidth="1"/>
    <col min="8962" max="8962" width="21" customWidth="1"/>
    <col min="8963" max="8963" width="36.5703125" customWidth="1"/>
    <col min="9210" max="9210" width="4.7109375" customWidth="1"/>
    <col min="9211" max="9211" width="30.7109375" customWidth="1"/>
    <col min="9212" max="9212" width="4.7109375" customWidth="1"/>
    <col min="9213" max="9213" width="13.7109375" customWidth="1"/>
    <col min="9214" max="9216" width="12.7109375" customWidth="1"/>
    <col min="9218" max="9218" width="21" customWidth="1"/>
    <col min="9219" max="9219" width="36.5703125" customWidth="1"/>
    <col min="9466" max="9466" width="4.7109375" customWidth="1"/>
    <col min="9467" max="9467" width="30.7109375" customWidth="1"/>
    <col min="9468" max="9468" width="4.7109375" customWidth="1"/>
    <col min="9469" max="9469" width="13.7109375" customWidth="1"/>
    <col min="9470" max="9472" width="12.7109375" customWidth="1"/>
    <col min="9474" max="9474" width="21" customWidth="1"/>
    <col min="9475" max="9475" width="36.5703125" customWidth="1"/>
    <col min="9722" max="9722" width="4.7109375" customWidth="1"/>
    <col min="9723" max="9723" width="30.7109375" customWidth="1"/>
    <col min="9724" max="9724" width="4.7109375" customWidth="1"/>
    <col min="9725" max="9725" width="13.7109375" customWidth="1"/>
    <col min="9726" max="9728" width="12.7109375" customWidth="1"/>
    <col min="9730" max="9730" width="21" customWidth="1"/>
    <col min="9731" max="9731" width="36.5703125" customWidth="1"/>
    <col min="9978" max="9978" width="4.7109375" customWidth="1"/>
    <col min="9979" max="9979" width="30.7109375" customWidth="1"/>
    <col min="9980" max="9980" width="4.7109375" customWidth="1"/>
    <col min="9981" max="9981" width="13.7109375" customWidth="1"/>
    <col min="9982" max="9984" width="12.7109375" customWidth="1"/>
    <col min="9986" max="9986" width="21" customWidth="1"/>
    <col min="9987" max="9987" width="36.5703125" customWidth="1"/>
    <col min="10234" max="10234" width="4.7109375" customWidth="1"/>
    <col min="10235" max="10235" width="30.7109375" customWidth="1"/>
    <col min="10236" max="10236" width="4.7109375" customWidth="1"/>
    <col min="10237" max="10237" width="13.7109375" customWidth="1"/>
    <col min="10238" max="10240" width="12.7109375" customWidth="1"/>
    <col min="10242" max="10242" width="21" customWidth="1"/>
    <col min="10243" max="10243" width="36.5703125" customWidth="1"/>
    <col min="10490" max="10490" width="4.7109375" customWidth="1"/>
    <col min="10491" max="10491" width="30.7109375" customWidth="1"/>
    <col min="10492" max="10492" width="4.7109375" customWidth="1"/>
    <col min="10493" max="10493" width="13.7109375" customWidth="1"/>
    <col min="10494" max="10496" width="12.7109375" customWidth="1"/>
    <col min="10498" max="10498" width="21" customWidth="1"/>
    <col min="10499" max="10499" width="36.5703125" customWidth="1"/>
    <col min="10746" max="10746" width="4.7109375" customWidth="1"/>
    <col min="10747" max="10747" width="30.7109375" customWidth="1"/>
    <col min="10748" max="10748" width="4.7109375" customWidth="1"/>
    <col min="10749" max="10749" width="13.7109375" customWidth="1"/>
    <col min="10750" max="10752" width="12.7109375" customWidth="1"/>
    <col min="10754" max="10754" width="21" customWidth="1"/>
    <col min="10755" max="10755" width="36.5703125" customWidth="1"/>
    <col min="11002" max="11002" width="4.7109375" customWidth="1"/>
    <col min="11003" max="11003" width="30.7109375" customWidth="1"/>
    <col min="11004" max="11004" width="4.7109375" customWidth="1"/>
    <col min="11005" max="11005" width="13.7109375" customWidth="1"/>
    <col min="11006" max="11008" width="12.7109375" customWidth="1"/>
    <col min="11010" max="11010" width="21" customWidth="1"/>
    <col min="11011" max="11011" width="36.5703125" customWidth="1"/>
    <col min="11258" max="11258" width="4.7109375" customWidth="1"/>
    <col min="11259" max="11259" width="30.7109375" customWidth="1"/>
    <col min="11260" max="11260" width="4.7109375" customWidth="1"/>
    <col min="11261" max="11261" width="13.7109375" customWidth="1"/>
    <col min="11262" max="11264" width="12.7109375" customWidth="1"/>
    <col min="11266" max="11266" width="21" customWidth="1"/>
    <col min="11267" max="11267" width="36.5703125" customWidth="1"/>
    <col min="11514" max="11514" width="4.7109375" customWidth="1"/>
    <col min="11515" max="11515" width="30.7109375" customWidth="1"/>
    <col min="11516" max="11516" width="4.7109375" customWidth="1"/>
    <col min="11517" max="11517" width="13.7109375" customWidth="1"/>
    <col min="11518" max="11520" width="12.7109375" customWidth="1"/>
    <col min="11522" max="11522" width="21" customWidth="1"/>
    <col min="11523" max="11523" width="36.5703125" customWidth="1"/>
    <col min="11770" max="11770" width="4.7109375" customWidth="1"/>
    <col min="11771" max="11771" width="30.7109375" customWidth="1"/>
    <col min="11772" max="11772" width="4.7109375" customWidth="1"/>
    <col min="11773" max="11773" width="13.7109375" customWidth="1"/>
    <col min="11774" max="11776" width="12.7109375" customWidth="1"/>
    <col min="11778" max="11778" width="21" customWidth="1"/>
    <col min="11779" max="11779" width="36.5703125" customWidth="1"/>
    <col min="12026" max="12026" width="4.7109375" customWidth="1"/>
    <col min="12027" max="12027" width="30.7109375" customWidth="1"/>
    <col min="12028" max="12028" width="4.7109375" customWidth="1"/>
    <col min="12029" max="12029" width="13.7109375" customWidth="1"/>
    <col min="12030" max="12032" width="12.7109375" customWidth="1"/>
    <col min="12034" max="12034" width="21" customWidth="1"/>
    <col min="12035" max="12035" width="36.5703125" customWidth="1"/>
    <col min="12282" max="12282" width="4.7109375" customWidth="1"/>
    <col min="12283" max="12283" width="30.7109375" customWidth="1"/>
    <col min="12284" max="12284" width="4.7109375" customWidth="1"/>
    <col min="12285" max="12285" width="13.7109375" customWidth="1"/>
    <col min="12286" max="12288" width="12.7109375" customWidth="1"/>
    <col min="12290" max="12290" width="21" customWidth="1"/>
    <col min="12291" max="12291" width="36.5703125" customWidth="1"/>
    <col min="12538" max="12538" width="4.7109375" customWidth="1"/>
    <col min="12539" max="12539" width="30.7109375" customWidth="1"/>
    <col min="12540" max="12540" width="4.7109375" customWidth="1"/>
    <col min="12541" max="12541" width="13.7109375" customWidth="1"/>
    <col min="12542" max="12544" width="12.7109375" customWidth="1"/>
    <col min="12546" max="12546" width="21" customWidth="1"/>
    <col min="12547" max="12547" width="36.5703125" customWidth="1"/>
    <col min="12794" max="12794" width="4.7109375" customWidth="1"/>
    <col min="12795" max="12795" width="30.7109375" customWidth="1"/>
    <col min="12796" max="12796" width="4.7109375" customWidth="1"/>
    <col min="12797" max="12797" width="13.7109375" customWidth="1"/>
    <col min="12798" max="12800" width="12.7109375" customWidth="1"/>
    <col min="12802" max="12802" width="21" customWidth="1"/>
    <col min="12803" max="12803" width="36.5703125" customWidth="1"/>
    <col min="13050" max="13050" width="4.7109375" customWidth="1"/>
    <col min="13051" max="13051" width="30.7109375" customWidth="1"/>
    <col min="13052" max="13052" width="4.7109375" customWidth="1"/>
    <col min="13053" max="13053" width="13.7109375" customWidth="1"/>
    <col min="13054" max="13056" width="12.7109375" customWidth="1"/>
    <col min="13058" max="13058" width="21" customWidth="1"/>
    <col min="13059" max="13059" width="36.5703125" customWidth="1"/>
    <col min="13306" max="13306" width="4.7109375" customWidth="1"/>
    <col min="13307" max="13307" width="30.7109375" customWidth="1"/>
    <col min="13308" max="13308" width="4.7109375" customWidth="1"/>
    <col min="13309" max="13309" width="13.7109375" customWidth="1"/>
    <col min="13310" max="13312" width="12.7109375" customWidth="1"/>
    <col min="13314" max="13314" width="21" customWidth="1"/>
    <col min="13315" max="13315" width="36.5703125" customWidth="1"/>
    <col min="13562" max="13562" width="4.7109375" customWidth="1"/>
    <col min="13563" max="13563" width="30.7109375" customWidth="1"/>
    <col min="13564" max="13564" width="4.7109375" customWidth="1"/>
    <col min="13565" max="13565" width="13.7109375" customWidth="1"/>
    <col min="13566" max="13568" width="12.7109375" customWidth="1"/>
    <col min="13570" max="13570" width="21" customWidth="1"/>
    <col min="13571" max="13571" width="36.5703125" customWidth="1"/>
    <col min="13818" max="13818" width="4.7109375" customWidth="1"/>
    <col min="13819" max="13819" width="30.7109375" customWidth="1"/>
    <col min="13820" max="13820" width="4.7109375" customWidth="1"/>
    <col min="13821" max="13821" width="13.7109375" customWidth="1"/>
    <col min="13822" max="13824" width="12.7109375" customWidth="1"/>
    <col min="13826" max="13826" width="21" customWidth="1"/>
    <col min="13827" max="13827" width="36.5703125" customWidth="1"/>
    <col min="14074" max="14074" width="4.7109375" customWidth="1"/>
    <col min="14075" max="14075" width="30.7109375" customWidth="1"/>
    <col min="14076" max="14076" width="4.7109375" customWidth="1"/>
    <col min="14077" max="14077" width="13.7109375" customWidth="1"/>
    <col min="14078" max="14080" width="12.7109375" customWidth="1"/>
    <col min="14082" max="14082" width="21" customWidth="1"/>
    <col min="14083" max="14083" width="36.5703125" customWidth="1"/>
    <col min="14330" max="14330" width="4.7109375" customWidth="1"/>
    <col min="14331" max="14331" width="30.7109375" customWidth="1"/>
    <col min="14332" max="14332" width="4.7109375" customWidth="1"/>
    <col min="14333" max="14333" width="13.7109375" customWidth="1"/>
    <col min="14334" max="14336" width="12.7109375" customWidth="1"/>
    <col min="14338" max="14338" width="21" customWidth="1"/>
    <col min="14339" max="14339" width="36.5703125" customWidth="1"/>
    <col min="14586" max="14586" width="4.7109375" customWidth="1"/>
    <col min="14587" max="14587" width="30.7109375" customWidth="1"/>
    <col min="14588" max="14588" width="4.7109375" customWidth="1"/>
    <col min="14589" max="14589" width="13.7109375" customWidth="1"/>
    <col min="14590" max="14592" width="12.7109375" customWidth="1"/>
    <col min="14594" max="14594" width="21" customWidth="1"/>
    <col min="14595" max="14595" width="36.5703125" customWidth="1"/>
    <col min="14842" max="14842" width="4.7109375" customWidth="1"/>
    <col min="14843" max="14843" width="30.7109375" customWidth="1"/>
    <col min="14844" max="14844" width="4.7109375" customWidth="1"/>
    <col min="14845" max="14845" width="13.7109375" customWidth="1"/>
    <col min="14846" max="14848" width="12.7109375" customWidth="1"/>
    <col min="14850" max="14850" width="21" customWidth="1"/>
    <col min="14851" max="14851" width="36.5703125" customWidth="1"/>
    <col min="15098" max="15098" width="4.7109375" customWidth="1"/>
    <col min="15099" max="15099" width="30.7109375" customWidth="1"/>
    <col min="15100" max="15100" width="4.7109375" customWidth="1"/>
    <col min="15101" max="15101" width="13.7109375" customWidth="1"/>
    <col min="15102" max="15104" width="12.7109375" customWidth="1"/>
    <col min="15106" max="15106" width="21" customWidth="1"/>
    <col min="15107" max="15107" width="36.5703125" customWidth="1"/>
    <col min="15354" max="15354" width="4.7109375" customWidth="1"/>
    <col min="15355" max="15355" width="30.7109375" customWidth="1"/>
    <col min="15356" max="15356" width="4.7109375" customWidth="1"/>
    <col min="15357" max="15357" width="13.7109375" customWidth="1"/>
    <col min="15358" max="15360" width="12.7109375" customWidth="1"/>
    <col min="15362" max="15362" width="21" customWidth="1"/>
    <col min="15363" max="15363" width="36.5703125" customWidth="1"/>
    <col min="15610" max="15610" width="4.7109375" customWidth="1"/>
    <col min="15611" max="15611" width="30.7109375" customWidth="1"/>
    <col min="15612" max="15612" width="4.7109375" customWidth="1"/>
    <col min="15613" max="15613" width="13.7109375" customWidth="1"/>
    <col min="15614" max="15616" width="12.7109375" customWidth="1"/>
    <col min="15618" max="15618" width="21" customWidth="1"/>
    <col min="15619" max="15619" width="36.5703125" customWidth="1"/>
    <col min="15866" max="15866" width="4.7109375" customWidth="1"/>
    <col min="15867" max="15867" width="30.7109375" customWidth="1"/>
    <col min="15868" max="15868" width="4.7109375" customWidth="1"/>
    <col min="15869" max="15869" width="13.7109375" customWidth="1"/>
    <col min="15870" max="15872" width="12.7109375" customWidth="1"/>
    <col min="15874" max="15874" width="21" customWidth="1"/>
    <col min="15875" max="15875" width="36.5703125" customWidth="1"/>
    <col min="16122" max="16122" width="4.7109375" customWidth="1"/>
    <col min="16123" max="16123" width="30.7109375" customWidth="1"/>
    <col min="16124" max="16124" width="4.7109375" customWidth="1"/>
    <col min="16125" max="16125" width="13.7109375" customWidth="1"/>
    <col min="16126" max="16128" width="12.7109375" customWidth="1"/>
    <col min="16130" max="16130" width="21" customWidth="1"/>
    <col min="16131" max="16131" width="36.5703125" customWidth="1"/>
  </cols>
  <sheetData>
    <row r="1" spans="1:6" ht="12.75" customHeight="1">
      <c r="B1" s="79" t="str">
        <f>+zemBetD!B1</f>
        <v>IZGRADNJA KANALIZACIJSKEGA OMREŽJA NA OBMOČJU</v>
      </c>
    </row>
    <row r="2" spans="1:6" ht="12.75" customHeight="1">
      <c r="B2" s="79" t="str">
        <f>+zemBetD!B2</f>
        <v>AGLOMERACIJE HRVATINI - KANALIZACIJA BARIŽONI</v>
      </c>
    </row>
    <row r="3" spans="1:6" ht="12.75" customHeight="1">
      <c r="B3" s="79"/>
    </row>
    <row r="4" spans="1:6" ht="12.75" customHeight="1">
      <c r="B4" s="79"/>
    </row>
    <row r="5" spans="1:6" ht="12.75" customHeight="1">
      <c r="B5" s="79" t="str">
        <f>+zemBetD!B5</f>
        <v xml:space="preserve">FEKALNA KANALIZACIJA </v>
      </c>
    </row>
    <row r="7" spans="1:6" ht="15.75">
      <c r="A7" s="22" t="s">
        <v>35</v>
      </c>
      <c r="B7" s="23" t="s">
        <v>10</v>
      </c>
      <c r="C7" s="92"/>
      <c r="D7" s="103"/>
      <c r="E7" s="103"/>
      <c r="F7" s="139"/>
    </row>
    <row r="8" spans="1:6" ht="12.75" customHeight="1">
      <c r="A8" s="43"/>
      <c r="B8" s="44"/>
      <c r="C8" s="92"/>
      <c r="D8" s="103"/>
      <c r="E8" s="103"/>
      <c r="F8" s="139"/>
    </row>
    <row r="9" spans="1:6" ht="255">
      <c r="A9" s="43">
        <v>1</v>
      </c>
      <c r="B9" s="20" t="s">
        <v>101</v>
      </c>
      <c r="C9" s="92"/>
      <c r="D9" s="103"/>
      <c r="E9" s="103"/>
      <c r="F9" s="139"/>
    </row>
    <row r="10" spans="1:6" ht="12.75" customHeight="1">
      <c r="A10" s="43"/>
      <c r="B10" s="57"/>
      <c r="C10" s="92"/>
      <c r="D10" s="117"/>
      <c r="E10" s="117"/>
      <c r="F10" s="104"/>
    </row>
    <row r="11" spans="1:6" ht="12.75" customHeight="1">
      <c r="A11" s="43"/>
      <c r="B11" s="57" t="str">
        <f>'fekalna osnovni podatki'!B8</f>
        <v>Območje Barižoni</v>
      </c>
      <c r="C11" s="92"/>
      <c r="D11" s="123"/>
      <c r="E11" s="117"/>
      <c r="F11" s="104"/>
    </row>
    <row r="12" spans="1:6" ht="12.75" customHeight="1">
      <c r="A12" s="43"/>
      <c r="B12" s="57" t="str">
        <f>'fekalna osnovni podatki'!B9</f>
        <v>kanal K1 (Ankaran)</v>
      </c>
      <c r="C12" s="92" t="s">
        <v>16</v>
      </c>
      <c r="D12" s="59">
        <f>+'fekalna osnovni podatki'!D9</f>
        <v>631.48</v>
      </c>
      <c r="E12" s="167"/>
      <c r="F12" s="306">
        <f>D12*E12</f>
        <v>0</v>
      </c>
    </row>
    <row r="13" spans="1:6" ht="12.75" customHeight="1">
      <c r="A13" s="43"/>
      <c r="B13" s="57" t="str">
        <f>'fekalna osnovni podatki'!B10</f>
        <v>kanal K1 (Koper)</v>
      </c>
      <c r="C13" s="92" t="s">
        <v>16</v>
      </c>
      <c r="D13" s="59">
        <f>+'fekalna osnovni podatki'!D10</f>
        <v>1020.4</v>
      </c>
      <c r="E13" s="167"/>
      <c r="F13" s="306">
        <f t="shared" ref="F13:F31" si="0">D13*E13</f>
        <v>0</v>
      </c>
    </row>
    <row r="14" spans="1:6" ht="12.75" customHeight="1">
      <c r="A14" s="43"/>
      <c r="B14" s="57" t="str">
        <f>'fekalna osnovni podatki'!B11</f>
        <v>kanal K2 (Ankaran)</v>
      </c>
      <c r="C14" s="92" t="s">
        <v>16</v>
      </c>
      <c r="D14" s="59">
        <f>+'fekalna osnovni podatki'!D11</f>
        <v>65.62</v>
      </c>
      <c r="E14" s="167"/>
      <c r="F14" s="306">
        <f t="shared" si="0"/>
        <v>0</v>
      </c>
    </row>
    <row r="15" spans="1:6" ht="12.75" customHeight="1">
      <c r="A15" s="43"/>
      <c r="B15" s="57" t="str">
        <f>'fekalna osnovni podatki'!B12</f>
        <v>kanal K2 (Koper)</v>
      </c>
      <c r="C15" s="92" t="s">
        <v>16</v>
      </c>
      <c r="D15" s="59">
        <f>+'fekalna osnovni podatki'!D12</f>
        <v>155.54</v>
      </c>
      <c r="E15" s="167"/>
      <c r="F15" s="306">
        <f t="shared" si="0"/>
        <v>0</v>
      </c>
    </row>
    <row r="16" spans="1:6" ht="12.75" customHeight="1">
      <c r="A16" s="43"/>
      <c r="B16" s="57" t="str">
        <f>'fekalna osnovni podatki'!B13</f>
        <v>kanal K3</v>
      </c>
      <c r="C16" s="92" t="s">
        <v>16</v>
      </c>
      <c r="D16" s="59">
        <f>+'fekalna osnovni podatki'!D13</f>
        <v>194.78</v>
      </c>
      <c r="E16" s="167"/>
      <c r="F16" s="306">
        <f t="shared" si="0"/>
        <v>0</v>
      </c>
    </row>
    <row r="17" spans="1:6" ht="12.75" customHeight="1">
      <c r="A17" s="43"/>
      <c r="B17" s="57" t="str">
        <f>'fekalna osnovni podatki'!B14</f>
        <v>kanal K3.1</v>
      </c>
      <c r="C17" s="92" t="s">
        <v>16</v>
      </c>
      <c r="D17" s="59">
        <f>+'fekalna osnovni podatki'!D14</f>
        <v>35.159999999999997</v>
      </c>
      <c r="E17" s="167"/>
      <c r="F17" s="306">
        <f t="shared" si="0"/>
        <v>0</v>
      </c>
    </row>
    <row r="18" spans="1:6" ht="12.75" customHeight="1">
      <c r="A18" s="43"/>
      <c r="B18" s="57" t="str">
        <f>'fekalna osnovni podatki'!B15</f>
        <v>kanal K3.2</v>
      </c>
      <c r="C18" s="92" t="s">
        <v>16</v>
      </c>
      <c r="D18" s="59">
        <f>+'fekalna osnovni podatki'!D15</f>
        <v>27.34</v>
      </c>
      <c r="E18" s="167"/>
      <c r="F18" s="306">
        <f t="shared" si="0"/>
        <v>0</v>
      </c>
    </row>
    <row r="19" spans="1:6" ht="12.75" customHeight="1">
      <c r="A19" s="43"/>
      <c r="B19" s="57" t="str">
        <f>'fekalna osnovni podatki'!B16</f>
        <v>kanal K4</v>
      </c>
      <c r="C19" s="92" t="s">
        <v>16</v>
      </c>
      <c r="D19" s="59">
        <f>+'fekalna osnovni podatki'!D16</f>
        <v>597.56999999999994</v>
      </c>
      <c r="E19" s="167"/>
      <c r="F19" s="306">
        <f t="shared" si="0"/>
        <v>0</v>
      </c>
    </row>
    <row r="20" spans="1:6" ht="12.75" customHeight="1">
      <c r="A20" s="43"/>
      <c r="B20" s="57" t="str">
        <f>'fekalna osnovni podatki'!B17</f>
        <v>kanal K4.1</v>
      </c>
      <c r="C20" s="92" t="s">
        <v>16</v>
      </c>
      <c r="D20" s="59">
        <f>+'fekalna osnovni podatki'!D17</f>
        <v>105.44</v>
      </c>
      <c r="E20" s="167"/>
      <c r="F20" s="306">
        <f t="shared" si="0"/>
        <v>0</v>
      </c>
    </row>
    <row r="21" spans="1:6" ht="12.75" customHeight="1">
      <c r="A21" s="43"/>
      <c r="B21" s="57" t="str">
        <f>'fekalna osnovni podatki'!B18</f>
        <v>kanal K4.1.2</v>
      </c>
      <c r="C21" s="92" t="s">
        <v>16</v>
      </c>
      <c r="D21" s="59">
        <f>+'fekalna osnovni podatki'!D18</f>
        <v>70.84</v>
      </c>
      <c r="E21" s="167"/>
      <c r="F21" s="306">
        <f t="shared" si="0"/>
        <v>0</v>
      </c>
    </row>
    <row r="22" spans="1:6" ht="12.75" customHeight="1">
      <c r="A22" s="43"/>
      <c r="B22" s="57" t="str">
        <f>'fekalna osnovni podatki'!B19</f>
        <v>kanal K4.2</v>
      </c>
      <c r="C22" s="92" t="s">
        <v>16</v>
      </c>
      <c r="D22" s="59">
        <f>+'fekalna osnovni podatki'!D19</f>
        <v>259.25</v>
      </c>
      <c r="E22" s="167"/>
      <c r="F22" s="306">
        <f t="shared" si="0"/>
        <v>0</v>
      </c>
    </row>
    <row r="23" spans="1:6" ht="12.75" customHeight="1">
      <c r="A23" s="43"/>
      <c r="B23" s="57" t="str">
        <f>'fekalna osnovni podatki'!B20</f>
        <v>kanal K4.2.1</v>
      </c>
      <c r="C23" s="92" t="s">
        <v>16</v>
      </c>
      <c r="D23" s="59">
        <f>+'fekalna osnovni podatki'!D20</f>
        <v>46.02</v>
      </c>
      <c r="E23" s="167"/>
      <c r="F23" s="306">
        <f t="shared" si="0"/>
        <v>0</v>
      </c>
    </row>
    <row r="24" spans="1:6" ht="12.75" customHeight="1">
      <c r="A24" s="43"/>
      <c r="B24" s="57" t="str">
        <f>'fekalna osnovni podatki'!B21</f>
        <v>kanal K4.3</v>
      </c>
      <c r="C24" s="92" t="s">
        <v>16</v>
      </c>
      <c r="D24" s="59">
        <f>+'fekalna osnovni podatki'!D21</f>
        <v>253.23</v>
      </c>
      <c r="E24" s="167"/>
      <c r="F24" s="306">
        <f t="shared" si="0"/>
        <v>0</v>
      </c>
    </row>
    <row r="25" spans="1:6" ht="12.75" customHeight="1">
      <c r="A25" s="43"/>
      <c r="B25" s="57" t="str">
        <f>'fekalna osnovni podatki'!B22</f>
        <v>kanal K5</v>
      </c>
      <c r="C25" s="92" t="s">
        <v>16</v>
      </c>
      <c r="D25" s="59">
        <f>+'fekalna osnovni podatki'!D22</f>
        <v>183.24</v>
      </c>
      <c r="E25" s="167"/>
      <c r="F25" s="306">
        <f t="shared" si="0"/>
        <v>0</v>
      </c>
    </row>
    <row r="26" spans="1:6" ht="12.75" customHeight="1">
      <c r="A26" s="43"/>
      <c r="B26" s="57" t="str">
        <f>'fekalna osnovni podatki'!B23</f>
        <v>kanal K5.1</v>
      </c>
      <c r="C26" s="92" t="s">
        <v>16</v>
      </c>
      <c r="D26" s="59">
        <f>+'fekalna osnovni podatki'!D23</f>
        <v>26.73</v>
      </c>
      <c r="E26" s="167"/>
      <c r="F26" s="306">
        <f t="shared" si="0"/>
        <v>0</v>
      </c>
    </row>
    <row r="27" spans="1:6" ht="12.75" customHeight="1">
      <c r="A27" s="43"/>
      <c r="B27" s="57" t="str">
        <f>'fekalna osnovni podatki'!B24</f>
        <v>kanal K5.2</v>
      </c>
      <c r="C27" s="92" t="s">
        <v>16</v>
      </c>
      <c r="D27" s="59">
        <f>+'fekalna osnovni podatki'!D24</f>
        <v>47.43</v>
      </c>
      <c r="E27" s="167"/>
      <c r="F27" s="306">
        <f t="shared" si="0"/>
        <v>0</v>
      </c>
    </row>
    <row r="28" spans="1:6" ht="12.75" customHeight="1">
      <c r="A28" s="43"/>
      <c r="B28" s="57" t="str">
        <f>'fekalna osnovni podatki'!B25</f>
        <v>kanal K5.3</v>
      </c>
      <c r="C28" s="92" t="s">
        <v>16</v>
      </c>
      <c r="D28" s="59">
        <f>+'fekalna osnovni podatki'!D25</f>
        <v>22.62</v>
      </c>
      <c r="E28" s="167"/>
      <c r="F28" s="306">
        <f t="shared" si="0"/>
        <v>0</v>
      </c>
    </row>
    <row r="29" spans="1:6" ht="12.75" customHeight="1">
      <c r="A29" s="43"/>
      <c r="B29" s="57" t="str">
        <f>'fekalna osnovni podatki'!B26</f>
        <v>kanal K5.4</v>
      </c>
      <c r="C29" s="92" t="s">
        <v>16</v>
      </c>
      <c r="D29" s="59">
        <f>+'fekalna osnovni podatki'!D26</f>
        <v>59.89</v>
      </c>
      <c r="E29" s="167"/>
      <c r="F29" s="306">
        <f t="shared" si="0"/>
        <v>0</v>
      </c>
    </row>
    <row r="30" spans="1:6" ht="12.75" customHeight="1">
      <c r="A30" s="43"/>
      <c r="B30" s="57" t="str">
        <f>'fekalna osnovni podatki'!B27</f>
        <v>tlačni T1</v>
      </c>
      <c r="C30" s="92" t="s">
        <v>16</v>
      </c>
      <c r="D30" s="59">
        <v>0</v>
      </c>
      <c r="E30" s="167"/>
      <c r="F30" s="306">
        <f t="shared" si="0"/>
        <v>0</v>
      </c>
    </row>
    <row r="31" spans="1:6" ht="12.75" customHeight="1">
      <c r="A31" s="43"/>
      <c r="B31" s="57" t="str">
        <f>'fekalna osnovni podatki'!B28</f>
        <v>tlačni T2</v>
      </c>
      <c r="C31" s="92" t="s">
        <v>16</v>
      </c>
      <c r="D31" s="59">
        <v>0</v>
      </c>
      <c r="E31" s="167"/>
      <c r="F31" s="306">
        <f t="shared" si="0"/>
        <v>0</v>
      </c>
    </row>
    <row r="32" spans="1:6" ht="12.75" customHeight="1">
      <c r="A32" s="43"/>
      <c r="B32" s="169" t="s">
        <v>20</v>
      </c>
      <c r="C32" s="93"/>
      <c r="D32" s="113">
        <f>SUM(D12:D31)</f>
        <v>3802.5800000000004</v>
      </c>
      <c r="E32" s="167"/>
      <c r="F32" s="105"/>
    </row>
    <row r="33" spans="1:6" ht="12.75" customHeight="1">
      <c r="A33" s="43"/>
      <c r="B33" s="64"/>
      <c r="C33" s="92"/>
      <c r="D33" s="103"/>
      <c r="E33" s="103"/>
      <c r="F33" s="139"/>
    </row>
    <row r="34" spans="1:6" ht="183" customHeight="1">
      <c r="A34" s="43">
        <f>+A9+1</f>
        <v>2</v>
      </c>
      <c r="B34" s="20" t="s">
        <v>125</v>
      </c>
      <c r="C34" s="92"/>
      <c r="D34" s="252"/>
      <c r="E34" s="103"/>
      <c r="F34" s="139"/>
    </row>
    <row r="35" spans="1:6" ht="12.75" customHeight="1">
      <c r="A35" s="43"/>
      <c r="B35" s="57"/>
      <c r="C35" s="92"/>
      <c r="D35" s="117"/>
      <c r="E35" s="117"/>
      <c r="F35" s="104"/>
    </row>
    <row r="36" spans="1:6" ht="12.75" customHeight="1">
      <c r="A36" s="43"/>
      <c r="B36" s="57" t="str">
        <f>'fekalna osnovni podatki'!B8</f>
        <v>Območje Barižoni</v>
      </c>
      <c r="C36" s="92"/>
      <c r="D36" s="123"/>
      <c r="E36" s="117"/>
      <c r="F36" s="104"/>
    </row>
    <row r="37" spans="1:6" ht="12.75" customHeight="1">
      <c r="A37" s="43"/>
      <c r="B37" s="57" t="str">
        <f>'fekalna osnovni podatki'!B9</f>
        <v>kanal K1 (Ankaran)</v>
      </c>
      <c r="C37" s="92" t="s">
        <v>16</v>
      </c>
      <c r="D37" s="59">
        <v>0</v>
      </c>
      <c r="E37" s="167"/>
      <c r="F37" s="306">
        <f>D37*E37</f>
        <v>0</v>
      </c>
    </row>
    <row r="38" spans="1:6" ht="12.75" customHeight="1">
      <c r="A38" s="43"/>
      <c r="B38" s="57" t="str">
        <f>'fekalna osnovni podatki'!B10</f>
        <v>kanal K1 (Koper)</v>
      </c>
      <c r="C38" s="92" t="s">
        <v>16</v>
      </c>
      <c r="D38" s="59">
        <v>0</v>
      </c>
      <c r="E38" s="167"/>
      <c r="F38" s="306">
        <f>D38*E38</f>
        <v>0</v>
      </c>
    </row>
    <row r="39" spans="1:6" ht="12.75" customHeight="1">
      <c r="A39" s="43"/>
      <c r="B39" s="57" t="str">
        <f>'fekalna osnovni podatki'!B11</f>
        <v>kanal K2 (Ankaran)</v>
      </c>
      <c r="C39" s="92" t="s">
        <v>16</v>
      </c>
      <c r="D39" s="59">
        <v>0</v>
      </c>
      <c r="E39" s="167"/>
      <c r="F39" s="306">
        <f t="shared" ref="F39:F56" si="1">D39*E39</f>
        <v>0</v>
      </c>
    </row>
    <row r="40" spans="1:6" ht="12.75" customHeight="1">
      <c r="A40" s="43"/>
      <c r="B40" s="57" t="str">
        <f>'fekalna osnovni podatki'!B12</f>
        <v>kanal K2 (Koper)</v>
      </c>
      <c r="C40" s="92" t="s">
        <v>16</v>
      </c>
      <c r="D40" s="59">
        <v>0</v>
      </c>
      <c r="E40" s="167"/>
      <c r="F40" s="306">
        <f t="shared" si="1"/>
        <v>0</v>
      </c>
    </row>
    <row r="41" spans="1:6" ht="12.75" customHeight="1">
      <c r="A41" s="43"/>
      <c r="B41" s="57" t="str">
        <f>'fekalna osnovni podatki'!B13</f>
        <v>kanal K3</v>
      </c>
      <c r="C41" s="92" t="s">
        <v>16</v>
      </c>
      <c r="D41" s="59">
        <v>0</v>
      </c>
      <c r="E41" s="167"/>
      <c r="F41" s="306">
        <f t="shared" si="1"/>
        <v>0</v>
      </c>
    </row>
    <row r="42" spans="1:6" ht="12.75" customHeight="1">
      <c r="A42" s="43"/>
      <c r="B42" s="57" t="str">
        <f>'fekalna osnovni podatki'!B14</f>
        <v>kanal K3.1</v>
      </c>
      <c r="C42" s="92" t="s">
        <v>16</v>
      </c>
      <c r="D42" s="59">
        <v>0</v>
      </c>
      <c r="E42" s="167"/>
      <c r="F42" s="306">
        <f t="shared" si="1"/>
        <v>0</v>
      </c>
    </row>
    <row r="43" spans="1:6" ht="12.75" customHeight="1">
      <c r="A43" s="43"/>
      <c r="B43" s="57" t="str">
        <f>'fekalna osnovni podatki'!B15</f>
        <v>kanal K3.2</v>
      </c>
      <c r="C43" s="92" t="s">
        <v>16</v>
      </c>
      <c r="D43" s="59">
        <v>0</v>
      </c>
      <c r="E43" s="167"/>
      <c r="F43" s="306">
        <f t="shared" si="1"/>
        <v>0</v>
      </c>
    </row>
    <row r="44" spans="1:6" ht="12.75" customHeight="1">
      <c r="A44" s="43"/>
      <c r="B44" s="57" t="str">
        <f>'fekalna osnovni podatki'!B16</f>
        <v>kanal K4</v>
      </c>
      <c r="C44" s="92" t="s">
        <v>16</v>
      </c>
      <c r="D44" s="59">
        <v>0</v>
      </c>
      <c r="E44" s="167"/>
      <c r="F44" s="306">
        <f t="shared" si="1"/>
        <v>0</v>
      </c>
    </row>
    <row r="45" spans="1:6" ht="12.75" customHeight="1">
      <c r="A45" s="43"/>
      <c r="B45" s="57" t="str">
        <f>'fekalna osnovni podatki'!B17</f>
        <v>kanal K4.1</v>
      </c>
      <c r="C45" s="92" t="s">
        <v>16</v>
      </c>
      <c r="D45" s="59">
        <v>0</v>
      </c>
      <c r="E45" s="167"/>
      <c r="F45" s="306">
        <f t="shared" si="1"/>
        <v>0</v>
      </c>
    </row>
    <row r="46" spans="1:6" ht="12.75" customHeight="1">
      <c r="A46" s="43"/>
      <c r="B46" s="57" t="str">
        <f>'fekalna osnovni podatki'!B18</f>
        <v>kanal K4.1.2</v>
      </c>
      <c r="C46" s="92" t="s">
        <v>16</v>
      </c>
      <c r="D46" s="59">
        <v>0</v>
      </c>
      <c r="E46" s="167"/>
      <c r="F46" s="306">
        <f t="shared" si="1"/>
        <v>0</v>
      </c>
    </row>
    <row r="47" spans="1:6" ht="12.75" customHeight="1">
      <c r="A47" s="43"/>
      <c r="B47" s="57" t="s">
        <v>173</v>
      </c>
      <c r="C47" s="92" t="s">
        <v>16</v>
      </c>
      <c r="D47" s="59">
        <v>219</v>
      </c>
      <c r="E47" s="167"/>
      <c r="F47" s="306">
        <f t="shared" si="1"/>
        <v>0</v>
      </c>
    </row>
    <row r="48" spans="1:6" ht="12.75" customHeight="1">
      <c r="A48" s="43"/>
      <c r="B48" s="57" t="str">
        <f>'fekalna osnovni podatki'!B20</f>
        <v>kanal K4.2.1</v>
      </c>
      <c r="C48" s="92" t="s">
        <v>16</v>
      </c>
      <c r="D48" s="59">
        <v>0</v>
      </c>
      <c r="E48" s="167"/>
      <c r="F48" s="306">
        <f t="shared" si="1"/>
        <v>0</v>
      </c>
    </row>
    <row r="49" spans="1:6" ht="12.75" customHeight="1">
      <c r="A49" s="43"/>
      <c r="B49" s="57" t="str">
        <f>'fekalna osnovni podatki'!B21</f>
        <v>kanal K4.3</v>
      </c>
      <c r="C49" s="92" t="s">
        <v>16</v>
      </c>
      <c r="D49" s="59">
        <v>0</v>
      </c>
      <c r="E49" s="167"/>
      <c r="F49" s="306">
        <f t="shared" si="1"/>
        <v>0</v>
      </c>
    </row>
    <row r="50" spans="1:6" ht="12.75" customHeight="1">
      <c r="A50" s="43"/>
      <c r="B50" s="57" t="str">
        <f>'fekalna osnovni podatki'!B22</f>
        <v>kanal K5</v>
      </c>
      <c r="C50" s="92" t="s">
        <v>16</v>
      </c>
      <c r="D50" s="59">
        <v>0</v>
      </c>
      <c r="E50" s="167"/>
      <c r="F50" s="306">
        <f t="shared" si="1"/>
        <v>0</v>
      </c>
    </row>
    <row r="51" spans="1:6" ht="12.75" customHeight="1">
      <c r="A51" s="43"/>
      <c r="B51" s="57" t="str">
        <f>'fekalna osnovni podatki'!B23</f>
        <v>kanal K5.1</v>
      </c>
      <c r="C51" s="92" t="s">
        <v>16</v>
      </c>
      <c r="D51" s="59">
        <v>0</v>
      </c>
      <c r="E51" s="167"/>
      <c r="F51" s="306">
        <f t="shared" si="1"/>
        <v>0</v>
      </c>
    </row>
    <row r="52" spans="1:6" ht="12.75" customHeight="1">
      <c r="A52" s="43"/>
      <c r="B52" s="57" t="str">
        <f>'fekalna osnovni podatki'!B24</f>
        <v>kanal K5.2</v>
      </c>
      <c r="C52" s="92" t="s">
        <v>16</v>
      </c>
      <c r="D52" s="59">
        <v>0</v>
      </c>
      <c r="E52" s="167"/>
      <c r="F52" s="306">
        <f t="shared" si="1"/>
        <v>0</v>
      </c>
    </row>
    <row r="53" spans="1:6" ht="12.75" customHeight="1">
      <c r="A53" s="43"/>
      <c r="B53" s="57" t="str">
        <f>'fekalna osnovni podatki'!B25</f>
        <v>kanal K5.3</v>
      </c>
      <c r="C53" s="92" t="s">
        <v>16</v>
      </c>
      <c r="D53" s="59">
        <v>0</v>
      </c>
      <c r="E53" s="167"/>
      <c r="F53" s="306">
        <f t="shared" si="1"/>
        <v>0</v>
      </c>
    </row>
    <row r="54" spans="1:6" ht="12.75" customHeight="1">
      <c r="A54" s="43"/>
      <c r="B54" s="57" t="str">
        <f>'fekalna osnovni podatki'!B26</f>
        <v>kanal K5.4</v>
      </c>
      <c r="C54" s="92" t="s">
        <v>16</v>
      </c>
      <c r="D54" s="59">
        <v>0</v>
      </c>
      <c r="E54" s="167"/>
      <c r="F54" s="306">
        <f t="shared" si="1"/>
        <v>0</v>
      </c>
    </row>
    <row r="55" spans="1:6" ht="12.75" customHeight="1">
      <c r="A55" s="43"/>
      <c r="B55" s="57" t="str">
        <f>'fekalna osnovni podatki'!B27</f>
        <v>tlačni T1</v>
      </c>
      <c r="C55" s="92" t="s">
        <v>16</v>
      </c>
      <c r="D55" s="59">
        <f>+'fekalna osnovni podatki'!D27</f>
        <v>310.83999999999997</v>
      </c>
      <c r="E55" s="167"/>
      <c r="F55" s="306">
        <f t="shared" si="1"/>
        <v>0</v>
      </c>
    </row>
    <row r="56" spans="1:6" ht="12.75" customHeight="1">
      <c r="A56" s="43"/>
      <c r="B56" s="57" t="str">
        <f>'fekalna osnovni podatki'!B28</f>
        <v>tlačni T2</v>
      </c>
      <c r="C56" s="92" t="s">
        <v>16</v>
      </c>
      <c r="D56" s="59">
        <f>+'fekalna osnovni podatki'!D28</f>
        <v>117.69</v>
      </c>
      <c r="E56" s="167"/>
      <c r="F56" s="306">
        <f t="shared" si="1"/>
        <v>0</v>
      </c>
    </row>
    <row r="57" spans="1:6" ht="12.75" customHeight="1">
      <c r="A57" s="43"/>
      <c r="B57" s="169" t="s">
        <v>20</v>
      </c>
      <c r="C57" s="93"/>
      <c r="D57" s="113">
        <f>SUM(D37:D56)</f>
        <v>647.53</v>
      </c>
      <c r="E57" s="167"/>
      <c r="F57" s="105"/>
    </row>
    <row r="58" spans="1:6" ht="12.75" customHeight="1">
      <c r="A58" s="43"/>
      <c r="B58" s="20"/>
      <c r="C58" s="92"/>
      <c r="D58" s="103"/>
      <c r="E58" s="103"/>
      <c r="F58" s="139"/>
    </row>
    <row r="59" spans="1:6" ht="259.5" customHeight="1">
      <c r="A59" s="43">
        <v>3</v>
      </c>
      <c r="B59" s="227" t="s">
        <v>102</v>
      </c>
      <c r="C59" s="92"/>
      <c r="D59" s="253"/>
      <c r="E59" s="143"/>
      <c r="F59" s="142"/>
    </row>
    <row r="60" spans="1:6" ht="12.75" customHeight="1">
      <c r="A60" s="43"/>
      <c r="B60" s="57"/>
      <c r="C60" s="92"/>
      <c r="D60" s="117"/>
      <c r="E60" s="117"/>
      <c r="F60" s="104"/>
    </row>
    <row r="61" spans="1:6" ht="12.75" customHeight="1">
      <c r="A61" s="43"/>
      <c r="B61" s="57" t="str">
        <f>'fekalna osnovni podatki'!B8</f>
        <v>Območje Barižoni</v>
      </c>
      <c r="C61" s="92"/>
      <c r="D61" s="123"/>
      <c r="E61" s="117"/>
      <c r="F61" s="104"/>
    </row>
    <row r="62" spans="1:6" ht="12.75" customHeight="1">
      <c r="A62" s="43"/>
      <c r="B62" s="57" t="str">
        <f>'fekalna osnovni podatki'!B9</f>
        <v>kanal K1 (Ankaran)</v>
      </c>
      <c r="C62" s="92" t="s">
        <v>12</v>
      </c>
      <c r="D62" s="59">
        <v>21</v>
      </c>
      <c r="E62" s="167"/>
      <c r="F62" s="306">
        <f t="shared" ref="F62:F68" si="2">D62*E62</f>
        <v>0</v>
      </c>
    </row>
    <row r="63" spans="1:6" ht="12.75" customHeight="1">
      <c r="A63" s="43"/>
      <c r="B63" s="57" t="str">
        <f>'fekalna osnovni podatki'!B10</f>
        <v>kanal K1 (Koper)</v>
      </c>
      <c r="C63" s="92" t="s">
        <v>12</v>
      </c>
      <c r="D63" s="59">
        <v>23</v>
      </c>
      <c r="E63" s="167"/>
      <c r="F63" s="306">
        <f t="shared" si="2"/>
        <v>0</v>
      </c>
    </row>
    <row r="64" spans="1:6" ht="12.75" customHeight="1">
      <c r="A64" s="43"/>
      <c r="B64" s="57" t="str">
        <f>'fekalna osnovni podatki'!B11</f>
        <v>kanal K2 (Ankaran)</v>
      </c>
      <c r="C64" s="92" t="s">
        <v>12</v>
      </c>
      <c r="D64" s="59">
        <v>4</v>
      </c>
      <c r="E64" s="167"/>
      <c r="F64" s="306">
        <f t="shared" si="2"/>
        <v>0</v>
      </c>
    </row>
    <row r="65" spans="1:6" ht="12.75" customHeight="1">
      <c r="A65" s="43"/>
      <c r="B65" s="57" t="str">
        <f>'fekalna osnovni podatki'!B12</f>
        <v>kanal K2 (Koper)</v>
      </c>
      <c r="C65" s="92" t="s">
        <v>12</v>
      </c>
      <c r="D65" s="59">
        <v>5</v>
      </c>
      <c r="E65" s="167"/>
      <c r="F65" s="105">
        <f t="shared" si="2"/>
        <v>0</v>
      </c>
    </row>
    <row r="66" spans="1:6" ht="12.75" customHeight="1">
      <c r="A66" s="43"/>
      <c r="B66" s="57" t="str">
        <f>'fekalna osnovni podatki'!B13</f>
        <v>kanal K3</v>
      </c>
      <c r="C66" s="92" t="s">
        <v>12</v>
      </c>
      <c r="D66" s="59">
        <v>7</v>
      </c>
      <c r="E66" s="167"/>
      <c r="F66" s="105">
        <f t="shared" si="2"/>
        <v>0</v>
      </c>
    </row>
    <row r="67" spans="1:6" ht="12.75" customHeight="1">
      <c r="A67" s="43"/>
      <c r="B67" s="57" t="str">
        <f>'fekalna osnovni podatki'!B14</f>
        <v>kanal K3.1</v>
      </c>
      <c r="C67" s="92" t="s">
        <v>12</v>
      </c>
      <c r="D67" s="59">
        <v>1</v>
      </c>
      <c r="E67" s="167"/>
      <c r="F67" s="105">
        <f t="shared" si="2"/>
        <v>0</v>
      </c>
    </row>
    <row r="68" spans="1:6" ht="12.75" customHeight="1">
      <c r="A68" s="43"/>
      <c r="B68" s="57" t="str">
        <f>'fekalna osnovni podatki'!B15</f>
        <v>kanal K3.2</v>
      </c>
      <c r="C68" s="92" t="s">
        <v>12</v>
      </c>
      <c r="D68" s="59">
        <v>2</v>
      </c>
      <c r="E68" s="167"/>
      <c r="F68" s="105">
        <f t="shared" si="2"/>
        <v>0</v>
      </c>
    </row>
    <row r="69" spans="1:6" ht="12.75" customHeight="1">
      <c r="A69" s="43"/>
      <c r="B69" s="57" t="str">
        <f>'fekalna osnovni podatki'!B16</f>
        <v>kanal K4</v>
      </c>
      <c r="C69" s="92" t="s">
        <v>12</v>
      </c>
      <c r="D69" s="59">
        <v>5</v>
      </c>
      <c r="E69" s="167"/>
      <c r="F69" s="105">
        <f t="shared" ref="F69:F81" si="3">D69*E69</f>
        <v>0</v>
      </c>
    </row>
    <row r="70" spans="1:6" ht="12.75" customHeight="1">
      <c r="A70" s="43"/>
      <c r="B70" s="57" t="str">
        <f>'fekalna osnovni podatki'!B17</f>
        <v>kanal K4.1</v>
      </c>
      <c r="C70" s="92" t="s">
        <v>12</v>
      </c>
      <c r="D70" s="59">
        <v>5</v>
      </c>
      <c r="E70" s="167"/>
      <c r="F70" s="105">
        <f t="shared" si="3"/>
        <v>0</v>
      </c>
    </row>
    <row r="71" spans="1:6" ht="12.75" customHeight="1">
      <c r="A71" s="43"/>
      <c r="B71" s="57" t="str">
        <f>'fekalna osnovni podatki'!B18</f>
        <v>kanal K4.1.2</v>
      </c>
      <c r="C71" s="92" t="s">
        <v>12</v>
      </c>
      <c r="D71" s="59">
        <v>3</v>
      </c>
      <c r="E71" s="167"/>
      <c r="F71" s="105">
        <f t="shared" si="3"/>
        <v>0</v>
      </c>
    </row>
    <row r="72" spans="1:6" ht="12.75" customHeight="1">
      <c r="A72" s="43"/>
      <c r="B72" s="57" t="str">
        <f>'fekalna osnovni podatki'!B19</f>
        <v>kanal K4.2</v>
      </c>
      <c r="C72" s="92" t="s">
        <v>12</v>
      </c>
      <c r="D72" s="59">
        <v>4</v>
      </c>
      <c r="E72" s="167"/>
      <c r="F72" s="105">
        <f t="shared" si="3"/>
        <v>0</v>
      </c>
    </row>
    <row r="73" spans="1:6" ht="12.75" customHeight="1">
      <c r="A73" s="43"/>
      <c r="B73" s="57" t="str">
        <f>'fekalna osnovni podatki'!B20</f>
        <v>kanal K4.2.1</v>
      </c>
      <c r="C73" s="92" t="s">
        <v>12</v>
      </c>
      <c r="D73" s="59">
        <v>2</v>
      </c>
      <c r="E73" s="167"/>
      <c r="F73" s="105">
        <f t="shared" si="3"/>
        <v>0</v>
      </c>
    </row>
    <row r="74" spans="1:6" ht="12.75" customHeight="1">
      <c r="A74" s="43"/>
      <c r="B74" s="57" t="str">
        <f>'fekalna osnovni podatki'!B21</f>
        <v>kanal K4.3</v>
      </c>
      <c r="C74" s="92" t="s">
        <v>12</v>
      </c>
      <c r="D74" s="59">
        <v>5</v>
      </c>
      <c r="E74" s="167"/>
      <c r="F74" s="105">
        <f t="shared" si="3"/>
        <v>0</v>
      </c>
    </row>
    <row r="75" spans="1:6" ht="12.75" customHeight="1">
      <c r="A75" s="43"/>
      <c r="B75" s="57" t="str">
        <f>'fekalna osnovni podatki'!B22</f>
        <v>kanal K5</v>
      </c>
      <c r="C75" s="92" t="s">
        <v>12</v>
      </c>
      <c r="D75" s="59">
        <v>11</v>
      </c>
      <c r="E75" s="167"/>
      <c r="F75" s="105">
        <f t="shared" si="3"/>
        <v>0</v>
      </c>
    </row>
    <row r="76" spans="1:6" ht="12.75" customHeight="1">
      <c r="A76" s="43"/>
      <c r="B76" s="57" t="str">
        <f>'fekalna osnovni podatki'!B23</f>
        <v>kanal K5.1</v>
      </c>
      <c r="C76" s="92" t="s">
        <v>12</v>
      </c>
      <c r="D76" s="59">
        <v>1</v>
      </c>
      <c r="E76" s="167"/>
      <c r="F76" s="105">
        <f t="shared" si="3"/>
        <v>0</v>
      </c>
    </row>
    <row r="77" spans="1:6" ht="12.75" customHeight="1">
      <c r="A77" s="43"/>
      <c r="B77" s="57" t="str">
        <f>'fekalna osnovni podatki'!B24</f>
        <v>kanal K5.2</v>
      </c>
      <c r="C77" s="92" t="s">
        <v>12</v>
      </c>
      <c r="D77" s="59">
        <v>3</v>
      </c>
      <c r="E77" s="167"/>
      <c r="F77" s="105">
        <f t="shared" si="3"/>
        <v>0</v>
      </c>
    </row>
    <row r="78" spans="1:6" ht="12.75" customHeight="1">
      <c r="A78" s="43"/>
      <c r="B78" s="57" t="str">
        <f>'fekalna osnovni podatki'!B25</f>
        <v>kanal K5.3</v>
      </c>
      <c r="C78" s="92" t="s">
        <v>12</v>
      </c>
      <c r="D78" s="59">
        <v>1</v>
      </c>
      <c r="E78" s="167"/>
      <c r="F78" s="105">
        <f t="shared" si="3"/>
        <v>0</v>
      </c>
    </row>
    <row r="79" spans="1:6" ht="12.75" customHeight="1">
      <c r="A79" s="43"/>
      <c r="B79" s="57" t="str">
        <f>'fekalna osnovni podatki'!B26</f>
        <v>kanal K5.4</v>
      </c>
      <c r="C79" s="92" t="s">
        <v>12</v>
      </c>
      <c r="D79" s="59">
        <v>5</v>
      </c>
      <c r="E79" s="167"/>
      <c r="F79" s="105">
        <f t="shared" si="3"/>
        <v>0</v>
      </c>
    </row>
    <row r="80" spans="1:6" ht="12.75" customHeight="1">
      <c r="A80" s="43"/>
      <c r="B80" s="57" t="str">
        <f>'fekalna osnovni podatki'!B27</f>
        <v>tlačni T1</v>
      </c>
      <c r="C80" s="92" t="s">
        <v>12</v>
      </c>
      <c r="D80" s="59">
        <v>0</v>
      </c>
      <c r="E80" s="167"/>
      <c r="F80" s="105">
        <f t="shared" si="3"/>
        <v>0</v>
      </c>
    </row>
    <row r="81" spans="1:6" ht="12.75" customHeight="1">
      <c r="A81" s="43"/>
      <c r="B81" s="57" t="str">
        <f>'fekalna osnovni podatki'!B28</f>
        <v>tlačni T2</v>
      </c>
      <c r="C81" s="92" t="s">
        <v>12</v>
      </c>
      <c r="D81" s="59">
        <v>0</v>
      </c>
      <c r="E81" s="167"/>
      <c r="F81" s="105">
        <f t="shared" si="3"/>
        <v>0</v>
      </c>
    </row>
    <row r="82" spans="1:6" ht="12.75" customHeight="1">
      <c r="A82" s="43"/>
      <c r="B82" s="169" t="s">
        <v>20</v>
      </c>
      <c r="C82" s="93"/>
      <c r="D82" s="113">
        <f>SUM(D62:D81)</f>
        <v>108</v>
      </c>
      <c r="E82" s="167"/>
      <c r="F82" s="105"/>
    </row>
    <row r="83" spans="1:6" ht="12.75" customHeight="1">
      <c r="A83" s="43"/>
      <c r="B83" s="169"/>
      <c r="C83" s="93"/>
      <c r="D83" s="113"/>
      <c r="E83" s="167"/>
      <c r="F83" s="105"/>
    </row>
    <row r="84" spans="1:6" ht="255">
      <c r="A84" s="43">
        <f>+A59+1</f>
        <v>4</v>
      </c>
      <c r="B84" s="227" t="s">
        <v>113</v>
      </c>
      <c r="C84" s="92"/>
      <c r="D84" s="141"/>
      <c r="E84" s="143"/>
      <c r="F84" s="142"/>
    </row>
    <row r="85" spans="1:6" ht="12.75" customHeight="1">
      <c r="A85" s="43"/>
      <c r="B85" s="57"/>
      <c r="C85" s="92"/>
      <c r="D85" s="117"/>
      <c r="E85" s="117"/>
      <c r="F85" s="104"/>
    </row>
    <row r="86" spans="1:6" ht="12.75" customHeight="1">
      <c r="A86" s="43"/>
      <c r="B86" s="57" t="str">
        <f>'fekalna osnovni podatki'!B8</f>
        <v>Območje Barižoni</v>
      </c>
      <c r="C86" s="92"/>
      <c r="D86" s="123"/>
      <c r="E86" s="117"/>
      <c r="F86" s="104"/>
    </row>
    <row r="87" spans="1:6" ht="12.75" customHeight="1">
      <c r="A87" s="43"/>
      <c r="B87" s="57" t="str">
        <f>'fekalna osnovni podatki'!B9</f>
        <v>kanal K1 (Ankaran)</v>
      </c>
      <c r="C87" s="92" t="s">
        <v>16</v>
      </c>
      <c r="D87" s="59">
        <f>3*7</f>
        <v>21</v>
      </c>
      <c r="E87" s="167"/>
      <c r="F87" s="306">
        <f t="shared" ref="F87:F99" si="4">D87*E87</f>
        <v>0</v>
      </c>
    </row>
    <row r="88" spans="1:6" ht="12.75" customHeight="1">
      <c r="A88" s="43"/>
      <c r="B88" s="57" t="str">
        <f>'fekalna osnovni podatki'!B10</f>
        <v>kanal K1 (Koper)</v>
      </c>
      <c r="C88" s="92" t="s">
        <v>16</v>
      </c>
      <c r="D88" s="59">
        <f>3*12</f>
        <v>36</v>
      </c>
      <c r="E88" s="167"/>
      <c r="F88" s="105">
        <f t="shared" si="4"/>
        <v>0</v>
      </c>
    </row>
    <row r="89" spans="1:6" ht="12.75" customHeight="1">
      <c r="A89" s="43"/>
      <c r="B89" s="57" t="str">
        <f>'fekalna osnovni podatki'!B11</f>
        <v>kanal K2 (Ankaran)</v>
      </c>
      <c r="C89" s="92" t="s">
        <v>16</v>
      </c>
      <c r="D89" s="59">
        <f>3*4</f>
        <v>12</v>
      </c>
      <c r="E89" s="167"/>
      <c r="F89" s="105">
        <f t="shared" si="4"/>
        <v>0</v>
      </c>
    </row>
    <row r="90" spans="1:6" ht="12.75" customHeight="1">
      <c r="A90" s="43"/>
      <c r="B90" s="57" t="str">
        <f>'fekalna osnovni podatki'!B12</f>
        <v>kanal K2 (Koper)</v>
      </c>
      <c r="C90" s="92" t="s">
        <v>16</v>
      </c>
      <c r="D90" s="59">
        <f>3*5</f>
        <v>15</v>
      </c>
      <c r="E90" s="167"/>
      <c r="F90" s="105">
        <f t="shared" si="4"/>
        <v>0</v>
      </c>
    </row>
    <row r="91" spans="1:6" ht="12.75" customHeight="1">
      <c r="A91" s="43"/>
      <c r="B91" s="57" t="str">
        <f>'fekalna osnovni podatki'!B13</f>
        <v>kanal K3</v>
      </c>
      <c r="C91" s="92" t="s">
        <v>16</v>
      </c>
      <c r="D91" s="59">
        <f>3*6</f>
        <v>18</v>
      </c>
      <c r="E91" s="167"/>
      <c r="F91" s="105">
        <f t="shared" si="4"/>
        <v>0</v>
      </c>
    </row>
    <row r="92" spans="1:6" ht="12.75" customHeight="1">
      <c r="A92" s="43"/>
      <c r="B92" s="57" t="str">
        <f>'fekalna osnovni podatki'!B14</f>
        <v>kanal K3.1</v>
      </c>
      <c r="C92" s="92" t="s">
        <v>16</v>
      </c>
      <c r="D92" s="59">
        <f>3*2</f>
        <v>6</v>
      </c>
      <c r="E92" s="167"/>
      <c r="F92" s="105">
        <f t="shared" si="4"/>
        <v>0</v>
      </c>
    </row>
    <row r="93" spans="1:6" ht="12.75" customHeight="1">
      <c r="A93" s="43"/>
      <c r="B93" s="57" t="str">
        <f>'fekalna osnovni podatki'!B15</f>
        <v>kanal K3.2</v>
      </c>
      <c r="C93" s="92" t="s">
        <v>16</v>
      </c>
      <c r="D93" s="59">
        <f>3*4</f>
        <v>12</v>
      </c>
      <c r="E93" s="167"/>
      <c r="F93" s="105">
        <f t="shared" si="4"/>
        <v>0</v>
      </c>
    </row>
    <row r="94" spans="1:6" ht="12.75" customHeight="1">
      <c r="A94" s="43"/>
      <c r="B94" s="57" t="str">
        <f>'fekalna osnovni podatki'!B16</f>
        <v>kanal K4</v>
      </c>
      <c r="C94" s="92" t="s">
        <v>16</v>
      </c>
      <c r="D94" s="113">
        <f>3*5</f>
        <v>15</v>
      </c>
      <c r="E94" s="167"/>
      <c r="F94" s="105">
        <f t="shared" si="4"/>
        <v>0</v>
      </c>
    </row>
    <row r="95" spans="1:6" ht="12.75" customHeight="1">
      <c r="A95" s="43"/>
      <c r="B95" s="57" t="str">
        <f>'fekalna osnovni podatki'!B17</f>
        <v>kanal K4.1</v>
      </c>
      <c r="C95" s="92" t="s">
        <v>16</v>
      </c>
      <c r="D95" s="59">
        <f>3*5</f>
        <v>15</v>
      </c>
      <c r="E95" s="167"/>
      <c r="F95" s="105">
        <f t="shared" si="4"/>
        <v>0</v>
      </c>
    </row>
    <row r="96" spans="1:6" ht="12.75" customHeight="1">
      <c r="A96" s="43"/>
      <c r="B96" s="57" t="str">
        <f>'fekalna osnovni podatki'!B18</f>
        <v>kanal K4.1.2</v>
      </c>
      <c r="C96" s="92" t="s">
        <v>16</v>
      </c>
      <c r="D96" s="59">
        <f>3*3</f>
        <v>9</v>
      </c>
      <c r="E96" s="167"/>
      <c r="F96" s="105">
        <f t="shared" si="4"/>
        <v>0</v>
      </c>
    </row>
    <row r="97" spans="1:6" ht="12.75" customHeight="1">
      <c r="A97" s="43"/>
      <c r="B97" s="57" t="str">
        <f>'fekalna osnovni podatki'!B19</f>
        <v>kanal K4.2</v>
      </c>
      <c r="C97" s="92" t="s">
        <v>16</v>
      </c>
      <c r="D97" s="59">
        <f>3*11</f>
        <v>33</v>
      </c>
      <c r="E97" s="167"/>
      <c r="F97" s="105">
        <f t="shared" si="4"/>
        <v>0</v>
      </c>
    </row>
    <row r="98" spans="1:6" ht="12.75" customHeight="1">
      <c r="A98" s="43"/>
      <c r="B98" s="57" t="str">
        <f>'fekalna osnovni podatki'!B20</f>
        <v>kanal K4.2.1</v>
      </c>
      <c r="C98" s="92" t="s">
        <v>16</v>
      </c>
      <c r="D98" s="59">
        <f>3*3</f>
        <v>9</v>
      </c>
      <c r="E98" s="167"/>
      <c r="F98" s="105">
        <f t="shared" si="4"/>
        <v>0</v>
      </c>
    </row>
    <row r="99" spans="1:6" ht="12.75" customHeight="1">
      <c r="A99" s="43"/>
      <c r="B99" s="57" t="str">
        <f>'fekalna osnovni podatki'!B21</f>
        <v>kanal K4.3</v>
      </c>
      <c r="C99" s="92" t="s">
        <v>16</v>
      </c>
      <c r="D99" s="59">
        <f>3*14</f>
        <v>42</v>
      </c>
      <c r="E99" s="167"/>
      <c r="F99" s="105">
        <f t="shared" si="4"/>
        <v>0</v>
      </c>
    </row>
    <row r="100" spans="1:6" ht="12.75" customHeight="1">
      <c r="A100" s="43"/>
      <c r="B100" s="57" t="str">
        <f>'fekalna osnovni podatki'!B22</f>
        <v>kanal K5</v>
      </c>
      <c r="C100" s="92" t="s">
        <v>16</v>
      </c>
      <c r="D100" s="59">
        <f>3*13</f>
        <v>39</v>
      </c>
      <c r="E100" s="167"/>
      <c r="F100" s="105">
        <f t="shared" ref="F100:F106" si="5">D100*E100</f>
        <v>0</v>
      </c>
    </row>
    <row r="101" spans="1:6" ht="12.75" customHeight="1">
      <c r="A101" s="43"/>
      <c r="B101" s="57" t="str">
        <f>'fekalna osnovni podatki'!B23</f>
        <v>kanal K5.1</v>
      </c>
      <c r="C101" s="92" t="s">
        <v>16</v>
      </c>
      <c r="D101" s="59">
        <f>3*2</f>
        <v>6</v>
      </c>
      <c r="E101" s="167"/>
      <c r="F101" s="105">
        <f t="shared" si="5"/>
        <v>0</v>
      </c>
    </row>
    <row r="102" spans="1:6" ht="12.75" customHeight="1">
      <c r="A102" s="43"/>
      <c r="B102" s="57" t="str">
        <f>'fekalna osnovni podatki'!B24</f>
        <v>kanal K5.2</v>
      </c>
      <c r="C102" s="92" t="s">
        <v>16</v>
      </c>
      <c r="D102" s="59">
        <f>3*1</f>
        <v>3</v>
      </c>
      <c r="E102" s="167"/>
      <c r="F102" s="105">
        <f t="shared" si="5"/>
        <v>0</v>
      </c>
    </row>
    <row r="103" spans="1:6" ht="12.75" customHeight="1">
      <c r="A103" s="43"/>
      <c r="B103" s="57" t="str">
        <f>'fekalna osnovni podatki'!B25</f>
        <v>kanal K5.3</v>
      </c>
      <c r="C103" s="92" t="s">
        <v>16</v>
      </c>
      <c r="D103" s="59">
        <f>3*3</f>
        <v>9</v>
      </c>
      <c r="E103" s="167"/>
      <c r="F103" s="105">
        <f t="shared" si="5"/>
        <v>0</v>
      </c>
    </row>
    <row r="104" spans="1:6" ht="12.75" customHeight="1">
      <c r="A104" s="43"/>
      <c r="B104" s="57" t="str">
        <f>'fekalna osnovni podatki'!B26</f>
        <v>kanal K5.4</v>
      </c>
      <c r="C104" s="92" t="s">
        <v>16</v>
      </c>
      <c r="D104" s="59">
        <f>3*4</f>
        <v>12</v>
      </c>
      <c r="E104" s="167"/>
      <c r="F104" s="105">
        <f t="shared" si="5"/>
        <v>0</v>
      </c>
    </row>
    <row r="105" spans="1:6" ht="12.75" customHeight="1">
      <c r="A105" s="43"/>
      <c r="B105" s="57" t="str">
        <f>'fekalna osnovni podatki'!B27</f>
        <v>tlačni T1</v>
      </c>
      <c r="C105" s="92" t="s">
        <v>16</v>
      </c>
      <c r="D105" s="59">
        <v>0</v>
      </c>
      <c r="E105" s="167"/>
      <c r="F105" s="105">
        <f t="shared" si="5"/>
        <v>0</v>
      </c>
    </row>
    <row r="106" spans="1:6" ht="12.75" customHeight="1">
      <c r="A106" s="43"/>
      <c r="B106" s="57" t="str">
        <f>'fekalna osnovni podatki'!B28</f>
        <v>tlačni T2</v>
      </c>
      <c r="C106" s="92" t="s">
        <v>16</v>
      </c>
      <c r="D106" s="59">
        <v>0</v>
      </c>
      <c r="E106" s="167"/>
      <c r="F106" s="105">
        <f t="shared" si="5"/>
        <v>0</v>
      </c>
    </row>
    <row r="107" spans="1:6" ht="12.75" customHeight="1">
      <c r="A107" s="43"/>
      <c r="B107" s="169" t="s">
        <v>20</v>
      </c>
      <c r="C107" s="93"/>
      <c r="D107" s="113">
        <f>SUM(D87:D106)</f>
        <v>312</v>
      </c>
      <c r="E107" s="167"/>
      <c r="F107" s="105"/>
    </row>
    <row r="108" spans="1:6" ht="12.75" customHeight="1">
      <c r="A108" s="43"/>
      <c r="B108" s="169"/>
      <c r="C108" s="93"/>
      <c r="D108" s="113"/>
      <c r="E108" s="167"/>
      <c r="F108" s="105"/>
    </row>
    <row r="109" spans="1:6" ht="256.5" customHeight="1">
      <c r="A109" s="43">
        <v>5</v>
      </c>
      <c r="B109" s="227" t="s">
        <v>103</v>
      </c>
      <c r="C109" s="92"/>
      <c r="D109" s="141"/>
      <c r="E109" s="145"/>
      <c r="F109" s="142"/>
    </row>
    <row r="110" spans="1:6" ht="12.75" customHeight="1">
      <c r="A110" s="43"/>
      <c r="B110" s="57"/>
      <c r="C110" s="92"/>
      <c r="D110" s="117"/>
      <c r="E110" s="117"/>
      <c r="F110" s="104"/>
    </row>
    <row r="111" spans="1:6" ht="12.75" customHeight="1">
      <c r="A111" s="43"/>
      <c r="B111" s="57" t="str">
        <f>'fekalna osnovni podatki'!B8</f>
        <v>Območje Barižoni</v>
      </c>
      <c r="C111" s="92"/>
      <c r="D111" s="123"/>
      <c r="E111" s="117"/>
      <c r="F111" s="104"/>
    </row>
    <row r="112" spans="1:6" ht="12.75" customHeight="1">
      <c r="A112" s="43"/>
      <c r="B112" s="57" t="str">
        <f>'fekalna osnovni podatki'!B9</f>
        <v>kanal K1 (Ankaran)</v>
      </c>
      <c r="C112" s="92" t="s">
        <v>12</v>
      </c>
      <c r="D112" s="59">
        <v>0</v>
      </c>
      <c r="E112" s="167"/>
      <c r="F112" s="306">
        <f t="shared" ref="F112:F124" si="6">D112*E112</f>
        <v>0</v>
      </c>
    </row>
    <row r="113" spans="1:6" ht="12.75" customHeight="1">
      <c r="A113" s="43"/>
      <c r="B113" s="57" t="str">
        <f>'fekalna osnovni podatki'!B10</f>
        <v>kanal K1 (Koper)</v>
      </c>
      <c r="C113" s="92" t="s">
        <v>12</v>
      </c>
      <c r="D113" s="59">
        <v>0</v>
      </c>
      <c r="E113" s="167"/>
      <c r="F113" s="105">
        <f t="shared" si="6"/>
        <v>0</v>
      </c>
    </row>
    <row r="114" spans="1:6" ht="12.75" customHeight="1">
      <c r="A114" s="43"/>
      <c r="B114" s="57" t="str">
        <f>'fekalna osnovni podatki'!B11</f>
        <v>kanal K2 (Ankaran)</v>
      </c>
      <c r="C114" s="92" t="s">
        <v>12</v>
      </c>
      <c r="D114" s="59">
        <v>0</v>
      </c>
      <c r="E114" s="167"/>
      <c r="F114" s="105">
        <f t="shared" si="6"/>
        <v>0</v>
      </c>
    </row>
    <row r="115" spans="1:6" ht="12.75" customHeight="1">
      <c r="A115" s="43"/>
      <c r="B115" s="57" t="str">
        <f>'fekalna osnovni podatki'!B12</f>
        <v>kanal K2 (Koper)</v>
      </c>
      <c r="C115" s="92" t="s">
        <v>12</v>
      </c>
      <c r="D115" s="59">
        <v>0</v>
      </c>
      <c r="E115" s="167"/>
      <c r="F115" s="105">
        <f t="shared" si="6"/>
        <v>0</v>
      </c>
    </row>
    <row r="116" spans="1:6" ht="12.75" customHeight="1">
      <c r="A116" s="43"/>
      <c r="B116" s="57" t="str">
        <f>'fekalna osnovni podatki'!B13</f>
        <v>kanal K3</v>
      </c>
      <c r="C116" s="92" t="s">
        <v>12</v>
      </c>
      <c r="D116" s="59">
        <v>0</v>
      </c>
      <c r="E116" s="167"/>
      <c r="F116" s="105">
        <f t="shared" si="6"/>
        <v>0</v>
      </c>
    </row>
    <row r="117" spans="1:6" ht="12.75" customHeight="1">
      <c r="A117" s="43"/>
      <c r="B117" s="57" t="str">
        <f>'fekalna osnovni podatki'!B14</f>
        <v>kanal K3.1</v>
      </c>
      <c r="C117" s="92" t="s">
        <v>12</v>
      </c>
      <c r="D117" s="59">
        <v>0</v>
      </c>
      <c r="E117" s="167"/>
      <c r="F117" s="105">
        <f t="shared" si="6"/>
        <v>0</v>
      </c>
    </row>
    <row r="118" spans="1:6" ht="12.75" customHeight="1">
      <c r="A118" s="43"/>
      <c r="B118" s="57" t="str">
        <f>'fekalna osnovni podatki'!B15</f>
        <v>kanal K3.2</v>
      </c>
      <c r="C118" s="92" t="s">
        <v>12</v>
      </c>
      <c r="D118" s="59">
        <v>0</v>
      </c>
      <c r="E118" s="167"/>
      <c r="F118" s="105">
        <f t="shared" si="6"/>
        <v>0</v>
      </c>
    </row>
    <row r="119" spans="1:6" ht="12.75" customHeight="1">
      <c r="A119" s="43"/>
      <c r="B119" s="57" t="str">
        <f>'fekalna osnovni podatki'!B16</f>
        <v>kanal K4</v>
      </c>
      <c r="C119" s="92" t="s">
        <v>12</v>
      </c>
      <c r="D119" s="59">
        <v>9</v>
      </c>
      <c r="E119" s="167"/>
      <c r="F119" s="105">
        <f t="shared" si="6"/>
        <v>0</v>
      </c>
    </row>
    <row r="120" spans="1:6" ht="12.75" customHeight="1">
      <c r="A120" s="43"/>
      <c r="B120" s="57" t="str">
        <f>'fekalna osnovni podatki'!B17</f>
        <v>kanal K4.1</v>
      </c>
      <c r="C120" s="92" t="s">
        <v>12</v>
      </c>
      <c r="D120" s="59">
        <v>0</v>
      </c>
      <c r="E120" s="167"/>
      <c r="F120" s="105">
        <f t="shared" si="6"/>
        <v>0</v>
      </c>
    </row>
    <row r="121" spans="1:6" ht="12.75" customHeight="1">
      <c r="A121" s="43"/>
      <c r="B121" s="57" t="str">
        <f>'fekalna osnovni podatki'!B18</f>
        <v>kanal K4.1.2</v>
      </c>
      <c r="C121" s="92" t="s">
        <v>12</v>
      </c>
      <c r="D121" s="59">
        <v>0</v>
      </c>
      <c r="E121" s="167"/>
      <c r="F121" s="105">
        <f t="shared" si="6"/>
        <v>0</v>
      </c>
    </row>
    <row r="122" spans="1:6" ht="12.75" customHeight="1">
      <c r="A122" s="43"/>
      <c r="B122" s="57" t="str">
        <f>'fekalna osnovni podatki'!B19</f>
        <v>kanal K4.2</v>
      </c>
      <c r="C122" s="92" t="s">
        <v>12</v>
      </c>
      <c r="D122" s="59">
        <v>6</v>
      </c>
      <c r="E122" s="167"/>
      <c r="F122" s="105">
        <f t="shared" si="6"/>
        <v>0</v>
      </c>
    </row>
    <row r="123" spans="1:6" ht="12.75" customHeight="1">
      <c r="A123" s="43"/>
      <c r="B123" s="57" t="str">
        <f>'fekalna osnovni podatki'!B20</f>
        <v>kanal K4.2.1</v>
      </c>
      <c r="C123" s="92" t="s">
        <v>12</v>
      </c>
      <c r="D123" s="59">
        <v>0</v>
      </c>
      <c r="E123" s="167"/>
      <c r="F123" s="105">
        <f t="shared" si="6"/>
        <v>0</v>
      </c>
    </row>
    <row r="124" spans="1:6" ht="12.75" customHeight="1">
      <c r="A124" s="43"/>
      <c r="B124" s="57" t="str">
        <f>'fekalna osnovni podatki'!B21</f>
        <v>kanal K4.3</v>
      </c>
      <c r="C124" s="92" t="s">
        <v>12</v>
      </c>
      <c r="D124" s="59">
        <v>5</v>
      </c>
      <c r="E124" s="167"/>
      <c r="F124" s="105">
        <f t="shared" si="6"/>
        <v>0</v>
      </c>
    </row>
    <row r="125" spans="1:6" ht="12.75" customHeight="1">
      <c r="A125" s="43"/>
      <c r="B125" s="57" t="str">
        <f>'fekalna osnovni podatki'!B22</f>
        <v>kanal K5</v>
      </c>
      <c r="C125" s="92" t="s">
        <v>12</v>
      </c>
      <c r="D125" s="59">
        <v>2</v>
      </c>
      <c r="E125" s="167"/>
      <c r="F125" s="105">
        <f t="shared" ref="F125:F131" si="7">D125*E125</f>
        <v>0</v>
      </c>
    </row>
    <row r="126" spans="1:6" ht="12.75" customHeight="1">
      <c r="A126" s="43"/>
      <c r="B126" s="57" t="str">
        <f>'fekalna osnovni podatki'!B23</f>
        <v>kanal K5.1</v>
      </c>
      <c r="C126" s="92" t="s">
        <v>12</v>
      </c>
      <c r="D126" s="59">
        <v>0</v>
      </c>
      <c r="E126" s="167"/>
      <c r="F126" s="105">
        <f t="shared" si="7"/>
        <v>0</v>
      </c>
    </row>
    <row r="127" spans="1:6" ht="12.75" customHeight="1">
      <c r="A127" s="43"/>
      <c r="B127" s="57" t="str">
        <f>'fekalna osnovni podatki'!B24</f>
        <v>kanal K5.2</v>
      </c>
      <c r="C127" s="92" t="s">
        <v>12</v>
      </c>
      <c r="D127" s="59">
        <v>0</v>
      </c>
      <c r="E127" s="167"/>
      <c r="F127" s="105">
        <f t="shared" si="7"/>
        <v>0</v>
      </c>
    </row>
    <row r="128" spans="1:6" ht="12.75" customHeight="1">
      <c r="A128" s="43"/>
      <c r="B128" s="57" t="str">
        <f>'fekalna osnovni podatki'!B25</f>
        <v>kanal K5.3</v>
      </c>
      <c r="C128" s="92" t="s">
        <v>12</v>
      </c>
      <c r="D128" s="59">
        <v>0</v>
      </c>
      <c r="E128" s="167"/>
      <c r="F128" s="105">
        <f t="shared" si="7"/>
        <v>0</v>
      </c>
    </row>
    <row r="129" spans="1:6" ht="12.75" customHeight="1">
      <c r="A129" s="43"/>
      <c r="B129" s="57" t="str">
        <f>'fekalna osnovni podatki'!B26</f>
        <v>kanal K5.4</v>
      </c>
      <c r="C129" s="92" t="s">
        <v>12</v>
      </c>
      <c r="D129" s="59">
        <v>0</v>
      </c>
      <c r="E129" s="167"/>
      <c r="F129" s="105">
        <f t="shared" si="7"/>
        <v>0</v>
      </c>
    </row>
    <row r="130" spans="1:6" ht="12.75" customHeight="1">
      <c r="A130" s="43"/>
      <c r="B130" s="57" t="str">
        <f>'fekalna osnovni podatki'!B27</f>
        <v>tlačni T1</v>
      </c>
      <c r="C130" s="92" t="s">
        <v>12</v>
      </c>
      <c r="D130" s="59">
        <v>0</v>
      </c>
      <c r="E130" s="167"/>
      <c r="F130" s="105">
        <f t="shared" si="7"/>
        <v>0</v>
      </c>
    </row>
    <row r="131" spans="1:6" ht="12.75" customHeight="1">
      <c r="A131" s="43"/>
      <c r="B131" s="57" t="str">
        <f>'fekalna osnovni podatki'!B28</f>
        <v>tlačni T2</v>
      </c>
      <c r="C131" s="92" t="s">
        <v>12</v>
      </c>
      <c r="D131" s="59">
        <v>0</v>
      </c>
      <c r="E131" s="167"/>
      <c r="F131" s="105">
        <f t="shared" si="7"/>
        <v>0</v>
      </c>
    </row>
    <row r="132" spans="1:6" ht="12.75" customHeight="1">
      <c r="A132" s="43"/>
      <c r="B132" s="169" t="s">
        <v>20</v>
      </c>
      <c r="C132" s="93"/>
      <c r="D132" s="113">
        <f>SUM(D112:D131)</f>
        <v>22</v>
      </c>
      <c r="E132" s="167"/>
      <c r="F132" s="105"/>
    </row>
    <row r="133" spans="1:6" ht="12.75" customHeight="1">
      <c r="A133" s="43"/>
      <c r="B133" s="51"/>
      <c r="C133" s="95"/>
      <c r="D133" s="110"/>
      <c r="E133" s="107"/>
      <c r="F133" s="108"/>
    </row>
    <row r="134" spans="1:6" ht="89.25">
      <c r="A134" s="43">
        <f>+A109+1</f>
        <v>6</v>
      </c>
      <c r="B134" s="225" t="s">
        <v>126</v>
      </c>
      <c r="C134" s="130"/>
      <c r="D134" s="140"/>
      <c r="E134" s="136"/>
      <c r="F134" s="144"/>
    </row>
    <row r="135" spans="1:6" ht="12.75" customHeight="1">
      <c r="A135" s="43"/>
      <c r="B135" s="57"/>
      <c r="C135" s="92"/>
      <c r="D135" s="117"/>
      <c r="E135" s="117"/>
      <c r="F135" s="104"/>
    </row>
    <row r="136" spans="1:6" ht="12.75" customHeight="1">
      <c r="A136" s="43"/>
      <c r="B136" s="57" t="str">
        <f>'fekalna osnovni podatki'!B8</f>
        <v>Območje Barižoni</v>
      </c>
      <c r="C136" s="92"/>
      <c r="D136" s="123"/>
      <c r="E136" s="117"/>
      <c r="F136" s="104"/>
    </row>
    <row r="137" spans="1:6" ht="12.75" customHeight="1">
      <c r="A137" s="43"/>
      <c r="B137" s="57" t="str">
        <f>'fekalna osnovni podatki'!B9</f>
        <v>kanal K1 (Ankaran)</v>
      </c>
      <c r="C137" s="92" t="s">
        <v>12</v>
      </c>
      <c r="D137" s="59">
        <f>+D62+D112-D162</f>
        <v>21</v>
      </c>
      <c r="E137" s="167"/>
      <c r="F137" s="306">
        <f>D137*E137</f>
        <v>0</v>
      </c>
    </row>
    <row r="138" spans="1:6" ht="12.75" customHeight="1">
      <c r="A138" s="43"/>
      <c r="B138" s="57" t="str">
        <f>'fekalna osnovni podatki'!B10</f>
        <v>kanal K1 (Koper)</v>
      </c>
      <c r="C138" s="92" t="s">
        <v>12</v>
      </c>
      <c r="D138" s="59">
        <v>23</v>
      </c>
      <c r="E138" s="167"/>
      <c r="F138" s="306">
        <f t="shared" ref="F138:F156" si="8">D138*E138</f>
        <v>0</v>
      </c>
    </row>
    <row r="139" spans="1:6" ht="12.75" customHeight="1">
      <c r="A139" s="43"/>
      <c r="B139" s="57" t="str">
        <f>'fekalna osnovni podatki'!B11</f>
        <v>kanal K2 (Ankaran)</v>
      </c>
      <c r="C139" s="92" t="s">
        <v>12</v>
      </c>
      <c r="D139" s="59">
        <f t="shared" ref="D139:D156" si="9">+D64+D114-D164</f>
        <v>4</v>
      </c>
      <c r="E139" s="167"/>
      <c r="F139" s="306">
        <f t="shared" si="8"/>
        <v>0</v>
      </c>
    </row>
    <row r="140" spans="1:6" ht="12.75" customHeight="1">
      <c r="A140" s="43"/>
      <c r="B140" s="57" t="str">
        <f>'fekalna osnovni podatki'!B12</f>
        <v>kanal K2 (Koper)</v>
      </c>
      <c r="C140" s="92" t="s">
        <v>12</v>
      </c>
      <c r="D140" s="59">
        <f t="shared" si="9"/>
        <v>5</v>
      </c>
      <c r="E140" s="167"/>
      <c r="F140" s="306">
        <f t="shared" si="8"/>
        <v>0</v>
      </c>
    </row>
    <row r="141" spans="1:6" ht="12.75" customHeight="1">
      <c r="A141" s="43"/>
      <c r="B141" s="57" t="str">
        <f>'fekalna osnovni podatki'!B13</f>
        <v>kanal K3</v>
      </c>
      <c r="C141" s="92" t="s">
        <v>12</v>
      </c>
      <c r="D141" s="59">
        <f t="shared" si="9"/>
        <v>7</v>
      </c>
      <c r="E141" s="167"/>
      <c r="F141" s="306">
        <f t="shared" si="8"/>
        <v>0</v>
      </c>
    </row>
    <row r="142" spans="1:6" ht="12.75" customHeight="1">
      <c r="A142" s="43"/>
      <c r="B142" s="57" t="str">
        <f>'fekalna osnovni podatki'!B14</f>
        <v>kanal K3.1</v>
      </c>
      <c r="C142" s="92" t="s">
        <v>12</v>
      </c>
      <c r="D142" s="59">
        <f t="shared" si="9"/>
        <v>1</v>
      </c>
      <c r="E142" s="167"/>
      <c r="F142" s="306">
        <f t="shared" si="8"/>
        <v>0</v>
      </c>
    </row>
    <row r="143" spans="1:6" ht="12.75" customHeight="1">
      <c r="A143" s="43"/>
      <c r="B143" s="57" t="str">
        <f>'fekalna osnovni podatki'!B15</f>
        <v>kanal K3.2</v>
      </c>
      <c r="C143" s="92" t="s">
        <v>12</v>
      </c>
      <c r="D143" s="59">
        <f t="shared" si="9"/>
        <v>2</v>
      </c>
      <c r="E143" s="167"/>
      <c r="F143" s="306">
        <f t="shared" si="8"/>
        <v>0</v>
      </c>
    </row>
    <row r="144" spans="1:6" ht="12.75" customHeight="1">
      <c r="A144" s="43"/>
      <c r="B144" s="57" t="str">
        <f>'fekalna osnovni podatki'!B16</f>
        <v>kanal K4</v>
      </c>
      <c r="C144" s="92" t="s">
        <v>12</v>
      </c>
      <c r="D144" s="59">
        <f t="shared" si="9"/>
        <v>2</v>
      </c>
      <c r="E144" s="167"/>
      <c r="F144" s="306">
        <f t="shared" si="8"/>
        <v>0</v>
      </c>
    </row>
    <row r="145" spans="1:6" ht="12.75" customHeight="1">
      <c r="A145" s="43"/>
      <c r="B145" s="57" t="str">
        <f>'fekalna osnovni podatki'!B17</f>
        <v>kanal K4.1</v>
      </c>
      <c r="C145" s="92" t="s">
        <v>12</v>
      </c>
      <c r="D145" s="59">
        <f t="shared" si="9"/>
        <v>5</v>
      </c>
      <c r="E145" s="167"/>
      <c r="F145" s="306">
        <f t="shared" si="8"/>
        <v>0</v>
      </c>
    </row>
    <row r="146" spans="1:6" ht="12.75" customHeight="1">
      <c r="A146" s="43"/>
      <c r="B146" s="57" t="str">
        <f>'fekalna osnovni podatki'!B18</f>
        <v>kanal K4.1.2</v>
      </c>
      <c r="C146" s="92" t="s">
        <v>12</v>
      </c>
      <c r="D146" s="59">
        <f t="shared" si="9"/>
        <v>0</v>
      </c>
      <c r="E146" s="167"/>
      <c r="F146" s="306">
        <f t="shared" si="8"/>
        <v>0</v>
      </c>
    </row>
    <row r="147" spans="1:6" ht="12.75" customHeight="1">
      <c r="A147" s="43"/>
      <c r="B147" s="57" t="str">
        <f>'fekalna osnovni podatki'!B19</f>
        <v>kanal K4.2</v>
      </c>
      <c r="C147" s="92" t="s">
        <v>12</v>
      </c>
      <c r="D147" s="59">
        <f t="shared" si="9"/>
        <v>10</v>
      </c>
      <c r="E147" s="167"/>
      <c r="F147" s="306">
        <f t="shared" si="8"/>
        <v>0</v>
      </c>
    </row>
    <row r="148" spans="1:6" ht="12.75" customHeight="1">
      <c r="A148" s="43"/>
      <c r="B148" s="57" t="str">
        <f>'fekalna osnovni podatki'!B20</f>
        <v>kanal K4.2.1</v>
      </c>
      <c r="C148" s="92" t="s">
        <v>12</v>
      </c>
      <c r="D148" s="59">
        <f t="shared" si="9"/>
        <v>2</v>
      </c>
      <c r="E148" s="167"/>
      <c r="F148" s="306">
        <f t="shared" si="8"/>
        <v>0</v>
      </c>
    </row>
    <row r="149" spans="1:6" ht="12.75" customHeight="1">
      <c r="A149" s="43"/>
      <c r="B149" s="57" t="str">
        <f>'fekalna osnovni podatki'!B21</f>
        <v>kanal K4.3</v>
      </c>
      <c r="C149" s="92" t="s">
        <v>12</v>
      </c>
      <c r="D149" s="59">
        <f t="shared" si="9"/>
        <v>3</v>
      </c>
      <c r="E149" s="167"/>
      <c r="F149" s="306">
        <f t="shared" si="8"/>
        <v>0</v>
      </c>
    </row>
    <row r="150" spans="1:6" ht="12.75" customHeight="1">
      <c r="A150" s="43"/>
      <c r="B150" s="57" t="str">
        <f>'fekalna osnovni podatki'!B22</f>
        <v>kanal K5</v>
      </c>
      <c r="C150" s="92" t="s">
        <v>12</v>
      </c>
      <c r="D150" s="59">
        <f t="shared" si="9"/>
        <v>13</v>
      </c>
      <c r="E150" s="167"/>
      <c r="F150" s="306">
        <f t="shared" si="8"/>
        <v>0</v>
      </c>
    </row>
    <row r="151" spans="1:6" ht="12.75" customHeight="1">
      <c r="A151" s="43"/>
      <c r="B151" s="57" t="str">
        <f>'fekalna osnovni podatki'!B23</f>
        <v>kanal K5.1</v>
      </c>
      <c r="C151" s="92" t="s">
        <v>12</v>
      </c>
      <c r="D151" s="59">
        <f t="shared" si="9"/>
        <v>1</v>
      </c>
      <c r="E151" s="167"/>
      <c r="F151" s="306">
        <f t="shared" si="8"/>
        <v>0</v>
      </c>
    </row>
    <row r="152" spans="1:6" ht="12.75" customHeight="1">
      <c r="A152" s="43"/>
      <c r="B152" s="57" t="str">
        <f>'fekalna osnovni podatki'!B24</f>
        <v>kanal K5.2</v>
      </c>
      <c r="C152" s="92" t="s">
        <v>12</v>
      </c>
      <c r="D152" s="59">
        <f t="shared" si="9"/>
        <v>3</v>
      </c>
      <c r="E152" s="167"/>
      <c r="F152" s="306">
        <f t="shared" si="8"/>
        <v>0</v>
      </c>
    </row>
    <row r="153" spans="1:6" ht="12.75" customHeight="1">
      <c r="A153" s="43"/>
      <c r="B153" s="57" t="str">
        <f>'fekalna osnovni podatki'!B25</f>
        <v>kanal K5.3</v>
      </c>
      <c r="C153" s="92" t="s">
        <v>12</v>
      </c>
      <c r="D153" s="59">
        <f t="shared" si="9"/>
        <v>1</v>
      </c>
      <c r="E153" s="167"/>
      <c r="F153" s="306">
        <f t="shared" si="8"/>
        <v>0</v>
      </c>
    </row>
    <row r="154" spans="1:6" ht="12.75" customHeight="1">
      <c r="A154" s="43"/>
      <c r="B154" s="57" t="str">
        <f>'fekalna osnovni podatki'!B26</f>
        <v>kanal K5.4</v>
      </c>
      <c r="C154" s="92" t="s">
        <v>12</v>
      </c>
      <c r="D154" s="59">
        <f t="shared" si="9"/>
        <v>5</v>
      </c>
      <c r="E154" s="167"/>
      <c r="F154" s="306">
        <f t="shared" si="8"/>
        <v>0</v>
      </c>
    </row>
    <row r="155" spans="1:6" ht="12.75" customHeight="1">
      <c r="A155" s="43"/>
      <c r="B155" s="57" t="str">
        <f>'fekalna osnovni podatki'!B27</f>
        <v>tlačni T1</v>
      </c>
      <c r="C155" s="92" t="s">
        <v>12</v>
      </c>
      <c r="D155" s="59">
        <f t="shared" si="9"/>
        <v>0</v>
      </c>
      <c r="E155" s="167"/>
      <c r="F155" s="306">
        <f t="shared" si="8"/>
        <v>0</v>
      </c>
    </row>
    <row r="156" spans="1:6" ht="12.75" customHeight="1">
      <c r="A156" s="43"/>
      <c r="B156" s="57" t="str">
        <f>'fekalna osnovni podatki'!B28</f>
        <v>tlačni T2</v>
      </c>
      <c r="C156" s="92" t="s">
        <v>12</v>
      </c>
      <c r="D156" s="59">
        <f t="shared" si="9"/>
        <v>0</v>
      </c>
      <c r="E156" s="167"/>
      <c r="F156" s="306">
        <f t="shared" si="8"/>
        <v>0</v>
      </c>
    </row>
    <row r="157" spans="1:6" ht="12.75" customHeight="1">
      <c r="A157" s="43"/>
      <c r="B157" s="169" t="s">
        <v>20</v>
      </c>
      <c r="C157" s="93"/>
      <c r="D157" s="113">
        <f>SUM(D137:D156)</f>
        <v>108</v>
      </c>
      <c r="E157" s="167"/>
      <c r="F157" s="105"/>
    </row>
    <row r="158" spans="1:6" ht="12.75" customHeight="1">
      <c r="A158" s="43"/>
      <c r="B158" s="64"/>
      <c r="C158" s="92"/>
      <c r="D158" s="106"/>
      <c r="E158" s="103"/>
      <c r="F158" s="139"/>
    </row>
    <row r="159" spans="1:6" ht="89.25">
      <c r="A159" s="43">
        <f>+A134+1</f>
        <v>7</v>
      </c>
      <c r="B159" s="64" t="s">
        <v>127</v>
      </c>
      <c r="C159" s="130"/>
      <c r="D159" s="140"/>
      <c r="E159" s="136"/>
      <c r="F159" s="144"/>
    </row>
    <row r="160" spans="1:6" ht="12.75" customHeight="1">
      <c r="A160" s="43"/>
      <c r="B160" s="57"/>
      <c r="C160" s="92"/>
      <c r="D160" s="117"/>
      <c r="E160" s="117"/>
      <c r="F160" s="104"/>
    </row>
    <row r="161" spans="1:6" ht="12.75" customHeight="1">
      <c r="A161" s="43"/>
      <c r="B161" s="57" t="str">
        <f>'fekalna osnovni podatki'!B8</f>
        <v>Območje Barižoni</v>
      </c>
      <c r="C161" s="92"/>
      <c r="D161" s="123"/>
      <c r="E161" s="117"/>
      <c r="F161" s="104"/>
    </row>
    <row r="162" spans="1:6" ht="12.75" customHeight="1">
      <c r="A162" s="43"/>
      <c r="B162" s="57" t="str">
        <f>'fekalna osnovni podatki'!B9</f>
        <v>kanal K1 (Ankaran)</v>
      </c>
      <c r="C162" s="92" t="s">
        <v>12</v>
      </c>
      <c r="D162" s="59">
        <v>0</v>
      </c>
      <c r="E162" s="167"/>
      <c r="F162" s="306">
        <f>D162*E162</f>
        <v>0</v>
      </c>
    </row>
    <row r="163" spans="1:6" ht="12.75" customHeight="1">
      <c r="A163" s="43"/>
      <c r="B163" s="57" t="str">
        <f>'fekalna osnovni podatki'!B10</f>
        <v>kanal K1 (Koper)</v>
      </c>
      <c r="C163" s="92" t="s">
        <v>12</v>
      </c>
      <c r="D163" s="59">
        <v>0</v>
      </c>
      <c r="E163" s="167"/>
      <c r="F163" s="306">
        <f t="shared" ref="F163:F181" si="10">D163*E163</f>
        <v>0</v>
      </c>
    </row>
    <row r="164" spans="1:6" ht="12.75" customHeight="1">
      <c r="A164" s="43"/>
      <c r="B164" s="57" t="str">
        <f>'fekalna osnovni podatki'!B11</f>
        <v>kanal K2 (Ankaran)</v>
      </c>
      <c r="C164" s="92" t="s">
        <v>12</v>
      </c>
      <c r="D164" s="59">
        <v>0</v>
      </c>
      <c r="E164" s="167"/>
      <c r="F164" s="306">
        <f t="shared" si="10"/>
        <v>0</v>
      </c>
    </row>
    <row r="165" spans="1:6" ht="12.75" customHeight="1">
      <c r="A165" s="43"/>
      <c r="B165" s="57" t="str">
        <f>'fekalna osnovni podatki'!B12</f>
        <v>kanal K2 (Koper)</v>
      </c>
      <c r="C165" s="92" t="s">
        <v>12</v>
      </c>
      <c r="D165" s="59">
        <v>0</v>
      </c>
      <c r="E165" s="167"/>
      <c r="F165" s="306">
        <f t="shared" si="10"/>
        <v>0</v>
      </c>
    </row>
    <row r="166" spans="1:6" ht="12.75" customHeight="1">
      <c r="A166" s="43"/>
      <c r="B166" s="57" t="str">
        <f>'fekalna osnovni podatki'!B13</f>
        <v>kanal K3</v>
      </c>
      <c r="C166" s="92" t="s">
        <v>12</v>
      </c>
      <c r="D166" s="59">
        <v>0</v>
      </c>
      <c r="E166" s="167"/>
      <c r="F166" s="306">
        <f t="shared" si="10"/>
        <v>0</v>
      </c>
    </row>
    <row r="167" spans="1:6" ht="12.75" customHeight="1">
      <c r="A167" s="43"/>
      <c r="B167" s="57" t="str">
        <f>'fekalna osnovni podatki'!B14</f>
        <v>kanal K3.1</v>
      </c>
      <c r="C167" s="92" t="s">
        <v>12</v>
      </c>
      <c r="D167" s="59">
        <v>0</v>
      </c>
      <c r="E167" s="167"/>
      <c r="F167" s="306">
        <f t="shared" si="10"/>
        <v>0</v>
      </c>
    </row>
    <row r="168" spans="1:6" ht="12.75" customHeight="1">
      <c r="A168" s="43"/>
      <c r="B168" s="57" t="str">
        <f>'fekalna osnovni podatki'!B15</f>
        <v>kanal K3.2</v>
      </c>
      <c r="C168" s="92" t="s">
        <v>12</v>
      </c>
      <c r="D168" s="59">
        <v>0</v>
      </c>
      <c r="E168" s="167"/>
      <c r="F168" s="306">
        <f t="shared" si="10"/>
        <v>0</v>
      </c>
    </row>
    <row r="169" spans="1:6" ht="12.75" customHeight="1">
      <c r="A169" s="43"/>
      <c r="B169" s="57" t="str">
        <f>'fekalna osnovni podatki'!B16</f>
        <v>kanal K4</v>
      </c>
      <c r="C169" s="92" t="s">
        <v>12</v>
      </c>
      <c r="D169" s="59">
        <v>12</v>
      </c>
      <c r="E169" s="167"/>
      <c r="F169" s="306">
        <f t="shared" si="10"/>
        <v>0</v>
      </c>
    </row>
    <row r="170" spans="1:6" ht="12.75" customHeight="1">
      <c r="A170" s="43"/>
      <c r="B170" s="57" t="str">
        <f>'fekalna osnovni podatki'!B17</f>
        <v>kanal K4.1</v>
      </c>
      <c r="C170" s="92" t="s">
        <v>12</v>
      </c>
      <c r="D170" s="59">
        <v>0</v>
      </c>
      <c r="E170" s="167"/>
      <c r="F170" s="306">
        <f t="shared" si="10"/>
        <v>0</v>
      </c>
    </row>
    <row r="171" spans="1:6" ht="12.75" customHeight="1">
      <c r="A171" s="43"/>
      <c r="B171" s="57" t="str">
        <f>'fekalna osnovni podatki'!B18</f>
        <v>kanal K4.1.2</v>
      </c>
      <c r="C171" s="92" t="s">
        <v>12</v>
      </c>
      <c r="D171" s="59">
        <v>3</v>
      </c>
      <c r="E171" s="167"/>
      <c r="F171" s="306">
        <f t="shared" si="10"/>
        <v>0</v>
      </c>
    </row>
    <row r="172" spans="1:6" ht="12.75" customHeight="1">
      <c r="A172" s="43"/>
      <c r="B172" s="57" t="str">
        <f>'fekalna osnovni podatki'!B19</f>
        <v>kanal K4.2</v>
      </c>
      <c r="C172" s="92" t="s">
        <v>12</v>
      </c>
      <c r="D172" s="59">
        <v>0</v>
      </c>
      <c r="E172" s="167"/>
      <c r="F172" s="306">
        <f t="shared" si="10"/>
        <v>0</v>
      </c>
    </row>
    <row r="173" spans="1:6" ht="12.75" customHeight="1">
      <c r="A173" s="43"/>
      <c r="B173" s="57" t="str">
        <f>'fekalna osnovni podatki'!B20</f>
        <v>kanal K4.2.1</v>
      </c>
      <c r="C173" s="92" t="s">
        <v>12</v>
      </c>
      <c r="D173" s="59">
        <v>0</v>
      </c>
      <c r="E173" s="167"/>
      <c r="F173" s="306">
        <f t="shared" si="10"/>
        <v>0</v>
      </c>
    </row>
    <row r="174" spans="1:6" ht="12.75" customHeight="1">
      <c r="A174" s="43"/>
      <c r="B174" s="57" t="str">
        <f>'fekalna osnovni podatki'!B21</f>
        <v>kanal K4.3</v>
      </c>
      <c r="C174" s="92" t="s">
        <v>12</v>
      </c>
      <c r="D174" s="59">
        <v>7</v>
      </c>
      <c r="E174" s="167"/>
      <c r="F174" s="306">
        <f t="shared" si="10"/>
        <v>0</v>
      </c>
    </row>
    <row r="175" spans="1:6" ht="12.75" customHeight="1">
      <c r="A175" s="43"/>
      <c r="B175" s="57" t="str">
        <f>'fekalna osnovni podatki'!B22</f>
        <v>kanal K5</v>
      </c>
      <c r="C175" s="92" t="s">
        <v>12</v>
      </c>
      <c r="D175" s="59">
        <v>0</v>
      </c>
      <c r="E175" s="167"/>
      <c r="F175" s="306">
        <f t="shared" si="10"/>
        <v>0</v>
      </c>
    </row>
    <row r="176" spans="1:6" ht="12.75" customHeight="1">
      <c r="A176" s="43"/>
      <c r="B176" s="57" t="str">
        <f>'fekalna osnovni podatki'!B23</f>
        <v>kanal K5.1</v>
      </c>
      <c r="C176" s="92" t="s">
        <v>12</v>
      </c>
      <c r="D176" s="59">
        <v>0</v>
      </c>
      <c r="E176" s="167"/>
      <c r="F176" s="306">
        <f t="shared" si="10"/>
        <v>0</v>
      </c>
    </row>
    <row r="177" spans="1:6" ht="12.75" customHeight="1">
      <c r="A177" s="43"/>
      <c r="B177" s="57" t="str">
        <f>'fekalna osnovni podatki'!B24</f>
        <v>kanal K5.2</v>
      </c>
      <c r="C177" s="92" t="s">
        <v>12</v>
      </c>
      <c r="D177" s="59">
        <v>0</v>
      </c>
      <c r="E177" s="167"/>
      <c r="F177" s="306">
        <f t="shared" si="10"/>
        <v>0</v>
      </c>
    </row>
    <row r="178" spans="1:6" ht="12.75" customHeight="1">
      <c r="A178" s="43"/>
      <c r="B178" s="57" t="str">
        <f>'fekalna osnovni podatki'!B25</f>
        <v>kanal K5.3</v>
      </c>
      <c r="C178" s="92" t="s">
        <v>12</v>
      </c>
      <c r="D178" s="59">
        <v>0</v>
      </c>
      <c r="E178" s="167"/>
      <c r="F178" s="306">
        <f t="shared" si="10"/>
        <v>0</v>
      </c>
    </row>
    <row r="179" spans="1:6" ht="12.75" customHeight="1">
      <c r="A179" s="43"/>
      <c r="B179" s="57" t="str">
        <f>'fekalna osnovni podatki'!B26</f>
        <v>kanal K5.4</v>
      </c>
      <c r="C179" s="92" t="s">
        <v>12</v>
      </c>
      <c r="D179" s="59">
        <v>0</v>
      </c>
      <c r="E179" s="167"/>
      <c r="F179" s="306">
        <f t="shared" si="10"/>
        <v>0</v>
      </c>
    </row>
    <row r="180" spans="1:6" ht="12.75" customHeight="1">
      <c r="A180" s="43"/>
      <c r="B180" s="57" t="str">
        <f>'fekalna osnovni podatki'!B27</f>
        <v>tlačni T1</v>
      </c>
      <c r="C180" s="92" t="s">
        <v>12</v>
      </c>
      <c r="D180" s="59">
        <v>0</v>
      </c>
      <c r="E180" s="167"/>
      <c r="F180" s="306">
        <f t="shared" si="10"/>
        <v>0</v>
      </c>
    </row>
    <row r="181" spans="1:6" ht="12.75" customHeight="1">
      <c r="A181" s="43"/>
      <c r="B181" s="57" t="str">
        <f>'fekalna osnovni podatki'!B28</f>
        <v>tlačni T2</v>
      </c>
      <c r="C181" s="92" t="s">
        <v>12</v>
      </c>
      <c r="D181" s="59">
        <v>0</v>
      </c>
      <c r="E181" s="167"/>
      <c r="F181" s="306">
        <f t="shared" si="10"/>
        <v>0</v>
      </c>
    </row>
    <row r="182" spans="1:6" ht="12.75" customHeight="1">
      <c r="A182" s="43"/>
      <c r="B182" s="169" t="s">
        <v>20</v>
      </c>
      <c r="C182" s="93"/>
      <c r="D182" s="113">
        <f>SUM(D162:D181)</f>
        <v>22</v>
      </c>
      <c r="E182" s="167"/>
      <c r="F182" s="105"/>
    </row>
    <row r="183" spans="1:6" ht="12.75" customHeight="1">
      <c r="A183" s="43"/>
      <c r="B183" s="64"/>
      <c r="C183" s="95"/>
      <c r="D183" s="109"/>
      <c r="E183" s="136"/>
      <c r="F183" s="144"/>
    </row>
    <row r="184" spans="1:6" ht="41.25" customHeight="1">
      <c r="A184" s="43">
        <f>+A159+1</f>
        <v>8</v>
      </c>
      <c r="B184" s="60" t="s">
        <v>19</v>
      </c>
      <c r="C184" s="131"/>
      <c r="D184" s="136"/>
      <c r="E184" s="136"/>
      <c r="F184" s="144"/>
    </row>
    <row r="185" spans="1:6" ht="12.75" customHeight="1">
      <c r="A185" s="43"/>
      <c r="B185" s="57"/>
      <c r="C185" s="92"/>
      <c r="D185" s="117"/>
      <c r="E185" s="117"/>
      <c r="F185" s="104"/>
    </row>
    <row r="186" spans="1:6" ht="12.75" customHeight="1">
      <c r="A186" s="43"/>
      <c r="B186" s="57" t="str">
        <f>'fekalna osnovni podatki'!B8</f>
        <v>Območje Barižoni</v>
      </c>
      <c r="C186" s="92"/>
      <c r="D186" s="123"/>
      <c r="E186" s="117"/>
      <c r="F186" s="104"/>
    </row>
    <row r="187" spans="1:6" ht="12.75" customHeight="1">
      <c r="A187" s="43"/>
      <c r="B187" s="57" t="str">
        <f>'fekalna osnovni podatki'!B9</f>
        <v>kanal K1 (Ankaran)</v>
      </c>
      <c r="C187" s="92" t="s">
        <v>12</v>
      </c>
      <c r="D187" s="59">
        <v>1</v>
      </c>
      <c r="E187" s="167"/>
      <c r="F187" s="306">
        <f t="shared" ref="F187:F199" si="11">D187*E187</f>
        <v>0</v>
      </c>
    </row>
    <row r="188" spans="1:6" ht="12.75" customHeight="1">
      <c r="A188" s="43"/>
      <c r="B188" s="57" t="str">
        <f>'fekalna osnovni podatki'!B10</f>
        <v>kanal K1 (Koper)</v>
      </c>
      <c r="C188" s="92" t="s">
        <v>12</v>
      </c>
      <c r="D188" s="59">
        <v>0</v>
      </c>
      <c r="E188" s="167"/>
      <c r="F188" s="306">
        <f t="shared" si="11"/>
        <v>0</v>
      </c>
    </row>
    <row r="189" spans="1:6" ht="12.75" customHeight="1">
      <c r="A189" s="43"/>
      <c r="B189" s="57" t="str">
        <f>'fekalna osnovni podatki'!B11</f>
        <v>kanal K2 (Ankaran)</v>
      </c>
      <c r="C189" s="92" t="s">
        <v>12</v>
      </c>
      <c r="D189" s="59">
        <v>0</v>
      </c>
      <c r="E189" s="167"/>
      <c r="F189" s="105">
        <f t="shared" si="11"/>
        <v>0</v>
      </c>
    </row>
    <row r="190" spans="1:6" ht="12.75" customHeight="1">
      <c r="A190" s="43"/>
      <c r="B190" s="57" t="str">
        <f>'fekalna osnovni podatki'!B12</f>
        <v>kanal K2 (Koper)</v>
      </c>
      <c r="C190" s="92" t="s">
        <v>12</v>
      </c>
      <c r="D190" s="59">
        <v>0</v>
      </c>
      <c r="E190" s="167"/>
      <c r="F190" s="105">
        <f t="shared" si="11"/>
        <v>0</v>
      </c>
    </row>
    <row r="191" spans="1:6" ht="12.75" customHeight="1">
      <c r="A191" s="43"/>
      <c r="B191" s="57" t="str">
        <f>'fekalna osnovni podatki'!B13</f>
        <v>kanal K3</v>
      </c>
      <c r="C191" s="92" t="s">
        <v>12</v>
      </c>
      <c r="D191" s="59">
        <v>0</v>
      </c>
      <c r="E191" s="167"/>
      <c r="F191" s="105">
        <f t="shared" si="11"/>
        <v>0</v>
      </c>
    </row>
    <row r="192" spans="1:6" ht="12.75" customHeight="1">
      <c r="A192" s="43"/>
      <c r="B192" s="57" t="str">
        <f>'fekalna osnovni podatki'!B14</f>
        <v>kanal K3.1</v>
      </c>
      <c r="C192" s="92" t="s">
        <v>12</v>
      </c>
      <c r="D192" s="59">
        <v>0</v>
      </c>
      <c r="E192" s="167"/>
      <c r="F192" s="105">
        <f t="shared" si="11"/>
        <v>0</v>
      </c>
    </row>
    <row r="193" spans="1:6" ht="12.75" customHeight="1">
      <c r="A193" s="43"/>
      <c r="B193" s="57" t="str">
        <f>'fekalna osnovni podatki'!B15</f>
        <v>kanal K3.2</v>
      </c>
      <c r="C193" s="92" t="s">
        <v>12</v>
      </c>
      <c r="D193" s="59">
        <v>0</v>
      </c>
      <c r="E193" s="167"/>
      <c r="F193" s="105">
        <f t="shared" si="11"/>
        <v>0</v>
      </c>
    </row>
    <row r="194" spans="1:6" ht="12.75" customHeight="1">
      <c r="A194" s="43"/>
      <c r="B194" s="57" t="str">
        <f>'fekalna osnovni podatki'!B16</f>
        <v>kanal K4</v>
      </c>
      <c r="C194" s="92" t="s">
        <v>12</v>
      </c>
      <c r="D194" s="59">
        <v>0</v>
      </c>
      <c r="E194" s="167"/>
      <c r="F194" s="105">
        <f t="shared" si="11"/>
        <v>0</v>
      </c>
    </row>
    <row r="195" spans="1:6" ht="12.75" customHeight="1">
      <c r="A195" s="43"/>
      <c r="B195" s="57" t="str">
        <f>'fekalna osnovni podatki'!B17</f>
        <v>kanal K4.1</v>
      </c>
      <c r="C195" s="92" t="s">
        <v>12</v>
      </c>
      <c r="D195" s="59">
        <v>0</v>
      </c>
      <c r="E195" s="167"/>
      <c r="F195" s="105">
        <f t="shared" si="11"/>
        <v>0</v>
      </c>
    </row>
    <row r="196" spans="1:6" ht="12.75" customHeight="1">
      <c r="A196" s="43"/>
      <c r="B196" s="57" t="str">
        <f>'fekalna osnovni podatki'!B18</f>
        <v>kanal K4.1.2</v>
      </c>
      <c r="C196" s="92" t="s">
        <v>12</v>
      </c>
      <c r="D196" s="59">
        <v>0</v>
      </c>
      <c r="E196" s="167"/>
      <c r="F196" s="105">
        <f t="shared" si="11"/>
        <v>0</v>
      </c>
    </row>
    <row r="197" spans="1:6" ht="12.75" customHeight="1">
      <c r="A197" s="43"/>
      <c r="B197" s="57" t="str">
        <f>'fekalna osnovni podatki'!B19</f>
        <v>kanal K4.2</v>
      </c>
      <c r="C197" s="92" t="s">
        <v>12</v>
      </c>
      <c r="D197" s="59">
        <v>0</v>
      </c>
      <c r="E197" s="167"/>
      <c r="F197" s="105">
        <f t="shared" si="11"/>
        <v>0</v>
      </c>
    </row>
    <row r="198" spans="1:6" ht="12.75" customHeight="1">
      <c r="A198" s="43"/>
      <c r="B198" s="57" t="str">
        <f>'fekalna osnovni podatki'!B20</f>
        <v>kanal K4.2.1</v>
      </c>
      <c r="C198" s="92" t="s">
        <v>12</v>
      </c>
      <c r="D198" s="59">
        <v>0</v>
      </c>
      <c r="E198" s="167"/>
      <c r="F198" s="105">
        <f t="shared" si="11"/>
        <v>0</v>
      </c>
    </row>
    <row r="199" spans="1:6" ht="12.75" customHeight="1">
      <c r="A199" s="43"/>
      <c r="B199" s="57" t="str">
        <f>'fekalna osnovni podatki'!B21</f>
        <v>kanal K4.3</v>
      </c>
      <c r="C199" s="92" t="s">
        <v>12</v>
      </c>
      <c r="D199" s="59">
        <v>0</v>
      </c>
      <c r="E199" s="167"/>
      <c r="F199" s="105">
        <f t="shared" si="11"/>
        <v>0</v>
      </c>
    </row>
    <row r="200" spans="1:6" ht="12.75" customHeight="1">
      <c r="A200" s="43"/>
      <c r="B200" s="57" t="str">
        <f>'fekalna osnovni podatki'!B22</f>
        <v>kanal K5</v>
      </c>
      <c r="C200" s="92" t="s">
        <v>12</v>
      </c>
      <c r="D200" s="59">
        <v>0</v>
      </c>
      <c r="E200" s="167"/>
      <c r="F200" s="105">
        <f t="shared" ref="F200:F206" si="12">D200*E200</f>
        <v>0</v>
      </c>
    </row>
    <row r="201" spans="1:6" ht="12.75" customHeight="1">
      <c r="A201" s="43"/>
      <c r="B201" s="57" t="str">
        <f>'fekalna osnovni podatki'!B23</f>
        <v>kanal K5.1</v>
      </c>
      <c r="C201" s="92" t="s">
        <v>12</v>
      </c>
      <c r="D201" s="59">
        <v>0</v>
      </c>
      <c r="E201" s="167"/>
      <c r="F201" s="105">
        <f t="shared" si="12"/>
        <v>0</v>
      </c>
    </row>
    <row r="202" spans="1:6" ht="12.75" customHeight="1">
      <c r="A202" s="43"/>
      <c r="B202" s="57" t="str">
        <f>'fekalna osnovni podatki'!B24</f>
        <v>kanal K5.2</v>
      </c>
      <c r="C202" s="92" t="s">
        <v>12</v>
      </c>
      <c r="D202" s="59">
        <v>0</v>
      </c>
      <c r="E202" s="167"/>
      <c r="F202" s="105">
        <f t="shared" si="12"/>
        <v>0</v>
      </c>
    </row>
    <row r="203" spans="1:6" ht="12.75" customHeight="1">
      <c r="A203" s="43"/>
      <c r="B203" s="57" t="str">
        <f>'fekalna osnovni podatki'!B25</f>
        <v>kanal K5.3</v>
      </c>
      <c r="C203" s="92" t="s">
        <v>12</v>
      </c>
      <c r="D203" s="59">
        <v>0</v>
      </c>
      <c r="E203" s="167"/>
      <c r="F203" s="105">
        <f t="shared" si="12"/>
        <v>0</v>
      </c>
    </row>
    <row r="204" spans="1:6" ht="12.75" customHeight="1">
      <c r="A204" s="43"/>
      <c r="B204" s="57" t="str">
        <f>'fekalna osnovni podatki'!B26</f>
        <v>kanal K5.4</v>
      </c>
      <c r="C204" s="92" t="s">
        <v>12</v>
      </c>
      <c r="D204" s="59">
        <v>0</v>
      </c>
      <c r="E204" s="167"/>
      <c r="F204" s="105">
        <f t="shared" si="12"/>
        <v>0</v>
      </c>
    </row>
    <row r="205" spans="1:6" ht="12.75" customHeight="1">
      <c r="A205" s="43"/>
      <c r="B205" s="57" t="str">
        <f>'fekalna osnovni podatki'!B27</f>
        <v>tlačni T1</v>
      </c>
      <c r="C205" s="92" t="s">
        <v>12</v>
      </c>
      <c r="D205" s="59">
        <v>0</v>
      </c>
      <c r="E205" s="167"/>
      <c r="F205" s="105">
        <f t="shared" si="12"/>
        <v>0</v>
      </c>
    </row>
    <row r="206" spans="1:6" ht="12.75" customHeight="1">
      <c r="A206" s="43"/>
      <c r="B206" s="57" t="str">
        <f>'fekalna osnovni podatki'!B28</f>
        <v>tlačni T2</v>
      </c>
      <c r="C206" s="92" t="s">
        <v>12</v>
      </c>
      <c r="D206" s="59">
        <v>0</v>
      </c>
      <c r="E206" s="167"/>
      <c r="F206" s="105">
        <f t="shared" si="12"/>
        <v>0</v>
      </c>
    </row>
    <row r="207" spans="1:6" ht="12.75" customHeight="1">
      <c r="A207" s="43"/>
      <c r="B207" s="169" t="s">
        <v>20</v>
      </c>
      <c r="C207" s="93"/>
      <c r="D207" s="113">
        <f>SUM(D187:D206)</f>
        <v>1</v>
      </c>
      <c r="E207" s="167"/>
      <c r="F207" s="105"/>
    </row>
    <row r="208" spans="1:6" ht="12.75" customHeight="1">
      <c r="A208" s="43"/>
      <c r="B208" s="20"/>
      <c r="C208" s="92"/>
      <c r="D208" s="103"/>
      <c r="E208" s="146"/>
      <c r="F208" s="108"/>
    </row>
    <row r="209" spans="1:6" ht="12.75" customHeight="1">
      <c r="A209" s="43"/>
      <c r="B209" s="20" t="s">
        <v>65</v>
      </c>
      <c r="C209" s="92"/>
      <c r="D209" s="117"/>
      <c r="E209" s="118"/>
      <c r="F209" s="105"/>
    </row>
    <row r="210" spans="1:6" ht="12.75" customHeight="1">
      <c r="A210" s="43"/>
      <c r="B210" s="198"/>
      <c r="C210" s="92"/>
      <c r="D210" s="113"/>
      <c r="E210" s="114"/>
      <c r="F210" s="115"/>
    </row>
    <row r="211" spans="1:6" ht="12.75" customHeight="1">
      <c r="A211" s="43"/>
      <c r="B211" s="57" t="str">
        <f>'fekalna osnovni podatki'!B8</f>
        <v>Območje Barižoni</v>
      </c>
      <c r="C211" s="92"/>
      <c r="D211" s="117"/>
      <c r="E211" s="117"/>
      <c r="F211" s="104"/>
    </row>
    <row r="212" spans="1:6" ht="12.75" customHeight="1">
      <c r="A212" s="43"/>
      <c r="B212" s="57" t="str">
        <f>'fekalna osnovni podatki'!B9</f>
        <v>kanal K1 (Ankaran)</v>
      </c>
      <c r="C212" s="95"/>
      <c r="D212" s="113"/>
      <c r="E212" s="111"/>
      <c r="F212" s="306">
        <f t="shared" ref="F212:F231" si="13">+F12+F37+F62+F87+F112+F137+F162+F187</f>
        <v>0</v>
      </c>
    </row>
    <row r="213" spans="1:6" ht="12.75" customHeight="1">
      <c r="A213" s="43"/>
      <c r="B213" s="57" t="str">
        <f>'fekalna osnovni podatki'!B10</f>
        <v>kanal K1 (Koper)</v>
      </c>
      <c r="C213" s="95"/>
      <c r="D213" s="113"/>
      <c r="E213" s="111"/>
      <c r="F213" s="306">
        <f t="shared" si="13"/>
        <v>0</v>
      </c>
    </row>
    <row r="214" spans="1:6" ht="12.75" customHeight="1">
      <c r="A214" s="43"/>
      <c r="B214" s="57" t="str">
        <f>'fekalna osnovni podatki'!B11</f>
        <v>kanal K2 (Ankaran)</v>
      </c>
      <c r="C214" s="95"/>
      <c r="D214" s="113"/>
      <c r="E214" s="111"/>
      <c r="F214" s="306">
        <f t="shared" si="13"/>
        <v>0</v>
      </c>
    </row>
    <row r="215" spans="1:6" ht="12.75" customHeight="1">
      <c r="A215" s="43"/>
      <c r="B215" s="57" t="str">
        <f>'fekalna osnovni podatki'!B12</f>
        <v>kanal K2 (Koper)</v>
      </c>
      <c r="C215" s="95"/>
      <c r="D215" s="113"/>
      <c r="E215" s="111"/>
      <c r="F215" s="306">
        <f t="shared" si="13"/>
        <v>0</v>
      </c>
    </row>
    <row r="216" spans="1:6" ht="12.75" customHeight="1">
      <c r="A216" s="43"/>
      <c r="B216" s="57" t="str">
        <f>'fekalna osnovni podatki'!B13</f>
        <v>kanal K3</v>
      </c>
      <c r="C216" s="95"/>
      <c r="D216" s="113"/>
      <c r="E216" s="111"/>
      <c r="F216" s="306">
        <f t="shared" si="13"/>
        <v>0</v>
      </c>
    </row>
    <row r="217" spans="1:6" ht="12.75" customHeight="1">
      <c r="A217" s="43"/>
      <c r="B217" s="57" t="str">
        <f>'fekalna osnovni podatki'!B14</f>
        <v>kanal K3.1</v>
      </c>
      <c r="C217" s="95"/>
      <c r="D217" s="113"/>
      <c r="E217" s="111"/>
      <c r="F217" s="306">
        <f t="shared" si="13"/>
        <v>0</v>
      </c>
    </row>
    <row r="218" spans="1:6" ht="12.75" customHeight="1">
      <c r="A218" s="43"/>
      <c r="B218" s="57" t="str">
        <f>'fekalna osnovni podatki'!B15</f>
        <v>kanal K3.2</v>
      </c>
      <c r="C218" s="95"/>
      <c r="D218" s="113"/>
      <c r="E218" s="111"/>
      <c r="F218" s="306">
        <f t="shared" si="13"/>
        <v>0</v>
      </c>
    </row>
    <row r="219" spans="1:6" ht="12.75" customHeight="1">
      <c r="A219" s="43"/>
      <c r="B219" s="57" t="str">
        <f>'fekalna osnovni podatki'!B16</f>
        <v>kanal K4</v>
      </c>
      <c r="C219" s="95"/>
      <c r="D219" s="113"/>
      <c r="E219" s="167"/>
      <c r="F219" s="306">
        <f t="shared" si="13"/>
        <v>0</v>
      </c>
    </row>
    <row r="220" spans="1:6" ht="12.75" customHeight="1">
      <c r="A220" s="43"/>
      <c r="B220" s="57" t="str">
        <f>'fekalna osnovni podatki'!B17</f>
        <v>kanal K4.1</v>
      </c>
      <c r="C220" s="95"/>
      <c r="D220" s="113"/>
      <c r="E220" s="167"/>
      <c r="F220" s="306">
        <f t="shared" si="13"/>
        <v>0</v>
      </c>
    </row>
    <row r="221" spans="1:6" ht="12.75" customHeight="1">
      <c r="A221" s="43"/>
      <c r="B221" s="57" t="str">
        <f>'fekalna osnovni podatki'!B18</f>
        <v>kanal K4.1.2</v>
      </c>
      <c r="C221" s="95"/>
      <c r="D221" s="113"/>
      <c r="E221" s="167"/>
      <c r="F221" s="306">
        <f t="shared" si="13"/>
        <v>0</v>
      </c>
    </row>
    <row r="222" spans="1:6" ht="12.75" customHeight="1">
      <c r="A222" s="43"/>
      <c r="B222" s="57" t="str">
        <f>'fekalna osnovni podatki'!B19</f>
        <v>kanal K4.2</v>
      </c>
      <c r="C222" s="95"/>
      <c r="D222" s="113"/>
      <c r="E222" s="167"/>
      <c r="F222" s="306">
        <f t="shared" si="13"/>
        <v>0</v>
      </c>
    </row>
    <row r="223" spans="1:6" ht="12.75" customHeight="1">
      <c r="A223" s="43"/>
      <c r="B223" s="57" t="str">
        <f>'fekalna osnovni podatki'!B20</f>
        <v>kanal K4.2.1</v>
      </c>
      <c r="C223" s="95"/>
      <c r="D223" s="113"/>
      <c r="E223" s="167"/>
      <c r="F223" s="306">
        <f t="shared" si="13"/>
        <v>0</v>
      </c>
    </row>
    <row r="224" spans="1:6" ht="12.75" customHeight="1">
      <c r="A224" s="43"/>
      <c r="B224" s="57" t="str">
        <f>'fekalna osnovni podatki'!B21</f>
        <v>kanal K4.3</v>
      </c>
      <c r="C224" s="95"/>
      <c r="D224" s="113"/>
      <c r="E224" s="167"/>
      <c r="F224" s="306">
        <f t="shared" si="13"/>
        <v>0</v>
      </c>
    </row>
    <row r="225" spans="1:6" ht="12.75" customHeight="1">
      <c r="A225" s="43"/>
      <c r="B225" s="57" t="str">
        <f>'fekalna osnovni podatki'!B22</f>
        <v>kanal K5</v>
      </c>
      <c r="C225" s="95"/>
      <c r="D225" s="113"/>
      <c r="E225" s="167"/>
      <c r="F225" s="306">
        <f t="shared" si="13"/>
        <v>0</v>
      </c>
    </row>
    <row r="226" spans="1:6" ht="12.75" customHeight="1">
      <c r="A226" s="43"/>
      <c r="B226" s="57" t="str">
        <f>'fekalna osnovni podatki'!B23</f>
        <v>kanal K5.1</v>
      </c>
      <c r="C226" s="95"/>
      <c r="D226" s="113"/>
      <c r="E226" s="167"/>
      <c r="F226" s="306">
        <f t="shared" si="13"/>
        <v>0</v>
      </c>
    </row>
    <row r="227" spans="1:6" ht="12.75" customHeight="1">
      <c r="A227" s="43"/>
      <c r="B227" s="57" t="str">
        <f>'fekalna osnovni podatki'!B24</f>
        <v>kanal K5.2</v>
      </c>
      <c r="C227" s="95"/>
      <c r="D227" s="113"/>
      <c r="E227" s="167"/>
      <c r="F227" s="306">
        <f t="shared" si="13"/>
        <v>0</v>
      </c>
    </row>
    <row r="228" spans="1:6" ht="12.75" customHeight="1">
      <c r="A228" s="43"/>
      <c r="B228" s="57" t="str">
        <f>'fekalna osnovni podatki'!B25</f>
        <v>kanal K5.3</v>
      </c>
      <c r="C228" s="95"/>
      <c r="D228" s="113"/>
      <c r="E228" s="167"/>
      <c r="F228" s="306">
        <f t="shared" si="13"/>
        <v>0</v>
      </c>
    </row>
    <row r="229" spans="1:6" ht="12.75" customHeight="1">
      <c r="A229" s="43"/>
      <c r="B229" s="57" t="str">
        <f>'fekalna osnovni podatki'!B26</f>
        <v>kanal K5.4</v>
      </c>
      <c r="C229" s="95"/>
      <c r="D229" s="113"/>
      <c r="E229" s="167"/>
      <c r="F229" s="306">
        <f t="shared" si="13"/>
        <v>0</v>
      </c>
    </row>
    <row r="230" spans="1:6" ht="12.75" customHeight="1">
      <c r="A230" s="43"/>
      <c r="B230" s="57" t="str">
        <f>'fekalna osnovni podatki'!B27</f>
        <v>tlačni T1</v>
      </c>
      <c r="C230" s="95"/>
      <c r="D230" s="113"/>
      <c r="E230" s="167"/>
      <c r="F230" s="306">
        <f t="shared" si="13"/>
        <v>0</v>
      </c>
    </row>
    <row r="231" spans="1:6" ht="12.75" customHeight="1">
      <c r="A231" s="43"/>
      <c r="B231" s="57" t="str">
        <f>'fekalna osnovni podatki'!B28</f>
        <v>tlačni T2</v>
      </c>
      <c r="C231" s="95"/>
      <c r="D231" s="113"/>
      <c r="E231" s="167"/>
      <c r="F231" s="306">
        <f t="shared" si="13"/>
        <v>0</v>
      </c>
    </row>
    <row r="232" spans="1:6" ht="12.75" customHeight="1">
      <c r="A232" s="43"/>
      <c r="B232" s="20"/>
      <c r="C232" s="92"/>
      <c r="D232" s="103"/>
      <c r="E232" s="146"/>
      <c r="F232" s="108"/>
    </row>
    <row r="233" spans="1:6" ht="12.75" customHeight="1">
      <c r="A233" s="43"/>
      <c r="B233" s="20"/>
      <c r="C233" s="92"/>
      <c r="D233" s="103"/>
      <c r="E233" s="146"/>
      <c r="F233" s="108"/>
    </row>
    <row r="234" spans="1:6" ht="12.75" customHeight="1">
      <c r="A234" s="43"/>
      <c r="B234" s="20"/>
      <c r="C234" s="92"/>
      <c r="D234" s="103"/>
      <c r="E234" s="146"/>
      <c r="F234" s="108"/>
    </row>
    <row r="235" spans="1:6" ht="12.75" customHeight="1">
      <c r="A235" s="43"/>
      <c r="B235" s="20"/>
      <c r="C235" s="68"/>
      <c r="D235" s="41"/>
      <c r="E235" s="41"/>
      <c r="F235" s="164"/>
    </row>
    <row r="236" spans="1:6" ht="16.5" thickBot="1">
      <c r="A236" s="22" t="s">
        <v>35</v>
      </c>
      <c r="B236" s="23" t="s">
        <v>10</v>
      </c>
      <c r="C236" s="97"/>
      <c r="D236" s="103"/>
      <c r="E236" s="166" t="s">
        <v>33</v>
      </c>
      <c r="F236" s="87">
        <f>SUM(F212:F231)</f>
        <v>0</v>
      </c>
    </row>
    <row r="237" spans="1:6" ht="12.75" customHeight="1" thickTop="1">
      <c r="A237" s="43"/>
      <c r="B237" s="20"/>
      <c r="C237" s="97"/>
      <c r="D237" s="103"/>
      <c r="E237" s="103"/>
      <c r="F237" s="139"/>
    </row>
    <row r="238" spans="1:6" ht="12.75" customHeight="1">
      <c r="A238" s="43"/>
      <c r="B238" s="20"/>
      <c r="C238" s="97"/>
      <c r="D238" s="103"/>
      <c r="E238" s="103"/>
      <c r="F238" s="139"/>
    </row>
    <row r="239" spans="1:6" ht="12.75" customHeight="1">
      <c r="A239" s="43"/>
      <c r="B239" s="20"/>
      <c r="C239" s="97"/>
      <c r="D239" s="103"/>
      <c r="E239" s="103"/>
      <c r="F239" s="139"/>
    </row>
    <row r="240" spans="1:6" ht="12.75" customHeight="1">
      <c r="A240" s="43"/>
      <c r="B240" s="20"/>
      <c r="C240" s="97"/>
      <c r="D240" s="103"/>
      <c r="E240" s="103"/>
      <c r="F240" s="139"/>
    </row>
    <row r="241" spans="1:6" ht="12.75" customHeight="1">
      <c r="A241" s="43"/>
      <c r="B241" s="20"/>
      <c r="C241" s="97"/>
      <c r="D241" s="103"/>
      <c r="E241" s="103"/>
      <c r="F241" s="139"/>
    </row>
    <row r="242" spans="1:6" ht="12.75" customHeight="1">
      <c r="A242" s="43"/>
      <c r="B242" s="20"/>
      <c r="C242" s="97"/>
      <c r="D242" s="103"/>
      <c r="E242" s="103"/>
      <c r="F242" s="139"/>
    </row>
    <row r="243" spans="1:6" ht="12.75" customHeight="1">
      <c r="A243" s="43"/>
      <c r="B243" s="20"/>
      <c r="C243" s="97"/>
      <c r="D243" s="103"/>
      <c r="E243" s="103"/>
      <c r="F243" s="139"/>
    </row>
    <row r="244" spans="1:6" ht="12.75" customHeight="1">
      <c r="A244" s="43"/>
      <c r="B244" s="20"/>
      <c r="C244" s="97"/>
      <c r="D244" s="103"/>
      <c r="E244" s="103"/>
      <c r="F244" s="139"/>
    </row>
    <row r="245" spans="1:6" ht="12.75" customHeight="1">
      <c r="A245" s="43"/>
      <c r="B245" s="20"/>
      <c r="C245" s="97"/>
      <c r="D245" s="103"/>
      <c r="E245" s="103"/>
      <c r="F245" s="139"/>
    </row>
    <row r="246" spans="1:6" ht="12.75" customHeight="1">
      <c r="A246" s="43"/>
      <c r="B246" s="20"/>
      <c r="C246" s="97"/>
      <c r="D246" s="103"/>
      <c r="E246" s="103"/>
      <c r="F246" s="139"/>
    </row>
    <row r="247" spans="1:6" ht="12.75" customHeight="1">
      <c r="A247" s="43"/>
      <c r="B247" s="20"/>
      <c r="C247" s="97"/>
      <c r="D247" s="103"/>
      <c r="E247" s="103"/>
      <c r="F247" s="139"/>
    </row>
    <row r="248" spans="1:6" ht="12.75" customHeight="1">
      <c r="A248" s="43"/>
      <c r="B248" s="20"/>
      <c r="C248" s="97"/>
      <c r="D248" s="103"/>
      <c r="E248" s="103"/>
      <c r="F248" s="139"/>
    </row>
    <row r="249" spans="1:6" ht="12.75" customHeight="1">
      <c r="A249" s="43"/>
      <c r="B249" s="20"/>
      <c r="C249" s="97"/>
      <c r="D249" s="103"/>
      <c r="E249" s="103"/>
      <c r="F249" s="139"/>
    </row>
    <row r="250" spans="1:6" ht="12.75" customHeight="1">
      <c r="A250" s="43"/>
      <c r="B250" s="20"/>
      <c r="C250" s="97"/>
      <c r="D250" s="103"/>
      <c r="E250" s="103"/>
      <c r="F250" s="139"/>
    </row>
    <row r="251" spans="1:6" ht="12.75" customHeight="1">
      <c r="A251" s="43"/>
      <c r="B251" s="20"/>
      <c r="C251" s="97"/>
      <c r="D251" s="103"/>
      <c r="E251" s="103"/>
      <c r="F251" s="139"/>
    </row>
    <row r="252" spans="1:6" ht="12.75" customHeight="1">
      <c r="A252" s="43"/>
      <c r="B252" s="20"/>
      <c r="C252" s="97"/>
      <c r="D252" s="103"/>
      <c r="E252" s="103"/>
      <c r="F252" s="139"/>
    </row>
    <row r="253" spans="1:6" ht="12.75" customHeight="1">
      <c r="A253" s="43"/>
      <c r="B253" s="20"/>
      <c r="C253" s="97"/>
      <c r="D253" s="103"/>
      <c r="E253" s="103"/>
      <c r="F253" s="139"/>
    </row>
    <row r="254" spans="1:6" ht="12.75" customHeight="1">
      <c r="A254" s="43"/>
      <c r="B254" s="20"/>
      <c r="C254" s="97"/>
      <c r="D254" s="103"/>
      <c r="E254" s="103"/>
      <c r="F254" s="139"/>
    </row>
    <row r="255" spans="1:6" ht="12.75" customHeight="1">
      <c r="A255" s="43"/>
      <c r="B255" s="20"/>
      <c r="C255" s="97"/>
      <c r="D255" s="103"/>
      <c r="E255" s="103"/>
      <c r="F255" s="139"/>
    </row>
    <row r="256" spans="1:6" ht="12.75" customHeight="1">
      <c r="A256" s="43"/>
      <c r="B256" s="20"/>
      <c r="C256" s="97"/>
      <c r="D256" s="103"/>
      <c r="E256" s="103"/>
      <c r="F256" s="139"/>
    </row>
    <row r="257" spans="1:6" ht="12.75" customHeight="1">
      <c r="A257" s="43"/>
      <c r="B257" s="20"/>
      <c r="C257" s="97"/>
      <c r="D257" s="103"/>
      <c r="E257" s="103"/>
      <c r="F257" s="139"/>
    </row>
    <row r="258" spans="1:6" ht="12.75" customHeight="1">
      <c r="A258" s="43"/>
      <c r="B258" s="20"/>
      <c r="C258" s="97"/>
      <c r="D258" s="103"/>
      <c r="E258" s="103"/>
      <c r="F258" s="139"/>
    </row>
    <row r="259" spans="1:6" ht="12.75" customHeight="1">
      <c r="A259" s="43"/>
      <c r="B259" s="20"/>
      <c r="C259" s="97"/>
      <c r="D259" s="103"/>
      <c r="E259" s="103"/>
      <c r="F259" s="139"/>
    </row>
    <row r="260" spans="1:6" ht="12.75" customHeight="1">
      <c r="A260" s="43"/>
      <c r="B260" s="20"/>
      <c r="C260" s="97"/>
      <c r="D260" s="103"/>
      <c r="E260" s="103"/>
      <c r="F260" s="139"/>
    </row>
    <row r="261" spans="1:6" ht="12.75" customHeight="1">
      <c r="A261" s="43"/>
      <c r="B261" s="20"/>
      <c r="C261" s="92"/>
      <c r="D261" s="103"/>
      <c r="E261" s="103"/>
      <c r="F261" s="139"/>
    </row>
  </sheetData>
  <pageMargins left="0.78740157480314965" right="0.19685039370078741" top="0.19685039370078741" bottom="0.19685039370078741" header="0" footer="0.19685039370078741"/>
  <pageSetup paperSize="9" orientation="portrait" r:id="rId1"/>
  <headerFooter>
    <oddFooter>Stran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H270"/>
  <sheetViews>
    <sheetView showZeros="0" topLeftCell="A3" workbookViewId="0">
      <selection activeCell="E12" sqref="E12"/>
    </sheetView>
  </sheetViews>
  <sheetFormatPr defaultRowHeight="12.75" customHeight="1"/>
  <cols>
    <col min="1" max="1" width="4.7109375" style="69" customWidth="1"/>
    <col min="2" max="2" width="30.7109375" customWidth="1"/>
    <col min="3" max="3" width="4.7109375" style="91" customWidth="1"/>
    <col min="4" max="4" width="11.7109375" style="123" customWidth="1"/>
    <col min="5" max="5" width="11.7109375" style="124" customWidth="1"/>
    <col min="6" max="6" width="12.7109375" style="125" customWidth="1"/>
    <col min="7" max="7" width="4.7109375" style="125" customWidth="1"/>
    <col min="251" max="251" width="4.7109375" customWidth="1"/>
    <col min="252" max="252" width="30.7109375" customWidth="1"/>
    <col min="253" max="253" width="4.7109375" customWidth="1"/>
    <col min="254" max="254" width="13.7109375" customWidth="1"/>
    <col min="255" max="257" width="12.7109375" customWidth="1"/>
    <col min="259" max="259" width="21" customWidth="1"/>
    <col min="260" max="260" width="36.5703125" customWidth="1"/>
    <col min="507" max="507" width="4.7109375" customWidth="1"/>
    <col min="508" max="508" width="30.7109375" customWidth="1"/>
    <col min="509" max="509" width="4.7109375" customWidth="1"/>
    <col min="510" max="510" width="13.7109375" customWidth="1"/>
    <col min="511" max="513" width="12.7109375" customWidth="1"/>
    <col min="515" max="515" width="21" customWidth="1"/>
    <col min="516" max="516" width="36.5703125" customWidth="1"/>
    <col min="763" max="763" width="4.7109375" customWidth="1"/>
    <col min="764" max="764" width="30.7109375" customWidth="1"/>
    <col min="765" max="765" width="4.7109375" customWidth="1"/>
    <col min="766" max="766" width="13.7109375" customWidth="1"/>
    <col min="767" max="769" width="12.7109375" customWidth="1"/>
    <col min="771" max="771" width="21" customWidth="1"/>
    <col min="772" max="772" width="36.5703125" customWidth="1"/>
    <col min="1019" max="1019" width="4.7109375" customWidth="1"/>
    <col min="1020" max="1020" width="30.7109375" customWidth="1"/>
    <col min="1021" max="1021" width="4.7109375" customWidth="1"/>
    <col min="1022" max="1022" width="13.7109375" customWidth="1"/>
    <col min="1023" max="1025" width="12.7109375" customWidth="1"/>
    <col min="1027" max="1027" width="21" customWidth="1"/>
    <col min="1028" max="1028" width="36.5703125" customWidth="1"/>
    <col min="1275" max="1275" width="4.7109375" customWidth="1"/>
    <col min="1276" max="1276" width="30.7109375" customWidth="1"/>
    <col min="1277" max="1277" width="4.7109375" customWidth="1"/>
    <col min="1278" max="1278" width="13.7109375" customWidth="1"/>
    <col min="1279" max="1281" width="12.7109375" customWidth="1"/>
    <col min="1283" max="1283" width="21" customWidth="1"/>
    <col min="1284" max="1284" width="36.5703125" customWidth="1"/>
    <col min="1531" max="1531" width="4.7109375" customWidth="1"/>
    <col min="1532" max="1532" width="30.7109375" customWidth="1"/>
    <col min="1533" max="1533" width="4.7109375" customWidth="1"/>
    <col min="1534" max="1534" width="13.7109375" customWidth="1"/>
    <col min="1535" max="1537" width="12.7109375" customWidth="1"/>
    <col min="1539" max="1539" width="21" customWidth="1"/>
    <col min="1540" max="1540" width="36.5703125" customWidth="1"/>
    <col min="1787" max="1787" width="4.7109375" customWidth="1"/>
    <col min="1788" max="1788" width="30.7109375" customWidth="1"/>
    <col min="1789" max="1789" width="4.7109375" customWidth="1"/>
    <col min="1790" max="1790" width="13.7109375" customWidth="1"/>
    <col min="1791" max="1793" width="12.7109375" customWidth="1"/>
    <col min="1795" max="1795" width="21" customWidth="1"/>
    <col min="1796" max="1796" width="36.5703125" customWidth="1"/>
    <col min="2043" max="2043" width="4.7109375" customWidth="1"/>
    <col min="2044" max="2044" width="30.7109375" customWidth="1"/>
    <col min="2045" max="2045" width="4.7109375" customWidth="1"/>
    <col min="2046" max="2046" width="13.7109375" customWidth="1"/>
    <col min="2047" max="2049" width="12.7109375" customWidth="1"/>
    <col min="2051" max="2051" width="21" customWidth="1"/>
    <col min="2052" max="2052" width="36.5703125" customWidth="1"/>
    <col min="2299" max="2299" width="4.7109375" customWidth="1"/>
    <col min="2300" max="2300" width="30.7109375" customWidth="1"/>
    <col min="2301" max="2301" width="4.7109375" customWidth="1"/>
    <col min="2302" max="2302" width="13.7109375" customWidth="1"/>
    <col min="2303" max="2305" width="12.7109375" customWidth="1"/>
    <col min="2307" max="2307" width="21" customWidth="1"/>
    <col min="2308" max="2308" width="36.5703125" customWidth="1"/>
    <col min="2555" max="2555" width="4.7109375" customWidth="1"/>
    <col min="2556" max="2556" width="30.7109375" customWidth="1"/>
    <col min="2557" max="2557" width="4.7109375" customWidth="1"/>
    <col min="2558" max="2558" width="13.7109375" customWidth="1"/>
    <col min="2559" max="2561" width="12.7109375" customWidth="1"/>
    <col min="2563" max="2563" width="21" customWidth="1"/>
    <col min="2564" max="2564" width="36.5703125" customWidth="1"/>
    <col min="2811" max="2811" width="4.7109375" customWidth="1"/>
    <col min="2812" max="2812" width="30.7109375" customWidth="1"/>
    <col min="2813" max="2813" width="4.7109375" customWidth="1"/>
    <col min="2814" max="2814" width="13.7109375" customWidth="1"/>
    <col min="2815" max="2817" width="12.7109375" customWidth="1"/>
    <col min="2819" max="2819" width="21" customWidth="1"/>
    <col min="2820" max="2820" width="36.5703125" customWidth="1"/>
    <col min="3067" max="3067" width="4.7109375" customWidth="1"/>
    <col min="3068" max="3068" width="30.7109375" customWidth="1"/>
    <col min="3069" max="3069" width="4.7109375" customWidth="1"/>
    <col min="3070" max="3070" width="13.7109375" customWidth="1"/>
    <col min="3071" max="3073" width="12.7109375" customWidth="1"/>
    <col min="3075" max="3075" width="21" customWidth="1"/>
    <col min="3076" max="3076" width="36.5703125" customWidth="1"/>
    <col min="3323" max="3323" width="4.7109375" customWidth="1"/>
    <col min="3324" max="3324" width="30.7109375" customWidth="1"/>
    <col min="3325" max="3325" width="4.7109375" customWidth="1"/>
    <col min="3326" max="3326" width="13.7109375" customWidth="1"/>
    <col min="3327" max="3329" width="12.7109375" customWidth="1"/>
    <col min="3331" max="3331" width="21" customWidth="1"/>
    <col min="3332" max="3332" width="36.5703125" customWidth="1"/>
    <col min="3579" max="3579" width="4.7109375" customWidth="1"/>
    <col min="3580" max="3580" width="30.7109375" customWidth="1"/>
    <col min="3581" max="3581" width="4.7109375" customWidth="1"/>
    <col min="3582" max="3582" width="13.7109375" customWidth="1"/>
    <col min="3583" max="3585" width="12.7109375" customWidth="1"/>
    <col min="3587" max="3587" width="21" customWidth="1"/>
    <col min="3588" max="3588" width="36.5703125" customWidth="1"/>
    <col min="3835" max="3835" width="4.7109375" customWidth="1"/>
    <col min="3836" max="3836" width="30.7109375" customWidth="1"/>
    <col min="3837" max="3837" width="4.7109375" customWidth="1"/>
    <col min="3838" max="3838" width="13.7109375" customWidth="1"/>
    <col min="3839" max="3841" width="12.7109375" customWidth="1"/>
    <col min="3843" max="3843" width="21" customWidth="1"/>
    <col min="3844" max="3844" width="36.5703125" customWidth="1"/>
    <col min="4091" max="4091" width="4.7109375" customWidth="1"/>
    <col min="4092" max="4092" width="30.7109375" customWidth="1"/>
    <col min="4093" max="4093" width="4.7109375" customWidth="1"/>
    <col min="4094" max="4094" width="13.7109375" customWidth="1"/>
    <col min="4095" max="4097" width="12.7109375" customWidth="1"/>
    <col min="4099" max="4099" width="21" customWidth="1"/>
    <col min="4100" max="4100" width="36.5703125" customWidth="1"/>
    <col min="4347" max="4347" width="4.7109375" customWidth="1"/>
    <col min="4348" max="4348" width="30.7109375" customWidth="1"/>
    <col min="4349" max="4349" width="4.7109375" customWidth="1"/>
    <col min="4350" max="4350" width="13.7109375" customWidth="1"/>
    <col min="4351" max="4353" width="12.7109375" customWidth="1"/>
    <col min="4355" max="4355" width="21" customWidth="1"/>
    <col min="4356" max="4356" width="36.5703125" customWidth="1"/>
    <col min="4603" max="4603" width="4.7109375" customWidth="1"/>
    <col min="4604" max="4604" width="30.7109375" customWidth="1"/>
    <col min="4605" max="4605" width="4.7109375" customWidth="1"/>
    <col min="4606" max="4606" width="13.7109375" customWidth="1"/>
    <col min="4607" max="4609" width="12.7109375" customWidth="1"/>
    <col min="4611" max="4611" width="21" customWidth="1"/>
    <col min="4612" max="4612" width="36.5703125" customWidth="1"/>
    <col min="4859" max="4859" width="4.7109375" customWidth="1"/>
    <col min="4860" max="4860" width="30.7109375" customWidth="1"/>
    <col min="4861" max="4861" width="4.7109375" customWidth="1"/>
    <col min="4862" max="4862" width="13.7109375" customWidth="1"/>
    <col min="4863" max="4865" width="12.7109375" customWidth="1"/>
    <col min="4867" max="4867" width="21" customWidth="1"/>
    <col min="4868" max="4868" width="36.5703125" customWidth="1"/>
    <col min="5115" max="5115" width="4.7109375" customWidth="1"/>
    <col min="5116" max="5116" width="30.7109375" customWidth="1"/>
    <col min="5117" max="5117" width="4.7109375" customWidth="1"/>
    <col min="5118" max="5118" width="13.7109375" customWidth="1"/>
    <col min="5119" max="5121" width="12.7109375" customWidth="1"/>
    <col min="5123" max="5123" width="21" customWidth="1"/>
    <col min="5124" max="5124" width="36.5703125" customWidth="1"/>
    <col min="5371" max="5371" width="4.7109375" customWidth="1"/>
    <col min="5372" max="5372" width="30.7109375" customWidth="1"/>
    <col min="5373" max="5373" width="4.7109375" customWidth="1"/>
    <col min="5374" max="5374" width="13.7109375" customWidth="1"/>
    <col min="5375" max="5377" width="12.7109375" customWidth="1"/>
    <col min="5379" max="5379" width="21" customWidth="1"/>
    <col min="5380" max="5380" width="36.5703125" customWidth="1"/>
    <col min="5627" max="5627" width="4.7109375" customWidth="1"/>
    <col min="5628" max="5628" width="30.7109375" customWidth="1"/>
    <col min="5629" max="5629" width="4.7109375" customWidth="1"/>
    <col min="5630" max="5630" width="13.7109375" customWidth="1"/>
    <col min="5631" max="5633" width="12.7109375" customWidth="1"/>
    <col min="5635" max="5635" width="21" customWidth="1"/>
    <col min="5636" max="5636" width="36.5703125" customWidth="1"/>
    <col min="5883" max="5883" width="4.7109375" customWidth="1"/>
    <col min="5884" max="5884" width="30.7109375" customWidth="1"/>
    <col min="5885" max="5885" width="4.7109375" customWidth="1"/>
    <col min="5886" max="5886" width="13.7109375" customWidth="1"/>
    <col min="5887" max="5889" width="12.7109375" customWidth="1"/>
    <col min="5891" max="5891" width="21" customWidth="1"/>
    <col min="5892" max="5892" width="36.5703125" customWidth="1"/>
    <col min="6139" max="6139" width="4.7109375" customWidth="1"/>
    <col min="6140" max="6140" width="30.7109375" customWidth="1"/>
    <col min="6141" max="6141" width="4.7109375" customWidth="1"/>
    <col min="6142" max="6142" width="13.7109375" customWidth="1"/>
    <col min="6143" max="6145" width="12.7109375" customWidth="1"/>
    <col min="6147" max="6147" width="21" customWidth="1"/>
    <col min="6148" max="6148" width="36.5703125" customWidth="1"/>
    <col min="6395" max="6395" width="4.7109375" customWidth="1"/>
    <col min="6396" max="6396" width="30.7109375" customWidth="1"/>
    <col min="6397" max="6397" width="4.7109375" customWidth="1"/>
    <col min="6398" max="6398" width="13.7109375" customWidth="1"/>
    <col min="6399" max="6401" width="12.7109375" customWidth="1"/>
    <col min="6403" max="6403" width="21" customWidth="1"/>
    <col min="6404" max="6404" width="36.5703125" customWidth="1"/>
    <col min="6651" max="6651" width="4.7109375" customWidth="1"/>
    <col min="6652" max="6652" width="30.7109375" customWidth="1"/>
    <col min="6653" max="6653" width="4.7109375" customWidth="1"/>
    <col min="6654" max="6654" width="13.7109375" customWidth="1"/>
    <col min="6655" max="6657" width="12.7109375" customWidth="1"/>
    <col min="6659" max="6659" width="21" customWidth="1"/>
    <col min="6660" max="6660" width="36.5703125" customWidth="1"/>
    <col min="6907" max="6907" width="4.7109375" customWidth="1"/>
    <col min="6908" max="6908" width="30.7109375" customWidth="1"/>
    <col min="6909" max="6909" width="4.7109375" customWidth="1"/>
    <col min="6910" max="6910" width="13.7109375" customWidth="1"/>
    <col min="6911" max="6913" width="12.7109375" customWidth="1"/>
    <col min="6915" max="6915" width="21" customWidth="1"/>
    <col min="6916" max="6916" width="36.5703125" customWidth="1"/>
    <col min="7163" max="7163" width="4.7109375" customWidth="1"/>
    <col min="7164" max="7164" width="30.7109375" customWidth="1"/>
    <col min="7165" max="7165" width="4.7109375" customWidth="1"/>
    <col min="7166" max="7166" width="13.7109375" customWidth="1"/>
    <col min="7167" max="7169" width="12.7109375" customWidth="1"/>
    <col min="7171" max="7171" width="21" customWidth="1"/>
    <col min="7172" max="7172" width="36.5703125" customWidth="1"/>
    <col min="7419" max="7419" width="4.7109375" customWidth="1"/>
    <col min="7420" max="7420" width="30.7109375" customWidth="1"/>
    <col min="7421" max="7421" width="4.7109375" customWidth="1"/>
    <col min="7422" max="7422" width="13.7109375" customWidth="1"/>
    <col min="7423" max="7425" width="12.7109375" customWidth="1"/>
    <col min="7427" max="7427" width="21" customWidth="1"/>
    <col min="7428" max="7428" width="36.5703125" customWidth="1"/>
    <col min="7675" max="7675" width="4.7109375" customWidth="1"/>
    <col min="7676" max="7676" width="30.7109375" customWidth="1"/>
    <col min="7677" max="7677" width="4.7109375" customWidth="1"/>
    <col min="7678" max="7678" width="13.7109375" customWidth="1"/>
    <col min="7679" max="7681" width="12.7109375" customWidth="1"/>
    <col min="7683" max="7683" width="21" customWidth="1"/>
    <col min="7684" max="7684" width="36.5703125" customWidth="1"/>
    <col min="7931" max="7931" width="4.7109375" customWidth="1"/>
    <col min="7932" max="7932" width="30.7109375" customWidth="1"/>
    <col min="7933" max="7933" width="4.7109375" customWidth="1"/>
    <col min="7934" max="7934" width="13.7109375" customWidth="1"/>
    <col min="7935" max="7937" width="12.7109375" customWidth="1"/>
    <col min="7939" max="7939" width="21" customWidth="1"/>
    <col min="7940" max="7940" width="36.5703125" customWidth="1"/>
    <col min="8187" max="8187" width="4.7109375" customWidth="1"/>
    <col min="8188" max="8188" width="30.7109375" customWidth="1"/>
    <col min="8189" max="8189" width="4.7109375" customWidth="1"/>
    <col min="8190" max="8190" width="13.7109375" customWidth="1"/>
    <col min="8191" max="8193" width="12.7109375" customWidth="1"/>
    <col min="8195" max="8195" width="21" customWidth="1"/>
    <col min="8196" max="8196" width="36.5703125" customWidth="1"/>
    <col min="8443" max="8443" width="4.7109375" customWidth="1"/>
    <col min="8444" max="8444" width="30.7109375" customWidth="1"/>
    <col min="8445" max="8445" width="4.7109375" customWidth="1"/>
    <col min="8446" max="8446" width="13.7109375" customWidth="1"/>
    <col min="8447" max="8449" width="12.7109375" customWidth="1"/>
    <col min="8451" max="8451" width="21" customWidth="1"/>
    <col min="8452" max="8452" width="36.5703125" customWidth="1"/>
    <col min="8699" max="8699" width="4.7109375" customWidth="1"/>
    <col min="8700" max="8700" width="30.7109375" customWidth="1"/>
    <col min="8701" max="8701" width="4.7109375" customWidth="1"/>
    <col min="8702" max="8702" width="13.7109375" customWidth="1"/>
    <col min="8703" max="8705" width="12.7109375" customWidth="1"/>
    <col min="8707" max="8707" width="21" customWidth="1"/>
    <col min="8708" max="8708" width="36.5703125" customWidth="1"/>
    <col min="8955" max="8955" width="4.7109375" customWidth="1"/>
    <col min="8956" max="8956" width="30.7109375" customWidth="1"/>
    <col min="8957" max="8957" width="4.7109375" customWidth="1"/>
    <col min="8958" max="8958" width="13.7109375" customWidth="1"/>
    <col min="8959" max="8961" width="12.7109375" customWidth="1"/>
    <col min="8963" max="8963" width="21" customWidth="1"/>
    <col min="8964" max="8964" width="36.5703125" customWidth="1"/>
    <col min="9211" max="9211" width="4.7109375" customWidth="1"/>
    <col min="9212" max="9212" width="30.7109375" customWidth="1"/>
    <col min="9213" max="9213" width="4.7109375" customWidth="1"/>
    <col min="9214" max="9214" width="13.7109375" customWidth="1"/>
    <col min="9215" max="9217" width="12.7109375" customWidth="1"/>
    <col min="9219" max="9219" width="21" customWidth="1"/>
    <col min="9220" max="9220" width="36.5703125" customWidth="1"/>
    <col min="9467" max="9467" width="4.7109375" customWidth="1"/>
    <col min="9468" max="9468" width="30.7109375" customWidth="1"/>
    <col min="9469" max="9469" width="4.7109375" customWidth="1"/>
    <col min="9470" max="9470" width="13.7109375" customWidth="1"/>
    <col min="9471" max="9473" width="12.7109375" customWidth="1"/>
    <col min="9475" max="9475" width="21" customWidth="1"/>
    <col min="9476" max="9476" width="36.5703125" customWidth="1"/>
    <col min="9723" max="9723" width="4.7109375" customWidth="1"/>
    <col min="9724" max="9724" width="30.7109375" customWidth="1"/>
    <col min="9725" max="9725" width="4.7109375" customWidth="1"/>
    <col min="9726" max="9726" width="13.7109375" customWidth="1"/>
    <col min="9727" max="9729" width="12.7109375" customWidth="1"/>
    <col min="9731" max="9731" width="21" customWidth="1"/>
    <col min="9732" max="9732" width="36.5703125" customWidth="1"/>
    <col min="9979" max="9979" width="4.7109375" customWidth="1"/>
    <col min="9980" max="9980" width="30.7109375" customWidth="1"/>
    <col min="9981" max="9981" width="4.7109375" customWidth="1"/>
    <col min="9982" max="9982" width="13.7109375" customWidth="1"/>
    <col min="9983" max="9985" width="12.7109375" customWidth="1"/>
    <col min="9987" max="9987" width="21" customWidth="1"/>
    <col min="9988" max="9988" width="36.5703125" customWidth="1"/>
    <col min="10235" max="10235" width="4.7109375" customWidth="1"/>
    <col min="10236" max="10236" width="30.7109375" customWidth="1"/>
    <col min="10237" max="10237" width="4.7109375" customWidth="1"/>
    <col min="10238" max="10238" width="13.7109375" customWidth="1"/>
    <col min="10239" max="10241" width="12.7109375" customWidth="1"/>
    <col min="10243" max="10243" width="21" customWidth="1"/>
    <col min="10244" max="10244" width="36.5703125" customWidth="1"/>
    <col min="10491" max="10491" width="4.7109375" customWidth="1"/>
    <col min="10492" max="10492" width="30.7109375" customWidth="1"/>
    <col min="10493" max="10493" width="4.7109375" customWidth="1"/>
    <col min="10494" max="10494" width="13.7109375" customWidth="1"/>
    <col min="10495" max="10497" width="12.7109375" customWidth="1"/>
    <col min="10499" max="10499" width="21" customWidth="1"/>
    <col min="10500" max="10500" width="36.5703125" customWidth="1"/>
    <col min="10747" max="10747" width="4.7109375" customWidth="1"/>
    <col min="10748" max="10748" width="30.7109375" customWidth="1"/>
    <col min="10749" max="10749" width="4.7109375" customWidth="1"/>
    <col min="10750" max="10750" width="13.7109375" customWidth="1"/>
    <col min="10751" max="10753" width="12.7109375" customWidth="1"/>
    <col min="10755" max="10755" width="21" customWidth="1"/>
    <col min="10756" max="10756" width="36.5703125" customWidth="1"/>
    <col min="11003" max="11003" width="4.7109375" customWidth="1"/>
    <col min="11004" max="11004" width="30.7109375" customWidth="1"/>
    <col min="11005" max="11005" width="4.7109375" customWidth="1"/>
    <col min="11006" max="11006" width="13.7109375" customWidth="1"/>
    <col min="11007" max="11009" width="12.7109375" customWidth="1"/>
    <col min="11011" max="11011" width="21" customWidth="1"/>
    <col min="11012" max="11012" width="36.5703125" customWidth="1"/>
    <col min="11259" max="11259" width="4.7109375" customWidth="1"/>
    <col min="11260" max="11260" width="30.7109375" customWidth="1"/>
    <col min="11261" max="11261" width="4.7109375" customWidth="1"/>
    <col min="11262" max="11262" width="13.7109375" customWidth="1"/>
    <col min="11263" max="11265" width="12.7109375" customWidth="1"/>
    <col min="11267" max="11267" width="21" customWidth="1"/>
    <col min="11268" max="11268" width="36.5703125" customWidth="1"/>
    <col min="11515" max="11515" width="4.7109375" customWidth="1"/>
    <col min="11516" max="11516" width="30.7109375" customWidth="1"/>
    <col min="11517" max="11517" width="4.7109375" customWidth="1"/>
    <col min="11518" max="11518" width="13.7109375" customWidth="1"/>
    <col min="11519" max="11521" width="12.7109375" customWidth="1"/>
    <col min="11523" max="11523" width="21" customWidth="1"/>
    <col min="11524" max="11524" width="36.5703125" customWidth="1"/>
    <col min="11771" max="11771" width="4.7109375" customWidth="1"/>
    <col min="11772" max="11772" width="30.7109375" customWidth="1"/>
    <col min="11773" max="11773" width="4.7109375" customWidth="1"/>
    <col min="11774" max="11774" width="13.7109375" customWidth="1"/>
    <col min="11775" max="11777" width="12.7109375" customWidth="1"/>
    <col min="11779" max="11779" width="21" customWidth="1"/>
    <col min="11780" max="11780" width="36.5703125" customWidth="1"/>
    <col min="12027" max="12027" width="4.7109375" customWidth="1"/>
    <col min="12028" max="12028" width="30.7109375" customWidth="1"/>
    <col min="12029" max="12029" width="4.7109375" customWidth="1"/>
    <col min="12030" max="12030" width="13.7109375" customWidth="1"/>
    <col min="12031" max="12033" width="12.7109375" customWidth="1"/>
    <col min="12035" max="12035" width="21" customWidth="1"/>
    <col min="12036" max="12036" width="36.5703125" customWidth="1"/>
    <col min="12283" max="12283" width="4.7109375" customWidth="1"/>
    <col min="12284" max="12284" width="30.7109375" customWidth="1"/>
    <col min="12285" max="12285" width="4.7109375" customWidth="1"/>
    <col min="12286" max="12286" width="13.7109375" customWidth="1"/>
    <col min="12287" max="12289" width="12.7109375" customWidth="1"/>
    <col min="12291" max="12291" width="21" customWidth="1"/>
    <col min="12292" max="12292" width="36.5703125" customWidth="1"/>
    <col min="12539" max="12539" width="4.7109375" customWidth="1"/>
    <col min="12540" max="12540" width="30.7109375" customWidth="1"/>
    <col min="12541" max="12541" width="4.7109375" customWidth="1"/>
    <col min="12542" max="12542" width="13.7109375" customWidth="1"/>
    <col min="12543" max="12545" width="12.7109375" customWidth="1"/>
    <col min="12547" max="12547" width="21" customWidth="1"/>
    <col min="12548" max="12548" width="36.5703125" customWidth="1"/>
    <col min="12795" max="12795" width="4.7109375" customWidth="1"/>
    <col min="12796" max="12796" width="30.7109375" customWidth="1"/>
    <col min="12797" max="12797" width="4.7109375" customWidth="1"/>
    <col min="12798" max="12798" width="13.7109375" customWidth="1"/>
    <col min="12799" max="12801" width="12.7109375" customWidth="1"/>
    <col min="12803" max="12803" width="21" customWidth="1"/>
    <col min="12804" max="12804" width="36.5703125" customWidth="1"/>
    <col min="13051" max="13051" width="4.7109375" customWidth="1"/>
    <col min="13052" max="13052" width="30.7109375" customWidth="1"/>
    <col min="13053" max="13053" width="4.7109375" customWidth="1"/>
    <col min="13054" max="13054" width="13.7109375" customWidth="1"/>
    <col min="13055" max="13057" width="12.7109375" customWidth="1"/>
    <col min="13059" max="13059" width="21" customWidth="1"/>
    <col min="13060" max="13060" width="36.5703125" customWidth="1"/>
    <col min="13307" max="13307" width="4.7109375" customWidth="1"/>
    <col min="13308" max="13308" width="30.7109375" customWidth="1"/>
    <col min="13309" max="13309" width="4.7109375" customWidth="1"/>
    <col min="13310" max="13310" width="13.7109375" customWidth="1"/>
    <col min="13311" max="13313" width="12.7109375" customWidth="1"/>
    <col min="13315" max="13315" width="21" customWidth="1"/>
    <col min="13316" max="13316" width="36.5703125" customWidth="1"/>
    <col min="13563" max="13563" width="4.7109375" customWidth="1"/>
    <col min="13564" max="13564" width="30.7109375" customWidth="1"/>
    <col min="13565" max="13565" width="4.7109375" customWidth="1"/>
    <col min="13566" max="13566" width="13.7109375" customWidth="1"/>
    <col min="13567" max="13569" width="12.7109375" customWidth="1"/>
    <col min="13571" max="13571" width="21" customWidth="1"/>
    <col min="13572" max="13572" width="36.5703125" customWidth="1"/>
    <col min="13819" max="13819" width="4.7109375" customWidth="1"/>
    <col min="13820" max="13820" width="30.7109375" customWidth="1"/>
    <col min="13821" max="13821" width="4.7109375" customWidth="1"/>
    <col min="13822" max="13822" width="13.7109375" customWidth="1"/>
    <col min="13823" max="13825" width="12.7109375" customWidth="1"/>
    <col min="13827" max="13827" width="21" customWidth="1"/>
    <col min="13828" max="13828" width="36.5703125" customWidth="1"/>
    <col min="14075" max="14075" width="4.7109375" customWidth="1"/>
    <col min="14076" max="14076" width="30.7109375" customWidth="1"/>
    <col min="14077" max="14077" width="4.7109375" customWidth="1"/>
    <col min="14078" max="14078" width="13.7109375" customWidth="1"/>
    <col min="14079" max="14081" width="12.7109375" customWidth="1"/>
    <col min="14083" max="14083" width="21" customWidth="1"/>
    <col min="14084" max="14084" width="36.5703125" customWidth="1"/>
    <col min="14331" max="14331" width="4.7109375" customWidth="1"/>
    <col min="14332" max="14332" width="30.7109375" customWidth="1"/>
    <col min="14333" max="14333" width="4.7109375" customWidth="1"/>
    <col min="14334" max="14334" width="13.7109375" customWidth="1"/>
    <col min="14335" max="14337" width="12.7109375" customWidth="1"/>
    <col min="14339" max="14339" width="21" customWidth="1"/>
    <col min="14340" max="14340" width="36.5703125" customWidth="1"/>
    <col min="14587" max="14587" width="4.7109375" customWidth="1"/>
    <col min="14588" max="14588" width="30.7109375" customWidth="1"/>
    <col min="14589" max="14589" width="4.7109375" customWidth="1"/>
    <col min="14590" max="14590" width="13.7109375" customWidth="1"/>
    <col min="14591" max="14593" width="12.7109375" customWidth="1"/>
    <col min="14595" max="14595" width="21" customWidth="1"/>
    <col min="14596" max="14596" width="36.5703125" customWidth="1"/>
    <col min="14843" max="14843" width="4.7109375" customWidth="1"/>
    <col min="14844" max="14844" width="30.7109375" customWidth="1"/>
    <col min="14845" max="14845" width="4.7109375" customWidth="1"/>
    <col min="14846" max="14846" width="13.7109375" customWidth="1"/>
    <col min="14847" max="14849" width="12.7109375" customWidth="1"/>
    <col min="14851" max="14851" width="21" customWidth="1"/>
    <col min="14852" max="14852" width="36.5703125" customWidth="1"/>
    <col min="15099" max="15099" width="4.7109375" customWidth="1"/>
    <col min="15100" max="15100" width="30.7109375" customWidth="1"/>
    <col min="15101" max="15101" width="4.7109375" customWidth="1"/>
    <col min="15102" max="15102" width="13.7109375" customWidth="1"/>
    <col min="15103" max="15105" width="12.7109375" customWidth="1"/>
    <col min="15107" max="15107" width="21" customWidth="1"/>
    <col min="15108" max="15108" width="36.5703125" customWidth="1"/>
    <col min="15355" max="15355" width="4.7109375" customWidth="1"/>
    <col min="15356" max="15356" width="30.7109375" customWidth="1"/>
    <col min="15357" max="15357" width="4.7109375" customWidth="1"/>
    <col min="15358" max="15358" width="13.7109375" customWidth="1"/>
    <col min="15359" max="15361" width="12.7109375" customWidth="1"/>
    <col min="15363" max="15363" width="21" customWidth="1"/>
    <col min="15364" max="15364" width="36.5703125" customWidth="1"/>
    <col min="15611" max="15611" width="4.7109375" customWidth="1"/>
    <col min="15612" max="15612" width="30.7109375" customWidth="1"/>
    <col min="15613" max="15613" width="4.7109375" customWidth="1"/>
    <col min="15614" max="15614" width="13.7109375" customWidth="1"/>
    <col min="15615" max="15617" width="12.7109375" customWidth="1"/>
    <col min="15619" max="15619" width="21" customWidth="1"/>
    <col min="15620" max="15620" width="36.5703125" customWidth="1"/>
    <col min="15867" max="15867" width="4.7109375" customWidth="1"/>
    <col min="15868" max="15868" width="30.7109375" customWidth="1"/>
    <col min="15869" max="15869" width="4.7109375" customWidth="1"/>
    <col min="15870" max="15870" width="13.7109375" customWidth="1"/>
    <col min="15871" max="15873" width="12.7109375" customWidth="1"/>
    <col min="15875" max="15875" width="21" customWidth="1"/>
    <col min="15876" max="15876" width="36.5703125" customWidth="1"/>
    <col min="16123" max="16123" width="4.7109375" customWidth="1"/>
    <col min="16124" max="16124" width="30.7109375" customWidth="1"/>
    <col min="16125" max="16125" width="4.7109375" customWidth="1"/>
    <col min="16126" max="16126" width="13.7109375" customWidth="1"/>
    <col min="16127" max="16129" width="12.7109375" customWidth="1"/>
    <col min="16131" max="16131" width="21" customWidth="1"/>
    <col min="16132" max="16132" width="36.5703125" customWidth="1"/>
  </cols>
  <sheetData>
    <row r="1" spans="1:7" ht="12.75" customHeight="1">
      <c r="B1" s="79" t="str">
        <f>+kan!B1</f>
        <v>IZGRADNJA KANALIZACIJSKEGA OMREŽJA NA OBMOČJU</v>
      </c>
    </row>
    <row r="2" spans="1:7" ht="12.75" customHeight="1">
      <c r="B2" s="79" t="str">
        <f>+kan!B2</f>
        <v>AGLOMERACIJE HRVATINI - KANALIZACIJA BARIŽONI</v>
      </c>
    </row>
    <row r="3" spans="1:7" ht="12.75" customHeight="1">
      <c r="B3" s="79"/>
    </row>
    <row r="4" spans="1:7" ht="12.75" customHeight="1">
      <c r="B4" s="79"/>
    </row>
    <row r="5" spans="1:7" ht="12.75" customHeight="1">
      <c r="B5" s="79" t="str">
        <f>+kan!B5</f>
        <v xml:space="preserve">FEKALNA KANALIZACIJA </v>
      </c>
    </row>
    <row r="7" spans="1:7" ht="15.75">
      <c r="A7" s="22" t="s">
        <v>37</v>
      </c>
      <c r="B7" s="23" t="s">
        <v>36</v>
      </c>
      <c r="C7" s="92"/>
      <c r="D7" s="117"/>
      <c r="E7" s="117"/>
      <c r="F7" s="104"/>
      <c r="G7" s="104"/>
    </row>
    <row r="8" spans="1:7" ht="12.75" customHeight="1">
      <c r="A8" s="43"/>
      <c r="B8" s="44"/>
      <c r="C8" s="92"/>
      <c r="D8" s="117"/>
      <c r="E8" s="117"/>
      <c r="F8" s="104"/>
      <c r="G8" s="104"/>
    </row>
    <row r="9" spans="1:7" ht="128.25" customHeight="1">
      <c r="A9" s="43">
        <v>1</v>
      </c>
      <c r="B9" s="20" t="s">
        <v>104</v>
      </c>
      <c r="C9" s="34"/>
      <c r="D9" s="117"/>
      <c r="E9" s="117"/>
      <c r="F9" s="104"/>
      <c r="G9" s="104"/>
    </row>
    <row r="10" spans="1:7" ht="15">
      <c r="A10" s="43"/>
      <c r="B10" s="57"/>
      <c r="C10" s="92"/>
      <c r="D10" s="117"/>
      <c r="E10" s="117"/>
      <c r="F10" s="104"/>
      <c r="G10" s="67"/>
    </row>
    <row r="11" spans="1:7" ht="15">
      <c r="A11" s="43"/>
      <c r="B11" s="57" t="str">
        <f>'fekalna osnovni podatki'!B8</f>
        <v>Območje Barižoni</v>
      </c>
      <c r="C11" s="92"/>
      <c r="E11" s="117"/>
      <c r="F11" s="104"/>
      <c r="G11" s="67"/>
    </row>
    <row r="12" spans="1:7" ht="12.75" customHeight="1">
      <c r="A12" s="43"/>
      <c r="B12" s="57" t="str">
        <f>'fekalna osnovni podatki'!B9</f>
        <v>kanal K1 (Ankaran)</v>
      </c>
      <c r="C12" s="92" t="s">
        <v>13</v>
      </c>
      <c r="D12" s="59">
        <f>+predD!D204*0.3</f>
        <v>757.77599999999995</v>
      </c>
      <c r="E12" s="167"/>
      <c r="F12" s="306">
        <f>D12*E12</f>
        <v>0</v>
      </c>
      <c r="G12" s="132"/>
    </row>
    <row r="13" spans="1:7" ht="12.75" customHeight="1">
      <c r="A13" s="43"/>
      <c r="B13" s="57" t="str">
        <f>'fekalna osnovni podatki'!B10</f>
        <v>kanal K1 (Koper)</v>
      </c>
      <c r="C13" s="92" t="s">
        <v>13</v>
      </c>
      <c r="D13" s="59">
        <f>+predD!D205*0.3</f>
        <v>1224.48</v>
      </c>
      <c r="E13" s="167"/>
      <c r="F13" s="306">
        <f t="shared" ref="F13:F31" si="0">D13*E13</f>
        <v>0</v>
      </c>
      <c r="G13" s="132"/>
    </row>
    <row r="14" spans="1:7" ht="12.75" customHeight="1">
      <c r="A14" s="43"/>
      <c r="B14" s="57" t="str">
        <f>'fekalna osnovni podatki'!B11</f>
        <v>kanal K2 (Ankaran)</v>
      </c>
      <c r="C14" s="92" t="s">
        <v>13</v>
      </c>
      <c r="D14" s="59">
        <f>+predD!D206</f>
        <v>196.86</v>
      </c>
      <c r="E14" s="167"/>
      <c r="F14" s="306">
        <f t="shared" si="0"/>
        <v>0</v>
      </c>
      <c r="G14" s="132"/>
    </row>
    <row r="15" spans="1:7" ht="12.75" customHeight="1">
      <c r="A15" s="43"/>
      <c r="B15" s="57" t="str">
        <f>'fekalna osnovni podatki'!B12</f>
        <v>kanal K2 (Koper)</v>
      </c>
      <c r="C15" s="92" t="s">
        <v>13</v>
      </c>
      <c r="D15" s="59">
        <f>+predD!D207</f>
        <v>466.62</v>
      </c>
      <c r="E15" s="167"/>
      <c r="F15" s="306">
        <f t="shared" si="0"/>
        <v>0</v>
      </c>
      <c r="G15" s="132"/>
    </row>
    <row r="16" spans="1:7" ht="12.75" customHeight="1">
      <c r="A16" s="43"/>
      <c r="B16" s="57" t="str">
        <f>'fekalna osnovni podatki'!B13</f>
        <v>kanal K3</v>
      </c>
      <c r="C16" s="92" t="s">
        <v>13</v>
      </c>
      <c r="D16" s="59">
        <f>+predD!D208</f>
        <v>285.59999999999997</v>
      </c>
      <c r="E16" s="167"/>
      <c r="F16" s="306">
        <f t="shared" si="0"/>
        <v>0</v>
      </c>
      <c r="G16" s="132"/>
    </row>
    <row r="17" spans="1:7" ht="12.75" customHeight="1">
      <c r="A17" s="43"/>
      <c r="B17" s="57" t="str">
        <f>'fekalna osnovni podatki'!B14</f>
        <v>kanal K3.1</v>
      </c>
      <c r="C17" s="92" t="s">
        <v>13</v>
      </c>
      <c r="D17" s="59">
        <f>+predD!D209</f>
        <v>105.47999999999999</v>
      </c>
      <c r="E17" s="167"/>
      <c r="F17" s="306">
        <f t="shared" si="0"/>
        <v>0</v>
      </c>
      <c r="G17" s="132"/>
    </row>
    <row r="18" spans="1:7" ht="12.75" customHeight="1">
      <c r="A18" s="43"/>
      <c r="B18" s="57" t="str">
        <f>'fekalna osnovni podatki'!B15</f>
        <v>kanal K3.2</v>
      </c>
      <c r="C18" s="92" t="s">
        <v>13</v>
      </c>
      <c r="D18" s="59">
        <f>+predD!D210</f>
        <v>82.02</v>
      </c>
      <c r="E18" s="167"/>
      <c r="F18" s="306">
        <f t="shared" si="0"/>
        <v>0</v>
      </c>
      <c r="G18" s="132"/>
    </row>
    <row r="19" spans="1:7" ht="12.75" customHeight="1">
      <c r="A19" s="43"/>
      <c r="B19" s="57" t="str">
        <f>'fekalna osnovni podatki'!B16</f>
        <v>kanal K4</v>
      </c>
      <c r="C19" s="92" t="s">
        <v>13</v>
      </c>
      <c r="D19" s="59">
        <f>+predD!D211</f>
        <v>174.51000000000005</v>
      </c>
      <c r="E19" s="167"/>
      <c r="F19" s="306">
        <f t="shared" si="0"/>
        <v>0</v>
      </c>
      <c r="G19" s="132"/>
    </row>
    <row r="20" spans="1:7" ht="12.75" customHeight="1">
      <c r="A20" s="43"/>
      <c r="B20" s="57" t="str">
        <f>'fekalna osnovni podatki'!B17</f>
        <v>kanal K4.1</v>
      </c>
      <c r="C20" s="92" t="s">
        <v>13</v>
      </c>
      <c r="D20" s="59">
        <f>+predD!D212</f>
        <v>369.03999999999996</v>
      </c>
      <c r="E20" s="167"/>
      <c r="F20" s="306">
        <f t="shared" si="0"/>
        <v>0</v>
      </c>
      <c r="G20" s="132"/>
    </row>
    <row r="21" spans="1:7" ht="12.75" customHeight="1">
      <c r="A21" s="43"/>
      <c r="B21" s="57" t="str">
        <f>'fekalna osnovni podatki'!B18</f>
        <v>kanal K4.1.2</v>
      </c>
      <c r="C21" s="92" t="s">
        <v>13</v>
      </c>
      <c r="D21" s="59">
        <f>+predD!D213</f>
        <v>80.37</v>
      </c>
      <c r="E21" s="167"/>
      <c r="F21" s="306">
        <f t="shared" si="0"/>
        <v>0</v>
      </c>
      <c r="G21" s="132"/>
    </row>
    <row r="22" spans="1:7" ht="12.75" customHeight="1">
      <c r="A22" s="43"/>
      <c r="B22" s="57" t="str">
        <f>'fekalna osnovni podatki'!B19</f>
        <v>kanal K4.2</v>
      </c>
      <c r="C22" s="92" t="s">
        <v>13</v>
      </c>
      <c r="D22" s="59">
        <f>+predD!D214</f>
        <v>907.375</v>
      </c>
      <c r="E22" s="167"/>
      <c r="F22" s="306">
        <f t="shared" si="0"/>
        <v>0</v>
      </c>
      <c r="G22" s="132"/>
    </row>
    <row r="23" spans="1:7" ht="12.75" customHeight="1">
      <c r="A23" s="43"/>
      <c r="B23" s="57" t="str">
        <f>'fekalna osnovni podatki'!B20</f>
        <v>kanal K4.2.1</v>
      </c>
      <c r="C23" s="92" t="s">
        <v>13</v>
      </c>
      <c r="D23" s="59">
        <f>+predD!D215</f>
        <v>184.08</v>
      </c>
      <c r="E23" s="167"/>
      <c r="F23" s="306">
        <f t="shared" si="0"/>
        <v>0</v>
      </c>
      <c r="G23" s="132"/>
    </row>
    <row r="24" spans="1:7" ht="12.75" customHeight="1">
      <c r="A24" s="43"/>
      <c r="B24" s="57" t="str">
        <f>'fekalna osnovni podatki'!B21</f>
        <v>kanal K4.3</v>
      </c>
      <c r="C24" s="92" t="s">
        <v>13</v>
      </c>
      <c r="D24" s="59">
        <f>+predD!D216</f>
        <v>0</v>
      </c>
      <c r="E24" s="167"/>
      <c r="F24" s="306">
        <f t="shared" si="0"/>
        <v>0</v>
      </c>
      <c r="G24" s="132"/>
    </row>
    <row r="25" spans="1:7" ht="12.75" customHeight="1">
      <c r="A25" s="43"/>
      <c r="B25" s="57" t="str">
        <f>'fekalna osnovni podatki'!B22</f>
        <v>kanal K5</v>
      </c>
      <c r="C25" s="92" t="s">
        <v>13</v>
      </c>
      <c r="D25" s="59">
        <f>+predD!D217</f>
        <v>138.70500000000001</v>
      </c>
      <c r="E25" s="167"/>
      <c r="F25" s="306">
        <f t="shared" si="0"/>
        <v>0</v>
      </c>
      <c r="G25" s="132"/>
    </row>
    <row r="26" spans="1:7" ht="12.75" customHeight="1">
      <c r="A26" s="43"/>
      <c r="B26" s="57" t="str">
        <f>'fekalna osnovni podatki'!B23</f>
        <v>kanal K5.1</v>
      </c>
      <c r="C26" s="92" t="s">
        <v>13</v>
      </c>
      <c r="D26" s="59">
        <f>+predD!D218</f>
        <v>80.19</v>
      </c>
      <c r="E26" s="167"/>
      <c r="F26" s="306">
        <f t="shared" si="0"/>
        <v>0</v>
      </c>
      <c r="G26" s="132"/>
    </row>
    <row r="27" spans="1:7" ht="12.75" customHeight="1">
      <c r="A27" s="43"/>
      <c r="B27" s="57" t="str">
        <f>'fekalna osnovni podatki'!B24</f>
        <v>kanal K5.2</v>
      </c>
      <c r="C27" s="92" t="s">
        <v>13</v>
      </c>
      <c r="D27" s="59">
        <f>+predD!D219</f>
        <v>0</v>
      </c>
      <c r="E27" s="167"/>
      <c r="F27" s="306">
        <f t="shared" si="0"/>
        <v>0</v>
      </c>
      <c r="G27" s="132"/>
    </row>
    <row r="28" spans="1:7" ht="12.75" customHeight="1">
      <c r="A28" s="43"/>
      <c r="B28" s="57" t="str">
        <f>'fekalna osnovni podatki'!B25</f>
        <v>kanal K5.3</v>
      </c>
      <c r="C28" s="92" t="s">
        <v>13</v>
      </c>
      <c r="D28" s="59">
        <f>+predD!D220</f>
        <v>0</v>
      </c>
      <c r="E28" s="167"/>
      <c r="F28" s="306">
        <f t="shared" si="0"/>
        <v>0</v>
      </c>
      <c r="G28" s="132"/>
    </row>
    <row r="29" spans="1:7" ht="12.75" customHeight="1">
      <c r="A29" s="43"/>
      <c r="B29" s="57" t="str">
        <f>'fekalna osnovni podatki'!B26</f>
        <v>kanal K5.4</v>
      </c>
      <c r="C29" s="92" t="s">
        <v>13</v>
      </c>
      <c r="D29" s="59">
        <f>+predD!D221</f>
        <v>0</v>
      </c>
      <c r="E29" s="167"/>
      <c r="F29" s="306">
        <f t="shared" si="0"/>
        <v>0</v>
      </c>
      <c r="G29" s="132"/>
    </row>
    <row r="30" spans="1:7" ht="12.75" customHeight="1">
      <c r="A30" s="43"/>
      <c r="B30" s="57" t="str">
        <f>'fekalna osnovni podatki'!B27</f>
        <v>tlačni T1</v>
      </c>
      <c r="C30" s="92" t="s">
        <v>13</v>
      </c>
      <c r="D30" s="59">
        <f>+predD!D222</f>
        <v>85.504999999999995</v>
      </c>
      <c r="E30" s="167"/>
      <c r="F30" s="306">
        <f t="shared" si="0"/>
        <v>0</v>
      </c>
      <c r="G30" s="132"/>
    </row>
    <row r="31" spans="1:7" ht="12.75" customHeight="1">
      <c r="A31" s="43"/>
      <c r="B31" s="57" t="str">
        <f>'fekalna osnovni podatki'!B28</f>
        <v>tlačni T2</v>
      </c>
      <c r="C31" s="92" t="s">
        <v>13</v>
      </c>
      <c r="D31" s="59">
        <f>+predD!D223</f>
        <v>441.33749999999998</v>
      </c>
      <c r="E31" s="167"/>
      <c r="F31" s="306">
        <f t="shared" si="0"/>
        <v>0</v>
      </c>
      <c r="G31" s="132"/>
    </row>
    <row r="32" spans="1:7" ht="12.75" customHeight="1">
      <c r="A32" s="43"/>
      <c r="B32" s="169" t="s">
        <v>20</v>
      </c>
      <c r="C32" s="93"/>
      <c r="D32" s="113">
        <f>SUM(D12:D31)</f>
        <v>5579.9484999999986</v>
      </c>
      <c r="E32" s="167"/>
      <c r="F32" s="105"/>
      <c r="G32" s="132"/>
    </row>
    <row r="33" spans="1:8" ht="12.75" customHeight="1">
      <c r="A33" s="43"/>
      <c r="B33" s="64"/>
      <c r="C33" s="92"/>
      <c r="D33" s="117"/>
      <c r="E33" s="117"/>
      <c r="F33" s="104"/>
      <c r="G33" s="104"/>
    </row>
    <row r="34" spans="1:8" ht="129.75" customHeight="1">
      <c r="A34" s="43">
        <f>+A9+1</f>
        <v>2</v>
      </c>
      <c r="B34" s="64" t="s">
        <v>38</v>
      </c>
      <c r="C34" s="92"/>
      <c r="D34" s="117"/>
      <c r="E34" s="113"/>
      <c r="F34" s="137"/>
      <c r="G34" s="137"/>
    </row>
    <row r="35" spans="1:8" ht="12.75" customHeight="1">
      <c r="A35" s="43"/>
      <c r="B35" s="57"/>
      <c r="C35" s="92"/>
      <c r="D35" s="117"/>
      <c r="E35" s="117"/>
      <c r="F35" s="104"/>
      <c r="G35" s="171"/>
    </row>
    <row r="36" spans="1:8" ht="12.75" customHeight="1">
      <c r="A36" s="43"/>
      <c r="B36" s="57" t="str">
        <f>'fekalna osnovni podatki'!B8</f>
        <v>Območje Barižoni</v>
      </c>
      <c r="C36" s="92"/>
      <c r="E36" s="117"/>
      <c r="F36" s="104"/>
      <c r="G36" s="171"/>
    </row>
    <row r="37" spans="1:8" ht="12.75" customHeight="1">
      <c r="A37" s="43"/>
      <c r="B37" s="57" t="str">
        <f>'fekalna osnovni podatki'!B9</f>
        <v>kanal K1 (Ankaran)</v>
      </c>
      <c r="C37" s="92" t="s">
        <v>14</v>
      </c>
      <c r="D37" s="59">
        <f>+predD!D180</f>
        <v>0</v>
      </c>
      <c r="E37" s="167"/>
      <c r="F37" s="306">
        <f>D37*E37</f>
        <v>0</v>
      </c>
      <c r="G37" s="171"/>
    </row>
    <row r="38" spans="1:8" ht="12.75" customHeight="1">
      <c r="A38" s="43"/>
      <c r="B38" s="57" t="str">
        <f>'fekalna osnovni podatki'!B10</f>
        <v>kanal K1 (Koper)</v>
      </c>
      <c r="C38" s="92" t="s">
        <v>14</v>
      </c>
      <c r="D38" s="59">
        <f>+predD!D181</f>
        <v>0</v>
      </c>
      <c r="E38" s="167"/>
      <c r="F38" s="306">
        <f t="shared" ref="F38:F56" si="1">D38*E38</f>
        <v>0</v>
      </c>
      <c r="G38" s="171"/>
    </row>
    <row r="39" spans="1:8" ht="12.75" customHeight="1">
      <c r="A39" s="43"/>
      <c r="B39" s="57" t="str">
        <f>'fekalna osnovni podatki'!B11</f>
        <v>kanal K2 (Ankaran)</v>
      </c>
      <c r="C39" s="92" t="s">
        <v>14</v>
      </c>
      <c r="D39" s="59">
        <f>+predD!D182</f>
        <v>0</v>
      </c>
      <c r="E39" s="167"/>
      <c r="F39" s="306">
        <f t="shared" si="1"/>
        <v>0</v>
      </c>
      <c r="G39" s="171"/>
    </row>
    <row r="40" spans="1:8" ht="12.75" customHeight="1">
      <c r="A40" s="43"/>
      <c r="B40" s="57" t="str">
        <f>'fekalna osnovni podatki'!B12</f>
        <v>kanal K2 (Koper)</v>
      </c>
      <c r="C40" s="92" t="s">
        <v>14</v>
      </c>
      <c r="D40" s="59">
        <f>+predD!D183</f>
        <v>0</v>
      </c>
      <c r="E40" s="167"/>
      <c r="F40" s="306">
        <f t="shared" si="1"/>
        <v>0</v>
      </c>
      <c r="G40" s="171"/>
    </row>
    <row r="41" spans="1:8" ht="12.75" customHeight="1">
      <c r="A41" s="43"/>
      <c r="B41" s="57" t="str">
        <f>'fekalna osnovni podatki'!B13</f>
        <v>kanal K3</v>
      </c>
      <c r="C41" s="92" t="s">
        <v>14</v>
      </c>
      <c r="D41" s="59">
        <f>+predD!D184</f>
        <v>0</v>
      </c>
      <c r="E41" s="167"/>
      <c r="F41" s="306">
        <f t="shared" si="1"/>
        <v>0</v>
      </c>
      <c r="G41" s="171"/>
      <c r="H41" s="88"/>
    </row>
    <row r="42" spans="1:8" ht="12.75" customHeight="1">
      <c r="A42" s="43"/>
      <c r="B42" s="57" t="str">
        <f>'fekalna osnovni podatki'!B14</f>
        <v>kanal K3.1</v>
      </c>
      <c r="C42" s="92" t="s">
        <v>14</v>
      </c>
      <c r="D42" s="59">
        <f>+predD!D185</f>
        <v>0</v>
      </c>
      <c r="E42" s="167"/>
      <c r="F42" s="306">
        <f t="shared" si="1"/>
        <v>0</v>
      </c>
      <c r="G42" s="171"/>
      <c r="H42" s="88"/>
    </row>
    <row r="43" spans="1:8" ht="12.75" customHeight="1">
      <c r="A43" s="43"/>
      <c r="B43" s="57" t="str">
        <f>'fekalna osnovni podatki'!B15</f>
        <v>kanal K3.2</v>
      </c>
      <c r="C43" s="92" t="s">
        <v>14</v>
      </c>
      <c r="D43" s="59">
        <f>+predD!D186</f>
        <v>0</v>
      </c>
      <c r="E43" s="167"/>
      <c r="F43" s="306">
        <f t="shared" si="1"/>
        <v>0</v>
      </c>
      <c r="G43" s="171"/>
      <c r="H43" s="88"/>
    </row>
    <row r="44" spans="1:8" ht="12.75" customHeight="1">
      <c r="A44" s="43"/>
      <c r="B44" s="57" t="str">
        <f>'fekalna osnovni podatki'!B16</f>
        <v>kanal K4</v>
      </c>
      <c r="C44" s="92" t="s">
        <v>14</v>
      </c>
      <c r="D44" s="59">
        <f>+predD!D187</f>
        <v>0</v>
      </c>
      <c r="E44" s="167"/>
      <c r="F44" s="306">
        <f t="shared" si="1"/>
        <v>0</v>
      </c>
      <c r="G44" s="171"/>
      <c r="H44" s="88"/>
    </row>
    <row r="45" spans="1:8" ht="12.75" customHeight="1">
      <c r="A45" s="43"/>
      <c r="B45" s="57" t="str">
        <f>'fekalna osnovni podatki'!B17</f>
        <v>kanal K4.1</v>
      </c>
      <c r="C45" s="92" t="s">
        <v>14</v>
      </c>
      <c r="D45" s="59">
        <f>+predD!D188</f>
        <v>0</v>
      </c>
      <c r="E45" s="167"/>
      <c r="F45" s="306">
        <f t="shared" si="1"/>
        <v>0</v>
      </c>
      <c r="G45" s="171"/>
      <c r="H45" s="88"/>
    </row>
    <row r="46" spans="1:8" ht="12.75" customHeight="1">
      <c r="A46" s="43"/>
      <c r="B46" s="57" t="str">
        <f>'fekalna osnovni podatki'!B18</f>
        <v>kanal K4.1.2</v>
      </c>
      <c r="C46" s="92" t="s">
        <v>14</v>
      </c>
      <c r="D46" s="59">
        <f>+predD!D189</f>
        <v>0</v>
      </c>
      <c r="E46" s="167"/>
      <c r="F46" s="306">
        <f t="shared" si="1"/>
        <v>0</v>
      </c>
      <c r="G46" s="171"/>
    </row>
    <row r="47" spans="1:8" ht="12.75" customHeight="1">
      <c r="A47" s="43"/>
      <c r="B47" s="57" t="str">
        <f>'fekalna osnovni podatki'!B19</f>
        <v>kanal K4.2</v>
      </c>
      <c r="C47" s="92" t="s">
        <v>14</v>
      </c>
      <c r="D47" s="59">
        <f>+predD!D190</f>
        <v>0</v>
      </c>
      <c r="E47" s="167"/>
      <c r="F47" s="306">
        <f t="shared" si="1"/>
        <v>0</v>
      </c>
      <c r="G47" s="171"/>
    </row>
    <row r="48" spans="1:8" ht="12.75" customHeight="1">
      <c r="A48" s="43"/>
      <c r="B48" s="57" t="str">
        <f>'fekalna osnovni podatki'!B20</f>
        <v>kanal K4.2.1</v>
      </c>
      <c r="C48" s="92" t="s">
        <v>14</v>
      </c>
      <c r="D48" s="59">
        <f>+predD!D191</f>
        <v>0</v>
      </c>
      <c r="E48" s="167"/>
      <c r="F48" s="306">
        <f t="shared" si="1"/>
        <v>0</v>
      </c>
      <c r="G48" s="171"/>
    </row>
    <row r="49" spans="1:8" ht="12.75" customHeight="1">
      <c r="A49" s="43"/>
      <c r="B49" s="57" t="str">
        <f>'fekalna osnovni podatki'!B21</f>
        <v>kanal K4.3</v>
      </c>
      <c r="C49" s="92" t="s">
        <v>14</v>
      </c>
      <c r="D49" s="59">
        <f>+predD!D192</f>
        <v>0</v>
      </c>
      <c r="E49" s="167"/>
      <c r="F49" s="306">
        <f t="shared" si="1"/>
        <v>0</v>
      </c>
      <c r="G49" s="171"/>
    </row>
    <row r="50" spans="1:8" ht="12.75" customHeight="1">
      <c r="A50" s="43"/>
      <c r="B50" s="57" t="str">
        <f>'fekalna osnovni podatki'!B22</f>
        <v>kanal K5</v>
      </c>
      <c r="C50" s="92" t="s">
        <v>14</v>
      </c>
      <c r="D50" s="59">
        <f>+predD!D193</f>
        <v>0</v>
      </c>
      <c r="E50" s="167"/>
      <c r="F50" s="306">
        <f t="shared" si="1"/>
        <v>0</v>
      </c>
      <c r="G50" s="171"/>
    </row>
    <row r="51" spans="1:8" ht="12.75" customHeight="1">
      <c r="A51" s="43"/>
      <c r="B51" s="57" t="str">
        <f>'fekalna osnovni podatki'!B23</f>
        <v>kanal K5.1</v>
      </c>
      <c r="C51" s="92" t="s">
        <v>14</v>
      </c>
      <c r="D51" s="59">
        <f>+predD!D194</f>
        <v>0</v>
      </c>
      <c r="E51" s="167"/>
      <c r="F51" s="306">
        <f t="shared" si="1"/>
        <v>0</v>
      </c>
      <c r="G51" s="171"/>
    </row>
    <row r="52" spans="1:8" ht="12.75" customHeight="1">
      <c r="A52" s="43"/>
      <c r="B52" s="57" t="str">
        <f>'fekalna osnovni podatki'!B24</f>
        <v>kanal K5.2</v>
      </c>
      <c r="C52" s="92" t="s">
        <v>14</v>
      </c>
      <c r="D52" s="59">
        <f>+predD!D195</f>
        <v>0</v>
      </c>
      <c r="E52" s="167"/>
      <c r="F52" s="306">
        <f t="shared" si="1"/>
        <v>0</v>
      </c>
      <c r="G52" s="171"/>
    </row>
    <row r="53" spans="1:8" ht="12.75" customHeight="1">
      <c r="A53" s="43"/>
      <c r="B53" s="57" t="str">
        <f>'fekalna osnovni podatki'!B25</f>
        <v>kanal K5.3</v>
      </c>
      <c r="C53" s="92" t="s">
        <v>14</v>
      </c>
      <c r="D53" s="59">
        <f>+predD!D196</f>
        <v>0</v>
      </c>
      <c r="E53" s="167"/>
      <c r="F53" s="306">
        <f t="shared" si="1"/>
        <v>0</v>
      </c>
      <c r="G53" s="171"/>
    </row>
    <row r="54" spans="1:8" ht="12.75" customHeight="1">
      <c r="A54" s="43"/>
      <c r="B54" s="57" t="str">
        <f>'fekalna osnovni podatki'!B26</f>
        <v>kanal K5.4</v>
      </c>
      <c r="C54" s="92" t="s">
        <v>14</v>
      </c>
      <c r="D54" s="59">
        <f>+predD!D197</f>
        <v>0</v>
      </c>
      <c r="E54" s="167"/>
      <c r="F54" s="306">
        <f t="shared" si="1"/>
        <v>0</v>
      </c>
      <c r="G54" s="171"/>
    </row>
    <row r="55" spans="1:8" ht="12.75" customHeight="1">
      <c r="A55" s="43"/>
      <c r="B55" s="57" t="str">
        <f>'fekalna osnovni podatki'!B27</f>
        <v>tlačni T1</v>
      </c>
      <c r="C55" s="92" t="s">
        <v>14</v>
      </c>
      <c r="D55" s="59">
        <f>+predD!D198</f>
        <v>0</v>
      </c>
      <c r="E55" s="167"/>
      <c r="F55" s="306">
        <f t="shared" si="1"/>
        <v>0</v>
      </c>
      <c r="G55" s="171"/>
    </row>
    <row r="56" spans="1:8" ht="12.75" customHeight="1">
      <c r="A56" s="43"/>
      <c r="B56" s="57" t="str">
        <f>'fekalna osnovni podatki'!B28</f>
        <v>tlačni T2</v>
      </c>
      <c r="C56" s="92" t="s">
        <v>14</v>
      </c>
      <c r="D56" s="59">
        <f>+predD!D199</f>
        <v>0</v>
      </c>
      <c r="E56" s="167"/>
      <c r="F56" s="306">
        <f t="shared" si="1"/>
        <v>0</v>
      </c>
      <c r="G56" s="171"/>
    </row>
    <row r="57" spans="1:8" ht="12.75" customHeight="1">
      <c r="A57" s="43"/>
      <c r="B57" s="169" t="s">
        <v>20</v>
      </c>
      <c r="C57" s="93"/>
      <c r="D57" s="113">
        <f>SUM(D37:D56)</f>
        <v>0</v>
      </c>
      <c r="E57" s="167"/>
      <c r="F57" s="105"/>
      <c r="G57" s="171"/>
    </row>
    <row r="58" spans="1:8" ht="12.75" customHeight="1">
      <c r="A58" s="43"/>
      <c r="B58" s="20"/>
      <c r="C58" s="92"/>
      <c r="D58" s="117"/>
      <c r="E58" s="117"/>
      <c r="F58" s="104"/>
      <c r="G58" s="132"/>
      <c r="H58" s="88"/>
    </row>
    <row r="59" spans="1:8" ht="153.75" customHeight="1">
      <c r="A59" s="43">
        <f>+A34+1</f>
        <v>3</v>
      </c>
      <c r="B59" s="63" t="s">
        <v>39</v>
      </c>
      <c r="C59" s="95"/>
      <c r="D59" s="133"/>
      <c r="E59" s="122"/>
      <c r="F59" s="105"/>
      <c r="G59" s="105"/>
      <c r="H59" s="88"/>
    </row>
    <row r="60" spans="1:8" ht="12.75" customHeight="1">
      <c r="A60" s="43"/>
      <c r="B60" s="57"/>
      <c r="C60" s="92"/>
      <c r="D60" s="117"/>
      <c r="E60" s="117"/>
      <c r="F60" s="104"/>
      <c r="G60" s="161"/>
      <c r="H60" s="88"/>
    </row>
    <row r="61" spans="1:8" ht="12.75" customHeight="1">
      <c r="A61" s="43"/>
      <c r="B61" s="57" t="str">
        <f>'fekalna osnovni podatki'!B8</f>
        <v>Območje Barižoni</v>
      </c>
      <c r="C61" s="92"/>
      <c r="E61" s="117"/>
      <c r="F61" s="104"/>
      <c r="G61" s="161"/>
      <c r="H61" s="88"/>
    </row>
    <row r="62" spans="1:8" ht="12.75" customHeight="1">
      <c r="A62" s="43"/>
      <c r="B62" s="57" t="str">
        <f>'fekalna osnovni podatki'!B9</f>
        <v>kanal K1 (Ankaran)</v>
      </c>
      <c r="C62" s="92" t="s">
        <v>14</v>
      </c>
      <c r="D62" s="59">
        <f>+predD!D156</f>
        <v>0</v>
      </c>
      <c r="E62" s="167"/>
      <c r="F62" s="306">
        <f>D62*E62</f>
        <v>0</v>
      </c>
      <c r="G62" s="161"/>
      <c r="H62" s="88"/>
    </row>
    <row r="63" spans="1:8" ht="12.75" customHeight="1">
      <c r="A63" s="43"/>
      <c r="B63" s="57" t="str">
        <f>'fekalna osnovni podatki'!B10</f>
        <v>kanal K1 (Koper)</v>
      </c>
      <c r="C63" s="92" t="s">
        <v>14</v>
      </c>
      <c r="D63" s="59">
        <f>+predD!D157</f>
        <v>0</v>
      </c>
      <c r="E63" s="167"/>
      <c r="F63" s="306">
        <f t="shared" ref="F63:F81" si="2">D63*E63</f>
        <v>0</v>
      </c>
      <c r="G63" s="161"/>
      <c r="H63" s="88"/>
    </row>
    <row r="64" spans="1:8" ht="12.75" customHeight="1">
      <c r="A64" s="43"/>
      <c r="B64" s="57" t="str">
        <f>'fekalna osnovni podatki'!B11</f>
        <v>kanal K2 (Ankaran)</v>
      </c>
      <c r="C64" s="92" t="s">
        <v>14</v>
      </c>
      <c r="D64" s="59">
        <f>+predD!D158</f>
        <v>0</v>
      </c>
      <c r="E64" s="167"/>
      <c r="F64" s="306">
        <f t="shared" si="2"/>
        <v>0</v>
      </c>
      <c r="G64" s="161"/>
      <c r="H64" s="88"/>
    </row>
    <row r="65" spans="1:7" ht="12.75" customHeight="1">
      <c r="A65" s="43"/>
      <c r="B65" s="57" t="str">
        <f>'fekalna osnovni podatki'!B12</f>
        <v>kanal K2 (Koper)</v>
      </c>
      <c r="C65" s="92" t="s">
        <v>14</v>
      </c>
      <c r="D65" s="59">
        <f>+predD!D159</f>
        <v>0</v>
      </c>
      <c r="E65" s="167"/>
      <c r="F65" s="306">
        <f t="shared" si="2"/>
        <v>0</v>
      </c>
      <c r="G65" s="161"/>
    </row>
    <row r="66" spans="1:7" ht="12.75" customHeight="1">
      <c r="A66" s="43"/>
      <c r="B66" s="57" t="str">
        <f>'fekalna osnovni podatki'!B13</f>
        <v>kanal K3</v>
      </c>
      <c r="C66" s="92" t="s">
        <v>14</v>
      </c>
      <c r="D66" s="59">
        <f>+predD!D160</f>
        <v>0</v>
      </c>
      <c r="E66" s="167"/>
      <c r="F66" s="306">
        <f t="shared" si="2"/>
        <v>0</v>
      </c>
      <c r="G66" s="161"/>
    </row>
    <row r="67" spans="1:7" ht="12.75" customHeight="1">
      <c r="A67" s="43"/>
      <c r="B67" s="57" t="str">
        <f>'fekalna osnovni podatki'!B14</f>
        <v>kanal K3.1</v>
      </c>
      <c r="C67" s="92" t="s">
        <v>14</v>
      </c>
      <c r="D67" s="59">
        <f>+predD!D161</f>
        <v>0</v>
      </c>
      <c r="E67" s="167"/>
      <c r="F67" s="306">
        <f t="shared" si="2"/>
        <v>0</v>
      </c>
      <c r="G67" s="161"/>
    </row>
    <row r="68" spans="1:7" ht="12.75" customHeight="1">
      <c r="A68" s="43"/>
      <c r="B68" s="57" t="str">
        <f>'fekalna osnovni podatki'!B15</f>
        <v>kanal K3.2</v>
      </c>
      <c r="C68" s="92" t="s">
        <v>14</v>
      </c>
      <c r="D68" s="59">
        <f>+predD!D162</f>
        <v>0</v>
      </c>
      <c r="E68" s="167"/>
      <c r="F68" s="306">
        <f t="shared" si="2"/>
        <v>0</v>
      </c>
      <c r="G68" s="161"/>
    </row>
    <row r="69" spans="1:7" ht="12.75" customHeight="1">
      <c r="A69" s="43"/>
      <c r="B69" s="57" t="str">
        <f>'fekalna osnovni podatki'!B16</f>
        <v>kanal K4</v>
      </c>
      <c r="C69" s="92" t="s">
        <v>14</v>
      </c>
      <c r="D69" s="59">
        <f>+predD!D163</f>
        <v>10</v>
      </c>
      <c r="E69" s="167"/>
      <c r="F69" s="306">
        <f t="shared" si="2"/>
        <v>0</v>
      </c>
      <c r="G69" s="161"/>
    </row>
    <row r="70" spans="1:7" ht="12.75" customHeight="1">
      <c r="A70" s="43"/>
      <c r="B70" s="57" t="str">
        <f>'fekalna osnovni podatki'!B17</f>
        <v>kanal K4.1</v>
      </c>
      <c r="C70" s="92" t="s">
        <v>14</v>
      </c>
      <c r="D70" s="59">
        <f>+predD!D164</f>
        <v>60</v>
      </c>
      <c r="E70" s="167"/>
      <c r="F70" s="306">
        <f t="shared" si="2"/>
        <v>0</v>
      </c>
      <c r="G70" s="161"/>
    </row>
    <row r="71" spans="1:7" ht="12.75" customHeight="1">
      <c r="A71" s="43"/>
      <c r="B71" s="57" t="str">
        <f>'fekalna osnovni podatki'!B18</f>
        <v>kanal K4.1.2</v>
      </c>
      <c r="C71" s="92" t="s">
        <v>14</v>
      </c>
      <c r="D71" s="59">
        <f>+predD!D165</f>
        <v>20</v>
      </c>
      <c r="E71" s="167"/>
      <c r="F71" s="306">
        <f t="shared" si="2"/>
        <v>0</v>
      </c>
      <c r="G71" s="161"/>
    </row>
    <row r="72" spans="1:7" ht="12.75" customHeight="1">
      <c r="A72" s="43"/>
      <c r="B72" s="57" t="str">
        <f>'fekalna osnovni podatki'!B19</f>
        <v>kanal K4.2</v>
      </c>
      <c r="C72" s="92" t="s">
        <v>14</v>
      </c>
      <c r="D72" s="59">
        <f>+predD!D166</f>
        <v>100</v>
      </c>
      <c r="E72" s="167"/>
      <c r="F72" s="306">
        <f t="shared" si="2"/>
        <v>0</v>
      </c>
      <c r="G72" s="161"/>
    </row>
    <row r="73" spans="1:7" ht="12.75" customHeight="1">
      <c r="A73" s="43"/>
      <c r="B73" s="57" t="str">
        <f>'fekalna osnovni podatki'!B20</f>
        <v>kanal K4.2.1</v>
      </c>
      <c r="C73" s="92" t="s">
        <v>14</v>
      </c>
      <c r="D73" s="59">
        <f>+predD!D167</f>
        <v>0</v>
      </c>
      <c r="E73" s="167"/>
      <c r="F73" s="306">
        <f t="shared" si="2"/>
        <v>0</v>
      </c>
      <c r="G73" s="161"/>
    </row>
    <row r="74" spans="1:7" ht="12.75" customHeight="1">
      <c r="A74" s="43"/>
      <c r="B74" s="57" t="str">
        <f>'fekalna osnovni podatki'!B21</f>
        <v>kanal K4.3</v>
      </c>
      <c r="C74" s="92" t="s">
        <v>14</v>
      </c>
      <c r="D74" s="59">
        <f>+predD!D168</f>
        <v>100</v>
      </c>
      <c r="E74" s="167"/>
      <c r="F74" s="306">
        <f t="shared" si="2"/>
        <v>0</v>
      </c>
      <c r="G74" s="161"/>
    </row>
    <row r="75" spans="1:7" ht="12.75" customHeight="1">
      <c r="A75" s="43"/>
      <c r="B75" s="57" t="str">
        <f>'fekalna osnovni podatki'!B22</f>
        <v>kanal K5</v>
      </c>
      <c r="C75" s="92" t="s">
        <v>14</v>
      </c>
      <c r="D75" s="59">
        <f>+predD!D169</f>
        <v>0</v>
      </c>
      <c r="E75" s="167"/>
      <c r="F75" s="306">
        <f t="shared" si="2"/>
        <v>0</v>
      </c>
      <c r="G75" s="161"/>
    </row>
    <row r="76" spans="1:7" ht="12.75" customHeight="1">
      <c r="A76" s="43"/>
      <c r="B76" s="57" t="str">
        <f>'fekalna osnovni podatki'!B23</f>
        <v>kanal K5.1</v>
      </c>
      <c r="C76" s="92" t="s">
        <v>14</v>
      </c>
      <c r="D76" s="59">
        <f>+predD!D170</f>
        <v>0</v>
      </c>
      <c r="E76" s="167"/>
      <c r="F76" s="306">
        <f t="shared" si="2"/>
        <v>0</v>
      </c>
      <c r="G76" s="161"/>
    </row>
    <row r="77" spans="1:7" ht="12.75" customHeight="1">
      <c r="A77" s="43"/>
      <c r="B77" s="57" t="str">
        <f>'fekalna osnovni podatki'!B24</f>
        <v>kanal K5.2</v>
      </c>
      <c r="C77" s="92" t="s">
        <v>14</v>
      </c>
      <c r="D77" s="59">
        <f>+predD!D171</f>
        <v>0</v>
      </c>
      <c r="E77" s="167"/>
      <c r="F77" s="306">
        <f t="shared" si="2"/>
        <v>0</v>
      </c>
      <c r="G77" s="161"/>
    </row>
    <row r="78" spans="1:7" ht="12.75" customHeight="1">
      <c r="A78" s="43"/>
      <c r="B78" s="57" t="str">
        <f>'fekalna osnovni podatki'!B25</f>
        <v>kanal K5.3</v>
      </c>
      <c r="C78" s="92" t="s">
        <v>14</v>
      </c>
      <c r="D78" s="59">
        <f>+predD!D172</f>
        <v>0</v>
      </c>
      <c r="E78" s="167"/>
      <c r="F78" s="306">
        <f t="shared" si="2"/>
        <v>0</v>
      </c>
      <c r="G78" s="161"/>
    </row>
    <row r="79" spans="1:7" ht="12.75" customHeight="1">
      <c r="A79" s="43"/>
      <c r="B79" s="57" t="str">
        <f>'fekalna osnovni podatki'!B26</f>
        <v>kanal K5.4</v>
      </c>
      <c r="C79" s="92" t="s">
        <v>14</v>
      </c>
      <c r="D79" s="59">
        <f>+predD!D173</f>
        <v>0</v>
      </c>
      <c r="E79" s="167"/>
      <c r="F79" s="306">
        <f t="shared" si="2"/>
        <v>0</v>
      </c>
      <c r="G79" s="161"/>
    </row>
    <row r="80" spans="1:7" ht="12.75" customHeight="1">
      <c r="A80" s="43"/>
      <c r="B80" s="57" t="str">
        <f>'fekalna osnovni podatki'!B27</f>
        <v>tlačni T1</v>
      </c>
      <c r="C80" s="92" t="s">
        <v>14</v>
      </c>
      <c r="D80" s="59">
        <f>+predD!D174</f>
        <v>0</v>
      </c>
      <c r="E80" s="167"/>
      <c r="F80" s="306">
        <f t="shared" si="2"/>
        <v>0</v>
      </c>
      <c r="G80" s="161"/>
    </row>
    <row r="81" spans="1:7" ht="12.75" customHeight="1">
      <c r="A81" s="43"/>
      <c r="B81" s="57" t="str">
        <f>'fekalna osnovni podatki'!B28</f>
        <v>tlačni T2</v>
      </c>
      <c r="C81" s="92" t="s">
        <v>14</v>
      </c>
      <c r="D81" s="59">
        <f>+predD!D175</f>
        <v>0</v>
      </c>
      <c r="E81" s="167"/>
      <c r="F81" s="306">
        <f t="shared" si="2"/>
        <v>0</v>
      </c>
      <c r="G81" s="161"/>
    </row>
    <row r="82" spans="1:7" ht="12.75" customHeight="1">
      <c r="A82" s="43"/>
      <c r="B82" s="169" t="s">
        <v>20</v>
      </c>
      <c r="C82" s="93"/>
      <c r="D82" s="113">
        <f>SUM(D62:D81)</f>
        <v>290</v>
      </c>
      <c r="E82" s="167"/>
      <c r="F82" s="105"/>
      <c r="G82" s="161"/>
    </row>
    <row r="83" spans="1:7" ht="12.75" customHeight="1">
      <c r="A83" s="43"/>
      <c r="B83" s="44"/>
      <c r="C83" s="92"/>
      <c r="D83" s="117"/>
      <c r="E83" s="117"/>
      <c r="F83" s="104"/>
      <c r="G83" s="104"/>
    </row>
    <row r="84" spans="1:7" ht="166.5" customHeight="1">
      <c r="A84" s="43">
        <f>+A59+1</f>
        <v>4</v>
      </c>
      <c r="B84" s="227" t="s">
        <v>105</v>
      </c>
      <c r="C84" s="92"/>
      <c r="D84" s="134"/>
      <c r="E84" s="135"/>
      <c r="F84" s="115"/>
      <c r="G84" s="115"/>
    </row>
    <row r="85" spans="1:7" ht="12.75" customHeight="1">
      <c r="A85" s="43"/>
      <c r="B85" s="57"/>
      <c r="C85" s="92"/>
      <c r="D85" s="117"/>
      <c r="E85" s="117"/>
      <c r="F85" s="104"/>
      <c r="G85" s="161"/>
    </row>
    <row r="86" spans="1:7" ht="12.75" customHeight="1">
      <c r="A86" s="43"/>
      <c r="B86" s="57" t="str">
        <f>'fekalna osnovni podatki'!B8</f>
        <v>Območje Barižoni</v>
      </c>
      <c r="C86" s="92"/>
      <c r="E86" s="117"/>
      <c r="F86" s="104"/>
      <c r="G86" s="161"/>
    </row>
    <row r="87" spans="1:7" ht="12.75" customHeight="1">
      <c r="A87" s="43"/>
      <c r="B87" s="57" t="str">
        <f>'fekalna osnovni podatki'!B9</f>
        <v>kanal K1 (Ankaran)</v>
      </c>
      <c r="C87" s="92" t="s">
        <v>14</v>
      </c>
      <c r="D87" s="59">
        <v>0</v>
      </c>
      <c r="E87" s="167"/>
      <c r="F87" s="306">
        <f t="shared" ref="F87:F99" si="3">D87*E87</f>
        <v>0</v>
      </c>
      <c r="G87" s="161"/>
    </row>
    <row r="88" spans="1:7" ht="12.75" customHeight="1">
      <c r="A88" s="43"/>
      <c r="B88" s="57" t="str">
        <f>'fekalna osnovni podatki'!B10</f>
        <v>kanal K1 (Koper)</v>
      </c>
      <c r="C88" s="92" t="s">
        <v>14</v>
      </c>
      <c r="D88" s="59">
        <v>0</v>
      </c>
      <c r="E88" s="167"/>
      <c r="F88" s="105">
        <f t="shared" si="3"/>
        <v>0</v>
      </c>
      <c r="G88" s="161"/>
    </row>
    <row r="89" spans="1:7" ht="12.75" customHeight="1">
      <c r="A89" s="43"/>
      <c r="B89" s="57" t="str">
        <f>'fekalna osnovni podatki'!B11</f>
        <v>kanal K2 (Ankaran)</v>
      </c>
      <c r="C89" s="92" t="s">
        <v>14</v>
      </c>
      <c r="D89" s="59">
        <v>0</v>
      </c>
      <c r="E89" s="167"/>
      <c r="F89" s="105">
        <f t="shared" si="3"/>
        <v>0</v>
      </c>
      <c r="G89" s="161"/>
    </row>
    <row r="90" spans="1:7" ht="12.75" customHeight="1">
      <c r="A90" s="43"/>
      <c r="B90" s="57" t="str">
        <f>'fekalna osnovni podatki'!B12</f>
        <v>kanal K2 (Koper)</v>
      </c>
      <c r="C90" s="92" t="s">
        <v>14</v>
      </c>
      <c r="D90" s="59">
        <v>0</v>
      </c>
      <c r="E90" s="167"/>
      <c r="F90" s="105">
        <f t="shared" si="3"/>
        <v>0</v>
      </c>
      <c r="G90" s="161"/>
    </row>
    <row r="91" spans="1:7" ht="12.75" customHeight="1">
      <c r="A91" s="43"/>
      <c r="B91" s="57" t="str">
        <f>'fekalna osnovni podatki'!B13</f>
        <v>kanal K3</v>
      </c>
      <c r="C91" s="92" t="s">
        <v>14</v>
      </c>
      <c r="D91" s="59">
        <v>0</v>
      </c>
      <c r="E91" s="167"/>
      <c r="F91" s="105">
        <f t="shared" si="3"/>
        <v>0</v>
      </c>
      <c r="G91" s="161"/>
    </row>
    <row r="92" spans="1:7" ht="12.75" customHeight="1">
      <c r="A92" s="43"/>
      <c r="B92" s="57" t="str">
        <f>'fekalna osnovni podatki'!B14</f>
        <v>kanal K3.1</v>
      </c>
      <c r="C92" s="92" t="s">
        <v>14</v>
      </c>
      <c r="D92" s="59">
        <v>0</v>
      </c>
      <c r="E92" s="167"/>
      <c r="F92" s="105">
        <f t="shared" si="3"/>
        <v>0</v>
      </c>
      <c r="G92" s="161"/>
    </row>
    <row r="93" spans="1:7" ht="12.75" customHeight="1">
      <c r="A93" s="43"/>
      <c r="B93" s="57" t="str">
        <f>'fekalna osnovni podatki'!B15</f>
        <v>kanal K3.2</v>
      </c>
      <c r="C93" s="92" t="s">
        <v>14</v>
      </c>
      <c r="D93" s="59">
        <v>0</v>
      </c>
      <c r="E93" s="167"/>
      <c r="F93" s="105">
        <f t="shared" si="3"/>
        <v>0</v>
      </c>
      <c r="G93" s="161"/>
    </row>
    <row r="94" spans="1:7" ht="12.75" customHeight="1">
      <c r="A94" s="43"/>
      <c r="B94" s="57" t="str">
        <f>'fekalna osnovni podatki'!B16</f>
        <v>kanal K4</v>
      </c>
      <c r="C94" s="92" t="s">
        <v>14</v>
      </c>
      <c r="D94" s="59">
        <v>1</v>
      </c>
      <c r="E94" s="167"/>
      <c r="F94" s="105">
        <f t="shared" si="3"/>
        <v>0</v>
      </c>
      <c r="G94" s="161"/>
    </row>
    <row r="95" spans="1:7" ht="12.75" customHeight="1">
      <c r="A95" s="43"/>
      <c r="B95" s="57" t="str">
        <f>'fekalna osnovni podatki'!B17</f>
        <v>kanal K4.1</v>
      </c>
      <c r="C95" s="92" t="s">
        <v>14</v>
      </c>
      <c r="D95" s="59">
        <v>2</v>
      </c>
      <c r="E95" s="167"/>
      <c r="F95" s="105">
        <f t="shared" si="3"/>
        <v>0</v>
      </c>
      <c r="G95" s="161"/>
    </row>
    <row r="96" spans="1:7" ht="12.75" customHeight="1">
      <c r="A96" s="43"/>
      <c r="B96" s="57" t="str">
        <f>'fekalna osnovni podatki'!B18</f>
        <v>kanal K4.1.2</v>
      </c>
      <c r="C96" s="92" t="s">
        <v>14</v>
      </c>
      <c r="D96" s="59">
        <v>1</v>
      </c>
      <c r="E96" s="167"/>
      <c r="F96" s="105">
        <f t="shared" si="3"/>
        <v>0</v>
      </c>
      <c r="G96" s="161"/>
    </row>
    <row r="97" spans="1:7" ht="12.75" customHeight="1">
      <c r="A97" s="43"/>
      <c r="B97" s="57" t="str">
        <f>'fekalna osnovni podatki'!B19</f>
        <v>kanal K4.2</v>
      </c>
      <c r="C97" s="92" t="s">
        <v>14</v>
      </c>
      <c r="D97" s="59">
        <v>5</v>
      </c>
      <c r="E97" s="167"/>
      <c r="F97" s="105">
        <f t="shared" si="3"/>
        <v>0</v>
      </c>
      <c r="G97" s="161"/>
    </row>
    <row r="98" spans="1:7" ht="12.75" customHeight="1">
      <c r="A98" s="43"/>
      <c r="B98" s="57" t="str">
        <f>'fekalna osnovni podatki'!B20</f>
        <v>kanal K4.2.1</v>
      </c>
      <c r="C98" s="92" t="s">
        <v>14</v>
      </c>
      <c r="D98" s="59">
        <f>+predD!D192</f>
        <v>0</v>
      </c>
      <c r="E98" s="167"/>
      <c r="F98" s="105">
        <f t="shared" si="3"/>
        <v>0</v>
      </c>
      <c r="G98" s="161"/>
    </row>
    <row r="99" spans="1:7" ht="12.75" customHeight="1">
      <c r="A99" s="43"/>
      <c r="B99" s="57" t="str">
        <f>'fekalna osnovni podatki'!B21</f>
        <v>kanal K4.3</v>
      </c>
      <c r="C99" s="92" t="s">
        <v>14</v>
      </c>
      <c r="D99" s="59">
        <v>5</v>
      </c>
      <c r="E99" s="167"/>
      <c r="F99" s="105">
        <f t="shared" si="3"/>
        <v>0</v>
      </c>
      <c r="G99" s="161"/>
    </row>
    <row r="100" spans="1:7" ht="12.75" customHeight="1">
      <c r="A100" s="43"/>
      <c r="B100" s="57" t="str">
        <f>'fekalna osnovni podatki'!B22</f>
        <v>kanal K5</v>
      </c>
      <c r="C100" s="92" t="s">
        <v>14</v>
      </c>
      <c r="D100" s="59">
        <f>+predD!D194</f>
        <v>0</v>
      </c>
      <c r="E100" s="167"/>
      <c r="F100" s="105">
        <f t="shared" ref="F100:F106" si="4">D100*E100</f>
        <v>0</v>
      </c>
      <c r="G100" s="161"/>
    </row>
    <row r="101" spans="1:7" ht="12.75" customHeight="1">
      <c r="A101" s="43"/>
      <c r="B101" s="57" t="str">
        <f>'fekalna osnovni podatki'!B23</f>
        <v>kanal K5.1</v>
      </c>
      <c r="C101" s="92" t="s">
        <v>14</v>
      </c>
      <c r="D101" s="59">
        <f>+predD!D195</f>
        <v>0</v>
      </c>
      <c r="E101" s="167"/>
      <c r="F101" s="105">
        <f t="shared" si="4"/>
        <v>0</v>
      </c>
      <c r="G101" s="161"/>
    </row>
    <row r="102" spans="1:7" ht="12.75" customHeight="1">
      <c r="A102" s="43"/>
      <c r="B102" s="57" t="str">
        <f>'fekalna osnovni podatki'!B24</f>
        <v>kanal K5.2</v>
      </c>
      <c r="C102" s="92" t="s">
        <v>14</v>
      </c>
      <c r="D102" s="59">
        <f>+predD!D196</f>
        <v>0</v>
      </c>
      <c r="E102" s="167"/>
      <c r="F102" s="105">
        <f t="shared" si="4"/>
        <v>0</v>
      </c>
      <c r="G102" s="161"/>
    </row>
    <row r="103" spans="1:7" ht="12.75" customHeight="1">
      <c r="A103" s="43"/>
      <c r="B103" s="57" t="str">
        <f>'fekalna osnovni podatki'!B25</f>
        <v>kanal K5.3</v>
      </c>
      <c r="C103" s="92" t="s">
        <v>14</v>
      </c>
      <c r="D103" s="59">
        <f>+predD!D197</f>
        <v>0</v>
      </c>
      <c r="E103" s="167"/>
      <c r="F103" s="105">
        <f t="shared" si="4"/>
        <v>0</v>
      </c>
      <c r="G103" s="161"/>
    </row>
    <row r="104" spans="1:7" ht="12.75" customHeight="1">
      <c r="A104" s="43"/>
      <c r="B104" s="57" t="str">
        <f>'fekalna osnovni podatki'!B26</f>
        <v>kanal K5.4</v>
      </c>
      <c r="C104" s="92" t="s">
        <v>14</v>
      </c>
      <c r="D104" s="59">
        <f>+predD!D198</f>
        <v>0</v>
      </c>
      <c r="E104" s="167"/>
      <c r="F104" s="105">
        <f t="shared" si="4"/>
        <v>0</v>
      </c>
      <c r="G104" s="161"/>
    </row>
    <row r="105" spans="1:7" ht="12.75" customHeight="1">
      <c r="A105" s="43"/>
      <c r="B105" s="57" t="str">
        <f>'fekalna osnovni podatki'!B27</f>
        <v>tlačni T1</v>
      </c>
      <c r="C105" s="92" t="s">
        <v>14</v>
      </c>
      <c r="D105" s="59">
        <f>+predD!D199</f>
        <v>0</v>
      </c>
      <c r="E105" s="167"/>
      <c r="F105" s="105">
        <f t="shared" si="4"/>
        <v>0</v>
      </c>
      <c r="G105" s="161"/>
    </row>
    <row r="106" spans="1:7" ht="12.75" customHeight="1">
      <c r="A106" s="43"/>
      <c r="B106" s="57" t="str">
        <f>'fekalna osnovni podatki'!B28</f>
        <v>tlačni T2</v>
      </c>
      <c r="C106" s="92" t="s">
        <v>14</v>
      </c>
      <c r="D106" s="59">
        <f>+predD!D200</f>
        <v>0</v>
      </c>
      <c r="E106" s="167"/>
      <c r="F106" s="105">
        <f t="shared" si="4"/>
        <v>0</v>
      </c>
      <c r="G106" s="161"/>
    </row>
    <row r="107" spans="1:7" ht="12.75" customHeight="1">
      <c r="A107" s="43"/>
      <c r="B107" s="169" t="s">
        <v>20</v>
      </c>
      <c r="C107" s="93"/>
      <c r="D107" s="113">
        <f>SUM(D87:D106)</f>
        <v>14</v>
      </c>
      <c r="E107" s="167"/>
      <c r="F107" s="105"/>
      <c r="G107" s="161"/>
    </row>
    <row r="108" spans="1:7" ht="12.75" customHeight="1">
      <c r="A108" s="43"/>
      <c r="B108" s="169"/>
      <c r="C108" s="93"/>
      <c r="D108" s="113"/>
      <c r="E108" s="167"/>
      <c r="F108" s="105"/>
      <c r="G108" s="161"/>
    </row>
    <row r="109" spans="1:7" ht="153">
      <c r="A109" s="43">
        <v>5</v>
      </c>
      <c r="B109" s="20" t="s">
        <v>106</v>
      </c>
      <c r="C109" s="34"/>
      <c r="D109" s="246"/>
      <c r="E109" s="117"/>
      <c r="F109" s="104"/>
      <c r="G109" s="161"/>
    </row>
    <row r="110" spans="1:7" ht="12.75" customHeight="1">
      <c r="A110" s="43"/>
      <c r="B110" s="198"/>
      <c r="C110" s="92"/>
      <c r="D110" s="113"/>
      <c r="E110" s="114"/>
      <c r="F110" s="115"/>
      <c r="G110" s="161"/>
    </row>
    <row r="111" spans="1:7" ht="12.75" customHeight="1">
      <c r="A111" s="43"/>
      <c r="B111" s="57" t="str">
        <f>'fekalna osnovni podatki'!B8</f>
        <v>Območje Barižoni</v>
      </c>
      <c r="C111" s="92"/>
      <c r="D111" s="117"/>
      <c r="E111" s="117"/>
      <c r="F111" s="104"/>
      <c r="G111" s="161"/>
    </row>
    <row r="112" spans="1:7" ht="12.75" customHeight="1">
      <c r="A112" s="43"/>
      <c r="B112" s="57" t="str">
        <f>'fekalna osnovni podatki'!B9</f>
        <v>kanal K1 (Ankaran)</v>
      </c>
      <c r="C112" s="95" t="s">
        <v>13</v>
      </c>
      <c r="D112" s="113">
        <f>+('fekalna osnovni podatki'!E9+'fekalna osnovni podatki'!F9)*1.2</f>
        <v>757.77599999999995</v>
      </c>
      <c r="E112" s="111"/>
      <c r="F112" s="306">
        <f>D112*E112</f>
        <v>0</v>
      </c>
      <c r="G112" s="161"/>
    </row>
    <row r="113" spans="1:7" ht="12.75" customHeight="1">
      <c r="A113" s="43"/>
      <c r="B113" s="57" t="str">
        <f>'fekalna osnovni podatki'!B10</f>
        <v>kanal K1 (Koper)</v>
      </c>
      <c r="C113" s="95" t="s">
        <v>13</v>
      </c>
      <c r="D113" s="113">
        <f>+('fekalna osnovni podatki'!E10+'fekalna osnovni podatki'!F10)*1.2</f>
        <v>1224.48</v>
      </c>
      <c r="E113" s="111"/>
      <c r="F113" s="306">
        <f>D113*E113</f>
        <v>0</v>
      </c>
      <c r="G113" s="161"/>
    </row>
    <row r="114" spans="1:7" ht="12.75" customHeight="1">
      <c r="A114" s="43"/>
      <c r="B114" s="57" t="str">
        <f>'fekalna osnovni podatki'!B11</f>
        <v>kanal K2 (Ankaran)</v>
      </c>
      <c r="C114" s="95" t="s">
        <v>13</v>
      </c>
      <c r="D114" s="113">
        <f>+('fekalna osnovni podatki'!E11+'fekalna osnovni podatki'!F11)*1.2</f>
        <v>78.744</v>
      </c>
      <c r="E114" s="111"/>
      <c r="F114" s="306">
        <f>D114*E114</f>
        <v>0</v>
      </c>
      <c r="G114" s="161"/>
    </row>
    <row r="115" spans="1:7" ht="12.75" customHeight="1">
      <c r="A115" s="43"/>
      <c r="B115" s="57" t="str">
        <f>'fekalna osnovni podatki'!B12</f>
        <v>kanal K2 (Koper)</v>
      </c>
      <c r="C115" s="95" t="s">
        <v>13</v>
      </c>
      <c r="D115" s="113">
        <f>+('fekalna osnovni podatki'!E12+'fekalna osnovni podatki'!F12)*1.2</f>
        <v>186.648</v>
      </c>
      <c r="E115" s="111"/>
      <c r="F115" s="306">
        <f>D115*E115</f>
        <v>0</v>
      </c>
      <c r="G115" s="161"/>
    </row>
    <row r="116" spans="1:7" ht="12.75" customHeight="1">
      <c r="A116" s="43"/>
      <c r="B116" s="57" t="str">
        <f>'fekalna osnovni podatki'!B13</f>
        <v>kanal K3</v>
      </c>
      <c r="C116" s="95" t="s">
        <v>13</v>
      </c>
      <c r="D116" s="113">
        <f>+('fekalna osnovni podatki'!E13+'fekalna osnovni podatki'!F13)*1.2</f>
        <v>233.73599999999999</v>
      </c>
      <c r="E116" s="111"/>
      <c r="F116" s="306">
        <f t="shared" ref="F116:F131" si="5">D116*E116</f>
        <v>0</v>
      </c>
      <c r="G116" s="161"/>
    </row>
    <row r="117" spans="1:7" ht="12.75" customHeight="1">
      <c r="A117" s="43"/>
      <c r="B117" s="57" t="str">
        <f>'fekalna osnovni podatki'!B14</f>
        <v>kanal K3.1</v>
      </c>
      <c r="C117" s="95" t="s">
        <v>13</v>
      </c>
      <c r="D117" s="113">
        <f>+('fekalna osnovni podatki'!E14+'fekalna osnovni podatki'!F14)*1.2</f>
        <v>42.191999999999993</v>
      </c>
      <c r="E117" s="111"/>
      <c r="F117" s="306">
        <f t="shared" si="5"/>
        <v>0</v>
      </c>
      <c r="G117" s="161"/>
    </row>
    <row r="118" spans="1:7" ht="12.75" customHeight="1">
      <c r="A118" s="43"/>
      <c r="B118" s="57" t="str">
        <f>'fekalna osnovni podatki'!B15</f>
        <v>kanal K3.2</v>
      </c>
      <c r="C118" s="95" t="s">
        <v>13</v>
      </c>
      <c r="D118" s="113">
        <f>+('fekalna osnovni podatki'!E15+'fekalna osnovni podatki'!F15)*1.2</f>
        <v>32.808</v>
      </c>
      <c r="E118" s="111"/>
      <c r="F118" s="306">
        <f t="shared" si="5"/>
        <v>0</v>
      </c>
      <c r="G118" s="161"/>
    </row>
    <row r="119" spans="1:7" ht="12.75" customHeight="1">
      <c r="A119" s="43"/>
      <c r="B119" s="57" t="str">
        <f>'fekalna osnovni podatki'!B16</f>
        <v>kanal K4</v>
      </c>
      <c r="C119" s="95" t="s">
        <v>13</v>
      </c>
      <c r="D119" s="113">
        <f>+('fekalna osnovni podatki'!E16+'fekalna osnovni podatki'!F16)*1.2</f>
        <v>695.2919999999998</v>
      </c>
      <c r="E119" s="111"/>
      <c r="F119" s="306">
        <f t="shared" si="5"/>
        <v>0</v>
      </c>
      <c r="G119" s="161"/>
    </row>
    <row r="120" spans="1:7" ht="12.75" customHeight="1">
      <c r="A120" s="43"/>
      <c r="B120" s="57" t="str">
        <f>'fekalna osnovni podatki'!B17</f>
        <v>kanal K4.1</v>
      </c>
      <c r="C120" s="95" t="s">
        <v>13</v>
      </c>
      <c r="D120" s="113">
        <f>+('fekalna osnovni podatki'!E17+'fekalna osnovni podatki'!F17)*1.2</f>
        <v>126.52799999999999</v>
      </c>
      <c r="E120" s="111"/>
      <c r="F120" s="306">
        <f t="shared" si="5"/>
        <v>0</v>
      </c>
      <c r="G120" s="161"/>
    </row>
    <row r="121" spans="1:7" ht="12.75" customHeight="1">
      <c r="A121" s="43"/>
      <c r="B121" s="57" t="str">
        <f>'fekalna osnovni podatki'!B18</f>
        <v>kanal K4.1.2</v>
      </c>
      <c r="C121" s="95" t="s">
        <v>13</v>
      </c>
      <c r="D121" s="113">
        <f>+('fekalna osnovni podatki'!E18+'fekalna osnovni podatki'!F18)*1.2</f>
        <v>85.007999999999996</v>
      </c>
      <c r="E121" s="111"/>
      <c r="F121" s="306">
        <f t="shared" si="5"/>
        <v>0</v>
      </c>
      <c r="G121" s="161"/>
    </row>
    <row r="122" spans="1:7" ht="12.75" customHeight="1">
      <c r="A122" s="43"/>
      <c r="B122" s="57" t="str">
        <f>'fekalna osnovni podatki'!B19</f>
        <v>kanal K4.2</v>
      </c>
      <c r="C122" s="95" t="s">
        <v>13</v>
      </c>
      <c r="D122" s="113">
        <f>+('fekalna osnovni podatki'!E19+'fekalna osnovni podatki'!F19)*1.2</f>
        <v>311.09999999999997</v>
      </c>
      <c r="E122" s="111"/>
      <c r="F122" s="306">
        <f t="shared" si="5"/>
        <v>0</v>
      </c>
      <c r="G122" s="161"/>
    </row>
    <row r="123" spans="1:7" ht="12.75" customHeight="1">
      <c r="A123" s="43"/>
      <c r="B123" s="57" t="str">
        <f>'fekalna osnovni podatki'!B20</f>
        <v>kanal K4.2.1</v>
      </c>
      <c r="C123" s="95" t="s">
        <v>13</v>
      </c>
      <c r="D123" s="113">
        <f>+('fekalna osnovni podatki'!E20+'fekalna osnovni podatki'!F20)*1.2</f>
        <v>55.224000000000004</v>
      </c>
      <c r="E123" s="111"/>
      <c r="F123" s="306">
        <f t="shared" si="5"/>
        <v>0</v>
      </c>
      <c r="G123" s="161"/>
    </row>
    <row r="124" spans="1:7" ht="12.75" customHeight="1">
      <c r="A124" s="43"/>
      <c r="B124" s="57" t="str">
        <f>'fekalna osnovni podatki'!B21</f>
        <v>kanal K4.3</v>
      </c>
      <c r="C124" s="95" t="s">
        <v>13</v>
      </c>
      <c r="D124" s="113">
        <f>+('fekalna osnovni podatki'!E21+'fekalna osnovni podatki'!F21)*1.2</f>
        <v>37.128</v>
      </c>
      <c r="E124" s="111"/>
      <c r="F124" s="306">
        <f t="shared" si="5"/>
        <v>0</v>
      </c>
      <c r="G124" s="161"/>
    </row>
    <row r="125" spans="1:7" ht="12.75" customHeight="1">
      <c r="A125" s="43"/>
      <c r="B125" s="57" t="str">
        <f>'fekalna osnovni podatki'!B22</f>
        <v>kanal K5</v>
      </c>
      <c r="C125" s="95" t="s">
        <v>13</v>
      </c>
      <c r="D125" s="113">
        <f>+('fekalna osnovni podatki'!E22+'fekalna osnovni podatki'!F22)*1.2</f>
        <v>47.556000000000004</v>
      </c>
      <c r="E125" s="111"/>
      <c r="F125" s="306">
        <f t="shared" si="5"/>
        <v>0</v>
      </c>
      <c r="G125" s="161"/>
    </row>
    <row r="126" spans="1:7" ht="12.75" customHeight="1">
      <c r="A126" s="43"/>
      <c r="B126" s="57" t="str">
        <f>'fekalna osnovni podatki'!B23</f>
        <v>kanal K5.1</v>
      </c>
      <c r="C126" s="95" t="s">
        <v>13</v>
      </c>
      <c r="D126" s="113">
        <f>+('fekalna osnovni podatki'!E23+'fekalna osnovni podatki'!F23)*1.2</f>
        <v>32.076000000000001</v>
      </c>
      <c r="E126" s="111"/>
      <c r="F126" s="306">
        <f t="shared" si="5"/>
        <v>0</v>
      </c>
      <c r="G126" s="161"/>
    </row>
    <row r="127" spans="1:7" ht="12.75" customHeight="1">
      <c r="A127" s="43"/>
      <c r="B127" s="57" t="str">
        <f>'fekalna osnovni podatki'!B24</f>
        <v>kanal K5.2</v>
      </c>
      <c r="C127" s="95" t="s">
        <v>13</v>
      </c>
      <c r="D127" s="113">
        <f>+('fekalna osnovni podatki'!E24+'fekalna osnovni podatki'!F24)*1.2</f>
        <v>0</v>
      </c>
      <c r="E127" s="111"/>
      <c r="F127" s="306">
        <f t="shared" si="5"/>
        <v>0</v>
      </c>
      <c r="G127" s="161"/>
    </row>
    <row r="128" spans="1:7" ht="12.75" customHeight="1">
      <c r="A128" s="43"/>
      <c r="B128" s="57" t="str">
        <f>'fekalna osnovni podatki'!B25</f>
        <v>kanal K5.3</v>
      </c>
      <c r="C128" s="95" t="s">
        <v>13</v>
      </c>
      <c r="D128" s="113">
        <f>+('fekalna osnovni podatki'!E25+'fekalna osnovni podatki'!F25)*1.2</f>
        <v>0</v>
      </c>
      <c r="E128" s="111"/>
      <c r="F128" s="306">
        <f t="shared" si="5"/>
        <v>0</v>
      </c>
      <c r="G128" s="161"/>
    </row>
    <row r="129" spans="1:7" ht="12.75" customHeight="1">
      <c r="A129" s="43"/>
      <c r="B129" s="57" t="str">
        <f>'fekalna osnovni podatki'!B26</f>
        <v>kanal K5.4</v>
      </c>
      <c r="C129" s="95" t="s">
        <v>13</v>
      </c>
      <c r="D129" s="113">
        <f>+('fekalna osnovni podatki'!E26+'fekalna osnovni podatki'!F26)*1.2</f>
        <v>0</v>
      </c>
      <c r="E129" s="111"/>
      <c r="F129" s="306">
        <f t="shared" si="5"/>
        <v>0</v>
      </c>
      <c r="G129" s="161"/>
    </row>
    <row r="130" spans="1:7" ht="12.75" customHeight="1">
      <c r="A130" s="43"/>
      <c r="B130" s="57" t="str">
        <f>'fekalna osnovni podatki'!B27</f>
        <v>tlačni T1</v>
      </c>
      <c r="C130" s="95" t="s">
        <v>13</v>
      </c>
      <c r="D130" s="113">
        <f>+('fekalna osnovni podatki'!E27+'fekalna osnovni podatki'!F27)*1.2</f>
        <v>91.631999999999991</v>
      </c>
      <c r="E130" s="111"/>
      <c r="F130" s="306">
        <f t="shared" si="5"/>
        <v>0</v>
      </c>
      <c r="G130" s="161"/>
    </row>
    <row r="131" spans="1:7" ht="12.75" customHeight="1">
      <c r="A131" s="43"/>
      <c r="B131" s="57" t="str">
        <f>'fekalna osnovni podatki'!B28</f>
        <v>tlačni T2</v>
      </c>
      <c r="C131" s="95" t="s">
        <v>13</v>
      </c>
      <c r="D131" s="113">
        <f>+('fekalna osnovni podatki'!E28+'fekalna osnovni podatki'!F28)*1.2</f>
        <v>141.22799999999998</v>
      </c>
      <c r="E131" s="111"/>
      <c r="F131" s="306">
        <f t="shared" si="5"/>
        <v>0</v>
      </c>
      <c r="G131" s="161"/>
    </row>
    <row r="132" spans="1:7" ht="12.75" customHeight="1">
      <c r="A132" s="43"/>
      <c r="B132" s="169" t="s">
        <v>20</v>
      </c>
      <c r="C132" s="93"/>
      <c r="D132" s="113">
        <f>SUM(D112:D131)</f>
        <v>4179.1559999999999</v>
      </c>
      <c r="E132" s="167"/>
      <c r="F132" s="105"/>
      <c r="G132" s="161"/>
    </row>
    <row r="133" spans="1:7" ht="12.75" customHeight="1">
      <c r="A133" s="43"/>
      <c r="B133" s="51"/>
      <c r="C133" s="95"/>
      <c r="D133" s="128"/>
      <c r="E133" s="126"/>
      <c r="F133" s="105"/>
      <c r="G133" s="105"/>
    </row>
    <row r="134" spans="1:7" ht="102">
      <c r="A134" s="43">
        <v>6</v>
      </c>
      <c r="B134" s="64" t="s">
        <v>117</v>
      </c>
      <c r="C134" s="92"/>
      <c r="D134" s="117"/>
      <c r="E134" s="113"/>
      <c r="F134" s="104"/>
      <c r="G134" s="104"/>
    </row>
    <row r="135" spans="1:7" ht="12.75" customHeight="1">
      <c r="A135" s="43"/>
      <c r="B135" s="57"/>
      <c r="C135" s="92"/>
      <c r="D135" s="117"/>
      <c r="E135" s="117"/>
      <c r="F135" s="104"/>
      <c r="G135" s="67"/>
    </row>
    <row r="136" spans="1:7" ht="12.75" customHeight="1">
      <c r="A136" s="43"/>
      <c r="B136" s="57" t="str">
        <f>'fekalna osnovni podatki'!B8</f>
        <v>Območje Barižoni</v>
      </c>
      <c r="C136" s="92"/>
      <c r="E136" s="117"/>
      <c r="F136" s="104"/>
      <c r="G136" s="132"/>
    </row>
    <row r="137" spans="1:7" ht="12.75" customHeight="1">
      <c r="A137" s="43"/>
      <c r="B137" s="57" t="str">
        <f>'fekalna osnovni podatki'!B9</f>
        <v>kanal K1 (Ankaran)</v>
      </c>
      <c r="C137" s="92" t="s">
        <v>14</v>
      </c>
      <c r="D137" s="59">
        <f>+predD!D204</f>
        <v>2525.92</v>
      </c>
      <c r="E137" s="167"/>
      <c r="F137" s="306">
        <f>D137*E137</f>
        <v>0</v>
      </c>
      <c r="G137" s="104"/>
    </row>
    <row r="138" spans="1:7" ht="12.75" customHeight="1">
      <c r="A138" s="43"/>
      <c r="B138" s="57" t="str">
        <f>'fekalna osnovni podatki'!B10</f>
        <v>kanal K1 (Koper)</v>
      </c>
      <c r="C138" s="92" t="s">
        <v>14</v>
      </c>
      <c r="D138" s="59">
        <f>+predD!D205</f>
        <v>4081.6</v>
      </c>
      <c r="E138" s="167"/>
      <c r="F138" s="306">
        <f t="shared" ref="F138:F156" si="6">D138*E138</f>
        <v>0</v>
      </c>
      <c r="G138" s="104"/>
    </row>
    <row r="139" spans="1:7" ht="12.75" customHeight="1">
      <c r="A139" s="43"/>
      <c r="B139" s="57" t="str">
        <f>'fekalna osnovni podatki'!B11</f>
        <v>kanal K2 (Ankaran)</v>
      </c>
      <c r="C139" s="92" t="s">
        <v>14</v>
      </c>
      <c r="D139" s="59">
        <f>+predD!D206</f>
        <v>196.86</v>
      </c>
      <c r="E139" s="167"/>
      <c r="F139" s="306">
        <f t="shared" si="6"/>
        <v>0</v>
      </c>
      <c r="G139" s="104"/>
    </row>
    <row r="140" spans="1:7" ht="12.75" customHeight="1">
      <c r="A140" s="43"/>
      <c r="B140" s="57" t="str">
        <f>'fekalna osnovni podatki'!B12</f>
        <v>kanal K2 (Koper)</v>
      </c>
      <c r="C140" s="92" t="s">
        <v>14</v>
      </c>
      <c r="D140" s="59">
        <f>+predD!D207</f>
        <v>466.62</v>
      </c>
      <c r="E140" s="167"/>
      <c r="F140" s="306">
        <f t="shared" si="6"/>
        <v>0</v>
      </c>
      <c r="G140" s="104"/>
    </row>
    <row r="141" spans="1:7" ht="12.75" customHeight="1">
      <c r="A141" s="43"/>
      <c r="B141" s="57" t="str">
        <f>'fekalna osnovni podatki'!B13</f>
        <v>kanal K3</v>
      </c>
      <c r="C141" s="92" t="s">
        <v>14</v>
      </c>
      <c r="D141" s="59">
        <f>+predD!D208</f>
        <v>285.59999999999997</v>
      </c>
      <c r="E141" s="167"/>
      <c r="F141" s="306">
        <f t="shared" si="6"/>
        <v>0</v>
      </c>
      <c r="G141" s="104"/>
    </row>
    <row r="142" spans="1:7" ht="12.75" customHeight="1">
      <c r="A142" s="43"/>
      <c r="B142" s="57" t="str">
        <f>'fekalna osnovni podatki'!B14</f>
        <v>kanal K3.1</v>
      </c>
      <c r="C142" s="92" t="s">
        <v>14</v>
      </c>
      <c r="D142" s="59">
        <f>+predD!D209</f>
        <v>105.47999999999999</v>
      </c>
      <c r="E142" s="167"/>
      <c r="F142" s="306">
        <f t="shared" si="6"/>
        <v>0</v>
      </c>
      <c r="G142" s="104"/>
    </row>
    <row r="143" spans="1:7" ht="12.75" customHeight="1">
      <c r="A143" s="43"/>
      <c r="B143" s="57" t="str">
        <f>'fekalna osnovni podatki'!B15</f>
        <v>kanal K3.2</v>
      </c>
      <c r="C143" s="92" t="s">
        <v>14</v>
      </c>
      <c r="D143" s="59">
        <f>+predD!D210</f>
        <v>82.02</v>
      </c>
      <c r="E143" s="167"/>
      <c r="F143" s="306">
        <f t="shared" si="6"/>
        <v>0</v>
      </c>
      <c r="G143" s="104"/>
    </row>
    <row r="144" spans="1:7" ht="12.75" customHeight="1">
      <c r="A144" s="43"/>
      <c r="B144" s="57" t="str">
        <f>'fekalna osnovni podatki'!B16</f>
        <v>kanal K4</v>
      </c>
      <c r="C144" s="92" t="s">
        <v>14</v>
      </c>
      <c r="D144" s="59">
        <f>+predD!D211</f>
        <v>174.51000000000005</v>
      </c>
      <c r="E144" s="167"/>
      <c r="F144" s="306">
        <f t="shared" si="6"/>
        <v>0</v>
      </c>
      <c r="G144" s="104"/>
    </row>
    <row r="145" spans="1:7" ht="12.75" customHeight="1">
      <c r="A145" s="43"/>
      <c r="B145" s="57" t="str">
        <f>'fekalna osnovni podatki'!B17</f>
        <v>kanal K4.1</v>
      </c>
      <c r="C145" s="92" t="s">
        <v>14</v>
      </c>
      <c r="D145" s="59">
        <f>+predD!D212</f>
        <v>369.03999999999996</v>
      </c>
      <c r="E145" s="167"/>
      <c r="F145" s="306">
        <f t="shared" si="6"/>
        <v>0</v>
      </c>
      <c r="G145" s="104"/>
    </row>
    <row r="146" spans="1:7" ht="12.75" customHeight="1">
      <c r="A146" s="43"/>
      <c r="B146" s="57" t="str">
        <f>'fekalna osnovni podatki'!B18</f>
        <v>kanal K4.1.2</v>
      </c>
      <c r="C146" s="92" t="s">
        <v>14</v>
      </c>
      <c r="D146" s="59">
        <f>+predD!D213</f>
        <v>80.37</v>
      </c>
      <c r="E146" s="167"/>
      <c r="F146" s="306">
        <f t="shared" si="6"/>
        <v>0</v>
      </c>
      <c r="G146" s="104"/>
    </row>
    <row r="147" spans="1:7" ht="12.75" customHeight="1">
      <c r="A147" s="43"/>
      <c r="B147" s="57" t="str">
        <f>'fekalna osnovni podatki'!B19</f>
        <v>kanal K4.2</v>
      </c>
      <c r="C147" s="92" t="s">
        <v>14</v>
      </c>
      <c r="D147" s="59">
        <f>+predD!D214</f>
        <v>907.375</v>
      </c>
      <c r="E147" s="167"/>
      <c r="F147" s="306">
        <f t="shared" si="6"/>
        <v>0</v>
      </c>
      <c r="G147" s="104"/>
    </row>
    <row r="148" spans="1:7" ht="12.75" customHeight="1">
      <c r="A148" s="43"/>
      <c r="B148" s="57" t="str">
        <f>'fekalna osnovni podatki'!B20</f>
        <v>kanal K4.2.1</v>
      </c>
      <c r="C148" s="92" t="s">
        <v>14</v>
      </c>
      <c r="D148" s="59">
        <f>+predD!D215</f>
        <v>184.08</v>
      </c>
      <c r="E148" s="167"/>
      <c r="F148" s="306">
        <f t="shared" si="6"/>
        <v>0</v>
      </c>
      <c r="G148" s="104"/>
    </row>
    <row r="149" spans="1:7" ht="12.75" customHeight="1">
      <c r="A149" s="43"/>
      <c r="B149" s="57" t="str">
        <f>'fekalna osnovni podatki'!B21</f>
        <v>kanal K4.3</v>
      </c>
      <c r="C149" s="92" t="s">
        <v>14</v>
      </c>
      <c r="D149" s="59">
        <f>+predD!D216</f>
        <v>0</v>
      </c>
      <c r="E149" s="167"/>
      <c r="F149" s="306">
        <f t="shared" si="6"/>
        <v>0</v>
      </c>
      <c r="G149" s="104"/>
    </row>
    <row r="150" spans="1:7" ht="12.75" customHeight="1">
      <c r="A150" s="43"/>
      <c r="B150" s="57" t="str">
        <f>'fekalna osnovni podatki'!B22</f>
        <v>kanal K5</v>
      </c>
      <c r="C150" s="92" t="s">
        <v>14</v>
      </c>
      <c r="D150" s="59">
        <f>+predD!D217</f>
        <v>138.70500000000001</v>
      </c>
      <c r="E150" s="167"/>
      <c r="F150" s="306">
        <f t="shared" si="6"/>
        <v>0</v>
      </c>
      <c r="G150" s="104"/>
    </row>
    <row r="151" spans="1:7" ht="12.75" customHeight="1">
      <c r="A151" s="43"/>
      <c r="B151" s="57" t="str">
        <f>'fekalna osnovni podatki'!B23</f>
        <v>kanal K5.1</v>
      </c>
      <c r="C151" s="92" t="s">
        <v>14</v>
      </c>
      <c r="D151" s="59">
        <f>+predD!D218</f>
        <v>80.19</v>
      </c>
      <c r="E151" s="167"/>
      <c r="F151" s="306">
        <f t="shared" si="6"/>
        <v>0</v>
      </c>
      <c r="G151" s="104"/>
    </row>
    <row r="152" spans="1:7" ht="12.75" customHeight="1">
      <c r="A152" s="43"/>
      <c r="B152" s="57" t="str">
        <f>'fekalna osnovni podatki'!B24</f>
        <v>kanal K5.2</v>
      </c>
      <c r="C152" s="92" t="s">
        <v>14</v>
      </c>
      <c r="D152" s="59">
        <f>+predD!D219</f>
        <v>0</v>
      </c>
      <c r="E152" s="167"/>
      <c r="F152" s="306">
        <f t="shared" si="6"/>
        <v>0</v>
      </c>
      <c r="G152" s="104"/>
    </row>
    <row r="153" spans="1:7" ht="12.75" customHeight="1">
      <c r="A153" s="43"/>
      <c r="B153" s="57" t="str">
        <f>'fekalna osnovni podatki'!B25</f>
        <v>kanal K5.3</v>
      </c>
      <c r="C153" s="92" t="s">
        <v>14</v>
      </c>
      <c r="D153" s="59">
        <f>+predD!D220</f>
        <v>0</v>
      </c>
      <c r="E153" s="167"/>
      <c r="F153" s="306">
        <f t="shared" si="6"/>
        <v>0</v>
      </c>
      <c r="G153" s="104"/>
    </row>
    <row r="154" spans="1:7" ht="12.75" customHeight="1">
      <c r="A154" s="43"/>
      <c r="B154" s="57" t="str">
        <f>'fekalna osnovni podatki'!B26</f>
        <v>kanal K5.4</v>
      </c>
      <c r="C154" s="92" t="s">
        <v>14</v>
      </c>
      <c r="D154" s="59">
        <f>+predD!D221</f>
        <v>0</v>
      </c>
      <c r="E154" s="167"/>
      <c r="F154" s="306">
        <f t="shared" si="6"/>
        <v>0</v>
      </c>
      <c r="G154" s="104"/>
    </row>
    <row r="155" spans="1:7" ht="12.75" customHeight="1">
      <c r="A155" s="43"/>
      <c r="B155" s="57" t="str">
        <f>'fekalna osnovni podatki'!B27</f>
        <v>tlačni T1</v>
      </c>
      <c r="C155" s="92" t="s">
        <v>14</v>
      </c>
      <c r="D155" s="59">
        <f>+predD!D222</f>
        <v>85.504999999999995</v>
      </c>
      <c r="E155" s="167"/>
      <c r="F155" s="306">
        <f t="shared" si="6"/>
        <v>0</v>
      </c>
      <c r="G155" s="104"/>
    </row>
    <row r="156" spans="1:7" ht="12.75" customHeight="1">
      <c r="A156" s="43"/>
      <c r="B156" s="57" t="str">
        <f>'fekalna osnovni podatki'!B28</f>
        <v>tlačni T2</v>
      </c>
      <c r="C156" s="92" t="s">
        <v>14</v>
      </c>
      <c r="D156" s="59">
        <f>+predD!D223</f>
        <v>441.33749999999998</v>
      </c>
      <c r="E156" s="167"/>
      <c r="F156" s="306">
        <f t="shared" si="6"/>
        <v>0</v>
      </c>
      <c r="G156" s="104"/>
    </row>
    <row r="157" spans="1:7" ht="12.75" customHeight="1">
      <c r="A157" s="43"/>
      <c r="B157" s="169" t="s">
        <v>20</v>
      </c>
      <c r="C157" s="93"/>
      <c r="D157" s="113">
        <f>SUM(D137:D156)</f>
        <v>10205.212500000001</v>
      </c>
      <c r="E157" s="167"/>
      <c r="F157" s="105"/>
      <c r="G157" s="104"/>
    </row>
    <row r="158" spans="1:7" ht="12.75" customHeight="1">
      <c r="A158" s="43"/>
      <c r="B158" s="51"/>
      <c r="C158" s="95"/>
      <c r="D158" s="128"/>
      <c r="E158" s="126"/>
      <c r="F158" s="105"/>
      <c r="G158" s="105"/>
    </row>
    <row r="159" spans="1:7" ht="51">
      <c r="A159" s="43">
        <f>+A134+1</f>
        <v>7</v>
      </c>
      <c r="B159" s="51" t="s">
        <v>40</v>
      </c>
      <c r="C159" s="147"/>
      <c r="D159" s="117"/>
      <c r="E159" s="133"/>
      <c r="F159" s="104"/>
      <c r="G159" s="104"/>
    </row>
    <row r="160" spans="1:7" ht="12.75" customHeight="1">
      <c r="A160" s="43"/>
      <c r="B160" s="57"/>
      <c r="C160" s="92"/>
      <c r="D160" s="117"/>
      <c r="E160" s="117"/>
      <c r="F160" s="104"/>
      <c r="G160" s="104"/>
    </row>
    <row r="161" spans="1:7" ht="12.75" customHeight="1">
      <c r="A161" s="43"/>
      <c r="B161" s="57" t="str">
        <f>'fekalna osnovni podatki'!B8</f>
        <v>Območje Barižoni</v>
      </c>
      <c r="C161" s="92"/>
      <c r="E161" s="117"/>
      <c r="F161" s="104"/>
      <c r="G161" s="104"/>
    </row>
    <row r="162" spans="1:7" ht="12.75" customHeight="1">
      <c r="A162" s="43"/>
      <c r="B162" s="57" t="str">
        <f>'fekalna osnovni podatki'!B9</f>
        <v>kanal K1 (Ankaran)</v>
      </c>
      <c r="C162" s="92" t="s">
        <v>14</v>
      </c>
      <c r="D162" s="59">
        <f t="shared" ref="D162:D181" si="7">+D137</f>
        <v>2525.92</v>
      </c>
      <c r="E162" s="167"/>
      <c r="F162" s="306">
        <f>D162*E162</f>
        <v>0</v>
      </c>
      <c r="G162" s="104"/>
    </row>
    <row r="163" spans="1:7" ht="12.75" customHeight="1">
      <c r="A163" s="43"/>
      <c r="B163" s="57" t="str">
        <f>'fekalna osnovni podatki'!B10</f>
        <v>kanal K1 (Koper)</v>
      </c>
      <c r="C163" s="92" t="s">
        <v>14</v>
      </c>
      <c r="D163" s="59">
        <f t="shared" si="7"/>
        <v>4081.6</v>
      </c>
      <c r="E163" s="167"/>
      <c r="F163" s="306">
        <f t="shared" ref="F163:F181" si="8">D163*E163</f>
        <v>0</v>
      </c>
      <c r="G163" s="104"/>
    </row>
    <row r="164" spans="1:7" ht="12.75" customHeight="1">
      <c r="A164" s="43"/>
      <c r="B164" s="57" t="str">
        <f>'fekalna osnovni podatki'!B11</f>
        <v>kanal K2 (Ankaran)</v>
      </c>
      <c r="C164" s="92" t="s">
        <v>14</v>
      </c>
      <c r="D164" s="59">
        <f t="shared" si="7"/>
        <v>196.86</v>
      </c>
      <c r="E164" s="167"/>
      <c r="F164" s="306">
        <f t="shared" si="8"/>
        <v>0</v>
      </c>
      <c r="G164" s="104"/>
    </row>
    <row r="165" spans="1:7" ht="12.75" customHeight="1">
      <c r="A165" s="43"/>
      <c r="B165" s="57" t="str">
        <f>'fekalna osnovni podatki'!B12</f>
        <v>kanal K2 (Koper)</v>
      </c>
      <c r="C165" s="92" t="s">
        <v>14</v>
      </c>
      <c r="D165" s="59">
        <f t="shared" si="7"/>
        <v>466.62</v>
      </c>
      <c r="E165" s="167"/>
      <c r="F165" s="306">
        <f t="shared" si="8"/>
        <v>0</v>
      </c>
      <c r="G165" s="104"/>
    </row>
    <row r="166" spans="1:7" ht="12.75" customHeight="1">
      <c r="A166" s="43"/>
      <c r="B166" s="57" t="str">
        <f>'fekalna osnovni podatki'!B13</f>
        <v>kanal K3</v>
      </c>
      <c r="C166" s="92" t="s">
        <v>14</v>
      </c>
      <c r="D166" s="59">
        <f t="shared" si="7"/>
        <v>285.59999999999997</v>
      </c>
      <c r="E166" s="167"/>
      <c r="F166" s="306">
        <f t="shared" si="8"/>
        <v>0</v>
      </c>
      <c r="G166" s="104"/>
    </row>
    <row r="167" spans="1:7" ht="12.75" customHeight="1">
      <c r="A167" s="43"/>
      <c r="B167" s="57" t="str">
        <f>'fekalna osnovni podatki'!B14</f>
        <v>kanal K3.1</v>
      </c>
      <c r="C167" s="92" t="s">
        <v>14</v>
      </c>
      <c r="D167" s="59">
        <f t="shared" si="7"/>
        <v>105.47999999999999</v>
      </c>
      <c r="E167" s="167"/>
      <c r="F167" s="306">
        <f t="shared" si="8"/>
        <v>0</v>
      </c>
      <c r="G167" s="104"/>
    </row>
    <row r="168" spans="1:7" ht="12.75" customHeight="1">
      <c r="A168" s="43"/>
      <c r="B168" s="57" t="str">
        <f>'fekalna osnovni podatki'!B15</f>
        <v>kanal K3.2</v>
      </c>
      <c r="C168" s="92" t="s">
        <v>14</v>
      </c>
      <c r="D168" s="59">
        <f t="shared" si="7"/>
        <v>82.02</v>
      </c>
      <c r="E168" s="167"/>
      <c r="F168" s="306">
        <f t="shared" si="8"/>
        <v>0</v>
      </c>
      <c r="G168" s="104"/>
    </row>
    <row r="169" spans="1:7" ht="12.75" customHeight="1">
      <c r="A169" s="43"/>
      <c r="B169" s="57" t="str">
        <f>'fekalna osnovni podatki'!B16</f>
        <v>kanal K4</v>
      </c>
      <c r="C169" s="92" t="s">
        <v>14</v>
      </c>
      <c r="D169" s="59">
        <f t="shared" si="7"/>
        <v>174.51000000000005</v>
      </c>
      <c r="E169" s="167"/>
      <c r="F169" s="306">
        <f t="shared" si="8"/>
        <v>0</v>
      </c>
      <c r="G169" s="104"/>
    </row>
    <row r="170" spans="1:7" ht="12.75" customHeight="1">
      <c r="A170" s="43"/>
      <c r="B170" s="57" t="str">
        <f>'fekalna osnovni podatki'!B17</f>
        <v>kanal K4.1</v>
      </c>
      <c r="C170" s="92" t="s">
        <v>14</v>
      </c>
      <c r="D170" s="59">
        <f t="shared" si="7"/>
        <v>369.03999999999996</v>
      </c>
      <c r="E170" s="167"/>
      <c r="F170" s="306">
        <f t="shared" si="8"/>
        <v>0</v>
      </c>
      <c r="G170" s="104"/>
    </row>
    <row r="171" spans="1:7" ht="12.75" customHeight="1">
      <c r="A171" s="43"/>
      <c r="B171" s="57" t="str">
        <f>'fekalna osnovni podatki'!B18</f>
        <v>kanal K4.1.2</v>
      </c>
      <c r="C171" s="92" t="s">
        <v>14</v>
      </c>
      <c r="D171" s="59">
        <f t="shared" si="7"/>
        <v>80.37</v>
      </c>
      <c r="E171" s="167"/>
      <c r="F171" s="306">
        <f t="shared" si="8"/>
        <v>0</v>
      </c>
      <c r="G171" s="104"/>
    </row>
    <row r="172" spans="1:7" ht="12.75" customHeight="1">
      <c r="A172" s="43"/>
      <c r="B172" s="57" t="str">
        <f>'fekalna osnovni podatki'!B19</f>
        <v>kanal K4.2</v>
      </c>
      <c r="C172" s="92" t="s">
        <v>14</v>
      </c>
      <c r="D172" s="59">
        <f t="shared" si="7"/>
        <v>907.375</v>
      </c>
      <c r="E172" s="167"/>
      <c r="F172" s="306">
        <f t="shared" si="8"/>
        <v>0</v>
      </c>
      <c r="G172" s="104"/>
    </row>
    <row r="173" spans="1:7" ht="12.75" customHeight="1">
      <c r="A173" s="43"/>
      <c r="B173" s="57" t="str">
        <f>'fekalna osnovni podatki'!B20</f>
        <v>kanal K4.2.1</v>
      </c>
      <c r="C173" s="92" t="s">
        <v>14</v>
      </c>
      <c r="D173" s="59">
        <f t="shared" si="7"/>
        <v>184.08</v>
      </c>
      <c r="E173" s="167"/>
      <c r="F173" s="306">
        <f t="shared" si="8"/>
        <v>0</v>
      </c>
      <c r="G173" s="104"/>
    </row>
    <row r="174" spans="1:7" ht="12.75" customHeight="1">
      <c r="A174" s="43"/>
      <c r="B174" s="57" t="str">
        <f>'fekalna osnovni podatki'!B21</f>
        <v>kanal K4.3</v>
      </c>
      <c r="C174" s="92" t="s">
        <v>14</v>
      </c>
      <c r="D174" s="59">
        <f t="shared" si="7"/>
        <v>0</v>
      </c>
      <c r="E174" s="167"/>
      <c r="F174" s="306">
        <f t="shared" si="8"/>
        <v>0</v>
      </c>
      <c r="G174" s="104"/>
    </row>
    <row r="175" spans="1:7" ht="12.75" customHeight="1">
      <c r="A175" s="43"/>
      <c r="B175" s="57" t="str">
        <f>'fekalna osnovni podatki'!B22</f>
        <v>kanal K5</v>
      </c>
      <c r="C175" s="92" t="s">
        <v>14</v>
      </c>
      <c r="D175" s="59">
        <f t="shared" si="7"/>
        <v>138.70500000000001</v>
      </c>
      <c r="E175" s="167"/>
      <c r="F175" s="306">
        <f t="shared" si="8"/>
        <v>0</v>
      </c>
      <c r="G175" s="104"/>
    </row>
    <row r="176" spans="1:7" ht="12.75" customHeight="1">
      <c r="A176" s="43"/>
      <c r="B176" s="57" t="str">
        <f>'fekalna osnovni podatki'!B23</f>
        <v>kanal K5.1</v>
      </c>
      <c r="C176" s="92" t="s">
        <v>14</v>
      </c>
      <c r="D176" s="59">
        <f t="shared" si="7"/>
        <v>80.19</v>
      </c>
      <c r="E176" s="167"/>
      <c r="F176" s="306">
        <f t="shared" si="8"/>
        <v>0</v>
      </c>
      <c r="G176" s="104"/>
    </row>
    <row r="177" spans="1:7" ht="12.75" customHeight="1">
      <c r="A177" s="43"/>
      <c r="B177" s="57" t="str">
        <f>'fekalna osnovni podatki'!B24</f>
        <v>kanal K5.2</v>
      </c>
      <c r="C177" s="92" t="s">
        <v>14</v>
      </c>
      <c r="D177" s="59">
        <f t="shared" si="7"/>
        <v>0</v>
      </c>
      <c r="E177" s="167"/>
      <c r="F177" s="306">
        <f t="shared" si="8"/>
        <v>0</v>
      </c>
      <c r="G177" s="104"/>
    </row>
    <row r="178" spans="1:7" ht="12.75" customHeight="1">
      <c r="A178" s="43"/>
      <c r="B178" s="57" t="str">
        <f>'fekalna osnovni podatki'!B25</f>
        <v>kanal K5.3</v>
      </c>
      <c r="C178" s="92" t="s">
        <v>14</v>
      </c>
      <c r="D178" s="59">
        <f t="shared" si="7"/>
        <v>0</v>
      </c>
      <c r="E178" s="167"/>
      <c r="F178" s="306">
        <f t="shared" si="8"/>
        <v>0</v>
      </c>
      <c r="G178" s="104"/>
    </row>
    <row r="179" spans="1:7" ht="12.75" customHeight="1">
      <c r="A179" s="43"/>
      <c r="B179" s="57" t="str">
        <f>'fekalna osnovni podatki'!B26</f>
        <v>kanal K5.4</v>
      </c>
      <c r="C179" s="92" t="s">
        <v>14</v>
      </c>
      <c r="D179" s="59">
        <f t="shared" si="7"/>
        <v>0</v>
      </c>
      <c r="E179" s="167"/>
      <c r="F179" s="306">
        <f t="shared" si="8"/>
        <v>0</v>
      </c>
      <c r="G179" s="104"/>
    </row>
    <row r="180" spans="1:7" ht="12.75" customHeight="1">
      <c r="A180" s="43"/>
      <c r="B180" s="57" t="str">
        <f>'fekalna osnovni podatki'!B27</f>
        <v>tlačni T1</v>
      </c>
      <c r="C180" s="92" t="s">
        <v>14</v>
      </c>
      <c r="D180" s="59">
        <f t="shared" si="7"/>
        <v>85.504999999999995</v>
      </c>
      <c r="E180" s="167"/>
      <c r="F180" s="306">
        <f t="shared" si="8"/>
        <v>0</v>
      </c>
      <c r="G180" s="104"/>
    </row>
    <row r="181" spans="1:7" ht="12.75" customHeight="1">
      <c r="A181" s="43"/>
      <c r="B181" s="57" t="str">
        <f>'fekalna osnovni podatki'!B28</f>
        <v>tlačni T2</v>
      </c>
      <c r="C181" s="92" t="s">
        <v>14</v>
      </c>
      <c r="D181" s="59">
        <f t="shared" si="7"/>
        <v>441.33749999999998</v>
      </c>
      <c r="E181" s="167"/>
      <c r="F181" s="306">
        <f t="shared" si="8"/>
        <v>0</v>
      </c>
      <c r="G181" s="104"/>
    </row>
    <row r="182" spans="1:7" ht="12.75" customHeight="1">
      <c r="A182" s="43"/>
      <c r="B182" s="169" t="s">
        <v>20</v>
      </c>
      <c r="C182" s="93"/>
      <c r="D182" s="113">
        <f>SUM(D162:D181)</f>
        <v>10205.212500000001</v>
      </c>
      <c r="E182" s="167"/>
      <c r="F182" s="105"/>
      <c r="G182" s="104"/>
    </row>
    <row r="183" spans="1:7" ht="12.75" customHeight="1">
      <c r="A183" s="43"/>
      <c r="B183" s="64"/>
      <c r="C183" s="92"/>
      <c r="D183" s="113"/>
      <c r="E183" s="117"/>
      <c r="F183" s="104"/>
      <c r="G183" s="104"/>
    </row>
    <row r="184" spans="1:7" ht="89.25">
      <c r="A184" s="43">
        <f>+A159+1</f>
        <v>8</v>
      </c>
      <c r="B184" s="64" t="s">
        <v>128</v>
      </c>
      <c r="C184" s="148"/>
      <c r="D184" s="117"/>
      <c r="E184" s="113"/>
      <c r="F184" s="104"/>
      <c r="G184" s="104"/>
    </row>
    <row r="185" spans="1:7" ht="12.75" customHeight="1">
      <c r="A185" s="43"/>
      <c r="B185" s="57"/>
      <c r="C185" s="92"/>
      <c r="D185" s="117"/>
      <c r="E185" s="117"/>
      <c r="F185" s="104"/>
      <c r="G185" s="104"/>
    </row>
    <row r="186" spans="1:7" ht="12.75" customHeight="1">
      <c r="A186" s="43"/>
      <c r="B186" s="57" t="str">
        <f>'fekalna osnovni podatki'!B8</f>
        <v>Območje Barižoni</v>
      </c>
      <c r="C186" s="92"/>
      <c r="E186" s="117"/>
      <c r="F186" s="104"/>
      <c r="G186" s="104"/>
    </row>
    <row r="187" spans="1:7" ht="12.75" customHeight="1">
      <c r="A187" s="43"/>
      <c r="B187" s="57" t="str">
        <f>'fekalna osnovni podatki'!B9</f>
        <v>kanal K1 (Ankaran)</v>
      </c>
      <c r="C187" s="92" t="s">
        <v>14</v>
      </c>
      <c r="D187" s="59">
        <f t="shared" ref="D187:D206" si="9">+D162</f>
        <v>2525.92</v>
      </c>
      <c r="E187" s="167"/>
      <c r="F187" s="306">
        <f>D187*E187</f>
        <v>0</v>
      </c>
      <c r="G187" s="104"/>
    </row>
    <row r="188" spans="1:7" ht="12.75" customHeight="1">
      <c r="A188" s="43"/>
      <c r="B188" s="57" t="str">
        <f>'fekalna osnovni podatki'!B10</f>
        <v>kanal K1 (Koper)</v>
      </c>
      <c r="C188" s="92" t="s">
        <v>14</v>
      </c>
      <c r="D188" s="59">
        <f t="shared" si="9"/>
        <v>4081.6</v>
      </c>
      <c r="E188" s="167"/>
      <c r="F188" s="306">
        <f t="shared" ref="F188:F206" si="10">D188*E188</f>
        <v>0</v>
      </c>
      <c r="G188" s="104"/>
    </row>
    <row r="189" spans="1:7" ht="12.75" customHeight="1">
      <c r="A189" s="43"/>
      <c r="B189" s="57" t="str">
        <f>'fekalna osnovni podatki'!B11</f>
        <v>kanal K2 (Ankaran)</v>
      </c>
      <c r="C189" s="92" t="s">
        <v>14</v>
      </c>
      <c r="D189" s="59">
        <f t="shared" si="9"/>
        <v>196.86</v>
      </c>
      <c r="E189" s="167"/>
      <c r="F189" s="306">
        <f t="shared" si="10"/>
        <v>0</v>
      </c>
      <c r="G189" s="104"/>
    </row>
    <row r="190" spans="1:7" ht="12.75" customHeight="1">
      <c r="A190" s="43"/>
      <c r="B190" s="57" t="str">
        <f>'fekalna osnovni podatki'!B12</f>
        <v>kanal K2 (Koper)</v>
      </c>
      <c r="C190" s="92" t="s">
        <v>14</v>
      </c>
      <c r="D190" s="59">
        <f t="shared" si="9"/>
        <v>466.62</v>
      </c>
      <c r="E190" s="167"/>
      <c r="F190" s="306">
        <f t="shared" si="10"/>
        <v>0</v>
      </c>
      <c r="G190" s="104"/>
    </row>
    <row r="191" spans="1:7" ht="12.75" customHeight="1">
      <c r="A191" s="43"/>
      <c r="B191" s="57" t="str">
        <f>'fekalna osnovni podatki'!B13</f>
        <v>kanal K3</v>
      </c>
      <c r="C191" s="92" t="s">
        <v>14</v>
      </c>
      <c r="D191" s="59">
        <f t="shared" si="9"/>
        <v>285.59999999999997</v>
      </c>
      <c r="E191" s="167"/>
      <c r="F191" s="306">
        <f t="shared" si="10"/>
        <v>0</v>
      </c>
      <c r="G191" s="104"/>
    </row>
    <row r="192" spans="1:7" ht="12.75" customHeight="1">
      <c r="A192" s="43"/>
      <c r="B192" s="57" t="str">
        <f>'fekalna osnovni podatki'!B14</f>
        <v>kanal K3.1</v>
      </c>
      <c r="C192" s="92" t="s">
        <v>14</v>
      </c>
      <c r="D192" s="59">
        <f t="shared" si="9"/>
        <v>105.47999999999999</v>
      </c>
      <c r="E192" s="167"/>
      <c r="F192" s="306">
        <f t="shared" si="10"/>
        <v>0</v>
      </c>
      <c r="G192" s="104"/>
    </row>
    <row r="193" spans="1:7" ht="12.75" customHeight="1">
      <c r="A193" s="43"/>
      <c r="B193" s="57" t="str">
        <f>'fekalna osnovni podatki'!B15</f>
        <v>kanal K3.2</v>
      </c>
      <c r="C193" s="92" t="s">
        <v>14</v>
      </c>
      <c r="D193" s="59">
        <f t="shared" si="9"/>
        <v>82.02</v>
      </c>
      <c r="E193" s="167"/>
      <c r="F193" s="306">
        <f t="shared" si="10"/>
        <v>0</v>
      </c>
      <c r="G193" s="104"/>
    </row>
    <row r="194" spans="1:7" ht="12.75" customHeight="1">
      <c r="A194" s="43"/>
      <c r="B194" s="57" t="str">
        <f>'fekalna osnovni podatki'!B16</f>
        <v>kanal K4</v>
      </c>
      <c r="C194" s="92" t="s">
        <v>14</v>
      </c>
      <c r="D194" s="59">
        <f t="shared" si="9"/>
        <v>174.51000000000005</v>
      </c>
      <c r="E194" s="167"/>
      <c r="F194" s="306">
        <f t="shared" si="10"/>
        <v>0</v>
      </c>
      <c r="G194" s="104"/>
    </row>
    <row r="195" spans="1:7" ht="12.75" customHeight="1">
      <c r="A195" s="43"/>
      <c r="B195" s="57" t="str">
        <f>'fekalna osnovni podatki'!B17</f>
        <v>kanal K4.1</v>
      </c>
      <c r="C195" s="92" t="s">
        <v>14</v>
      </c>
      <c r="D195" s="59">
        <f t="shared" si="9"/>
        <v>369.03999999999996</v>
      </c>
      <c r="E195" s="167"/>
      <c r="F195" s="306">
        <f t="shared" si="10"/>
        <v>0</v>
      </c>
      <c r="G195" s="104"/>
    </row>
    <row r="196" spans="1:7" ht="12.75" customHeight="1">
      <c r="A196" s="43"/>
      <c r="B196" s="57" t="str">
        <f>'fekalna osnovni podatki'!B18</f>
        <v>kanal K4.1.2</v>
      </c>
      <c r="C196" s="92" t="s">
        <v>14</v>
      </c>
      <c r="D196" s="59">
        <f t="shared" si="9"/>
        <v>80.37</v>
      </c>
      <c r="E196" s="167"/>
      <c r="F196" s="306">
        <f t="shared" si="10"/>
        <v>0</v>
      </c>
      <c r="G196" s="104"/>
    </row>
    <row r="197" spans="1:7" ht="12.75" customHeight="1">
      <c r="A197" s="43"/>
      <c r="B197" s="57" t="str">
        <f>'fekalna osnovni podatki'!B19</f>
        <v>kanal K4.2</v>
      </c>
      <c r="C197" s="92" t="s">
        <v>14</v>
      </c>
      <c r="D197" s="59">
        <f t="shared" si="9"/>
        <v>907.375</v>
      </c>
      <c r="E197" s="167"/>
      <c r="F197" s="306">
        <f t="shared" si="10"/>
        <v>0</v>
      </c>
      <c r="G197" s="104"/>
    </row>
    <row r="198" spans="1:7" ht="12.75" customHeight="1">
      <c r="A198" s="43"/>
      <c r="B198" s="57" t="str">
        <f>'fekalna osnovni podatki'!B20</f>
        <v>kanal K4.2.1</v>
      </c>
      <c r="C198" s="92" t="s">
        <v>14</v>
      </c>
      <c r="D198" s="59">
        <f t="shared" si="9"/>
        <v>184.08</v>
      </c>
      <c r="E198" s="167"/>
      <c r="F198" s="306">
        <f t="shared" si="10"/>
        <v>0</v>
      </c>
      <c r="G198" s="104"/>
    </row>
    <row r="199" spans="1:7" ht="12.75" customHeight="1">
      <c r="A199" s="43"/>
      <c r="B199" s="57" t="str">
        <f>'fekalna osnovni podatki'!B21</f>
        <v>kanal K4.3</v>
      </c>
      <c r="C199" s="92" t="s">
        <v>14</v>
      </c>
      <c r="D199" s="59">
        <f t="shared" si="9"/>
        <v>0</v>
      </c>
      <c r="E199" s="167"/>
      <c r="F199" s="306">
        <f t="shared" si="10"/>
        <v>0</v>
      </c>
      <c r="G199" s="104"/>
    </row>
    <row r="200" spans="1:7" ht="12.75" customHeight="1">
      <c r="A200" s="43"/>
      <c r="B200" s="57" t="str">
        <f>'fekalna osnovni podatki'!B22</f>
        <v>kanal K5</v>
      </c>
      <c r="C200" s="92" t="s">
        <v>14</v>
      </c>
      <c r="D200" s="59">
        <f t="shared" si="9"/>
        <v>138.70500000000001</v>
      </c>
      <c r="E200" s="167"/>
      <c r="F200" s="306">
        <f t="shared" si="10"/>
        <v>0</v>
      </c>
      <c r="G200" s="104"/>
    </row>
    <row r="201" spans="1:7" ht="12.75" customHeight="1">
      <c r="A201" s="43"/>
      <c r="B201" s="57" t="str">
        <f>'fekalna osnovni podatki'!B23</f>
        <v>kanal K5.1</v>
      </c>
      <c r="C201" s="92" t="s">
        <v>14</v>
      </c>
      <c r="D201" s="59">
        <f t="shared" si="9"/>
        <v>80.19</v>
      </c>
      <c r="E201" s="167"/>
      <c r="F201" s="306">
        <f t="shared" si="10"/>
        <v>0</v>
      </c>
      <c r="G201" s="104"/>
    </row>
    <row r="202" spans="1:7" ht="12.75" customHeight="1">
      <c r="A202" s="43"/>
      <c r="B202" s="57" t="str">
        <f>'fekalna osnovni podatki'!B24</f>
        <v>kanal K5.2</v>
      </c>
      <c r="C202" s="92" t="s">
        <v>14</v>
      </c>
      <c r="D202" s="59">
        <f t="shared" si="9"/>
        <v>0</v>
      </c>
      <c r="E202" s="167"/>
      <c r="F202" s="306">
        <f t="shared" si="10"/>
        <v>0</v>
      </c>
      <c r="G202" s="104"/>
    </row>
    <row r="203" spans="1:7" ht="12.75" customHeight="1">
      <c r="A203" s="43"/>
      <c r="B203" s="57" t="str">
        <f>'fekalna osnovni podatki'!B25</f>
        <v>kanal K5.3</v>
      </c>
      <c r="C203" s="92" t="s">
        <v>14</v>
      </c>
      <c r="D203" s="59">
        <f t="shared" si="9"/>
        <v>0</v>
      </c>
      <c r="E203" s="167"/>
      <c r="F203" s="306">
        <f t="shared" si="10"/>
        <v>0</v>
      </c>
      <c r="G203" s="104"/>
    </row>
    <row r="204" spans="1:7" ht="12.75" customHeight="1">
      <c r="A204" s="43"/>
      <c r="B204" s="57" t="str">
        <f>'fekalna osnovni podatki'!B26</f>
        <v>kanal K5.4</v>
      </c>
      <c r="C204" s="92" t="s">
        <v>14</v>
      </c>
      <c r="D204" s="59">
        <f t="shared" si="9"/>
        <v>0</v>
      </c>
      <c r="E204" s="167"/>
      <c r="F204" s="306">
        <f t="shared" si="10"/>
        <v>0</v>
      </c>
      <c r="G204" s="104"/>
    </row>
    <row r="205" spans="1:7" ht="12.75" customHeight="1">
      <c r="A205" s="43"/>
      <c r="B205" s="57" t="str">
        <f>'fekalna osnovni podatki'!B27</f>
        <v>tlačni T1</v>
      </c>
      <c r="C205" s="92" t="s">
        <v>14</v>
      </c>
      <c r="D205" s="59">
        <f t="shared" si="9"/>
        <v>85.504999999999995</v>
      </c>
      <c r="E205" s="167"/>
      <c r="F205" s="306">
        <f t="shared" si="10"/>
        <v>0</v>
      </c>
      <c r="G205" s="104"/>
    </row>
    <row r="206" spans="1:7" ht="12.75" customHeight="1">
      <c r="A206" s="43"/>
      <c r="B206" s="57" t="str">
        <f>'fekalna osnovni podatki'!B28</f>
        <v>tlačni T2</v>
      </c>
      <c r="C206" s="92" t="s">
        <v>14</v>
      </c>
      <c r="D206" s="59">
        <f t="shared" si="9"/>
        <v>441.33749999999998</v>
      </c>
      <c r="E206" s="167"/>
      <c r="F206" s="306">
        <f t="shared" si="10"/>
        <v>0</v>
      </c>
      <c r="G206" s="104"/>
    </row>
    <row r="207" spans="1:7" ht="12.75" customHeight="1">
      <c r="A207" s="43"/>
      <c r="B207" s="169" t="s">
        <v>20</v>
      </c>
      <c r="C207" s="93"/>
      <c r="D207" s="113">
        <f>SUM(D187:D206)</f>
        <v>10205.212500000001</v>
      </c>
      <c r="E207" s="167"/>
      <c r="F207" s="105"/>
      <c r="G207" s="104"/>
    </row>
    <row r="208" spans="1:7" ht="12.75" customHeight="1">
      <c r="A208" s="43"/>
      <c r="B208" s="64"/>
      <c r="C208" s="92"/>
      <c r="D208" s="113"/>
      <c r="E208" s="117"/>
      <c r="F208" s="104"/>
      <c r="G208" s="104"/>
    </row>
    <row r="209" spans="1:7" ht="51">
      <c r="A209" s="43">
        <f>+A184+1</f>
        <v>9</v>
      </c>
      <c r="B209" s="64" t="s">
        <v>41</v>
      </c>
      <c r="C209" s="66"/>
      <c r="D209" s="106"/>
      <c r="E209" s="54"/>
      <c r="F209" s="165"/>
      <c r="G209" s="165"/>
    </row>
    <row r="210" spans="1:7" ht="12.75" customHeight="1">
      <c r="A210" s="43"/>
      <c r="B210" s="57"/>
      <c r="C210" s="92"/>
      <c r="D210" s="117"/>
      <c r="E210" s="117"/>
      <c r="F210" s="104"/>
      <c r="G210" s="149"/>
    </row>
    <row r="211" spans="1:7" ht="12.75" customHeight="1">
      <c r="A211" s="43"/>
      <c r="B211" s="57" t="str">
        <f>'fekalna osnovni podatki'!B8</f>
        <v>Območje Barižoni</v>
      </c>
      <c r="C211" s="92"/>
      <c r="E211" s="117"/>
      <c r="F211" s="104"/>
      <c r="G211" s="149"/>
    </row>
    <row r="212" spans="1:7" ht="12.75" customHeight="1">
      <c r="A212" s="43"/>
      <c r="B212" s="57" t="str">
        <f>'fekalna osnovni podatki'!B9</f>
        <v>kanal K1 (Ankaran)</v>
      </c>
      <c r="C212" s="92" t="s">
        <v>14</v>
      </c>
      <c r="D212" s="59">
        <f>+'fekalna osnovni podatki'!E9</f>
        <v>631.48</v>
      </c>
      <c r="E212" s="167"/>
      <c r="F212" s="306">
        <f>D212*E212</f>
        <v>0</v>
      </c>
      <c r="G212" s="149"/>
    </row>
    <row r="213" spans="1:7" ht="12.75" customHeight="1">
      <c r="A213" s="43"/>
      <c r="B213" s="57" t="str">
        <f>'fekalna osnovni podatki'!B10</f>
        <v>kanal K1 (Koper)</v>
      </c>
      <c r="C213" s="92" t="s">
        <v>14</v>
      </c>
      <c r="D213" s="59">
        <f>+'fekalna osnovni podatki'!E10</f>
        <v>1020.4</v>
      </c>
      <c r="E213" s="167"/>
      <c r="F213" s="306">
        <f t="shared" ref="F213:F231" si="11">D213*E213</f>
        <v>0</v>
      </c>
      <c r="G213" s="149"/>
    </row>
    <row r="214" spans="1:7" ht="12.75" customHeight="1">
      <c r="A214" s="43"/>
      <c r="B214" s="57" t="str">
        <f>'fekalna osnovni podatki'!B11</f>
        <v>kanal K2 (Ankaran)</v>
      </c>
      <c r="C214" s="92" t="s">
        <v>14</v>
      </c>
      <c r="D214" s="59">
        <f>+'fekalna osnovni podatki'!E11</f>
        <v>65.62</v>
      </c>
      <c r="E214" s="167"/>
      <c r="F214" s="306">
        <f t="shared" si="11"/>
        <v>0</v>
      </c>
      <c r="G214" s="149"/>
    </row>
    <row r="215" spans="1:7" ht="12.75" customHeight="1">
      <c r="A215" s="43"/>
      <c r="B215" s="57" t="str">
        <f>'fekalna osnovni podatki'!B12</f>
        <v>kanal K2 (Koper)</v>
      </c>
      <c r="C215" s="92" t="s">
        <v>14</v>
      </c>
      <c r="D215" s="59">
        <f>+'fekalna osnovni podatki'!E12</f>
        <v>155.54</v>
      </c>
      <c r="E215" s="167"/>
      <c r="F215" s="306">
        <f t="shared" si="11"/>
        <v>0</v>
      </c>
      <c r="G215" s="149"/>
    </row>
    <row r="216" spans="1:7" ht="12.75" customHeight="1">
      <c r="A216" s="43"/>
      <c r="B216" s="57" t="str">
        <f>'fekalna osnovni podatki'!B13</f>
        <v>kanal K3</v>
      </c>
      <c r="C216" s="92" t="s">
        <v>14</v>
      </c>
      <c r="D216" s="59">
        <f>+'fekalna osnovni podatki'!E13</f>
        <v>81.599999999999994</v>
      </c>
      <c r="E216" s="167"/>
      <c r="F216" s="306">
        <f t="shared" si="11"/>
        <v>0</v>
      </c>
      <c r="G216" s="149"/>
    </row>
    <row r="217" spans="1:7" ht="12.75" customHeight="1">
      <c r="A217" s="43"/>
      <c r="B217" s="57" t="str">
        <f>'fekalna osnovni podatki'!B14</f>
        <v>kanal K3.1</v>
      </c>
      <c r="C217" s="92" t="s">
        <v>14</v>
      </c>
      <c r="D217" s="59">
        <f>+'fekalna osnovni podatki'!E14</f>
        <v>35.159999999999997</v>
      </c>
      <c r="E217" s="167"/>
      <c r="F217" s="306">
        <f t="shared" si="11"/>
        <v>0</v>
      </c>
      <c r="G217" s="149"/>
    </row>
    <row r="218" spans="1:7" ht="12.75" customHeight="1">
      <c r="A218" s="43"/>
      <c r="B218" s="57" t="str">
        <f>'fekalna osnovni podatki'!B15</f>
        <v>kanal K3.2</v>
      </c>
      <c r="C218" s="92" t="s">
        <v>14</v>
      </c>
      <c r="D218" s="59">
        <f>+'fekalna osnovni podatki'!E15</f>
        <v>27.34</v>
      </c>
      <c r="E218" s="167"/>
      <c r="F218" s="306">
        <f t="shared" si="11"/>
        <v>0</v>
      </c>
      <c r="G218" s="149"/>
    </row>
    <row r="219" spans="1:7" ht="12.75" customHeight="1">
      <c r="A219" s="43"/>
      <c r="B219" s="57" t="str">
        <f>'fekalna osnovni podatki'!B16</f>
        <v>kanal K4</v>
      </c>
      <c r="C219" s="92" t="s">
        <v>14</v>
      </c>
      <c r="D219" s="59">
        <f>+'fekalna osnovni podatki'!E16</f>
        <v>58.170000000000016</v>
      </c>
      <c r="E219" s="167"/>
      <c r="F219" s="306">
        <f t="shared" si="11"/>
        <v>0</v>
      </c>
      <c r="G219" s="149"/>
    </row>
    <row r="220" spans="1:7" ht="12.75" customHeight="1">
      <c r="A220" s="43"/>
      <c r="B220" s="57" t="str">
        <f>'fekalna osnovni podatki'!B17</f>
        <v>kanal K4.1</v>
      </c>
      <c r="C220" s="92" t="s">
        <v>14</v>
      </c>
      <c r="D220" s="59">
        <f>+'fekalna osnovni podatki'!E17</f>
        <v>105.44</v>
      </c>
      <c r="E220" s="167"/>
      <c r="F220" s="306">
        <f t="shared" si="11"/>
        <v>0</v>
      </c>
      <c r="G220" s="149"/>
    </row>
    <row r="221" spans="1:7" ht="12.75" customHeight="1">
      <c r="A221" s="43"/>
      <c r="B221" s="57" t="str">
        <f>'fekalna osnovni podatki'!B18</f>
        <v>kanal K4.1.2</v>
      </c>
      <c r="C221" s="92" t="s">
        <v>14</v>
      </c>
      <c r="D221" s="59">
        <f>+'fekalna osnovni podatki'!E18</f>
        <v>26.79</v>
      </c>
      <c r="E221" s="167"/>
      <c r="F221" s="306">
        <f t="shared" si="11"/>
        <v>0</v>
      </c>
      <c r="G221" s="149"/>
    </row>
    <row r="222" spans="1:7" ht="12.75" customHeight="1">
      <c r="A222" s="43"/>
      <c r="B222" s="57" t="str">
        <f>'fekalna osnovni podatki'!B19</f>
        <v>kanal K4.2</v>
      </c>
      <c r="C222" s="92" t="s">
        <v>14</v>
      </c>
      <c r="D222" s="59">
        <f>+'fekalna osnovni podatki'!E19</f>
        <v>259.25</v>
      </c>
      <c r="E222" s="167"/>
      <c r="F222" s="306">
        <f t="shared" si="11"/>
        <v>0</v>
      </c>
      <c r="G222" s="149"/>
    </row>
    <row r="223" spans="1:7" ht="12.75" customHeight="1">
      <c r="A223" s="43"/>
      <c r="B223" s="57" t="str">
        <f>'fekalna osnovni podatki'!B20</f>
        <v>kanal K4.2.1</v>
      </c>
      <c r="C223" s="92" t="s">
        <v>14</v>
      </c>
      <c r="D223" s="59">
        <f>+'fekalna osnovni podatki'!E20</f>
        <v>46.02</v>
      </c>
      <c r="E223" s="167"/>
      <c r="F223" s="306">
        <f t="shared" si="11"/>
        <v>0</v>
      </c>
      <c r="G223" s="149"/>
    </row>
    <row r="224" spans="1:7" ht="12.75" customHeight="1">
      <c r="A224" s="43"/>
      <c r="B224" s="57" t="str">
        <f>'fekalna osnovni podatki'!B21</f>
        <v>kanal K4.3</v>
      </c>
      <c r="C224" s="92" t="s">
        <v>14</v>
      </c>
      <c r="D224" s="59">
        <f>+'fekalna osnovni podatki'!E21</f>
        <v>0</v>
      </c>
      <c r="E224" s="167"/>
      <c r="F224" s="306">
        <f t="shared" si="11"/>
        <v>0</v>
      </c>
      <c r="G224" s="149"/>
    </row>
    <row r="225" spans="1:7" ht="12.75" customHeight="1">
      <c r="A225" s="43"/>
      <c r="B225" s="57" t="str">
        <f>'fekalna osnovni podatki'!B22</f>
        <v>kanal K5</v>
      </c>
      <c r="C225" s="92" t="s">
        <v>14</v>
      </c>
      <c r="D225" s="59">
        <f>+'fekalna osnovni podatki'!E22</f>
        <v>39.630000000000003</v>
      </c>
      <c r="E225" s="167"/>
      <c r="F225" s="306">
        <f t="shared" si="11"/>
        <v>0</v>
      </c>
      <c r="G225" s="149"/>
    </row>
    <row r="226" spans="1:7" ht="12.75" customHeight="1">
      <c r="A226" s="43"/>
      <c r="B226" s="57" t="str">
        <f>'fekalna osnovni podatki'!B23</f>
        <v>kanal K5.1</v>
      </c>
      <c r="C226" s="92" t="s">
        <v>14</v>
      </c>
      <c r="D226" s="59">
        <f>+'fekalna osnovni podatki'!E23</f>
        <v>26.73</v>
      </c>
      <c r="E226" s="167"/>
      <c r="F226" s="306">
        <f t="shared" si="11"/>
        <v>0</v>
      </c>
      <c r="G226" s="149"/>
    </row>
    <row r="227" spans="1:7" ht="12.75" customHeight="1">
      <c r="A227" s="43"/>
      <c r="B227" s="57" t="str">
        <f>'fekalna osnovni podatki'!B24</f>
        <v>kanal K5.2</v>
      </c>
      <c r="C227" s="92" t="s">
        <v>14</v>
      </c>
      <c r="D227" s="59">
        <f>+'fekalna osnovni podatki'!E24</f>
        <v>0</v>
      </c>
      <c r="E227" s="167"/>
      <c r="F227" s="306">
        <f t="shared" si="11"/>
        <v>0</v>
      </c>
      <c r="G227" s="149"/>
    </row>
    <row r="228" spans="1:7" ht="12.75" customHeight="1">
      <c r="A228" s="43"/>
      <c r="B228" s="57" t="str">
        <f>'fekalna osnovni podatki'!B25</f>
        <v>kanal K5.3</v>
      </c>
      <c r="C228" s="92" t="s">
        <v>14</v>
      </c>
      <c r="D228" s="59">
        <f>+'fekalna osnovni podatki'!E25</f>
        <v>0</v>
      </c>
      <c r="E228" s="167"/>
      <c r="F228" s="306">
        <f t="shared" si="11"/>
        <v>0</v>
      </c>
      <c r="G228" s="149"/>
    </row>
    <row r="229" spans="1:7" ht="12.75" customHeight="1">
      <c r="A229" s="43"/>
      <c r="B229" s="57" t="str">
        <f>'fekalna osnovni podatki'!B26</f>
        <v>kanal K5.4</v>
      </c>
      <c r="C229" s="92" t="s">
        <v>14</v>
      </c>
      <c r="D229" s="59">
        <f>+'fekalna osnovni podatki'!E26</f>
        <v>0</v>
      </c>
      <c r="E229" s="167"/>
      <c r="F229" s="306">
        <f t="shared" si="11"/>
        <v>0</v>
      </c>
      <c r="G229" s="149"/>
    </row>
    <row r="230" spans="1:7" ht="12.75" customHeight="1">
      <c r="A230" s="43"/>
      <c r="B230" s="57" t="str">
        <f>'fekalna osnovni podatki'!B27</f>
        <v>tlačni T1</v>
      </c>
      <c r="C230" s="92" t="s">
        <v>14</v>
      </c>
      <c r="D230" s="59">
        <f>+'fekalna osnovni podatki'!E27</f>
        <v>24.43</v>
      </c>
      <c r="E230" s="167"/>
      <c r="F230" s="306">
        <f t="shared" si="11"/>
        <v>0</v>
      </c>
      <c r="G230" s="149"/>
    </row>
    <row r="231" spans="1:7" ht="12.75" customHeight="1">
      <c r="A231" s="43"/>
      <c r="B231" s="57" t="str">
        <f>'fekalna osnovni podatki'!B28</f>
        <v>tlačni T2</v>
      </c>
      <c r="C231" s="92" t="s">
        <v>14</v>
      </c>
      <c r="D231" s="59">
        <f>+'fekalna osnovni podatki'!E28</f>
        <v>117.69</v>
      </c>
      <c r="E231" s="167"/>
      <c r="F231" s="306">
        <f t="shared" si="11"/>
        <v>0</v>
      </c>
      <c r="G231" s="149"/>
    </row>
    <row r="232" spans="1:7" ht="12.75" customHeight="1">
      <c r="A232" s="43"/>
      <c r="B232" s="169" t="s">
        <v>20</v>
      </c>
      <c r="C232" s="93"/>
      <c r="D232" s="113">
        <f>SUM(D212:D231)</f>
        <v>2721.29</v>
      </c>
      <c r="E232" s="167"/>
      <c r="F232" s="105"/>
      <c r="G232" s="149"/>
    </row>
    <row r="233" spans="1:7" ht="12.75" customHeight="1">
      <c r="A233" s="43"/>
      <c r="B233" s="64"/>
      <c r="C233" s="95"/>
      <c r="D233" s="90"/>
      <c r="E233" s="116"/>
      <c r="F233" s="112"/>
      <c r="G233" s="112"/>
    </row>
    <row r="234" spans="1:7" ht="12.75" customHeight="1">
      <c r="A234" s="43"/>
      <c r="B234" s="20"/>
      <c r="C234" s="92"/>
      <c r="D234" s="117"/>
      <c r="E234" s="118"/>
      <c r="F234" s="105"/>
      <c r="G234" s="105"/>
    </row>
    <row r="235" spans="1:7" ht="12.75" customHeight="1">
      <c r="A235" s="43"/>
      <c r="B235" s="20" t="s">
        <v>65</v>
      </c>
      <c r="C235" s="92"/>
      <c r="D235" s="117"/>
      <c r="E235" s="118"/>
      <c r="F235" s="105"/>
      <c r="G235" s="108"/>
    </row>
    <row r="236" spans="1:7" ht="12.75" customHeight="1">
      <c r="A236" s="43"/>
      <c r="B236" s="198"/>
      <c r="C236" s="92"/>
      <c r="D236" s="113"/>
      <c r="E236" s="114"/>
      <c r="F236" s="115"/>
      <c r="G236" s="105"/>
    </row>
    <row r="237" spans="1:7" ht="12.75" customHeight="1">
      <c r="A237" s="43"/>
      <c r="B237" s="57" t="str">
        <f>'fekalna osnovni podatki'!B8</f>
        <v>Območje Barižoni</v>
      </c>
      <c r="C237" s="92"/>
      <c r="D237" s="117"/>
      <c r="E237" s="117"/>
      <c r="F237" s="104"/>
      <c r="G237" s="105"/>
    </row>
    <row r="238" spans="1:7" ht="12.75" customHeight="1">
      <c r="A238" s="43"/>
      <c r="B238" s="57" t="str">
        <f>'fekalna osnovni podatki'!B9</f>
        <v>kanal K1 (Ankaran)</v>
      </c>
      <c r="C238" s="95"/>
      <c r="D238" s="113"/>
      <c r="E238" s="111"/>
      <c r="F238" s="306">
        <f t="shared" ref="F238:F257" si="12">+F12+F37+F62+F87+F112+F137+F162+F187+F212</f>
        <v>0</v>
      </c>
      <c r="G238" s="105"/>
    </row>
    <row r="239" spans="1:7" ht="12.75" customHeight="1">
      <c r="A239" s="43"/>
      <c r="B239" s="57" t="str">
        <f>'fekalna osnovni podatki'!B10</f>
        <v>kanal K1 (Koper)</v>
      </c>
      <c r="C239" s="95"/>
      <c r="D239" s="113"/>
      <c r="E239" s="111"/>
      <c r="F239" s="306">
        <f t="shared" si="12"/>
        <v>0</v>
      </c>
      <c r="G239" s="105"/>
    </row>
    <row r="240" spans="1:7" ht="12.75" customHeight="1">
      <c r="A240" s="43"/>
      <c r="B240" s="57" t="str">
        <f>'fekalna osnovni podatki'!B11</f>
        <v>kanal K2 (Ankaran)</v>
      </c>
      <c r="C240" s="95"/>
      <c r="D240" s="113"/>
      <c r="E240" s="111"/>
      <c r="F240" s="306">
        <f t="shared" si="12"/>
        <v>0</v>
      </c>
      <c r="G240" s="105"/>
    </row>
    <row r="241" spans="1:7" ht="12.75" customHeight="1">
      <c r="A241" s="43"/>
      <c r="B241" s="57" t="str">
        <f>'fekalna osnovni podatki'!B12</f>
        <v>kanal K2 (Koper)</v>
      </c>
      <c r="C241" s="95"/>
      <c r="D241" s="113"/>
      <c r="E241" s="111"/>
      <c r="F241" s="306">
        <f t="shared" si="12"/>
        <v>0</v>
      </c>
      <c r="G241" s="105"/>
    </row>
    <row r="242" spans="1:7" ht="12.75" customHeight="1">
      <c r="A242" s="43"/>
      <c r="B242" s="57" t="str">
        <f>'fekalna osnovni podatki'!B13</f>
        <v>kanal K3</v>
      </c>
      <c r="C242" s="95"/>
      <c r="D242" s="113"/>
      <c r="E242" s="111"/>
      <c r="F242" s="306">
        <f t="shared" si="12"/>
        <v>0</v>
      </c>
      <c r="G242" s="105"/>
    </row>
    <row r="243" spans="1:7" ht="12.75" customHeight="1">
      <c r="A243" s="43"/>
      <c r="B243" s="57" t="str">
        <f>'fekalna osnovni podatki'!B14</f>
        <v>kanal K3.1</v>
      </c>
      <c r="C243" s="95"/>
      <c r="D243" s="113"/>
      <c r="E243" s="111"/>
      <c r="F243" s="306">
        <f t="shared" si="12"/>
        <v>0</v>
      </c>
      <c r="G243" s="105"/>
    </row>
    <row r="244" spans="1:7" ht="12.75" customHeight="1">
      <c r="A244" s="43"/>
      <c r="B244" s="57" t="str">
        <f>'fekalna osnovni podatki'!B15</f>
        <v>kanal K3.2</v>
      </c>
      <c r="C244" s="95"/>
      <c r="D244" s="113"/>
      <c r="E244" s="111"/>
      <c r="F244" s="306">
        <f t="shared" si="12"/>
        <v>0</v>
      </c>
      <c r="G244" s="105"/>
    </row>
    <row r="245" spans="1:7" ht="12.75" customHeight="1">
      <c r="A245" s="43"/>
      <c r="B245" s="57" t="str">
        <f>'fekalna osnovni podatki'!B16</f>
        <v>kanal K4</v>
      </c>
      <c r="C245" s="95"/>
      <c r="D245" s="113"/>
      <c r="E245" s="167"/>
      <c r="F245" s="306">
        <f t="shared" si="12"/>
        <v>0</v>
      </c>
      <c r="G245" s="105"/>
    </row>
    <row r="246" spans="1:7" ht="12.75" customHeight="1">
      <c r="A246" s="43"/>
      <c r="B246" s="57" t="str">
        <f>'fekalna osnovni podatki'!B17</f>
        <v>kanal K4.1</v>
      </c>
      <c r="C246" s="95"/>
      <c r="D246" s="113"/>
      <c r="E246" s="167"/>
      <c r="F246" s="306">
        <f t="shared" si="12"/>
        <v>0</v>
      </c>
      <c r="G246" s="105"/>
    </row>
    <row r="247" spans="1:7" ht="12.75" customHeight="1">
      <c r="A247" s="43"/>
      <c r="B247" s="57" t="str">
        <f>'fekalna osnovni podatki'!B18</f>
        <v>kanal K4.1.2</v>
      </c>
      <c r="C247" s="95"/>
      <c r="D247" s="113"/>
      <c r="E247" s="167"/>
      <c r="F247" s="306">
        <f t="shared" si="12"/>
        <v>0</v>
      </c>
      <c r="G247" s="105"/>
    </row>
    <row r="248" spans="1:7" ht="12.75" customHeight="1">
      <c r="A248" s="43"/>
      <c r="B248" s="57" t="str">
        <f>'fekalna osnovni podatki'!B19</f>
        <v>kanal K4.2</v>
      </c>
      <c r="C248" s="95"/>
      <c r="D248" s="113"/>
      <c r="E248" s="167"/>
      <c r="F248" s="306">
        <f t="shared" si="12"/>
        <v>0</v>
      </c>
      <c r="G248" s="105"/>
    </row>
    <row r="249" spans="1:7" ht="12.75" customHeight="1">
      <c r="A249" s="43"/>
      <c r="B249" s="57" t="str">
        <f>'fekalna osnovni podatki'!B20</f>
        <v>kanal K4.2.1</v>
      </c>
      <c r="C249" s="95"/>
      <c r="D249" s="113"/>
      <c r="E249" s="167"/>
      <c r="F249" s="306">
        <f t="shared" si="12"/>
        <v>0</v>
      </c>
      <c r="G249" s="105"/>
    </row>
    <row r="250" spans="1:7" ht="12.75" customHeight="1">
      <c r="A250" s="43"/>
      <c r="B250" s="57" t="str">
        <f>'fekalna osnovni podatki'!B21</f>
        <v>kanal K4.3</v>
      </c>
      <c r="C250" s="95"/>
      <c r="D250" s="113"/>
      <c r="E250" s="167"/>
      <c r="F250" s="306">
        <f t="shared" si="12"/>
        <v>0</v>
      </c>
      <c r="G250" s="105"/>
    </row>
    <row r="251" spans="1:7" ht="12.75" customHeight="1">
      <c r="A251" s="43"/>
      <c r="B251" s="57" t="str">
        <f>'fekalna osnovni podatki'!B22</f>
        <v>kanal K5</v>
      </c>
      <c r="C251" s="95"/>
      <c r="D251" s="113"/>
      <c r="E251" s="167"/>
      <c r="F251" s="306">
        <f t="shared" si="12"/>
        <v>0</v>
      </c>
      <c r="G251" s="105"/>
    </row>
    <row r="252" spans="1:7" ht="12.75" customHeight="1">
      <c r="A252" s="43"/>
      <c r="B252" s="57" t="str">
        <f>'fekalna osnovni podatki'!B23</f>
        <v>kanal K5.1</v>
      </c>
      <c r="C252" s="95"/>
      <c r="D252" s="113"/>
      <c r="E252" s="167"/>
      <c r="F252" s="306">
        <f t="shared" si="12"/>
        <v>0</v>
      </c>
      <c r="G252" s="105"/>
    </row>
    <row r="253" spans="1:7" ht="12.75" customHeight="1">
      <c r="A253" s="43"/>
      <c r="B253" s="57" t="str">
        <f>'fekalna osnovni podatki'!B24</f>
        <v>kanal K5.2</v>
      </c>
      <c r="C253" s="95"/>
      <c r="D253" s="113"/>
      <c r="E253" s="167"/>
      <c r="F253" s="306">
        <f t="shared" si="12"/>
        <v>0</v>
      </c>
      <c r="G253" s="105"/>
    </row>
    <row r="254" spans="1:7" ht="12.75" customHeight="1">
      <c r="A254" s="43"/>
      <c r="B254" s="57" t="str">
        <f>'fekalna osnovni podatki'!B25</f>
        <v>kanal K5.3</v>
      </c>
      <c r="C254" s="95"/>
      <c r="D254" s="113"/>
      <c r="E254" s="167"/>
      <c r="F254" s="306">
        <f t="shared" si="12"/>
        <v>0</v>
      </c>
      <c r="G254" s="105"/>
    </row>
    <row r="255" spans="1:7" ht="12.75" customHeight="1">
      <c r="A255" s="43"/>
      <c r="B255" s="57" t="str">
        <f>'fekalna osnovni podatki'!B26</f>
        <v>kanal K5.4</v>
      </c>
      <c r="C255" s="95"/>
      <c r="D255" s="113"/>
      <c r="E255" s="167"/>
      <c r="F255" s="306">
        <f t="shared" si="12"/>
        <v>0</v>
      </c>
      <c r="G255" s="105"/>
    </row>
    <row r="256" spans="1:7" ht="12.75" customHeight="1">
      <c r="A256" s="43"/>
      <c r="B256" s="57" t="str">
        <f>'fekalna osnovni podatki'!B27</f>
        <v>tlačni T1</v>
      </c>
      <c r="C256" s="95"/>
      <c r="D256" s="113"/>
      <c r="E256" s="167"/>
      <c r="F256" s="306">
        <f t="shared" si="12"/>
        <v>0</v>
      </c>
      <c r="G256" s="105"/>
    </row>
    <row r="257" spans="1:7" ht="12.75" customHeight="1">
      <c r="A257" s="43"/>
      <c r="B257" s="57" t="str">
        <f>'fekalna osnovni podatki'!B28</f>
        <v>tlačni T2</v>
      </c>
      <c r="C257" s="95"/>
      <c r="D257" s="113"/>
      <c r="E257" s="167"/>
      <c r="F257" s="306">
        <f t="shared" si="12"/>
        <v>0</v>
      </c>
      <c r="G257" s="105"/>
    </row>
    <row r="258" spans="1:7" ht="12.75" customHeight="1">
      <c r="A258" s="43"/>
      <c r="B258" s="64"/>
      <c r="C258" s="68"/>
      <c r="D258" s="117"/>
      <c r="E258" s="117"/>
      <c r="F258" s="104"/>
      <c r="G258" s="104"/>
    </row>
    <row r="259" spans="1:7" ht="16.5" thickBot="1">
      <c r="A259" s="22" t="s">
        <v>37</v>
      </c>
      <c r="B259" s="23" t="s">
        <v>36</v>
      </c>
      <c r="C259" s="97"/>
      <c r="D259" s="117"/>
      <c r="E259" s="87" t="s">
        <v>33</v>
      </c>
      <c r="F259" s="87">
        <f>SUM(F237:F257)</f>
        <v>0</v>
      </c>
      <c r="G259" s="172"/>
    </row>
    <row r="260" spans="1:7" ht="12.75" customHeight="1" thickTop="1">
      <c r="A260" s="43"/>
      <c r="B260" s="20"/>
      <c r="C260" s="97"/>
      <c r="D260" s="117"/>
      <c r="E260" s="117"/>
      <c r="F260" s="104"/>
      <c r="G260" s="104"/>
    </row>
    <row r="261" spans="1:7" ht="12.75" customHeight="1">
      <c r="A261" s="43"/>
      <c r="B261" s="20"/>
      <c r="C261" s="97"/>
      <c r="D261" s="117"/>
      <c r="E261" s="117"/>
      <c r="F261" s="104"/>
      <c r="G261" s="104"/>
    </row>
    <row r="262" spans="1:7" ht="12.75" customHeight="1">
      <c r="A262" s="43"/>
      <c r="B262" s="20"/>
      <c r="C262" s="92"/>
      <c r="D262" s="117"/>
      <c r="E262" s="117"/>
      <c r="F262" s="104"/>
      <c r="G262" s="104"/>
    </row>
    <row r="263" spans="1:7" ht="12.75" customHeight="1">
      <c r="A263" s="43"/>
      <c r="B263" s="51"/>
      <c r="C263" s="92"/>
      <c r="D263" s="117"/>
      <c r="E263" s="117"/>
      <c r="F263" s="104"/>
      <c r="G263" s="104"/>
    </row>
    <row r="264" spans="1:7" ht="12.75" customHeight="1">
      <c r="A264" s="43"/>
      <c r="B264" s="51"/>
      <c r="C264" s="92"/>
      <c r="D264" s="117"/>
      <c r="E264" s="117"/>
      <c r="F264" s="104"/>
      <c r="G264" s="104"/>
    </row>
    <row r="265" spans="1:7" ht="12.75" customHeight="1">
      <c r="A265" s="43"/>
      <c r="B265" s="20"/>
      <c r="C265" s="92"/>
      <c r="D265" s="113"/>
      <c r="E265" s="117"/>
      <c r="F265" s="104"/>
      <c r="G265" s="104"/>
    </row>
    <row r="266" spans="1:7" ht="15">
      <c r="A266" s="43"/>
      <c r="B266" s="20"/>
      <c r="C266" s="34"/>
      <c r="D266" s="117"/>
      <c r="E266" s="117"/>
      <c r="F266" s="104"/>
      <c r="G266" s="104"/>
    </row>
    <row r="268" spans="1:7" ht="12.75" customHeight="1">
      <c r="B268" s="70"/>
      <c r="C268" s="98"/>
      <c r="D268" s="120"/>
      <c r="E268" s="116"/>
      <c r="F268" s="112"/>
      <c r="G268" s="112"/>
    </row>
    <row r="270" spans="1:7" ht="12.75" customHeight="1">
      <c r="B270" s="60"/>
      <c r="C270" s="99"/>
      <c r="D270" s="121"/>
      <c r="E270" s="122"/>
      <c r="F270" s="105"/>
      <c r="G270" s="105"/>
    </row>
  </sheetData>
  <pageMargins left="0.78740157480314965" right="0.19685039370078741" top="0.39370078740157483" bottom="0.59055118110236227" header="0.31496062992125984" footer="0.19685039370078741"/>
  <pageSetup paperSize="9" orientation="portrait" r:id="rId1"/>
  <headerFooter>
    <oddFooter>Stran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Zeros="0" workbookViewId="0">
      <selection activeCell="C34" sqref="C34"/>
    </sheetView>
  </sheetViews>
  <sheetFormatPr defaultRowHeight="15"/>
  <cols>
    <col min="2" max="2" width="24" customWidth="1"/>
  </cols>
  <sheetData>
    <row r="1" spans="1:7">
      <c r="B1" s="79" t="str">
        <f>+nsl!D18</f>
        <v>IZGRADNJA KANALIZACIJSKEGA OMREŽJA NA OBMOČJU</v>
      </c>
    </row>
    <row r="2" spans="1:7">
      <c r="B2" s="79" t="str">
        <f>+nsl!D19</f>
        <v>AGLOMERACIJE HRVATINI - KANALIZACIJA BARIŽONI</v>
      </c>
    </row>
    <row r="3" spans="1:7">
      <c r="B3" s="79"/>
    </row>
    <row r="4" spans="1:7">
      <c r="B4" s="79"/>
    </row>
    <row r="7" spans="1:7" ht="15.75">
      <c r="A7" s="22"/>
      <c r="B7" s="298" t="s">
        <v>85</v>
      </c>
      <c r="C7" s="299"/>
      <c r="D7" s="300"/>
      <c r="E7" s="117"/>
      <c r="F7" s="104"/>
    </row>
    <row r="8" spans="1:7" ht="15.75">
      <c r="A8" s="22"/>
      <c r="B8" s="298" t="s">
        <v>133</v>
      </c>
      <c r="C8" s="299"/>
      <c r="D8" s="300" t="s">
        <v>20</v>
      </c>
      <c r="E8" s="117" t="s">
        <v>86</v>
      </c>
      <c r="F8" s="117" t="s">
        <v>46</v>
      </c>
      <c r="G8" s="254" t="s">
        <v>87</v>
      </c>
    </row>
    <row r="9" spans="1:7" ht="15.75">
      <c r="A9" s="22"/>
      <c r="B9" s="301" t="s">
        <v>338</v>
      </c>
      <c r="C9" s="302" t="s">
        <v>16</v>
      </c>
      <c r="D9" s="303">
        <v>631.48</v>
      </c>
      <c r="E9" s="117">
        <f>D9</f>
        <v>631.48</v>
      </c>
      <c r="F9" s="117">
        <v>0</v>
      </c>
      <c r="G9" s="178">
        <f>D9-SUM(E9:F9)</f>
        <v>0</v>
      </c>
    </row>
    <row r="10" spans="1:7" ht="15.75">
      <c r="A10" s="22"/>
      <c r="B10" s="301" t="s">
        <v>339</v>
      </c>
      <c r="C10" s="302" t="s">
        <v>16</v>
      </c>
      <c r="D10" s="303">
        <v>1020.4</v>
      </c>
      <c r="E10" s="117">
        <f>D10</f>
        <v>1020.4</v>
      </c>
      <c r="F10" s="117">
        <v>0</v>
      </c>
      <c r="G10" s="178">
        <f>D10-SUM(E10:F10)</f>
        <v>0</v>
      </c>
    </row>
    <row r="11" spans="1:7" ht="15.75">
      <c r="A11" s="22"/>
      <c r="B11" s="301" t="s">
        <v>337</v>
      </c>
      <c r="C11" s="302" t="s">
        <v>16</v>
      </c>
      <c r="D11" s="303">
        <v>65.62</v>
      </c>
      <c r="E11" s="117">
        <f>D11</f>
        <v>65.62</v>
      </c>
      <c r="F11" s="117">
        <v>0</v>
      </c>
      <c r="G11" s="178">
        <f t="shared" ref="G11:G28" si="0">D11-SUM(E11:F11)</f>
        <v>0</v>
      </c>
    </row>
    <row r="12" spans="1:7" ht="15.75">
      <c r="A12" s="22"/>
      <c r="B12" s="304" t="s">
        <v>336</v>
      </c>
      <c r="C12" s="302" t="s">
        <v>16</v>
      </c>
      <c r="D12" s="305">
        <v>155.54</v>
      </c>
      <c r="E12" s="117">
        <f>D12</f>
        <v>155.54</v>
      </c>
      <c r="F12" s="117">
        <v>0</v>
      </c>
      <c r="G12" s="178">
        <f t="shared" si="0"/>
        <v>0</v>
      </c>
    </row>
    <row r="13" spans="1:7" ht="15.75">
      <c r="A13" s="22"/>
      <c r="B13" s="304" t="s">
        <v>134</v>
      </c>
      <c r="C13" s="302" t="s">
        <v>16</v>
      </c>
      <c r="D13" s="305">
        <v>194.78</v>
      </c>
      <c r="E13" s="117">
        <v>81.599999999999994</v>
      </c>
      <c r="F13" s="117">
        <f>D13-E13</f>
        <v>113.18</v>
      </c>
      <c r="G13" s="178">
        <f t="shared" si="0"/>
        <v>0</v>
      </c>
    </row>
    <row r="14" spans="1:7" ht="15.75">
      <c r="A14" s="22"/>
      <c r="B14" s="304" t="s">
        <v>135</v>
      </c>
      <c r="C14" s="302" t="s">
        <v>16</v>
      </c>
      <c r="D14" s="305">
        <v>35.159999999999997</v>
      </c>
      <c r="E14" s="117">
        <f>D14</f>
        <v>35.159999999999997</v>
      </c>
      <c r="F14" s="117">
        <v>0</v>
      </c>
      <c r="G14" s="178">
        <f t="shared" si="0"/>
        <v>0</v>
      </c>
    </row>
    <row r="15" spans="1:7" ht="15.75">
      <c r="A15" s="22"/>
      <c r="B15" s="304" t="s">
        <v>136</v>
      </c>
      <c r="C15" s="302" t="s">
        <v>16</v>
      </c>
      <c r="D15" s="305">
        <v>27.34</v>
      </c>
      <c r="E15" s="117">
        <f>D15</f>
        <v>27.34</v>
      </c>
      <c r="F15" s="117">
        <v>0</v>
      </c>
      <c r="G15" s="178">
        <f t="shared" si="0"/>
        <v>0</v>
      </c>
    </row>
    <row r="16" spans="1:7" ht="15.75">
      <c r="A16" s="22"/>
      <c r="B16" s="304" t="s">
        <v>137</v>
      </c>
      <c r="C16" s="302" t="s">
        <v>16</v>
      </c>
      <c r="D16" s="305">
        <f>579.41+18.16</f>
        <v>597.56999999999994</v>
      </c>
      <c r="E16" s="117">
        <f>526.25-468.08</f>
        <v>58.170000000000016</v>
      </c>
      <c r="F16" s="117">
        <f>D16-E16-G16</f>
        <v>521.2399999999999</v>
      </c>
      <c r="G16" s="178">
        <v>18.16</v>
      </c>
    </row>
    <row r="17" spans="1:7" ht="15.75">
      <c r="A17" s="22"/>
      <c r="B17" s="304" t="s">
        <v>138</v>
      </c>
      <c r="C17" s="302" t="s">
        <v>16</v>
      </c>
      <c r="D17" s="305">
        <v>105.44</v>
      </c>
      <c r="E17" s="117">
        <f>D17</f>
        <v>105.44</v>
      </c>
      <c r="F17" s="117">
        <v>0</v>
      </c>
      <c r="G17" s="178">
        <f t="shared" si="0"/>
        <v>0</v>
      </c>
    </row>
    <row r="18" spans="1:7" ht="15.75">
      <c r="A18" s="22"/>
      <c r="B18" s="304" t="s">
        <v>139</v>
      </c>
      <c r="C18" s="302" t="s">
        <v>16</v>
      </c>
      <c r="D18" s="305">
        <v>70.84</v>
      </c>
      <c r="E18" s="117">
        <v>26.79</v>
      </c>
      <c r="F18" s="117">
        <f>D18-E18</f>
        <v>44.050000000000004</v>
      </c>
      <c r="G18" s="178">
        <f t="shared" si="0"/>
        <v>0</v>
      </c>
    </row>
    <row r="19" spans="1:7" ht="15.75">
      <c r="A19" s="22"/>
      <c r="B19" s="304" t="s">
        <v>140</v>
      </c>
      <c r="C19" s="302" t="s">
        <v>16</v>
      </c>
      <c r="D19" s="305">
        <v>259.25</v>
      </c>
      <c r="E19" s="117">
        <f>D19</f>
        <v>259.25</v>
      </c>
      <c r="F19" s="117">
        <v>0</v>
      </c>
      <c r="G19" s="178">
        <f t="shared" si="0"/>
        <v>0</v>
      </c>
    </row>
    <row r="20" spans="1:7" ht="15.75">
      <c r="A20" s="22"/>
      <c r="B20" s="304" t="s">
        <v>141</v>
      </c>
      <c r="C20" s="302" t="s">
        <v>16</v>
      </c>
      <c r="D20" s="305">
        <v>46.02</v>
      </c>
      <c r="E20" s="117">
        <f>D20</f>
        <v>46.02</v>
      </c>
      <c r="F20" s="117">
        <v>0</v>
      </c>
      <c r="G20" s="178">
        <f t="shared" si="0"/>
        <v>0</v>
      </c>
    </row>
    <row r="21" spans="1:7" ht="15.75">
      <c r="A21" s="22"/>
      <c r="B21" s="304" t="s">
        <v>142</v>
      </c>
      <c r="C21" s="302" t="s">
        <v>16</v>
      </c>
      <c r="D21" s="305">
        <v>253.23</v>
      </c>
      <c r="E21" s="117">
        <v>0</v>
      </c>
      <c r="F21" s="117">
        <v>30.94</v>
      </c>
      <c r="G21" s="178">
        <f t="shared" si="0"/>
        <v>222.29</v>
      </c>
    </row>
    <row r="22" spans="1:7">
      <c r="B22" s="304" t="s">
        <v>143</v>
      </c>
      <c r="C22" s="302" t="s">
        <v>16</v>
      </c>
      <c r="D22" s="305">
        <v>183.24</v>
      </c>
      <c r="E22" s="192">
        <v>39.630000000000003</v>
      </c>
      <c r="F22" s="192">
        <v>0</v>
      </c>
      <c r="G22" s="178">
        <f t="shared" si="0"/>
        <v>143.61000000000001</v>
      </c>
    </row>
    <row r="23" spans="1:7">
      <c r="B23" s="304" t="s">
        <v>144</v>
      </c>
      <c r="C23" s="302" t="s">
        <v>16</v>
      </c>
      <c r="D23" s="305">
        <v>26.73</v>
      </c>
      <c r="E23" s="117">
        <f>D23</f>
        <v>26.73</v>
      </c>
      <c r="F23" s="117">
        <v>0</v>
      </c>
      <c r="G23" s="178">
        <f t="shared" si="0"/>
        <v>0</v>
      </c>
    </row>
    <row r="24" spans="1:7">
      <c r="B24" s="304" t="s">
        <v>145</v>
      </c>
      <c r="C24" s="302" t="s">
        <v>16</v>
      </c>
      <c r="D24" s="305">
        <v>47.43</v>
      </c>
      <c r="E24" s="192">
        <v>0</v>
      </c>
      <c r="F24" s="192">
        <v>0</v>
      </c>
      <c r="G24" s="178">
        <f t="shared" si="0"/>
        <v>47.43</v>
      </c>
    </row>
    <row r="25" spans="1:7">
      <c r="B25" s="304" t="s">
        <v>146</v>
      </c>
      <c r="C25" s="302" t="s">
        <v>16</v>
      </c>
      <c r="D25" s="305">
        <v>22.62</v>
      </c>
      <c r="E25" s="192">
        <v>0</v>
      </c>
      <c r="F25" s="192">
        <v>0</v>
      </c>
      <c r="G25" s="178">
        <f t="shared" si="0"/>
        <v>22.62</v>
      </c>
    </row>
    <row r="26" spans="1:7">
      <c r="B26" s="304" t="s">
        <v>147</v>
      </c>
      <c r="C26" s="302" t="s">
        <v>16</v>
      </c>
      <c r="D26" s="305">
        <v>59.89</v>
      </c>
      <c r="E26" s="192">
        <v>0</v>
      </c>
      <c r="F26" s="192">
        <v>0</v>
      </c>
      <c r="G26" s="178">
        <f t="shared" si="0"/>
        <v>59.89</v>
      </c>
    </row>
    <row r="27" spans="1:7">
      <c r="B27" s="304" t="s">
        <v>148</v>
      </c>
      <c r="C27" s="302" t="s">
        <v>16</v>
      </c>
      <c r="D27" s="305">
        <v>310.83999999999997</v>
      </c>
      <c r="E27" s="192">
        <v>24.43</v>
      </c>
      <c r="F27" s="192">
        <v>51.93</v>
      </c>
      <c r="G27" s="178">
        <f t="shared" si="0"/>
        <v>234.47999999999996</v>
      </c>
    </row>
    <row r="28" spans="1:7">
      <c r="B28" s="304" t="s">
        <v>149</v>
      </c>
      <c r="C28" s="302" t="s">
        <v>16</v>
      </c>
      <c r="D28" s="305">
        <v>117.69</v>
      </c>
      <c r="E28" s="117">
        <f>D28</f>
        <v>117.69</v>
      </c>
      <c r="F28" s="117">
        <v>0</v>
      </c>
      <c r="G28" s="178">
        <f t="shared" si="0"/>
        <v>0</v>
      </c>
    </row>
    <row r="29" spans="1:7">
      <c r="B29" s="304" t="s">
        <v>356</v>
      </c>
      <c r="C29" s="302" t="s">
        <v>12</v>
      </c>
      <c r="D29" s="305">
        <v>12</v>
      </c>
    </row>
    <row r="30" spans="1:7">
      <c r="B30" s="304" t="s">
        <v>356</v>
      </c>
      <c r="C30" s="302" t="s">
        <v>16</v>
      </c>
      <c r="D30" s="305">
        <v>390.48</v>
      </c>
    </row>
    <row r="31" spans="1:7">
      <c r="B31" s="304" t="s">
        <v>357</v>
      </c>
      <c r="C31" s="302" t="s">
        <v>12</v>
      </c>
      <c r="D31" s="305">
        <v>93</v>
      </c>
    </row>
    <row r="32" spans="1:7">
      <c r="B32" s="304" t="s">
        <v>357</v>
      </c>
      <c r="C32" s="302" t="s">
        <v>16</v>
      </c>
      <c r="D32" s="305">
        <v>2176.6999999999998</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G49"/>
  <sheetViews>
    <sheetView showZeros="0" workbookViewId="0">
      <selection activeCell="B11" sqref="B11"/>
    </sheetView>
  </sheetViews>
  <sheetFormatPr defaultRowHeight="12.75" customHeight="1"/>
  <cols>
    <col min="1" max="1" width="5.85546875" customWidth="1"/>
    <col min="2" max="2" width="30.7109375" customWidth="1"/>
    <col min="3" max="3" width="4.7109375" style="91" customWidth="1"/>
    <col min="4" max="4" width="12.7109375" style="100" customWidth="1"/>
    <col min="5" max="5" width="12.7109375" style="101" customWidth="1"/>
    <col min="6" max="6" width="12.7109375" style="102" customWidth="1"/>
    <col min="250" max="250" width="4.7109375" customWidth="1"/>
    <col min="251" max="251" width="30.7109375" customWidth="1"/>
    <col min="252" max="252" width="4.7109375" customWidth="1"/>
    <col min="253" max="253" width="13.7109375" customWidth="1"/>
    <col min="254" max="256" width="12.7109375" customWidth="1"/>
    <col min="258" max="258" width="21" customWidth="1"/>
    <col min="259" max="259" width="36.5703125" customWidth="1"/>
    <col min="506" max="506" width="4.7109375" customWidth="1"/>
    <col min="507" max="507" width="30.7109375" customWidth="1"/>
    <col min="508" max="508" width="4.7109375" customWidth="1"/>
    <col min="509" max="509" width="13.7109375" customWidth="1"/>
    <col min="510" max="512" width="12.7109375" customWidth="1"/>
    <col min="514" max="514" width="21" customWidth="1"/>
    <col min="515" max="515" width="36.5703125" customWidth="1"/>
    <col min="762" max="762" width="4.7109375" customWidth="1"/>
    <col min="763" max="763" width="30.7109375" customWidth="1"/>
    <col min="764" max="764" width="4.7109375" customWidth="1"/>
    <col min="765" max="765" width="13.7109375" customWidth="1"/>
    <col min="766" max="768" width="12.7109375" customWidth="1"/>
    <col min="770" max="770" width="21" customWidth="1"/>
    <col min="771" max="771" width="36.5703125" customWidth="1"/>
    <col min="1018" max="1018" width="4.7109375" customWidth="1"/>
    <col min="1019" max="1019" width="30.7109375" customWidth="1"/>
    <col min="1020" max="1020" width="4.7109375" customWidth="1"/>
    <col min="1021" max="1021" width="13.7109375" customWidth="1"/>
    <col min="1022" max="1024" width="12.7109375" customWidth="1"/>
    <col min="1026" max="1026" width="21" customWidth="1"/>
    <col min="1027" max="1027" width="36.5703125" customWidth="1"/>
    <col min="1274" max="1274" width="4.7109375" customWidth="1"/>
    <col min="1275" max="1275" width="30.7109375" customWidth="1"/>
    <col min="1276" max="1276" width="4.7109375" customWidth="1"/>
    <col min="1277" max="1277" width="13.7109375" customWidth="1"/>
    <col min="1278" max="1280" width="12.7109375" customWidth="1"/>
    <col min="1282" max="1282" width="21" customWidth="1"/>
    <col min="1283" max="1283" width="36.5703125" customWidth="1"/>
    <col min="1530" max="1530" width="4.7109375" customWidth="1"/>
    <col min="1531" max="1531" width="30.7109375" customWidth="1"/>
    <col min="1532" max="1532" width="4.7109375" customWidth="1"/>
    <col min="1533" max="1533" width="13.7109375" customWidth="1"/>
    <col min="1534" max="1536" width="12.7109375" customWidth="1"/>
    <col min="1538" max="1538" width="21" customWidth="1"/>
    <col min="1539" max="1539" width="36.5703125" customWidth="1"/>
    <col min="1786" max="1786" width="4.7109375" customWidth="1"/>
    <col min="1787" max="1787" width="30.7109375" customWidth="1"/>
    <col min="1788" max="1788" width="4.7109375" customWidth="1"/>
    <col min="1789" max="1789" width="13.7109375" customWidth="1"/>
    <col min="1790" max="1792" width="12.7109375" customWidth="1"/>
    <col min="1794" max="1794" width="21" customWidth="1"/>
    <col min="1795" max="1795" width="36.5703125" customWidth="1"/>
    <col min="2042" max="2042" width="4.7109375" customWidth="1"/>
    <col min="2043" max="2043" width="30.7109375" customWidth="1"/>
    <col min="2044" max="2044" width="4.7109375" customWidth="1"/>
    <col min="2045" max="2045" width="13.7109375" customWidth="1"/>
    <col min="2046" max="2048" width="12.7109375" customWidth="1"/>
    <col min="2050" max="2050" width="21" customWidth="1"/>
    <col min="2051" max="2051" width="36.5703125" customWidth="1"/>
    <col min="2298" max="2298" width="4.7109375" customWidth="1"/>
    <col min="2299" max="2299" width="30.7109375" customWidth="1"/>
    <col min="2300" max="2300" width="4.7109375" customWidth="1"/>
    <col min="2301" max="2301" width="13.7109375" customWidth="1"/>
    <col min="2302" max="2304" width="12.7109375" customWidth="1"/>
    <col min="2306" max="2306" width="21" customWidth="1"/>
    <col min="2307" max="2307" width="36.5703125" customWidth="1"/>
    <col min="2554" max="2554" width="4.7109375" customWidth="1"/>
    <col min="2555" max="2555" width="30.7109375" customWidth="1"/>
    <col min="2556" max="2556" width="4.7109375" customWidth="1"/>
    <col min="2557" max="2557" width="13.7109375" customWidth="1"/>
    <col min="2558" max="2560" width="12.7109375" customWidth="1"/>
    <col min="2562" max="2562" width="21" customWidth="1"/>
    <col min="2563" max="2563" width="36.5703125" customWidth="1"/>
    <col min="2810" max="2810" width="4.7109375" customWidth="1"/>
    <col min="2811" max="2811" width="30.7109375" customWidth="1"/>
    <col min="2812" max="2812" width="4.7109375" customWidth="1"/>
    <col min="2813" max="2813" width="13.7109375" customWidth="1"/>
    <col min="2814" max="2816" width="12.7109375" customWidth="1"/>
    <col min="2818" max="2818" width="21" customWidth="1"/>
    <col min="2819" max="2819" width="36.5703125" customWidth="1"/>
    <col min="3066" max="3066" width="4.7109375" customWidth="1"/>
    <col min="3067" max="3067" width="30.7109375" customWidth="1"/>
    <col min="3068" max="3068" width="4.7109375" customWidth="1"/>
    <col min="3069" max="3069" width="13.7109375" customWidth="1"/>
    <col min="3070" max="3072" width="12.7109375" customWidth="1"/>
    <col min="3074" max="3074" width="21" customWidth="1"/>
    <col min="3075" max="3075" width="36.5703125" customWidth="1"/>
    <col min="3322" max="3322" width="4.7109375" customWidth="1"/>
    <col min="3323" max="3323" width="30.7109375" customWidth="1"/>
    <col min="3324" max="3324" width="4.7109375" customWidth="1"/>
    <col min="3325" max="3325" width="13.7109375" customWidth="1"/>
    <col min="3326" max="3328" width="12.7109375" customWidth="1"/>
    <col min="3330" max="3330" width="21" customWidth="1"/>
    <col min="3331" max="3331" width="36.5703125" customWidth="1"/>
    <col min="3578" max="3578" width="4.7109375" customWidth="1"/>
    <col min="3579" max="3579" width="30.7109375" customWidth="1"/>
    <col min="3580" max="3580" width="4.7109375" customWidth="1"/>
    <col min="3581" max="3581" width="13.7109375" customWidth="1"/>
    <col min="3582" max="3584" width="12.7109375" customWidth="1"/>
    <col min="3586" max="3586" width="21" customWidth="1"/>
    <col min="3587" max="3587" width="36.5703125" customWidth="1"/>
    <col min="3834" max="3834" width="4.7109375" customWidth="1"/>
    <col min="3835" max="3835" width="30.7109375" customWidth="1"/>
    <col min="3836" max="3836" width="4.7109375" customWidth="1"/>
    <col min="3837" max="3837" width="13.7109375" customWidth="1"/>
    <col min="3838" max="3840" width="12.7109375" customWidth="1"/>
    <col min="3842" max="3842" width="21" customWidth="1"/>
    <col min="3843" max="3843" width="36.5703125" customWidth="1"/>
    <col min="4090" max="4090" width="4.7109375" customWidth="1"/>
    <col min="4091" max="4091" width="30.7109375" customWidth="1"/>
    <col min="4092" max="4092" width="4.7109375" customWidth="1"/>
    <col min="4093" max="4093" width="13.7109375" customWidth="1"/>
    <col min="4094" max="4096" width="12.7109375" customWidth="1"/>
    <col min="4098" max="4098" width="21" customWidth="1"/>
    <col min="4099" max="4099" width="36.5703125" customWidth="1"/>
    <col min="4346" max="4346" width="4.7109375" customWidth="1"/>
    <col min="4347" max="4347" width="30.7109375" customWidth="1"/>
    <col min="4348" max="4348" width="4.7109375" customWidth="1"/>
    <col min="4349" max="4349" width="13.7109375" customWidth="1"/>
    <col min="4350" max="4352" width="12.7109375" customWidth="1"/>
    <col min="4354" max="4354" width="21" customWidth="1"/>
    <col min="4355" max="4355" width="36.5703125" customWidth="1"/>
    <col min="4602" max="4602" width="4.7109375" customWidth="1"/>
    <col min="4603" max="4603" width="30.7109375" customWidth="1"/>
    <col min="4604" max="4604" width="4.7109375" customWidth="1"/>
    <col min="4605" max="4605" width="13.7109375" customWidth="1"/>
    <col min="4606" max="4608" width="12.7109375" customWidth="1"/>
    <col min="4610" max="4610" width="21" customWidth="1"/>
    <col min="4611" max="4611" width="36.5703125" customWidth="1"/>
    <col min="4858" max="4858" width="4.7109375" customWidth="1"/>
    <col min="4859" max="4859" width="30.7109375" customWidth="1"/>
    <col min="4860" max="4860" width="4.7109375" customWidth="1"/>
    <col min="4861" max="4861" width="13.7109375" customWidth="1"/>
    <col min="4862" max="4864" width="12.7109375" customWidth="1"/>
    <col min="4866" max="4866" width="21" customWidth="1"/>
    <col min="4867" max="4867" width="36.5703125" customWidth="1"/>
    <col min="5114" max="5114" width="4.7109375" customWidth="1"/>
    <col min="5115" max="5115" width="30.7109375" customWidth="1"/>
    <col min="5116" max="5116" width="4.7109375" customWidth="1"/>
    <col min="5117" max="5117" width="13.7109375" customWidth="1"/>
    <col min="5118" max="5120" width="12.7109375" customWidth="1"/>
    <col min="5122" max="5122" width="21" customWidth="1"/>
    <col min="5123" max="5123" width="36.5703125" customWidth="1"/>
    <col min="5370" max="5370" width="4.7109375" customWidth="1"/>
    <col min="5371" max="5371" width="30.7109375" customWidth="1"/>
    <col min="5372" max="5372" width="4.7109375" customWidth="1"/>
    <col min="5373" max="5373" width="13.7109375" customWidth="1"/>
    <col min="5374" max="5376" width="12.7109375" customWidth="1"/>
    <col min="5378" max="5378" width="21" customWidth="1"/>
    <col min="5379" max="5379" width="36.5703125" customWidth="1"/>
    <col min="5626" max="5626" width="4.7109375" customWidth="1"/>
    <col min="5627" max="5627" width="30.7109375" customWidth="1"/>
    <col min="5628" max="5628" width="4.7109375" customWidth="1"/>
    <col min="5629" max="5629" width="13.7109375" customWidth="1"/>
    <col min="5630" max="5632" width="12.7109375" customWidth="1"/>
    <col min="5634" max="5634" width="21" customWidth="1"/>
    <col min="5635" max="5635" width="36.5703125" customWidth="1"/>
    <col min="5882" max="5882" width="4.7109375" customWidth="1"/>
    <col min="5883" max="5883" width="30.7109375" customWidth="1"/>
    <col min="5884" max="5884" width="4.7109375" customWidth="1"/>
    <col min="5885" max="5885" width="13.7109375" customWidth="1"/>
    <col min="5886" max="5888" width="12.7109375" customWidth="1"/>
    <col min="5890" max="5890" width="21" customWidth="1"/>
    <col min="5891" max="5891" width="36.5703125" customWidth="1"/>
    <col min="6138" max="6138" width="4.7109375" customWidth="1"/>
    <col min="6139" max="6139" width="30.7109375" customWidth="1"/>
    <col min="6140" max="6140" width="4.7109375" customWidth="1"/>
    <col min="6141" max="6141" width="13.7109375" customWidth="1"/>
    <col min="6142" max="6144" width="12.7109375" customWidth="1"/>
    <col min="6146" max="6146" width="21" customWidth="1"/>
    <col min="6147" max="6147" width="36.5703125" customWidth="1"/>
    <col min="6394" max="6394" width="4.7109375" customWidth="1"/>
    <col min="6395" max="6395" width="30.7109375" customWidth="1"/>
    <col min="6396" max="6396" width="4.7109375" customWidth="1"/>
    <col min="6397" max="6397" width="13.7109375" customWidth="1"/>
    <col min="6398" max="6400" width="12.7109375" customWidth="1"/>
    <col min="6402" max="6402" width="21" customWidth="1"/>
    <col min="6403" max="6403" width="36.5703125" customWidth="1"/>
    <col min="6650" max="6650" width="4.7109375" customWidth="1"/>
    <col min="6651" max="6651" width="30.7109375" customWidth="1"/>
    <col min="6652" max="6652" width="4.7109375" customWidth="1"/>
    <col min="6653" max="6653" width="13.7109375" customWidth="1"/>
    <col min="6654" max="6656" width="12.7109375" customWidth="1"/>
    <col min="6658" max="6658" width="21" customWidth="1"/>
    <col min="6659" max="6659" width="36.5703125" customWidth="1"/>
    <col min="6906" max="6906" width="4.7109375" customWidth="1"/>
    <col min="6907" max="6907" width="30.7109375" customWidth="1"/>
    <col min="6908" max="6908" width="4.7109375" customWidth="1"/>
    <col min="6909" max="6909" width="13.7109375" customWidth="1"/>
    <col min="6910" max="6912" width="12.7109375" customWidth="1"/>
    <col min="6914" max="6914" width="21" customWidth="1"/>
    <col min="6915" max="6915" width="36.5703125" customWidth="1"/>
    <col min="7162" max="7162" width="4.7109375" customWidth="1"/>
    <col min="7163" max="7163" width="30.7109375" customWidth="1"/>
    <col min="7164" max="7164" width="4.7109375" customWidth="1"/>
    <col min="7165" max="7165" width="13.7109375" customWidth="1"/>
    <col min="7166" max="7168" width="12.7109375" customWidth="1"/>
    <col min="7170" max="7170" width="21" customWidth="1"/>
    <col min="7171" max="7171" width="36.5703125" customWidth="1"/>
    <col min="7418" max="7418" width="4.7109375" customWidth="1"/>
    <col min="7419" max="7419" width="30.7109375" customWidth="1"/>
    <col min="7420" max="7420" width="4.7109375" customWidth="1"/>
    <col min="7421" max="7421" width="13.7109375" customWidth="1"/>
    <col min="7422" max="7424" width="12.7109375" customWidth="1"/>
    <col min="7426" max="7426" width="21" customWidth="1"/>
    <col min="7427" max="7427" width="36.5703125" customWidth="1"/>
    <col min="7674" max="7674" width="4.7109375" customWidth="1"/>
    <col min="7675" max="7675" width="30.7109375" customWidth="1"/>
    <col min="7676" max="7676" width="4.7109375" customWidth="1"/>
    <col min="7677" max="7677" width="13.7109375" customWidth="1"/>
    <col min="7678" max="7680" width="12.7109375" customWidth="1"/>
    <col min="7682" max="7682" width="21" customWidth="1"/>
    <col min="7683" max="7683" width="36.5703125" customWidth="1"/>
    <col min="7930" max="7930" width="4.7109375" customWidth="1"/>
    <col min="7931" max="7931" width="30.7109375" customWidth="1"/>
    <col min="7932" max="7932" width="4.7109375" customWidth="1"/>
    <col min="7933" max="7933" width="13.7109375" customWidth="1"/>
    <col min="7934" max="7936" width="12.7109375" customWidth="1"/>
    <col min="7938" max="7938" width="21" customWidth="1"/>
    <col min="7939" max="7939" width="36.5703125" customWidth="1"/>
    <col min="8186" max="8186" width="4.7109375" customWidth="1"/>
    <col min="8187" max="8187" width="30.7109375" customWidth="1"/>
    <col min="8188" max="8188" width="4.7109375" customWidth="1"/>
    <col min="8189" max="8189" width="13.7109375" customWidth="1"/>
    <col min="8190" max="8192" width="12.7109375" customWidth="1"/>
    <col min="8194" max="8194" width="21" customWidth="1"/>
    <col min="8195" max="8195" width="36.5703125" customWidth="1"/>
    <col min="8442" max="8442" width="4.7109375" customWidth="1"/>
    <col min="8443" max="8443" width="30.7109375" customWidth="1"/>
    <col min="8444" max="8444" width="4.7109375" customWidth="1"/>
    <col min="8445" max="8445" width="13.7109375" customWidth="1"/>
    <col min="8446" max="8448" width="12.7109375" customWidth="1"/>
    <col min="8450" max="8450" width="21" customWidth="1"/>
    <col min="8451" max="8451" width="36.5703125" customWidth="1"/>
    <col min="8698" max="8698" width="4.7109375" customWidth="1"/>
    <col min="8699" max="8699" width="30.7109375" customWidth="1"/>
    <col min="8700" max="8700" width="4.7109375" customWidth="1"/>
    <col min="8701" max="8701" width="13.7109375" customWidth="1"/>
    <col min="8702" max="8704" width="12.7109375" customWidth="1"/>
    <col min="8706" max="8706" width="21" customWidth="1"/>
    <col min="8707" max="8707" width="36.5703125" customWidth="1"/>
    <col min="8954" max="8954" width="4.7109375" customWidth="1"/>
    <col min="8955" max="8955" width="30.7109375" customWidth="1"/>
    <col min="8956" max="8956" width="4.7109375" customWidth="1"/>
    <col min="8957" max="8957" width="13.7109375" customWidth="1"/>
    <col min="8958" max="8960" width="12.7109375" customWidth="1"/>
    <col min="8962" max="8962" width="21" customWidth="1"/>
    <col min="8963" max="8963" width="36.5703125" customWidth="1"/>
    <col min="9210" max="9210" width="4.7109375" customWidth="1"/>
    <col min="9211" max="9211" width="30.7109375" customWidth="1"/>
    <col min="9212" max="9212" width="4.7109375" customWidth="1"/>
    <col min="9213" max="9213" width="13.7109375" customWidth="1"/>
    <col min="9214" max="9216" width="12.7109375" customWidth="1"/>
    <col min="9218" max="9218" width="21" customWidth="1"/>
    <col min="9219" max="9219" width="36.5703125" customWidth="1"/>
    <col min="9466" max="9466" width="4.7109375" customWidth="1"/>
    <col min="9467" max="9467" width="30.7109375" customWidth="1"/>
    <col min="9468" max="9468" width="4.7109375" customWidth="1"/>
    <col min="9469" max="9469" width="13.7109375" customWidth="1"/>
    <col min="9470" max="9472" width="12.7109375" customWidth="1"/>
    <col min="9474" max="9474" width="21" customWidth="1"/>
    <col min="9475" max="9475" width="36.5703125" customWidth="1"/>
    <col min="9722" max="9722" width="4.7109375" customWidth="1"/>
    <col min="9723" max="9723" width="30.7109375" customWidth="1"/>
    <col min="9724" max="9724" width="4.7109375" customWidth="1"/>
    <col min="9725" max="9725" width="13.7109375" customWidth="1"/>
    <col min="9726" max="9728" width="12.7109375" customWidth="1"/>
    <col min="9730" max="9730" width="21" customWidth="1"/>
    <col min="9731" max="9731" width="36.5703125" customWidth="1"/>
    <col min="9978" max="9978" width="4.7109375" customWidth="1"/>
    <col min="9979" max="9979" width="30.7109375" customWidth="1"/>
    <col min="9980" max="9980" width="4.7109375" customWidth="1"/>
    <col min="9981" max="9981" width="13.7109375" customWidth="1"/>
    <col min="9982" max="9984" width="12.7109375" customWidth="1"/>
    <col min="9986" max="9986" width="21" customWidth="1"/>
    <col min="9987" max="9987" width="36.5703125" customWidth="1"/>
    <col min="10234" max="10234" width="4.7109375" customWidth="1"/>
    <col min="10235" max="10235" width="30.7109375" customWidth="1"/>
    <col min="10236" max="10236" width="4.7109375" customWidth="1"/>
    <col min="10237" max="10237" width="13.7109375" customWidth="1"/>
    <col min="10238" max="10240" width="12.7109375" customWidth="1"/>
    <col min="10242" max="10242" width="21" customWidth="1"/>
    <col min="10243" max="10243" width="36.5703125" customWidth="1"/>
    <col min="10490" max="10490" width="4.7109375" customWidth="1"/>
    <col min="10491" max="10491" width="30.7109375" customWidth="1"/>
    <col min="10492" max="10492" width="4.7109375" customWidth="1"/>
    <col min="10493" max="10493" width="13.7109375" customWidth="1"/>
    <col min="10494" max="10496" width="12.7109375" customWidth="1"/>
    <col min="10498" max="10498" width="21" customWidth="1"/>
    <col min="10499" max="10499" width="36.5703125" customWidth="1"/>
    <col min="10746" max="10746" width="4.7109375" customWidth="1"/>
    <col min="10747" max="10747" width="30.7109375" customWidth="1"/>
    <col min="10748" max="10748" width="4.7109375" customWidth="1"/>
    <col min="10749" max="10749" width="13.7109375" customWidth="1"/>
    <col min="10750" max="10752" width="12.7109375" customWidth="1"/>
    <col min="10754" max="10754" width="21" customWidth="1"/>
    <col min="10755" max="10755" width="36.5703125" customWidth="1"/>
    <col min="11002" max="11002" width="4.7109375" customWidth="1"/>
    <col min="11003" max="11003" width="30.7109375" customWidth="1"/>
    <col min="11004" max="11004" width="4.7109375" customWidth="1"/>
    <col min="11005" max="11005" width="13.7109375" customWidth="1"/>
    <col min="11006" max="11008" width="12.7109375" customWidth="1"/>
    <col min="11010" max="11010" width="21" customWidth="1"/>
    <col min="11011" max="11011" width="36.5703125" customWidth="1"/>
    <col min="11258" max="11258" width="4.7109375" customWidth="1"/>
    <col min="11259" max="11259" width="30.7109375" customWidth="1"/>
    <col min="11260" max="11260" width="4.7109375" customWidth="1"/>
    <col min="11261" max="11261" width="13.7109375" customWidth="1"/>
    <col min="11262" max="11264" width="12.7109375" customWidth="1"/>
    <col min="11266" max="11266" width="21" customWidth="1"/>
    <col min="11267" max="11267" width="36.5703125" customWidth="1"/>
    <col min="11514" max="11514" width="4.7109375" customWidth="1"/>
    <col min="11515" max="11515" width="30.7109375" customWidth="1"/>
    <col min="11516" max="11516" width="4.7109375" customWidth="1"/>
    <col min="11517" max="11517" width="13.7109375" customWidth="1"/>
    <col min="11518" max="11520" width="12.7109375" customWidth="1"/>
    <col min="11522" max="11522" width="21" customWidth="1"/>
    <col min="11523" max="11523" width="36.5703125" customWidth="1"/>
    <col min="11770" max="11770" width="4.7109375" customWidth="1"/>
    <col min="11771" max="11771" width="30.7109375" customWidth="1"/>
    <col min="11772" max="11772" width="4.7109375" customWidth="1"/>
    <col min="11773" max="11773" width="13.7109375" customWidth="1"/>
    <col min="11774" max="11776" width="12.7109375" customWidth="1"/>
    <col min="11778" max="11778" width="21" customWidth="1"/>
    <col min="11779" max="11779" width="36.5703125" customWidth="1"/>
    <col min="12026" max="12026" width="4.7109375" customWidth="1"/>
    <col min="12027" max="12027" width="30.7109375" customWidth="1"/>
    <col min="12028" max="12028" width="4.7109375" customWidth="1"/>
    <col min="12029" max="12029" width="13.7109375" customWidth="1"/>
    <col min="12030" max="12032" width="12.7109375" customWidth="1"/>
    <col min="12034" max="12034" width="21" customWidth="1"/>
    <col min="12035" max="12035" width="36.5703125" customWidth="1"/>
    <col min="12282" max="12282" width="4.7109375" customWidth="1"/>
    <col min="12283" max="12283" width="30.7109375" customWidth="1"/>
    <col min="12284" max="12284" width="4.7109375" customWidth="1"/>
    <col min="12285" max="12285" width="13.7109375" customWidth="1"/>
    <col min="12286" max="12288" width="12.7109375" customWidth="1"/>
    <col min="12290" max="12290" width="21" customWidth="1"/>
    <col min="12291" max="12291" width="36.5703125" customWidth="1"/>
    <col min="12538" max="12538" width="4.7109375" customWidth="1"/>
    <col min="12539" max="12539" width="30.7109375" customWidth="1"/>
    <col min="12540" max="12540" width="4.7109375" customWidth="1"/>
    <col min="12541" max="12541" width="13.7109375" customWidth="1"/>
    <col min="12542" max="12544" width="12.7109375" customWidth="1"/>
    <col min="12546" max="12546" width="21" customWidth="1"/>
    <col min="12547" max="12547" width="36.5703125" customWidth="1"/>
    <col min="12794" max="12794" width="4.7109375" customWidth="1"/>
    <col min="12795" max="12795" width="30.7109375" customWidth="1"/>
    <col min="12796" max="12796" width="4.7109375" customWidth="1"/>
    <col min="12797" max="12797" width="13.7109375" customWidth="1"/>
    <col min="12798" max="12800" width="12.7109375" customWidth="1"/>
    <col min="12802" max="12802" width="21" customWidth="1"/>
    <col min="12803" max="12803" width="36.5703125" customWidth="1"/>
    <col min="13050" max="13050" width="4.7109375" customWidth="1"/>
    <col min="13051" max="13051" width="30.7109375" customWidth="1"/>
    <col min="13052" max="13052" width="4.7109375" customWidth="1"/>
    <col min="13053" max="13053" width="13.7109375" customWidth="1"/>
    <col min="13054" max="13056" width="12.7109375" customWidth="1"/>
    <col min="13058" max="13058" width="21" customWidth="1"/>
    <col min="13059" max="13059" width="36.5703125" customWidth="1"/>
    <col min="13306" max="13306" width="4.7109375" customWidth="1"/>
    <col min="13307" max="13307" width="30.7109375" customWidth="1"/>
    <col min="13308" max="13308" width="4.7109375" customWidth="1"/>
    <col min="13309" max="13309" width="13.7109375" customWidth="1"/>
    <col min="13310" max="13312" width="12.7109375" customWidth="1"/>
    <col min="13314" max="13314" width="21" customWidth="1"/>
    <col min="13315" max="13315" width="36.5703125" customWidth="1"/>
    <col min="13562" max="13562" width="4.7109375" customWidth="1"/>
    <col min="13563" max="13563" width="30.7109375" customWidth="1"/>
    <col min="13564" max="13564" width="4.7109375" customWidth="1"/>
    <col min="13565" max="13565" width="13.7109375" customWidth="1"/>
    <col min="13566" max="13568" width="12.7109375" customWidth="1"/>
    <col min="13570" max="13570" width="21" customWidth="1"/>
    <col min="13571" max="13571" width="36.5703125" customWidth="1"/>
    <col min="13818" max="13818" width="4.7109375" customWidth="1"/>
    <col min="13819" max="13819" width="30.7109375" customWidth="1"/>
    <col min="13820" max="13820" width="4.7109375" customWidth="1"/>
    <col min="13821" max="13821" width="13.7109375" customWidth="1"/>
    <col min="13822" max="13824" width="12.7109375" customWidth="1"/>
    <col min="13826" max="13826" width="21" customWidth="1"/>
    <col min="13827" max="13827" width="36.5703125" customWidth="1"/>
    <col min="14074" max="14074" width="4.7109375" customWidth="1"/>
    <col min="14075" max="14075" width="30.7109375" customWidth="1"/>
    <col min="14076" max="14076" width="4.7109375" customWidth="1"/>
    <col min="14077" max="14077" width="13.7109375" customWidth="1"/>
    <col min="14078" max="14080" width="12.7109375" customWidth="1"/>
    <col min="14082" max="14082" width="21" customWidth="1"/>
    <col min="14083" max="14083" width="36.5703125" customWidth="1"/>
    <col min="14330" max="14330" width="4.7109375" customWidth="1"/>
    <col min="14331" max="14331" width="30.7109375" customWidth="1"/>
    <col min="14332" max="14332" width="4.7109375" customWidth="1"/>
    <col min="14333" max="14333" width="13.7109375" customWidth="1"/>
    <col min="14334" max="14336" width="12.7109375" customWidth="1"/>
    <col min="14338" max="14338" width="21" customWidth="1"/>
    <col min="14339" max="14339" width="36.5703125" customWidth="1"/>
    <col min="14586" max="14586" width="4.7109375" customWidth="1"/>
    <col min="14587" max="14587" width="30.7109375" customWidth="1"/>
    <col min="14588" max="14588" width="4.7109375" customWidth="1"/>
    <col min="14589" max="14589" width="13.7109375" customWidth="1"/>
    <col min="14590" max="14592" width="12.7109375" customWidth="1"/>
    <col min="14594" max="14594" width="21" customWidth="1"/>
    <col min="14595" max="14595" width="36.5703125" customWidth="1"/>
    <col min="14842" max="14842" width="4.7109375" customWidth="1"/>
    <col min="14843" max="14843" width="30.7109375" customWidth="1"/>
    <col min="14844" max="14844" width="4.7109375" customWidth="1"/>
    <col min="14845" max="14845" width="13.7109375" customWidth="1"/>
    <col min="14846" max="14848" width="12.7109375" customWidth="1"/>
    <col min="14850" max="14850" width="21" customWidth="1"/>
    <col min="14851" max="14851" width="36.5703125" customWidth="1"/>
    <col min="15098" max="15098" width="4.7109375" customWidth="1"/>
    <col min="15099" max="15099" width="30.7109375" customWidth="1"/>
    <col min="15100" max="15100" width="4.7109375" customWidth="1"/>
    <col min="15101" max="15101" width="13.7109375" customWidth="1"/>
    <col min="15102" max="15104" width="12.7109375" customWidth="1"/>
    <col min="15106" max="15106" width="21" customWidth="1"/>
    <col min="15107" max="15107" width="36.5703125" customWidth="1"/>
    <col min="15354" max="15354" width="4.7109375" customWidth="1"/>
    <col min="15355" max="15355" width="30.7109375" customWidth="1"/>
    <col min="15356" max="15356" width="4.7109375" customWidth="1"/>
    <col min="15357" max="15357" width="13.7109375" customWidth="1"/>
    <col min="15358" max="15360" width="12.7109375" customWidth="1"/>
    <col min="15362" max="15362" width="21" customWidth="1"/>
    <col min="15363" max="15363" width="36.5703125" customWidth="1"/>
    <col min="15610" max="15610" width="4.7109375" customWidth="1"/>
    <col min="15611" max="15611" width="30.7109375" customWidth="1"/>
    <col min="15612" max="15612" width="4.7109375" customWidth="1"/>
    <col min="15613" max="15613" width="13.7109375" customWidth="1"/>
    <col min="15614" max="15616" width="12.7109375" customWidth="1"/>
    <col min="15618" max="15618" width="21" customWidth="1"/>
    <col min="15619" max="15619" width="36.5703125" customWidth="1"/>
    <col min="15866" max="15866" width="4.7109375" customWidth="1"/>
    <col min="15867" max="15867" width="30.7109375" customWidth="1"/>
    <col min="15868" max="15868" width="4.7109375" customWidth="1"/>
    <col min="15869" max="15869" width="13.7109375" customWidth="1"/>
    <col min="15870" max="15872" width="12.7109375" customWidth="1"/>
    <col min="15874" max="15874" width="21" customWidth="1"/>
    <col min="15875" max="15875" width="36.5703125" customWidth="1"/>
    <col min="16122" max="16122" width="4.7109375" customWidth="1"/>
    <col min="16123" max="16123" width="30.7109375" customWidth="1"/>
    <col min="16124" max="16124" width="4.7109375" customWidth="1"/>
    <col min="16125" max="16125" width="13.7109375" customWidth="1"/>
    <col min="16126" max="16128" width="12.7109375" customWidth="1"/>
    <col min="16130" max="16130" width="21" customWidth="1"/>
    <col min="16131" max="16131" width="36.5703125" customWidth="1"/>
  </cols>
  <sheetData>
    <row r="1" spans="1:7" ht="12.75" customHeight="1">
      <c r="B1" s="79" t="str">
        <f>+zemBetD!B1</f>
        <v>IZGRADNJA KANALIZACIJSKEGA OMREŽJA NA OBMOČJU</v>
      </c>
    </row>
    <row r="2" spans="1:7" ht="12.75" customHeight="1">
      <c r="B2" s="79" t="str">
        <f>+zemBetD!B2</f>
        <v>AGLOMERACIJE HRVATINI - KANALIZACIJA BARIŽONI</v>
      </c>
    </row>
    <row r="3" spans="1:7" ht="12.75" customHeight="1">
      <c r="B3" s="79"/>
    </row>
    <row r="4" spans="1:7" ht="12.75" customHeight="1">
      <c r="B4" s="79"/>
    </row>
    <row r="5" spans="1:7" ht="12.75" customHeight="1">
      <c r="B5" s="79" t="str">
        <f>+zemBetD!B5</f>
        <v xml:space="preserve">FEKALNA KANALIZACIJA </v>
      </c>
    </row>
    <row r="7" spans="1:7" ht="15.75">
      <c r="A7" s="22" t="s">
        <v>358</v>
      </c>
      <c r="B7" s="23" t="s">
        <v>359</v>
      </c>
      <c r="C7" s="92"/>
      <c r="D7" s="103"/>
      <c r="E7" s="103"/>
      <c r="F7" s="139"/>
    </row>
    <row r="8" spans="1:7" ht="12.75" customHeight="1">
      <c r="A8" s="43"/>
      <c r="B8" s="44"/>
      <c r="C8" s="92"/>
      <c r="D8" s="103"/>
      <c r="E8" s="103"/>
      <c r="F8" s="139"/>
    </row>
    <row r="9" spans="1:7" ht="127.5">
      <c r="A9" s="43">
        <v>1</v>
      </c>
      <c r="B9" s="20" t="s">
        <v>363</v>
      </c>
      <c r="C9" s="92" t="s">
        <v>16</v>
      </c>
      <c r="D9" s="103">
        <f>218.38+101</f>
        <v>319.38</v>
      </c>
      <c r="E9" s="103"/>
      <c r="F9" s="306">
        <f>D9*E9</f>
        <v>0</v>
      </c>
    </row>
    <row r="10" spans="1:7" ht="12.75" customHeight="1">
      <c r="A10" s="43"/>
      <c r="B10" s="64"/>
      <c r="C10" s="92"/>
      <c r="D10" s="103"/>
      <c r="E10" s="103"/>
      <c r="F10" s="139"/>
    </row>
    <row r="11" spans="1:7" ht="127.5">
      <c r="A11" s="43">
        <f>A9+1</f>
        <v>2</v>
      </c>
      <c r="B11" s="225" t="s">
        <v>360</v>
      </c>
      <c r="C11" s="130" t="s">
        <v>12</v>
      </c>
      <c r="D11" s="140">
        <v>15</v>
      </c>
      <c r="E11" s="136"/>
      <c r="F11" s="306">
        <f>D11*E11</f>
        <v>0</v>
      </c>
    </row>
    <row r="12" spans="1:7" ht="12.75" customHeight="1">
      <c r="A12" s="43"/>
      <c r="B12" s="64"/>
      <c r="C12" s="95"/>
      <c r="D12" s="109"/>
      <c r="E12" s="136"/>
      <c r="F12" s="144"/>
    </row>
    <row r="13" spans="1:7" ht="81.75" customHeight="1">
      <c r="A13" s="43">
        <f>A11+1</f>
        <v>3</v>
      </c>
      <c r="B13" s="60" t="s">
        <v>365</v>
      </c>
      <c r="C13" s="131" t="s">
        <v>12</v>
      </c>
      <c r="D13" s="136">
        <v>1</v>
      </c>
      <c r="E13" s="136"/>
      <c r="F13" s="306">
        <f>D13*E13</f>
        <v>0</v>
      </c>
      <c r="G13" s="162"/>
    </row>
    <row r="14" spans="1:7" ht="15">
      <c r="A14" s="43"/>
      <c r="B14" s="60"/>
      <c r="C14" s="131"/>
      <c r="D14" s="136"/>
      <c r="E14" s="136"/>
      <c r="F14" s="306"/>
    </row>
    <row r="15" spans="1:7" ht="81.75" customHeight="1">
      <c r="A15" s="43">
        <f>A13+1</f>
        <v>4</v>
      </c>
      <c r="B15" s="60" t="s">
        <v>366</v>
      </c>
      <c r="C15" s="131" t="s">
        <v>12</v>
      </c>
      <c r="D15" s="136">
        <v>1</v>
      </c>
      <c r="E15" s="136"/>
      <c r="F15" s="306">
        <f>D15*E15</f>
        <v>0</v>
      </c>
    </row>
    <row r="16" spans="1:7" ht="15">
      <c r="A16" s="43"/>
      <c r="B16" s="60"/>
      <c r="C16" s="131"/>
      <c r="D16" s="136"/>
      <c r="E16" s="136"/>
      <c r="F16" s="306"/>
    </row>
    <row r="17" spans="1:6" ht="81.75" customHeight="1">
      <c r="A17" s="43">
        <f>A15+1</f>
        <v>5</v>
      </c>
      <c r="B17" s="60" t="s">
        <v>364</v>
      </c>
      <c r="C17" s="131" t="s">
        <v>12</v>
      </c>
      <c r="D17" s="136">
        <v>1</v>
      </c>
      <c r="E17" s="136"/>
      <c r="F17" s="306">
        <f>D17*E17</f>
        <v>0</v>
      </c>
    </row>
    <row r="18" spans="1:6" ht="12.75" customHeight="1">
      <c r="A18" s="43"/>
      <c r="B18" s="57"/>
      <c r="C18" s="92"/>
      <c r="D18" s="117"/>
      <c r="E18" s="117"/>
      <c r="F18" s="104"/>
    </row>
    <row r="19" spans="1:6" ht="25.5">
      <c r="A19" s="43">
        <f>A17+1</f>
        <v>6</v>
      </c>
      <c r="B19" s="60" t="s">
        <v>361</v>
      </c>
      <c r="C19" s="131" t="s">
        <v>12</v>
      </c>
      <c r="D19" s="136">
        <f>D11</f>
        <v>15</v>
      </c>
      <c r="E19" s="136"/>
      <c r="F19" s="306">
        <f>D19*E19</f>
        <v>0</v>
      </c>
    </row>
    <row r="20" spans="1:6" ht="12.75" customHeight="1">
      <c r="A20" s="43"/>
      <c r="B20" s="20"/>
      <c r="C20" s="92"/>
      <c r="D20" s="103"/>
      <c r="E20" s="146"/>
      <c r="F20" s="108"/>
    </row>
    <row r="21" spans="1:6" ht="12.75" customHeight="1">
      <c r="A21" s="43"/>
      <c r="B21" s="20"/>
      <c r="C21" s="92"/>
      <c r="D21" s="103"/>
      <c r="E21" s="146"/>
      <c r="F21" s="108"/>
    </row>
    <row r="22" spans="1:6" ht="12.75" customHeight="1">
      <c r="A22" s="43"/>
      <c r="B22" s="20"/>
      <c r="C22" s="92"/>
      <c r="D22" s="103"/>
      <c r="E22" s="146"/>
      <c r="F22" s="108"/>
    </row>
    <row r="23" spans="1:6" ht="12.75" customHeight="1">
      <c r="A23" s="43"/>
      <c r="B23" s="20"/>
      <c r="C23" s="68"/>
      <c r="D23" s="41"/>
      <c r="E23" s="41"/>
      <c r="F23" s="164"/>
    </row>
    <row r="24" spans="1:6" ht="16.5" thickBot="1">
      <c r="A24" s="22" t="s">
        <v>358</v>
      </c>
      <c r="B24" s="23" t="s">
        <v>359</v>
      </c>
      <c r="C24" s="97"/>
      <c r="D24" s="103"/>
      <c r="E24" s="166" t="s">
        <v>33</v>
      </c>
      <c r="F24" s="87">
        <f>SUM(F9:F19)</f>
        <v>0</v>
      </c>
    </row>
    <row r="25" spans="1:6" ht="12.75" customHeight="1" thickTop="1">
      <c r="A25" s="43"/>
      <c r="B25" s="20"/>
      <c r="C25" s="97"/>
      <c r="D25" s="103"/>
      <c r="E25" s="103"/>
      <c r="F25" s="139"/>
    </row>
    <row r="26" spans="1:6" ht="12.75" customHeight="1">
      <c r="A26" s="43"/>
      <c r="B26" s="20"/>
      <c r="C26" s="97"/>
      <c r="D26" s="103"/>
      <c r="E26" s="103"/>
      <c r="F26" s="139"/>
    </row>
    <row r="27" spans="1:6" ht="12.75" customHeight="1">
      <c r="A27" s="43"/>
      <c r="B27" s="20"/>
      <c r="C27" s="97"/>
      <c r="D27" s="103"/>
      <c r="E27" s="103"/>
      <c r="F27" s="139"/>
    </row>
    <row r="28" spans="1:6" ht="12.75" customHeight="1">
      <c r="A28" s="43"/>
      <c r="B28" s="20"/>
      <c r="C28" s="97"/>
      <c r="D28" s="103"/>
      <c r="E28" s="103"/>
      <c r="F28" s="139"/>
    </row>
    <row r="29" spans="1:6" ht="12.75" customHeight="1">
      <c r="A29" s="43"/>
      <c r="B29" s="20"/>
      <c r="C29" s="97"/>
      <c r="D29" s="103"/>
      <c r="E29" s="103"/>
      <c r="F29" s="139"/>
    </row>
    <row r="30" spans="1:6" ht="12.75" customHeight="1">
      <c r="A30" s="43"/>
      <c r="B30" s="20"/>
      <c r="C30" s="97"/>
      <c r="D30" s="103"/>
      <c r="E30" s="103"/>
      <c r="F30" s="139"/>
    </row>
    <row r="31" spans="1:6" ht="12.75" customHeight="1">
      <c r="A31" s="43"/>
      <c r="B31" s="20"/>
      <c r="C31" s="97"/>
      <c r="D31" s="103"/>
      <c r="E31" s="103"/>
      <c r="F31" s="139"/>
    </row>
    <row r="32" spans="1:6" ht="12.75" customHeight="1">
      <c r="A32" s="43"/>
      <c r="B32" s="20"/>
      <c r="C32" s="97"/>
      <c r="D32" s="103"/>
      <c r="E32" s="103"/>
      <c r="F32" s="139"/>
    </row>
    <row r="33" spans="1:6" ht="12.75" customHeight="1">
      <c r="A33" s="43"/>
      <c r="B33" s="20"/>
      <c r="C33" s="97"/>
      <c r="D33" s="103"/>
      <c r="E33" s="103"/>
      <c r="F33" s="139"/>
    </row>
    <row r="34" spans="1:6" ht="12.75" customHeight="1">
      <c r="A34" s="43"/>
      <c r="B34" s="20"/>
      <c r="C34" s="97"/>
      <c r="D34" s="103"/>
      <c r="E34" s="103"/>
      <c r="F34" s="139"/>
    </row>
    <row r="35" spans="1:6" ht="12.75" customHeight="1">
      <c r="A35" s="43"/>
      <c r="B35" s="20"/>
      <c r="C35" s="97"/>
      <c r="D35" s="103"/>
      <c r="E35" s="103"/>
      <c r="F35" s="139"/>
    </row>
    <row r="36" spans="1:6" ht="12.75" customHeight="1">
      <c r="A36" s="43"/>
      <c r="B36" s="20"/>
      <c r="C36" s="97"/>
      <c r="D36" s="103"/>
      <c r="E36" s="103"/>
      <c r="F36" s="139"/>
    </row>
    <row r="37" spans="1:6" ht="12.75" customHeight="1">
      <c r="A37" s="43"/>
      <c r="B37" s="20"/>
      <c r="C37" s="97"/>
      <c r="D37" s="103"/>
      <c r="E37" s="103"/>
      <c r="F37" s="139"/>
    </row>
    <row r="38" spans="1:6" ht="12.75" customHeight="1">
      <c r="A38" s="43"/>
      <c r="B38" s="20"/>
      <c r="C38" s="97"/>
      <c r="D38" s="103"/>
      <c r="E38" s="103"/>
      <c r="F38" s="139"/>
    </row>
    <row r="39" spans="1:6" ht="12.75" customHeight="1">
      <c r="A39" s="43"/>
      <c r="B39" s="20"/>
      <c r="C39" s="97"/>
      <c r="D39" s="103"/>
      <c r="E39" s="103"/>
      <c r="F39" s="139"/>
    </row>
    <row r="40" spans="1:6" ht="12.75" customHeight="1">
      <c r="A40" s="43"/>
      <c r="B40" s="20"/>
      <c r="C40" s="97"/>
      <c r="D40" s="103"/>
      <c r="E40" s="103"/>
      <c r="F40" s="139"/>
    </row>
    <row r="41" spans="1:6" ht="12.75" customHeight="1">
      <c r="A41" s="43"/>
      <c r="B41" s="20"/>
      <c r="C41" s="97"/>
      <c r="D41" s="103"/>
      <c r="E41" s="103"/>
      <c r="F41" s="139"/>
    </row>
    <row r="42" spans="1:6" ht="12.75" customHeight="1">
      <c r="A42" s="43"/>
      <c r="B42" s="20"/>
      <c r="C42" s="97"/>
      <c r="D42" s="103"/>
      <c r="E42" s="103"/>
      <c r="F42" s="139"/>
    </row>
    <row r="43" spans="1:6" ht="12.75" customHeight="1">
      <c r="A43" s="43"/>
      <c r="B43" s="20"/>
      <c r="C43" s="97"/>
      <c r="D43" s="103"/>
      <c r="E43" s="103"/>
      <c r="F43" s="139"/>
    </row>
    <row r="44" spans="1:6" ht="12.75" customHeight="1">
      <c r="A44" s="43"/>
      <c r="B44" s="20"/>
      <c r="C44" s="97"/>
      <c r="D44" s="103"/>
      <c r="E44" s="103"/>
      <c r="F44" s="139"/>
    </row>
    <row r="45" spans="1:6" ht="12.75" customHeight="1">
      <c r="A45" s="43"/>
      <c r="B45" s="20"/>
      <c r="C45" s="97"/>
      <c r="D45" s="103"/>
      <c r="E45" s="103"/>
      <c r="F45" s="139"/>
    </row>
    <row r="46" spans="1:6" ht="12.75" customHeight="1">
      <c r="A46" s="43"/>
      <c r="B46" s="20"/>
      <c r="C46" s="97"/>
      <c r="D46" s="103"/>
      <c r="E46" s="103"/>
      <c r="F46" s="139"/>
    </row>
    <row r="47" spans="1:6" ht="12.75" customHeight="1">
      <c r="A47" s="43"/>
      <c r="B47" s="20"/>
      <c r="C47" s="97"/>
      <c r="D47" s="103"/>
      <c r="E47" s="103"/>
      <c r="F47" s="139"/>
    </row>
    <row r="48" spans="1:6" ht="12.75" customHeight="1">
      <c r="A48" s="43"/>
      <c r="B48" s="20"/>
      <c r="C48" s="97"/>
      <c r="D48" s="103"/>
      <c r="E48" s="103"/>
      <c r="F48" s="139"/>
    </row>
    <row r="49" spans="1:6" ht="12.75" customHeight="1">
      <c r="A49" s="43"/>
      <c r="B49" s="20"/>
      <c r="C49" s="92"/>
      <c r="D49" s="103"/>
      <c r="E49" s="103"/>
      <c r="F49" s="139"/>
    </row>
  </sheetData>
  <pageMargins left="0.78740157480314965" right="0.19685039370078741" top="0.19685039370078741" bottom="0.19685039370078741" header="0" footer="0.19685039370078741"/>
  <pageSetup paperSize="9" orientation="portrait" r:id="rId1"/>
  <headerFooter>
    <oddFooter>Stran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nsl</vt:lpstr>
      <vt:lpstr>skREK</vt:lpstr>
      <vt:lpstr>Rfk</vt:lpstr>
      <vt:lpstr>predD</vt:lpstr>
      <vt:lpstr>zemBetD</vt:lpstr>
      <vt:lpstr>kan</vt:lpstr>
      <vt:lpstr>zakljD</vt:lpstr>
      <vt:lpstr>fekalna osnovni podatki</vt:lpstr>
      <vt:lpstr>vodovod</vt:lpstr>
      <vt:lpstr>Č1-grd</vt:lpstr>
      <vt:lpstr>Č1-str</vt:lpstr>
      <vt:lpstr>Č1-ELgd</vt:lpstr>
      <vt:lpstr>Č1-el</vt:lpstr>
      <vt:lpstr>Č1-telem</vt:lpstr>
      <vt:lpstr>Č2-grd</vt:lpstr>
      <vt:lpstr>Č2-str</vt:lpstr>
      <vt:lpstr>Č2-ELgd</vt:lpstr>
      <vt:lpstr>Č2-el</vt:lpstr>
      <vt:lpstr>Č2-telem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Kanalizacija Barižoni</dc:title>
  <dc:creator>Robert Špendl</dc:creator>
  <cp:lastModifiedBy>Uporabnik</cp:lastModifiedBy>
  <cp:lastPrinted>2020-10-05T08:36:30Z</cp:lastPrinted>
  <dcterms:created xsi:type="dcterms:W3CDTF">2014-12-11T07:13:27Z</dcterms:created>
  <dcterms:modified xsi:type="dcterms:W3CDTF">2020-10-12T10:39:00Z</dcterms:modified>
</cp:coreProperties>
</file>