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POPISI\"/>
    </mc:Choice>
  </mc:AlternateContent>
  <bookViews>
    <workbookView xWindow="0" yWindow="0" windowWidth="25200" windowHeight="10650" tabRatio="952" activeTab="1"/>
  </bookViews>
  <sheets>
    <sheet name="nsl" sheetId="1" r:id="rId1"/>
    <sheet name="skREK" sheetId="122" r:id="rId2"/>
    <sheet name="Rfk" sheetId="3" r:id="rId3"/>
    <sheet name="fekalna osnovni podatki" sheetId="34" r:id="rId4"/>
    <sheet name="predD" sheetId="5" r:id="rId5"/>
    <sheet name="zemBetD" sheetId="7" r:id="rId6"/>
    <sheet name="kan" sheetId="8" r:id="rId7"/>
    <sheet name="zakljD" sheetId="9" r:id="rId8"/>
    <sheet name="ČRP 2-grd" sheetId="33" r:id="rId9"/>
    <sheet name="ČRP 2 gd-NNp" sheetId="15" r:id="rId10"/>
    <sheet name="ČRP 2 eld-NNp" sheetId="118" r:id="rId11"/>
    <sheet name="ČRP 2 eld-telem" sheetId="119" r:id="rId12"/>
    <sheet name="ČRP 2 str" sheetId="39" r:id="rId13"/>
    <sheet name="ČRP 4-grd" sheetId="115" r:id="rId14"/>
    <sheet name="ČRP 4 gd-NNp" sheetId="116" r:id="rId15"/>
    <sheet name="ČRP 4 eld-NNp" sheetId="123" r:id="rId16"/>
    <sheet name="ČRP 4 eld-tlem" sheetId="120" r:id="rId17"/>
    <sheet name="ĆRP 4 str" sheetId="117" r:id="rId18"/>
    <sheet name="REK OBVEZE IZ SLUŽNOSTI" sheetId="124" r:id="rId19"/>
    <sheet name="Zahteve služnosti" sheetId="125" r:id="rId20"/>
  </sheets>
  <definedNames>
    <definedName name="_xlnm.Print_Area" localSheetId="3">'fekalna osnovni podatki'!$A$7:$V$36</definedName>
    <definedName name="_xlnm.Print_Area" localSheetId="19">'Zahteve služnosti'!$A$1:$F$99</definedName>
  </definedNames>
  <calcPr calcId="162913"/>
</workbook>
</file>

<file path=xl/calcChain.xml><?xml version="1.0" encoding="utf-8"?>
<calcChain xmlns="http://schemas.openxmlformats.org/spreadsheetml/2006/main">
  <c r="F35" i="117" l="1"/>
  <c r="F33" i="117"/>
  <c r="F25" i="39"/>
  <c r="F33" i="39"/>
  <c r="C13" i="124" l="1"/>
  <c r="F25" i="117"/>
  <c r="F30" i="115"/>
  <c r="D14" i="122"/>
  <c r="F87" i="125" l="1"/>
  <c r="F86" i="125"/>
  <c r="F84" i="125"/>
  <c r="F83" i="125"/>
  <c r="F82" i="125"/>
  <c r="F89" i="125" s="1"/>
  <c r="D77" i="125"/>
  <c r="F76" i="125"/>
  <c r="F75" i="125"/>
  <c r="F73" i="125"/>
  <c r="F72" i="125"/>
  <c r="F71" i="125"/>
  <c r="D43" i="125"/>
  <c r="F43" i="125" s="1"/>
  <c r="D42" i="125"/>
  <c r="F42" i="125" s="1"/>
  <c r="D40" i="125"/>
  <c r="D50" i="125" s="1"/>
  <c r="D39" i="125"/>
  <c r="F39" i="125" s="1"/>
  <c r="D38" i="125"/>
  <c r="F38" i="125" s="1"/>
  <c r="D33" i="125"/>
  <c r="F33" i="125" s="1"/>
  <c r="F23" i="125"/>
  <c r="F22" i="125"/>
  <c r="F20" i="125"/>
  <c r="F19" i="125"/>
  <c r="F18" i="125"/>
  <c r="A15" i="125"/>
  <c r="A25" i="125" s="1"/>
  <c r="A35" i="125" s="1"/>
  <c r="A45" i="125" s="1"/>
  <c r="A55" i="125" s="1"/>
  <c r="D13" i="125"/>
  <c r="F13" i="125" s="1"/>
  <c r="D12" i="125"/>
  <c r="F12" i="125" s="1"/>
  <c r="D10" i="125"/>
  <c r="F10" i="125" s="1"/>
  <c r="D9" i="125"/>
  <c r="F9" i="125" s="1"/>
  <c r="D8" i="125"/>
  <c r="D28" i="125" s="1"/>
  <c r="F28" i="125" s="1"/>
  <c r="D32" i="125" l="1"/>
  <c r="F32" i="125" s="1"/>
  <c r="D49" i="125"/>
  <c r="F49" i="125" s="1"/>
  <c r="F78" i="125"/>
  <c r="D48" i="125"/>
  <c r="F48" i="125" s="1"/>
  <c r="F40" i="125"/>
  <c r="D52" i="125"/>
  <c r="D30" i="125"/>
  <c r="F30" i="125" s="1"/>
  <c r="D53" i="125"/>
  <c r="F50" i="125"/>
  <c r="D60" i="125"/>
  <c r="F60" i="125" s="1"/>
  <c r="F8" i="125"/>
  <c r="D29" i="125"/>
  <c r="F29" i="125" s="1"/>
  <c r="D58" i="125" l="1"/>
  <c r="F58" i="125" s="1"/>
  <c r="D59" i="125"/>
  <c r="F59" i="125" s="1"/>
  <c r="F94" i="125" s="1"/>
  <c r="C9" i="124" s="1"/>
  <c r="F95" i="125"/>
  <c r="C10" i="124" s="1"/>
  <c r="F53" i="125"/>
  <c r="D63" i="125"/>
  <c r="F63" i="125" s="1"/>
  <c r="D62" i="125"/>
  <c r="F62" i="125" s="1"/>
  <c r="F52" i="125"/>
  <c r="F97" i="125" s="1"/>
  <c r="C11" i="124" s="1"/>
  <c r="A12" i="123"/>
  <c r="A14" i="123" s="1"/>
  <c r="A16" i="123" s="1"/>
  <c r="A18" i="123" s="1"/>
  <c r="A20" i="123" s="1"/>
  <c r="A22" i="123" s="1"/>
  <c r="A24" i="123" s="1"/>
  <c r="A26" i="123" s="1"/>
  <c r="A28" i="123" s="1"/>
  <c r="A30" i="123" s="1"/>
  <c r="A32" i="123" s="1"/>
  <c r="F30" i="123"/>
  <c r="F32" i="123"/>
  <c r="F28" i="123"/>
  <c r="F26" i="123"/>
  <c r="F24" i="123"/>
  <c r="F22" i="123"/>
  <c r="F20" i="123"/>
  <c r="F18" i="123"/>
  <c r="F16" i="123"/>
  <c r="F14" i="123"/>
  <c r="F12" i="123"/>
  <c r="F10" i="123"/>
  <c r="F8" i="123"/>
  <c r="F6" i="123"/>
  <c r="F65" i="125" l="1"/>
  <c r="F93" i="125"/>
  <c r="C8" i="124" s="1"/>
  <c r="F98" i="125"/>
  <c r="F35" i="123"/>
  <c r="F99" i="125" l="1"/>
  <c r="C12" i="124"/>
  <c r="C15" i="124" s="1"/>
  <c r="C16" i="124" s="1"/>
  <c r="C17" i="124" s="1"/>
  <c r="F58" i="115"/>
  <c r="F56" i="115"/>
  <c r="F54" i="115"/>
  <c r="A15" i="115"/>
  <c r="A24" i="115" s="1"/>
  <c r="A26" i="115" s="1"/>
  <c r="A28" i="115" s="1"/>
  <c r="A30" i="115" s="1"/>
  <c r="A32" i="115" s="1"/>
  <c r="A34" i="115" s="1"/>
  <c r="A36" i="115" s="1"/>
  <c r="A38" i="115" s="1"/>
  <c r="A40" i="115" s="1"/>
  <c r="A42" i="115" s="1"/>
  <c r="A44" i="115" s="1"/>
  <c r="A46" i="115" s="1"/>
  <c r="A48" i="115" s="1"/>
  <c r="A50" i="115" s="1"/>
  <c r="A52" i="115" s="1"/>
  <c r="A54" i="115" s="1"/>
  <c r="A56" i="115" s="1"/>
  <c r="A58" i="115" s="1"/>
  <c r="F59" i="33"/>
  <c r="F57" i="33"/>
  <c r="F55" i="33"/>
  <c r="B2" i="122"/>
  <c r="B1" i="122"/>
  <c r="F26" i="116" l="1"/>
  <c r="F24" i="116"/>
  <c r="F22" i="116"/>
  <c r="F20" i="116"/>
  <c r="F18" i="116"/>
  <c r="F16" i="116"/>
  <c r="F14" i="116"/>
  <c r="F12" i="116"/>
  <c r="F10" i="116"/>
  <c r="F8" i="116"/>
  <c r="F22" i="118"/>
  <c r="F20" i="118"/>
  <c r="F18" i="118"/>
  <c r="F16" i="118"/>
  <c r="F14" i="118"/>
  <c r="F12" i="118"/>
  <c r="F10" i="118"/>
  <c r="F8" i="118"/>
  <c r="F6" i="118"/>
  <c r="F18" i="15"/>
  <c r="F16" i="15"/>
  <c r="F14" i="15"/>
  <c r="F12" i="15"/>
  <c r="F10" i="15"/>
  <c r="F8" i="15"/>
  <c r="F28" i="116" l="1"/>
  <c r="F25" i="118"/>
  <c r="F21" i="15"/>
  <c r="F11" i="39"/>
  <c r="F11" i="117"/>
  <c r="D12" i="122" l="1"/>
  <c r="F30" i="117" l="1"/>
  <c r="F29" i="117"/>
  <c r="F28" i="117"/>
  <c r="F27" i="117"/>
  <c r="F30" i="39"/>
  <c r="F29" i="39"/>
  <c r="F28" i="39"/>
  <c r="F27" i="39"/>
  <c r="F31" i="33" l="1"/>
  <c r="D309" i="9" l="1"/>
  <c r="F308" i="9"/>
  <c r="F50" i="115" l="1"/>
  <c r="F51" i="33"/>
  <c r="A33" i="117"/>
  <c r="F26" i="117"/>
  <c r="F24" i="117"/>
  <c r="F23" i="117"/>
  <c r="F22" i="117"/>
  <c r="F21" i="117"/>
  <c r="F20" i="117"/>
  <c r="F19" i="117"/>
  <c r="F18" i="117"/>
  <c r="F17" i="117"/>
  <c r="F16" i="117"/>
  <c r="F13" i="117"/>
  <c r="F9" i="117"/>
  <c r="F52" i="115"/>
  <c r="F48" i="115"/>
  <c r="F46" i="115"/>
  <c r="F44" i="115"/>
  <c r="D42" i="115"/>
  <c r="F42" i="115" s="1"/>
  <c r="D40" i="115"/>
  <c r="F40" i="115" s="1"/>
  <c r="F38" i="115"/>
  <c r="D36" i="115"/>
  <c r="F36" i="115" s="1"/>
  <c r="D34" i="115"/>
  <c r="F34" i="115" s="1"/>
  <c r="D32" i="115"/>
  <c r="F32" i="115" s="1"/>
  <c r="D28" i="115"/>
  <c r="F28" i="115" s="1"/>
  <c r="D26" i="115"/>
  <c r="F26" i="115" s="1"/>
  <c r="F24" i="115"/>
  <c r="D22" i="115"/>
  <c r="F22" i="115" s="1"/>
  <c r="D20" i="115"/>
  <c r="F20" i="115" s="1"/>
  <c r="D18" i="115"/>
  <c r="F18" i="115" s="1"/>
  <c r="F13" i="115"/>
  <c r="F12" i="115"/>
  <c r="F11" i="115"/>
  <c r="F10" i="115"/>
  <c r="D19" i="33"/>
  <c r="F205" i="7"/>
  <c r="F206" i="7"/>
  <c r="F209" i="7"/>
  <c r="F210" i="7"/>
  <c r="F211" i="7"/>
  <c r="F212" i="7"/>
  <c r="F213" i="7"/>
  <c r="F214" i="7"/>
  <c r="F215" i="7"/>
  <c r="F216" i="7"/>
  <c r="F217" i="7"/>
  <c r="F218" i="7"/>
  <c r="F219" i="7"/>
  <c r="F220" i="7"/>
  <c r="F221" i="7"/>
  <c r="F222" i="7"/>
  <c r="F223" i="7"/>
  <c r="F224" i="7"/>
  <c r="F227" i="7"/>
  <c r="F230" i="7"/>
  <c r="F231" i="7"/>
  <c r="F204" i="7"/>
  <c r="D232" i="7"/>
  <c r="F60" i="115" l="1"/>
  <c r="D141" i="8" l="1"/>
  <c r="D142" i="8"/>
  <c r="D145" i="8"/>
  <c r="D146" i="8"/>
  <c r="D147" i="8"/>
  <c r="D148" i="8"/>
  <c r="D149" i="8"/>
  <c r="D150" i="8"/>
  <c r="D151" i="8"/>
  <c r="D152" i="8"/>
  <c r="D153" i="8"/>
  <c r="D154" i="8"/>
  <c r="D155" i="8"/>
  <c r="D156" i="8"/>
  <c r="D157" i="8"/>
  <c r="D158" i="8"/>
  <c r="D159" i="8"/>
  <c r="D160" i="8"/>
  <c r="D163" i="8"/>
  <c r="D166" i="8"/>
  <c r="D167" i="8"/>
  <c r="D140" i="8"/>
  <c r="D42" i="8"/>
  <c r="D43" i="8"/>
  <c r="F43" i="8" s="1"/>
  <c r="D46" i="8"/>
  <c r="D47" i="8"/>
  <c r="F47" i="8" s="1"/>
  <c r="D48" i="8"/>
  <c r="F48" i="8" s="1"/>
  <c r="D49" i="8"/>
  <c r="F49" i="8" s="1"/>
  <c r="D50" i="8"/>
  <c r="F50" i="8" s="1"/>
  <c r="D51" i="8"/>
  <c r="F51" i="8" s="1"/>
  <c r="D52" i="8"/>
  <c r="F52" i="8" s="1"/>
  <c r="D53" i="8"/>
  <c r="F53" i="8" s="1"/>
  <c r="D54" i="8"/>
  <c r="D55" i="8"/>
  <c r="F55" i="8" s="1"/>
  <c r="D56" i="8"/>
  <c r="F56" i="8" s="1"/>
  <c r="D57" i="8"/>
  <c r="F57" i="8" s="1"/>
  <c r="D58" i="8"/>
  <c r="F58" i="8" s="1"/>
  <c r="D59" i="8"/>
  <c r="F59" i="8" s="1"/>
  <c r="D60" i="8"/>
  <c r="F60" i="8" s="1"/>
  <c r="D61" i="8"/>
  <c r="F61" i="8" s="1"/>
  <c r="D64" i="8"/>
  <c r="D67" i="8"/>
  <c r="F67" i="8" s="1"/>
  <c r="D68" i="8"/>
  <c r="F68" i="8" s="1"/>
  <c r="D41" i="8"/>
  <c r="F41" i="8" s="1"/>
  <c r="A38" i="8"/>
  <c r="A71" i="8" s="1"/>
  <c r="A104" i="8" s="1"/>
  <c r="A137" i="8" s="1"/>
  <c r="A170" i="8" s="1"/>
  <c r="F64" i="8"/>
  <c r="F54" i="8"/>
  <c r="F46" i="8"/>
  <c r="D138" i="9"/>
  <c r="D112" i="9"/>
  <c r="D113" i="9"/>
  <c r="D116" i="9"/>
  <c r="D117" i="9"/>
  <c r="D118" i="9"/>
  <c r="D119" i="9"/>
  <c r="D120" i="9"/>
  <c r="D121" i="9"/>
  <c r="D122" i="9"/>
  <c r="D123" i="9"/>
  <c r="D124" i="9"/>
  <c r="D125" i="9"/>
  <c r="D126" i="9"/>
  <c r="D127" i="9"/>
  <c r="D128" i="9"/>
  <c r="D129" i="9"/>
  <c r="D130" i="9"/>
  <c r="D131" i="9"/>
  <c r="D134" i="9"/>
  <c r="D137" i="9"/>
  <c r="D111" i="9"/>
  <c r="D339" i="8"/>
  <c r="D340" i="8"/>
  <c r="D343" i="8"/>
  <c r="D344" i="8"/>
  <c r="D345" i="8"/>
  <c r="D346" i="8"/>
  <c r="D347" i="8"/>
  <c r="D348" i="8"/>
  <c r="D349" i="8"/>
  <c r="D350" i="8"/>
  <c r="D351" i="8"/>
  <c r="D352" i="8"/>
  <c r="D353" i="8"/>
  <c r="D354" i="8"/>
  <c r="D355" i="8"/>
  <c r="D356" i="8"/>
  <c r="D357" i="8"/>
  <c r="D358" i="8"/>
  <c r="D361" i="8"/>
  <c r="D364" i="8"/>
  <c r="D365" i="8"/>
  <c r="D338" i="8"/>
  <c r="D306" i="8"/>
  <c r="D307" i="8"/>
  <c r="D310" i="8"/>
  <c r="D311" i="8"/>
  <c r="D312" i="8"/>
  <c r="D313" i="8"/>
  <c r="D314" i="8"/>
  <c r="D315" i="8"/>
  <c r="D316" i="8"/>
  <c r="D317" i="8"/>
  <c r="D318" i="8"/>
  <c r="D319" i="8"/>
  <c r="D320" i="8"/>
  <c r="D321" i="8"/>
  <c r="D322" i="8"/>
  <c r="D323" i="8"/>
  <c r="D324" i="8"/>
  <c r="D325" i="8"/>
  <c r="D328" i="8"/>
  <c r="D331" i="8"/>
  <c r="D332" i="8"/>
  <c r="D305" i="8"/>
  <c r="D273" i="8"/>
  <c r="D274" i="8"/>
  <c r="D277" i="8"/>
  <c r="D278" i="8"/>
  <c r="D279" i="8"/>
  <c r="D280" i="8"/>
  <c r="D281" i="8"/>
  <c r="D282" i="8"/>
  <c r="D283" i="8"/>
  <c r="D284" i="8"/>
  <c r="D285" i="8"/>
  <c r="D286" i="8"/>
  <c r="D287" i="8"/>
  <c r="D288" i="8"/>
  <c r="D289" i="8"/>
  <c r="D290" i="8"/>
  <c r="D291" i="8"/>
  <c r="D292" i="8"/>
  <c r="D295" i="8"/>
  <c r="D298" i="8"/>
  <c r="D299" i="8"/>
  <c r="D272" i="8"/>
  <c r="D240" i="8"/>
  <c r="D241" i="8"/>
  <c r="D244" i="8"/>
  <c r="D245" i="8"/>
  <c r="D246" i="8"/>
  <c r="F147" i="8" s="1"/>
  <c r="D247" i="8"/>
  <c r="F148" i="8" s="1"/>
  <c r="D248" i="8"/>
  <c r="D249" i="8"/>
  <c r="D250" i="8"/>
  <c r="D251" i="8"/>
  <c r="D252" i="8"/>
  <c r="D253" i="8"/>
  <c r="D254" i="8"/>
  <c r="D255" i="8"/>
  <c r="D256" i="8"/>
  <c r="D257" i="8"/>
  <c r="D258" i="8"/>
  <c r="F159" i="8" s="1"/>
  <c r="D259" i="8"/>
  <c r="F160" i="8" s="1"/>
  <c r="D262" i="8"/>
  <c r="D265" i="8"/>
  <c r="D266" i="8"/>
  <c r="D239" i="8"/>
  <c r="D207" i="8"/>
  <c r="D208" i="8"/>
  <c r="D211" i="8"/>
  <c r="D212" i="8"/>
  <c r="D213" i="8"/>
  <c r="D214" i="8"/>
  <c r="D215" i="8"/>
  <c r="D216" i="8"/>
  <c r="D217" i="8"/>
  <c r="D218" i="8"/>
  <c r="D219" i="8"/>
  <c r="D220" i="8"/>
  <c r="D221" i="8"/>
  <c r="D222" i="8"/>
  <c r="D223" i="8"/>
  <c r="D224" i="8"/>
  <c r="D225" i="8"/>
  <c r="D226" i="8"/>
  <c r="D229" i="8"/>
  <c r="D232" i="8"/>
  <c r="D233" i="8"/>
  <c r="D206" i="8"/>
  <c r="D469" i="7"/>
  <c r="D502" i="7" s="1"/>
  <c r="D470" i="7"/>
  <c r="D503" i="7" s="1"/>
  <c r="D473" i="7"/>
  <c r="D506" i="7" s="1"/>
  <c r="D474" i="7"/>
  <c r="D507" i="7" s="1"/>
  <c r="D475" i="7"/>
  <c r="D508" i="7" s="1"/>
  <c r="D476" i="7"/>
  <c r="D509" i="7" s="1"/>
  <c r="D477" i="7"/>
  <c r="D510" i="7" s="1"/>
  <c r="D478" i="7"/>
  <c r="D511" i="7" s="1"/>
  <c r="D479" i="7"/>
  <c r="D512" i="7" s="1"/>
  <c r="D480" i="7"/>
  <c r="D513" i="7" s="1"/>
  <c r="D481" i="7"/>
  <c r="D514" i="7" s="1"/>
  <c r="D482" i="7"/>
  <c r="D515" i="7" s="1"/>
  <c r="D483" i="7"/>
  <c r="D516" i="7" s="1"/>
  <c r="D484" i="7"/>
  <c r="D517" i="7" s="1"/>
  <c r="D485" i="7"/>
  <c r="D518" i="7" s="1"/>
  <c r="D486" i="7"/>
  <c r="D519" i="7" s="1"/>
  <c r="D487" i="7"/>
  <c r="D520" i="7" s="1"/>
  <c r="D488" i="7"/>
  <c r="D521" i="7" s="1"/>
  <c r="D491" i="7"/>
  <c r="D524" i="7" s="1"/>
  <c r="D494" i="7"/>
  <c r="D527" i="7" s="1"/>
  <c r="D495" i="7"/>
  <c r="D528" i="7" s="1"/>
  <c r="D468" i="7"/>
  <c r="D501" i="7" s="1"/>
  <c r="D271" i="7"/>
  <c r="D272" i="7"/>
  <c r="D275" i="7"/>
  <c r="D276" i="7"/>
  <c r="D277" i="7"/>
  <c r="D278" i="7"/>
  <c r="D279" i="7"/>
  <c r="D280" i="7"/>
  <c r="D281" i="7"/>
  <c r="D282" i="7"/>
  <c r="D283" i="7"/>
  <c r="D284" i="7"/>
  <c r="D285" i="7"/>
  <c r="D286" i="7"/>
  <c r="D287" i="7"/>
  <c r="D288" i="7"/>
  <c r="D289" i="7"/>
  <c r="D290" i="7"/>
  <c r="D293" i="7"/>
  <c r="D296" i="7"/>
  <c r="D297" i="7"/>
  <c r="D270" i="7"/>
  <c r="D238" i="7"/>
  <c r="D239" i="7"/>
  <c r="D242" i="7"/>
  <c r="D243" i="7"/>
  <c r="D244" i="7"/>
  <c r="D245" i="7"/>
  <c r="D246" i="7"/>
  <c r="D247" i="7"/>
  <c r="D248" i="7"/>
  <c r="D249" i="7"/>
  <c r="D250" i="7"/>
  <c r="D251" i="7"/>
  <c r="D252" i="7"/>
  <c r="D253" i="7"/>
  <c r="D254" i="7"/>
  <c r="D255" i="7"/>
  <c r="D256" i="7"/>
  <c r="D257" i="7"/>
  <c r="D260" i="7"/>
  <c r="D263" i="7"/>
  <c r="D264" i="7"/>
  <c r="D237" i="7"/>
  <c r="D40" i="7"/>
  <c r="D41" i="7"/>
  <c r="D42" i="7"/>
  <c r="D43" i="7"/>
  <c r="D44" i="7"/>
  <c r="D45" i="7"/>
  <c r="D46" i="7"/>
  <c r="D47" i="7"/>
  <c r="D48" i="7"/>
  <c r="D49" i="7"/>
  <c r="D50" i="7"/>
  <c r="D51" i="7"/>
  <c r="D52" i="7"/>
  <c r="D53" i="7"/>
  <c r="D54" i="7"/>
  <c r="D55" i="7"/>
  <c r="D56" i="7"/>
  <c r="D57" i="7"/>
  <c r="D58" i="7"/>
  <c r="D59" i="7"/>
  <c r="D60" i="7"/>
  <c r="D61" i="7"/>
  <c r="D62" i="7"/>
  <c r="D63" i="7"/>
  <c r="D64" i="7"/>
  <c r="D65" i="7"/>
  <c r="D66" i="7"/>
  <c r="D39" i="7"/>
  <c r="N10" i="34"/>
  <c r="N11" i="34"/>
  <c r="N14" i="34"/>
  <c r="N15" i="34"/>
  <c r="N16" i="34"/>
  <c r="N17" i="34"/>
  <c r="N18" i="34"/>
  <c r="N19" i="34"/>
  <c r="N20" i="34"/>
  <c r="N21" i="34"/>
  <c r="N22" i="34"/>
  <c r="N23" i="34"/>
  <c r="N24" i="34"/>
  <c r="N25" i="34"/>
  <c r="N26" i="34"/>
  <c r="N27" i="34"/>
  <c r="N28" i="34"/>
  <c r="N29" i="34"/>
  <c r="N32" i="34"/>
  <c r="N35" i="34"/>
  <c r="N36" i="34"/>
  <c r="N9" i="34"/>
  <c r="D134" i="8" l="1"/>
  <c r="D118" i="8"/>
  <c r="F163" i="8"/>
  <c r="F156" i="8"/>
  <c r="F155" i="8"/>
  <c r="F141" i="8"/>
  <c r="F142" i="8"/>
  <c r="D126" i="8"/>
  <c r="D114" i="8"/>
  <c r="D122" i="8"/>
  <c r="D108" i="8"/>
  <c r="F152" i="8"/>
  <c r="F167" i="8"/>
  <c r="F151" i="8"/>
  <c r="D107" i="8"/>
  <c r="D127" i="8"/>
  <c r="D123" i="8"/>
  <c r="D119" i="8"/>
  <c r="D115" i="8"/>
  <c r="D109" i="8"/>
  <c r="F166" i="8"/>
  <c r="F158" i="8"/>
  <c r="F154" i="8"/>
  <c r="F150" i="8"/>
  <c r="F146" i="8"/>
  <c r="D133" i="8"/>
  <c r="D125" i="8"/>
  <c r="D121" i="8"/>
  <c r="D117" i="8"/>
  <c r="D113" i="8"/>
  <c r="D130" i="8"/>
  <c r="D124" i="8"/>
  <c r="D120" i="8"/>
  <c r="D116" i="8"/>
  <c r="D112" i="8"/>
  <c r="F157" i="8"/>
  <c r="F153" i="8"/>
  <c r="F149" i="8"/>
  <c r="F145" i="8"/>
  <c r="D168" i="8"/>
  <c r="F140" i="8"/>
  <c r="D69" i="8"/>
  <c r="F42" i="8"/>
  <c r="G9" i="7" l="1"/>
  <c r="G10" i="7"/>
  <c r="G13" i="7"/>
  <c r="G14" i="7"/>
  <c r="G15" i="7"/>
  <c r="G16" i="7"/>
  <c r="G17" i="7"/>
  <c r="G18" i="7"/>
  <c r="G19" i="7"/>
  <c r="G20" i="7"/>
  <c r="G21" i="7"/>
  <c r="G22" i="7"/>
  <c r="G23" i="7"/>
  <c r="G24" i="7"/>
  <c r="G25" i="7"/>
  <c r="G26" i="7"/>
  <c r="G27" i="7"/>
  <c r="G28" i="7"/>
  <c r="G31" i="7"/>
  <c r="G34" i="7"/>
  <c r="G35" i="7"/>
  <c r="G8" i="7"/>
  <c r="D43" i="5"/>
  <c r="D44" i="5"/>
  <c r="D47" i="5"/>
  <c r="D48" i="5"/>
  <c r="D49" i="5"/>
  <c r="D50" i="5"/>
  <c r="D51" i="5"/>
  <c r="D52" i="5"/>
  <c r="D53" i="5"/>
  <c r="D54" i="5"/>
  <c r="D55" i="5"/>
  <c r="D56" i="5"/>
  <c r="D57" i="5"/>
  <c r="D58" i="5"/>
  <c r="D59" i="5"/>
  <c r="D60" i="5"/>
  <c r="D61" i="5"/>
  <c r="D62" i="5"/>
  <c r="D65" i="5"/>
  <c r="D68" i="5"/>
  <c r="F68" i="5" s="1"/>
  <c r="D42" i="5"/>
  <c r="D203" i="5"/>
  <c r="D204" i="5"/>
  <c r="D207" i="5"/>
  <c r="D208" i="5"/>
  <c r="D209" i="5"/>
  <c r="D210" i="5"/>
  <c r="D211" i="5"/>
  <c r="D212" i="5"/>
  <c r="D213" i="5"/>
  <c r="D214" i="5"/>
  <c r="D215" i="5"/>
  <c r="D216" i="5"/>
  <c r="D217" i="5"/>
  <c r="D218" i="5"/>
  <c r="D219" i="5"/>
  <c r="D220" i="5"/>
  <c r="D221" i="5"/>
  <c r="D222" i="5"/>
  <c r="D225" i="5"/>
  <c r="D228" i="5"/>
  <c r="D229" i="5"/>
  <c r="D202" i="5"/>
  <c r="D299" i="5"/>
  <c r="D300" i="5"/>
  <c r="D303" i="5"/>
  <c r="D304" i="5"/>
  <c r="D305" i="5"/>
  <c r="D306" i="5"/>
  <c r="D307" i="5"/>
  <c r="D308" i="5"/>
  <c r="D309" i="5"/>
  <c r="D310" i="5"/>
  <c r="D311" i="5"/>
  <c r="D312" i="5"/>
  <c r="D313" i="5"/>
  <c r="D314" i="5"/>
  <c r="D315" i="5"/>
  <c r="D316" i="5"/>
  <c r="D317" i="5"/>
  <c r="D318" i="5"/>
  <c r="D321" i="5"/>
  <c r="D324" i="5"/>
  <c r="D325" i="5"/>
  <c r="D298" i="5"/>
  <c r="D235" i="5"/>
  <c r="D236" i="5"/>
  <c r="D239" i="5"/>
  <c r="D240" i="5"/>
  <c r="D241" i="5"/>
  <c r="D242" i="5"/>
  <c r="D243" i="5"/>
  <c r="D244" i="5"/>
  <c r="D245" i="5"/>
  <c r="D246" i="5"/>
  <c r="D247" i="5"/>
  <c r="D248" i="5"/>
  <c r="D249" i="5"/>
  <c r="D250" i="5"/>
  <c r="D251" i="5"/>
  <c r="D252" i="5"/>
  <c r="D253" i="5"/>
  <c r="D254" i="5"/>
  <c r="D257" i="5"/>
  <c r="D260" i="5"/>
  <c r="D261" i="5"/>
  <c r="D234" i="5"/>
  <c r="D139" i="5"/>
  <c r="D171" i="5" s="1"/>
  <c r="D140" i="5"/>
  <c r="D172" i="5" s="1"/>
  <c r="D143" i="5"/>
  <c r="D175" i="5" s="1"/>
  <c r="D144" i="5"/>
  <c r="D176" i="5" s="1"/>
  <c r="D145" i="5"/>
  <c r="D177" i="5" s="1"/>
  <c r="D146" i="5"/>
  <c r="D178" i="5" s="1"/>
  <c r="D147" i="5"/>
  <c r="D179" i="5" s="1"/>
  <c r="D148" i="5"/>
  <c r="D180" i="5" s="1"/>
  <c r="D149" i="5"/>
  <c r="D181" i="5" s="1"/>
  <c r="D150" i="5"/>
  <c r="D182" i="5" s="1"/>
  <c r="D151" i="5"/>
  <c r="D183" i="5" s="1"/>
  <c r="D152" i="5"/>
  <c r="D184" i="5" s="1"/>
  <c r="D153" i="5"/>
  <c r="D185" i="5" s="1"/>
  <c r="D154" i="5"/>
  <c r="D186" i="5" s="1"/>
  <c r="D155" i="5"/>
  <c r="D187" i="5" s="1"/>
  <c r="D156" i="5"/>
  <c r="D188" i="5" s="1"/>
  <c r="D157" i="5"/>
  <c r="D189" i="5" s="1"/>
  <c r="D158" i="5"/>
  <c r="D190" i="5" s="1"/>
  <c r="D161" i="5"/>
  <c r="D193" i="5" s="1"/>
  <c r="D138" i="5"/>
  <c r="D170" i="5" s="1"/>
  <c r="S10" i="34"/>
  <c r="D75" i="5" s="1"/>
  <c r="D107" i="5" s="1"/>
  <c r="S11" i="34"/>
  <c r="D76" i="5" s="1"/>
  <c r="D108" i="5" s="1"/>
  <c r="S14" i="34"/>
  <c r="D79" i="5" s="1"/>
  <c r="D111" i="5" s="1"/>
  <c r="S15" i="34"/>
  <c r="D80" i="5" s="1"/>
  <c r="D112" i="5" s="1"/>
  <c r="S16" i="34"/>
  <c r="D81" i="5" s="1"/>
  <c r="D113" i="5" s="1"/>
  <c r="S17" i="34"/>
  <c r="D82" i="5" s="1"/>
  <c r="D114" i="5" s="1"/>
  <c r="S18" i="34"/>
  <c r="D83" i="5" s="1"/>
  <c r="D115" i="5" s="1"/>
  <c r="S19" i="34"/>
  <c r="D84" i="5" s="1"/>
  <c r="D116" i="5" s="1"/>
  <c r="S20" i="34"/>
  <c r="D85" i="5" s="1"/>
  <c r="D117" i="5" s="1"/>
  <c r="S21" i="34"/>
  <c r="D86" i="5" s="1"/>
  <c r="D118" i="5" s="1"/>
  <c r="S22" i="34"/>
  <c r="D87" i="5" s="1"/>
  <c r="D119" i="5" s="1"/>
  <c r="S23" i="34"/>
  <c r="D88" i="5" s="1"/>
  <c r="D120" i="5" s="1"/>
  <c r="S24" i="34"/>
  <c r="D89" i="5" s="1"/>
  <c r="D121" i="5" s="1"/>
  <c r="S25" i="34"/>
  <c r="D90" i="5" s="1"/>
  <c r="D122" i="5" s="1"/>
  <c r="S26" i="34"/>
  <c r="D91" i="5" s="1"/>
  <c r="D123" i="5" s="1"/>
  <c r="S27" i="34"/>
  <c r="D92" i="5" s="1"/>
  <c r="D124" i="5" s="1"/>
  <c r="S28" i="34"/>
  <c r="D93" i="5" s="1"/>
  <c r="D125" i="5" s="1"/>
  <c r="S29" i="34"/>
  <c r="D94" i="5" s="1"/>
  <c r="D126" i="5" s="1"/>
  <c r="S32" i="34"/>
  <c r="D97" i="5" s="1"/>
  <c r="D129" i="5" s="1"/>
  <c r="S35" i="34"/>
  <c r="D100" i="5" s="1"/>
  <c r="D132" i="5" s="1"/>
  <c r="S36" i="34"/>
  <c r="D101" i="5" s="1"/>
  <c r="D133" i="5" s="1"/>
  <c r="S9" i="34"/>
  <c r="D74" i="5" s="1"/>
  <c r="D106" i="5" s="1"/>
  <c r="F69" i="5"/>
  <c r="C10" i="34" l="1"/>
  <c r="D10" i="34" s="1"/>
  <c r="C11" i="34"/>
  <c r="C14" i="34"/>
  <c r="D14" i="34" s="1"/>
  <c r="C15" i="34"/>
  <c r="D15" i="34" s="1"/>
  <c r="C16" i="34"/>
  <c r="D16" i="34" s="1"/>
  <c r="C17" i="34"/>
  <c r="D17" i="34" s="1"/>
  <c r="C18" i="34"/>
  <c r="D18" i="34" s="1"/>
  <c r="C19" i="34"/>
  <c r="D19" i="34" s="1"/>
  <c r="C20" i="34"/>
  <c r="D20" i="34" s="1"/>
  <c r="C21" i="34"/>
  <c r="D21" i="34" s="1"/>
  <c r="C22" i="34"/>
  <c r="D22" i="34" s="1"/>
  <c r="C23" i="34"/>
  <c r="D23" i="34" s="1"/>
  <c r="C24" i="34"/>
  <c r="D24" i="34" s="1"/>
  <c r="C25" i="34"/>
  <c r="D25" i="34" s="1"/>
  <c r="C26" i="34"/>
  <c r="D26" i="34" s="1"/>
  <c r="C27" i="34"/>
  <c r="D27" i="34" s="1"/>
  <c r="C28" i="34"/>
  <c r="D28" i="34" s="1"/>
  <c r="C29" i="34"/>
  <c r="D29" i="34" s="1"/>
  <c r="C32" i="34"/>
  <c r="D32" i="34" s="1"/>
  <c r="C35" i="34"/>
  <c r="D35" i="34" s="1"/>
  <c r="C36" i="34"/>
  <c r="C9" i="34"/>
  <c r="D9" i="34" s="1"/>
  <c r="D11" i="34" l="1"/>
  <c r="D146" i="9" s="1"/>
  <c r="D76" i="8"/>
  <c r="D36" i="34"/>
  <c r="D303" i="9" s="1"/>
  <c r="F303" i="9" s="1"/>
  <c r="D101" i="8"/>
  <c r="D102" i="8" s="1"/>
  <c r="A39" i="5"/>
  <c r="A71" i="5" s="1"/>
  <c r="A103" i="5" s="1"/>
  <c r="D277" i="9"/>
  <c r="F277" i="9" s="1"/>
  <c r="D281" i="9"/>
  <c r="F281" i="9" s="1"/>
  <c r="D282" i="9"/>
  <c r="F282" i="9" s="1"/>
  <c r="D283" i="9"/>
  <c r="F283" i="9" s="1"/>
  <c r="D284" i="9"/>
  <c r="F284" i="9" s="1"/>
  <c r="D285" i="9"/>
  <c r="F285" i="9" s="1"/>
  <c r="D286" i="9"/>
  <c r="F286" i="9" s="1"/>
  <c r="D287" i="9"/>
  <c r="F287" i="9" s="1"/>
  <c r="D288" i="9"/>
  <c r="F288" i="9" s="1"/>
  <c r="D289" i="9"/>
  <c r="F289" i="9" s="1"/>
  <c r="D290" i="9"/>
  <c r="F290" i="9" s="1"/>
  <c r="D291" i="9"/>
  <c r="F291" i="9" s="1"/>
  <c r="D292" i="9"/>
  <c r="F292" i="9" s="1"/>
  <c r="D293" i="9"/>
  <c r="F293" i="9" s="1"/>
  <c r="D294" i="9"/>
  <c r="F294" i="9" s="1"/>
  <c r="D295" i="9"/>
  <c r="F295" i="9" s="1"/>
  <c r="D296" i="9"/>
  <c r="F296" i="9" s="1"/>
  <c r="D299" i="9"/>
  <c r="F299" i="9" s="1"/>
  <c r="D302" i="9"/>
  <c r="F302" i="9" s="1"/>
  <c r="D145" i="9"/>
  <c r="D149" i="9"/>
  <c r="D150" i="9"/>
  <c r="D151" i="9"/>
  <c r="D152" i="9"/>
  <c r="D153" i="9"/>
  <c r="D154" i="9"/>
  <c r="D155" i="9"/>
  <c r="D156" i="9"/>
  <c r="D157" i="9"/>
  <c r="D158" i="9"/>
  <c r="D159" i="9"/>
  <c r="D160" i="9"/>
  <c r="F160" i="9" s="1"/>
  <c r="D161" i="9"/>
  <c r="F161" i="9" s="1"/>
  <c r="D162" i="9"/>
  <c r="F162" i="9" s="1"/>
  <c r="D163" i="9"/>
  <c r="F163" i="9" s="1"/>
  <c r="D164" i="9"/>
  <c r="F164" i="9" s="1"/>
  <c r="D167" i="9"/>
  <c r="F167" i="9" s="1"/>
  <c r="D170" i="9"/>
  <c r="F170" i="9" s="1"/>
  <c r="D171" i="9"/>
  <c r="F171" i="9" s="1"/>
  <c r="D139" i="9"/>
  <c r="F112" i="9"/>
  <c r="F113" i="9"/>
  <c r="F116" i="9"/>
  <c r="F117" i="9"/>
  <c r="F118" i="9"/>
  <c r="F119" i="9"/>
  <c r="F120" i="9"/>
  <c r="F121" i="9"/>
  <c r="F122" i="9"/>
  <c r="F123" i="9"/>
  <c r="F124" i="9"/>
  <c r="F125" i="9"/>
  <c r="F126" i="9"/>
  <c r="F127" i="9"/>
  <c r="F128" i="9"/>
  <c r="F129" i="9"/>
  <c r="F130" i="9"/>
  <c r="F131" i="9"/>
  <c r="F134" i="9"/>
  <c r="F137" i="9"/>
  <c r="F138" i="9"/>
  <c r="D79" i="9"/>
  <c r="F79" i="9" s="1"/>
  <c r="D80" i="9"/>
  <c r="F80" i="9" s="1"/>
  <c r="D83" i="9"/>
  <c r="F83" i="9" s="1"/>
  <c r="D84" i="9"/>
  <c r="F84" i="9" s="1"/>
  <c r="D85" i="9"/>
  <c r="F85" i="9" s="1"/>
  <c r="D86" i="9"/>
  <c r="F86" i="9" s="1"/>
  <c r="D87" i="9"/>
  <c r="F87" i="9" s="1"/>
  <c r="D88" i="9"/>
  <c r="F88" i="9" s="1"/>
  <c r="D89" i="9"/>
  <c r="F89" i="9" s="1"/>
  <c r="D90" i="9"/>
  <c r="F90" i="9" s="1"/>
  <c r="D91" i="9"/>
  <c r="F91" i="9" s="1"/>
  <c r="D92" i="9"/>
  <c r="F92" i="9" s="1"/>
  <c r="D93" i="9"/>
  <c r="F93" i="9" s="1"/>
  <c r="D94" i="9"/>
  <c r="F94" i="9" s="1"/>
  <c r="D95" i="9"/>
  <c r="F95" i="9" s="1"/>
  <c r="D96" i="9"/>
  <c r="F96" i="9" s="1"/>
  <c r="D97" i="9"/>
  <c r="F97" i="9" s="1"/>
  <c r="D98" i="9"/>
  <c r="F98" i="9" s="1"/>
  <c r="D101" i="9"/>
  <c r="F101" i="9" s="1"/>
  <c r="D104" i="9"/>
  <c r="F104" i="9" s="1"/>
  <c r="D105" i="9"/>
  <c r="F105" i="9" s="1"/>
  <c r="D46" i="9"/>
  <c r="F46" i="9" s="1"/>
  <c r="D47" i="9"/>
  <c r="F47" i="9" s="1"/>
  <c r="D50" i="9"/>
  <c r="F50" i="9" s="1"/>
  <c r="D51" i="9"/>
  <c r="F51" i="9" s="1"/>
  <c r="D52" i="9"/>
  <c r="F52" i="9" s="1"/>
  <c r="D53" i="9"/>
  <c r="F53" i="9" s="1"/>
  <c r="D54" i="9"/>
  <c r="F54" i="9" s="1"/>
  <c r="D55" i="9"/>
  <c r="F55" i="9" s="1"/>
  <c r="D56" i="9"/>
  <c r="F56" i="9" s="1"/>
  <c r="D57" i="9"/>
  <c r="F57" i="9" s="1"/>
  <c r="D58" i="9"/>
  <c r="F58" i="9" s="1"/>
  <c r="D59" i="9"/>
  <c r="F59" i="9" s="1"/>
  <c r="D60" i="9"/>
  <c r="F60" i="9" s="1"/>
  <c r="D61" i="9"/>
  <c r="F61" i="9" s="1"/>
  <c r="D62" i="9"/>
  <c r="F62" i="9" s="1"/>
  <c r="D63" i="9"/>
  <c r="F63" i="9" s="1"/>
  <c r="D64" i="9"/>
  <c r="F64" i="9" s="1"/>
  <c r="D65" i="9"/>
  <c r="F65" i="9" s="1"/>
  <c r="D68" i="9"/>
  <c r="F68" i="9" s="1"/>
  <c r="D71" i="9"/>
  <c r="F71" i="9" s="1"/>
  <c r="D72" i="9"/>
  <c r="F72" i="9" s="1"/>
  <c r="D366" i="8"/>
  <c r="F339" i="8"/>
  <c r="F340" i="8"/>
  <c r="F343" i="8"/>
  <c r="F344" i="8"/>
  <c r="F345" i="8"/>
  <c r="F346" i="8"/>
  <c r="F347" i="8"/>
  <c r="F348" i="8"/>
  <c r="F349" i="8"/>
  <c r="F350" i="8"/>
  <c r="F351" i="8"/>
  <c r="F352" i="8"/>
  <c r="F353" i="8"/>
  <c r="F354" i="8"/>
  <c r="F355" i="8"/>
  <c r="F356" i="8"/>
  <c r="F357" i="8"/>
  <c r="F358" i="8"/>
  <c r="F361" i="8"/>
  <c r="F364" i="8"/>
  <c r="F365" i="8"/>
  <c r="F306" i="8"/>
  <c r="F307" i="8"/>
  <c r="F310" i="8"/>
  <c r="F311" i="8"/>
  <c r="F312" i="8"/>
  <c r="F313" i="8"/>
  <c r="F314" i="8"/>
  <c r="F315" i="8"/>
  <c r="F316" i="8"/>
  <c r="F317" i="8"/>
  <c r="F318" i="8"/>
  <c r="F319" i="8"/>
  <c r="F320" i="8"/>
  <c r="F321" i="8"/>
  <c r="F322" i="8"/>
  <c r="F323" i="8"/>
  <c r="F324" i="8"/>
  <c r="F325" i="8"/>
  <c r="F328" i="8"/>
  <c r="F331" i="8"/>
  <c r="F332" i="8"/>
  <c r="D333" i="8"/>
  <c r="F273" i="8"/>
  <c r="F274" i="8"/>
  <c r="F277" i="8"/>
  <c r="F278" i="8"/>
  <c r="F279" i="8"/>
  <c r="F280" i="8"/>
  <c r="F281" i="8"/>
  <c r="F282" i="8"/>
  <c r="F283" i="8"/>
  <c r="F284" i="8"/>
  <c r="F285" i="8"/>
  <c r="F286" i="8"/>
  <c r="F287" i="8"/>
  <c r="F288" i="8"/>
  <c r="F289" i="8"/>
  <c r="F290" i="8"/>
  <c r="F291" i="8"/>
  <c r="F292" i="8"/>
  <c r="F295" i="8"/>
  <c r="F298" i="8"/>
  <c r="F299" i="8"/>
  <c r="D300" i="8"/>
  <c r="D267" i="8"/>
  <c r="F255" i="8"/>
  <c r="F256" i="8"/>
  <c r="F257" i="8"/>
  <c r="F258" i="8"/>
  <c r="F259" i="8"/>
  <c r="F262" i="8"/>
  <c r="F265" i="8"/>
  <c r="F266" i="8"/>
  <c r="D234" i="8"/>
  <c r="F207" i="8"/>
  <c r="F208" i="8"/>
  <c r="F211" i="8"/>
  <c r="F212" i="8"/>
  <c r="F213" i="8"/>
  <c r="F214" i="8"/>
  <c r="F215" i="8"/>
  <c r="F216" i="8"/>
  <c r="F217" i="8"/>
  <c r="F218" i="8"/>
  <c r="F219" i="8"/>
  <c r="F220" i="8"/>
  <c r="F221" i="8"/>
  <c r="F222" i="8"/>
  <c r="F223" i="8"/>
  <c r="F224" i="8"/>
  <c r="F225" i="8"/>
  <c r="F226" i="8"/>
  <c r="F229" i="8"/>
  <c r="F232" i="8"/>
  <c r="F233" i="8"/>
  <c r="D174" i="8"/>
  <c r="F174" i="8" s="1"/>
  <c r="D175" i="8"/>
  <c r="F175" i="8" s="1"/>
  <c r="D178" i="8"/>
  <c r="F178" i="8" s="1"/>
  <c r="D179" i="8"/>
  <c r="F179" i="8" s="1"/>
  <c r="D180" i="8"/>
  <c r="F180" i="8" s="1"/>
  <c r="D181" i="8"/>
  <c r="F181" i="8" s="1"/>
  <c r="D182" i="8"/>
  <c r="F83" i="5" s="1"/>
  <c r="D183" i="8"/>
  <c r="F183" i="8" s="1"/>
  <c r="D184" i="8"/>
  <c r="F184" i="8" s="1"/>
  <c r="D185" i="8"/>
  <c r="F185" i="8" s="1"/>
  <c r="D186" i="8"/>
  <c r="F186" i="8" s="1"/>
  <c r="D187" i="8"/>
  <c r="F187" i="8" s="1"/>
  <c r="D188" i="8"/>
  <c r="F188" i="8" s="1"/>
  <c r="D189" i="8"/>
  <c r="F189" i="8" s="1"/>
  <c r="D190" i="8"/>
  <c r="F90" i="5" s="1"/>
  <c r="D191" i="8"/>
  <c r="F191" i="8" s="1"/>
  <c r="D192" i="8"/>
  <c r="F192" i="8" s="1"/>
  <c r="D193" i="8"/>
  <c r="F193" i="8" s="1"/>
  <c r="D196" i="8"/>
  <c r="F196" i="8" s="1"/>
  <c r="D199" i="8"/>
  <c r="F199" i="8" s="1"/>
  <c r="D200" i="8"/>
  <c r="F200" i="8" s="1"/>
  <c r="F108" i="8"/>
  <c r="F109" i="8"/>
  <c r="F112" i="8"/>
  <c r="F80" i="5"/>
  <c r="F114" i="8"/>
  <c r="F115" i="8"/>
  <c r="F116" i="8"/>
  <c r="F117" i="8"/>
  <c r="F118" i="8"/>
  <c r="F119" i="8"/>
  <c r="F120" i="8"/>
  <c r="F121" i="8"/>
  <c r="F122" i="8"/>
  <c r="F123" i="8"/>
  <c r="F124" i="8"/>
  <c r="F91" i="5"/>
  <c r="F126" i="8"/>
  <c r="F127" i="8"/>
  <c r="F130" i="8"/>
  <c r="F133" i="8"/>
  <c r="F134" i="8"/>
  <c r="F75" i="8"/>
  <c r="F76" i="8"/>
  <c r="F79" i="8"/>
  <c r="F80" i="8"/>
  <c r="F81" i="8"/>
  <c r="F82" i="8"/>
  <c r="F83" i="8"/>
  <c r="F84" i="8"/>
  <c r="F85" i="8"/>
  <c r="F86" i="8"/>
  <c r="F87" i="8"/>
  <c r="F88" i="8"/>
  <c r="F89" i="8"/>
  <c r="F90" i="8"/>
  <c r="F91" i="8"/>
  <c r="F92" i="8"/>
  <c r="F93" i="8"/>
  <c r="F94" i="8"/>
  <c r="F97" i="8"/>
  <c r="F100" i="8"/>
  <c r="D10" i="8"/>
  <c r="F10" i="8" s="1"/>
  <c r="F11" i="8"/>
  <c r="D14" i="8"/>
  <c r="F14" i="8" s="1"/>
  <c r="D15" i="8"/>
  <c r="F15" i="8" s="1"/>
  <c r="D16" i="8"/>
  <c r="F16" i="8" s="1"/>
  <c r="D17" i="8"/>
  <c r="F17" i="8" s="1"/>
  <c r="D18" i="8"/>
  <c r="F18" i="8" s="1"/>
  <c r="D19" i="8"/>
  <c r="F19" i="8" s="1"/>
  <c r="D20" i="8"/>
  <c r="F20" i="8" s="1"/>
  <c r="D21" i="8"/>
  <c r="F21" i="8" s="1"/>
  <c r="D22" i="8"/>
  <c r="F22" i="8" s="1"/>
  <c r="D23" i="8"/>
  <c r="F23" i="8" s="1"/>
  <c r="D24" i="8"/>
  <c r="F24" i="8" s="1"/>
  <c r="D25" i="8"/>
  <c r="F25" i="8" s="1"/>
  <c r="D26" i="8"/>
  <c r="F26" i="8" s="1"/>
  <c r="D27" i="8"/>
  <c r="F27" i="8" s="1"/>
  <c r="D28" i="8"/>
  <c r="F28" i="8" s="1"/>
  <c r="D29" i="8"/>
  <c r="F29" i="8" s="1"/>
  <c r="D32" i="8"/>
  <c r="F32" i="8" s="1"/>
  <c r="D35" i="8"/>
  <c r="F35" i="8" s="1"/>
  <c r="F36" i="8"/>
  <c r="D529" i="7"/>
  <c r="F502" i="7"/>
  <c r="F503" i="7"/>
  <c r="F506" i="7"/>
  <c r="F507" i="7"/>
  <c r="F508" i="7"/>
  <c r="F509" i="7"/>
  <c r="F510" i="7"/>
  <c r="F511" i="7"/>
  <c r="F512" i="7"/>
  <c r="F513" i="7"/>
  <c r="F514" i="7"/>
  <c r="F515" i="7"/>
  <c r="F516" i="7"/>
  <c r="F517" i="7"/>
  <c r="F518" i="7"/>
  <c r="F519" i="7"/>
  <c r="F520" i="7"/>
  <c r="F521" i="7"/>
  <c r="F524" i="7"/>
  <c r="F527" i="7"/>
  <c r="F528" i="7"/>
  <c r="D463" i="7"/>
  <c r="D496" i="7"/>
  <c r="F469" i="7"/>
  <c r="F470" i="7"/>
  <c r="F473" i="7"/>
  <c r="F474" i="7"/>
  <c r="F475" i="7"/>
  <c r="F476" i="7"/>
  <c r="F477" i="7"/>
  <c r="F478" i="7"/>
  <c r="F479" i="7"/>
  <c r="F480" i="7"/>
  <c r="F481" i="7"/>
  <c r="F482" i="7"/>
  <c r="F483" i="7"/>
  <c r="F484" i="7"/>
  <c r="F485" i="7"/>
  <c r="F486" i="7"/>
  <c r="F487" i="7"/>
  <c r="F488" i="7"/>
  <c r="F491" i="7"/>
  <c r="F494" i="7"/>
  <c r="F495" i="7"/>
  <c r="F436" i="7"/>
  <c r="F437" i="7"/>
  <c r="F440" i="7"/>
  <c r="F441" i="7"/>
  <c r="F442" i="7"/>
  <c r="F443" i="7"/>
  <c r="F444" i="7"/>
  <c r="F445" i="7"/>
  <c r="F446" i="7"/>
  <c r="F447" i="7"/>
  <c r="F448" i="7"/>
  <c r="F449" i="7"/>
  <c r="F450" i="7"/>
  <c r="F451" i="7"/>
  <c r="F452" i="7"/>
  <c r="F453" i="7"/>
  <c r="F454" i="7"/>
  <c r="F455" i="7"/>
  <c r="F458" i="7"/>
  <c r="F461" i="7"/>
  <c r="F462" i="7"/>
  <c r="F271" i="7"/>
  <c r="F272" i="7"/>
  <c r="F275" i="7"/>
  <c r="F276" i="7"/>
  <c r="F277" i="7"/>
  <c r="F278" i="7"/>
  <c r="F279" i="7"/>
  <c r="F280" i="7"/>
  <c r="F281" i="7"/>
  <c r="F282" i="7"/>
  <c r="F283" i="7"/>
  <c r="F284" i="7"/>
  <c r="F285" i="7"/>
  <c r="F286" i="7"/>
  <c r="F287" i="7"/>
  <c r="F288" i="7"/>
  <c r="F289" i="7"/>
  <c r="F290" i="7"/>
  <c r="F293" i="7"/>
  <c r="F296" i="7"/>
  <c r="F297" i="7"/>
  <c r="F238" i="7"/>
  <c r="F239" i="7"/>
  <c r="F242" i="7"/>
  <c r="F243" i="7"/>
  <c r="F244" i="7"/>
  <c r="F245" i="7"/>
  <c r="F246" i="7"/>
  <c r="F247" i="7"/>
  <c r="F248" i="7"/>
  <c r="F249" i="7"/>
  <c r="F250" i="7"/>
  <c r="F251" i="7"/>
  <c r="F252" i="7"/>
  <c r="F253" i="7"/>
  <c r="F254" i="7"/>
  <c r="F255" i="7"/>
  <c r="F256" i="7"/>
  <c r="F257" i="7"/>
  <c r="F260" i="7"/>
  <c r="F263" i="7"/>
  <c r="F264" i="7"/>
  <c r="D172" i="7"/>
  <c r="F172" i="7" s="1"/>
  <c r="D173" i="7"/>
  <c r="F173" i="7" s="1"/>
  <c r="D176" i="7"/>
  <c r="F176" i="7" s="1"/>
  <c r="D177" i="7"/>
  <c r="F177" i="7" s="1"/>
  <c r="D178" i="7"/>
  <c r="F178" i="7" s="1"/>
  <c r="D179" i="7"/>
  <c r="F179" i="7" s="1"/>
  <c r="D180" i="7"/>
  <c r="F180" i="7" s="1"/>
  <c r="D181" i="7"/>
  <c r="F181" i="7" s="1"/>
  <c r="D182" i="7"/>
  <c r="F182" i="7" s="1"/>
  <c r="D183" i="7"/>
  <c r="F183" i="7" s="1"/>
  <c r="D184" i="7"/>
  <c r="F184" i="7" s="1"/>
  <c r="D185" i="7"/>
  <c r="F185" i="7" s="1"/>
  <c r="D186" i="7"/>
  <c r="F186" i="7" s="1"/>
  <c r="D187" i="7"/>
  <c r="F187" i="7" s="1"/>
  <c r="D188" i="7"/>
  <c r="F188" i="7" s="1"/>
  <c r="D189" i="7"/>
  <c r="F189" i="7" s="1"/>
  <c r="D190" i="7"/>
  <c r="F190" i="7" s="1"/>
  <c r="D191" i="7"/>
  <c r="F191" i="7" s="1"/>
  <c r="D194" i="7"/>
  <c r="F194" i="7" s="1"/>
  <c r="D197" i="7"/>
  <c r="F197" i="7" s="1"/>
  <c r="D198" i="7"/>
  <c r="F198" i="7" s="1"/>
  <c r="D139" i="7"/>
  <c r="F139" i="7" s="1"/>
  <c r="D140" i="7"/>
  <c r="F140" i="7" s="1"/>
  <c r="D143" i="7"/>
  <c r="F143" i="7" s="1"/>
  <c r="D144" i="7"/>
  <c r="F144" i="7" s="1"/>
  <c r="D145" i="7"/>
  <c r="F145" i="7" s="1"/>
  <c r="D146" i="7"/>
  <c r="F146" i="7" s="1"/>
  <c r="D147" i="7"/>
  <c r="F147" i="7" s="1"/>
  <c r="D148" i="7"/>
  <c r="F148" i="7" s="1"/>
  <c r="D149" i="7"/>
  <c r="F149" i="7" s="1"/>
  <c r="D150" i="7"/>
  <c r="F150" i="7" s="1"/>
  <c r="D151" i="7"/>
  <c r="F151" i="7" s="1"/>
  <c r="D152" i="7"/>
  <c r="F152" i="7" s="1"/>
  <c r="D153" i="7"/>
  <c r="F153" i="7" s="1"/>
  <c r="D154" i="7"/>
  <c r="F154" i="7" s="1"/>
  <c r="D155" i="7"/>
  <c r="F155" i="7" s="1"/>
  <c r="D156" i="7"/>
  <c r="F156" i="7" s="1"/>
  <c r="D157" i="7"/>
  <c r="F157" i="7" s="1"/>
  <c r="D158" i="7"/>
  <c r="F158" i="7" s="1"/>
  <c r="D161" i="7"/>
  <c r="F161" i="7" s="1"/>
  <c r="D162" i="7"/>
  <c r="F162" i="7" s="1"/>
  <c r="D165" i="7"/>
  <c r="F165" i="7" s="1"/>
  <c r="D106" i="7"/>
  <c r="D107" i="7"/>
  <c r="D110" i="7"/>
  <c r="D111" i="7"/>
  <c r="D112" i="7"/>
  <c r="D113" i="7"/>
  <c r="D114" i="7"/>
  <c r="D115" i="7"/>
  <c r="D116" i="7"/>
  <c r="D117" i="7"/>
  <c r="D118" i="7"/>
  <c r="D119" i="7"/>
  <c r="D120" i="7"/>
  <c r="D121" i="7"/>
  <c r="F121" i="7" s="1"/>
  <c r="D122" i="7"/>
  <c r="F122" i="7" s="1"/>
  <c r="D123" i="7"/>
  <c r="F123" i="7" s="1"/>
  <c r="D124" i="7"/>
  <c r="F124" i="7" s="1"/>
  <c r="D125" i="7"/>
  <c r="F125" i="7" s="1"/>
  <c r="D128" i="7"/>
  <c r="F128" i="7" s="1"/>
  <c r="D131" i="7"/>
  <c r="F131" i="7" s="1"/>
  <c r="D132" i="7"/>
  <c r="F132" i="7" s="1"/>
  <c r="D73" i="7"/>
  <c r="F73" i="7" s="1"/>
  <c r="D74" i="7"/>
  <c r="F74" i="7" s="1"/>
  <c r="D77" i="7"/>
  <c r="F77" i="7" s="1"/>
  <c r="D78" i="7"/>
  <c r="F78" i="7" s="1"/>
  <c r="D79" i="7"/>
  <c r="F79" i="7" s="1"/>
  <c r="D80" i="7"/>
  <c r="F80" i="7" s="1"/>
  <c r="D81" i="7"/>
  <c r="F81" i="7" s="1"/>
  <c r="D82" i="7"/>
  <c r="F82" i="7" s="1"/>
  <c r="D83" i="7"/>
  <c r="F83" i="7" s="1"/>
  <c r="D84" i="7"/>
  <c r="F84" i="7" s="1"/>
  <c r="D85" i="7"/>
  <c r="F85" i="7" s="1"/>
  <c r="D86" i="7"/>
  <c r="F86" i="7" s="1"/>
  <c r="D87" i="7"/>
  <c r="F87" i="7" s="1"/>
  <c r="D88" i="7"/>
  <c r="D89" i="7"/>
  <c r="D90" i="7"/>
  <c r="D91" i="7"/>
  <c r="D92" i="7"/>
  <c r="D95" i="7"/>
  <c r="D98" i="7"/>
  <c r="D99" i="7"/>
  <c r="D9" i="7"/>
  <c r="D304" i="7" s="1"/>
  <c r="F304" i="7" s="1"/>
  <c r="E9" i="7"/>
  <c r="F9" i="7"/>
  <c r="D535" i="7"/>
  <c r="D10" i="7"/>
  <c r="D305" i="7" s="1"/>
  <c r="F305" i="7" s="1"/>
  <c r="F10" i="7"/>
  <c r="D536" i="7"/>
  <c r="D13" i="7"/>
  <c r="D308" i="7" s="1"/>
  <c r="F308" i="7" s="1"/>
  <c r="E13" i="7"/>
  <c r="F13" i="7"/>
  <c r="D341" i="7"/>
  <c r="F341" i="7" s="1"/>
  <c r="D14" i="7"/>
  <c r="D309" i="7" s="1"/>
  <c r="F309" i="7" s="1"/>
  <c r="E14" i="7"/>
  <c r="F14" i="7"/>
  <c r="D15" i="7"/>
  <c r="D310" i="7" s="1"/>
  <c r="F310" i="7" s="1"/>
  <c r="E15" i="7"/>
  <c r="F15" i="7"/>
  <c r="D541" i="7"/>
  <c r="D16" i="7"/>
  <c r="D311" i="7" s="1"/>
  <c r="F311" i="7" s="1"/>
  <c r="E16" i="7"/>
  <c r="F16" i="7"/>
  <c r="D542" i="7"/>
  <c r="D17" i="7"/>
  <c r="D312" i="7" s="1"/>
  <c r="F312" i="7" s="1"/>
  <c r="E17" i="7"/>
  <c r="F17" i="7"/>
  <c r="D18" i="7"/>
  <c r="D313" i="7" s="1"/>
  <c r="F313" i="7" s="1"/>
  <c r="E18" i="7"/>
  <c r="F18" i="7"/>
  <c r="D19" i="7"/>
  <c r="D314" i="7" s="1"/>
  <c r="F314" i="7" s="1"/>
  <c r="E19" i="7"/>
  <c r="F19" i="7"/>
  <c r="D545" i="7"/>
  <c r="D20" i="7"/>
  <c r="D315" i="7" s="1"/>
  <c r="F315" i="7" s="1"/>
  <c r="E20" i="7"/>
  <c r="F20" i="7"/>
  <c r="D546" i="7"/>
  <c r="D21" i="7"/>
  <c r="D316" i="7" s="1"/>
  <c r="F316" i="7" s="1"/>
  <c r="E21" i="7"/>
  <c r="F21" i="7"/>
  <c r="D349" i="7"/>
  <c r="F349" i="7" s="1"/>
  <c r="D22" i="7"/>
  <c r="D317" i="7" s="1"/>
  <c r="F317" i="7" s="1"/>
  <c r="E22" i="7"/>
  <c r="F22" i="7"/>
  <c r="D23" i="7"/>
  <c r="D318" i="7" s="1"/>
  <c r="F318" i="7" s="1"/>
  <c r="E23" i="7"/>
  <c r="F23" i="7"/>
  <c r="D549" i="7"/>
  <c r="D24" i="7"/>
  <c r="D319" i="7" s="1"/>
  <c r="F319" i="7" s="1"/>
  <c r="E24" i="7"/>
  <c r="F24" i="7"/>
  <c r="D550" i="7"/>
  <c r="D25" i="7"/>
  <c r="D320" i="7" s="1"/>
  <c r="F320" i="7" s="1"/>
  <c r="E25" i="7"/>
  <c r="F25" i="7"/>
  <c r="D26" i="7"/>
  <c r="D321" i="7" s="1"/>
  <c r="F321" i="7" s="1"/>
  <c r="E26" i="7"/>
  <c r="F26" i="7"/>
  <c r="D27" i="7"/>
  <c r="D322" i="7" s="1"/>
  <c r="F322" i="7" s="1"/>
  <c r="E27" i="7"/>
  <c r="F27" i="7"/>
  <c r="D553" i="7"/>
  <c r="D28" i="7"/>
  <c r="D323" i="7" s="1"/>
  <c r="F323" i="7" s="1"/>
  <c r="E28" i="7"/>
  <c r="F28" i="7"/>
  <c r="D554" i="7"/>
  <c r="D31" i="7"/>
  <c r="D326" i="7" s="1"/>
  <c r="F326" i="7" s="1"/>
  <c r="E31" i="7"/>
  <c r="F31" i="7"/>
  <c r="D359" i="7"/>
  <c r="F359" i="7" s="1"/>
  <c r="D34" i="7"/>
  <c r="D329" i="7" s="1"/>
  <c r="F329" i="7" s="1"/>
  <c r="E34" i="7"/>
  <c r="F34" i="7"/>
  <c r="D35" i="7"/>
  <c r="D330" i="7" s="1"/>
  <c r="F330" i="7" s="1"/>
  <c r="E35" i="7"/>
  <c r="F35" i="7"/>
  <c r="D561" i="7"/>
  <c r="D16" i="5"/>
  <c r="D17" i="5"/>
  <c r="D18" i="5"/>
  <c r="D19" i="5"/>
  <c r="D20" i="5"/>
  <c r="D21" i="5"/>
  <c r="D22" i="5"/>
  <c r="D23" i="5"/>
  <c r="D24" i="5"/>
  <c r="D25" i="5"/>
  <c r="D26" i="5"/>
  <c r="D27" i="5"/>
  <c r="D28" i="5"/>
  <c r="D29" i="5"/>
  <c r="D32" i="5"/>
  <c r="D35" i="5"/>
  <c r="D36" i="5"/>
  <c r="F314" i="5"/>
  <c r="F315" i="5"/>
  <c r="F316" i="5"/>
  <c r="F317" i="5"/>
  <c r="F318" i="5"/>
  <c r="F321" i="5"/>
  <c r="F324" i="5"/>
  <c r="F325" i="5"/>
  <c r="D282" i="5"/>
  <c r="D283" i="5"/>
  <c r="D284" i="5"/>
  <c r="D285" i="5"/>
  <c r="F285" i="5" s="1"/>
  <c r="D286" i="5"/>
  <c r="D289" i="5"/>
  <c r="D200" i="9" s="1"/>
  <c r="D292" i="5"/>
  <c r="D293" i="5"/>
  <c r="F250" i="5"/>
  <c r="F251" i="5"/>
  <c r="F252" i="5"/>
  <c r="F253" i="5"/>
  <c r="F254" i="5"/>
  <c r="F257" i="5"/>
  <c r="F260" i="5"/>
  <c r="F261" i="5"/>
  <c r="F218" i="5"/>
  <c r="F219" i="5"/>
  <c r="F220" i="5"/>
  <c r="F221" i="5"/>
  <c r="F222" i="5"/>
  <c r="F225" i="5"/>
  <c r="F228" i="5"/>
  <c r="F229" i="5"/>
  <c r="F172" i="5"/>
  <c r="F143" i="5"/>
  <c r="F145" i="5"/>
  <c r="F178" i="5"/>
  <c r="F147" i="5"/>
  <c r="F148" i="5"/>
  <c r="F182" i="5"/>
  <c r="F151" i="5"/>
  <c r="F153" i="5"/>
  <c r="F154" i="5"/>
  <c r="F155" i="5"/>
  <c r="F188" i="5"/>
  <c r="F190" i="5"/>
  <c r="F161" i="5"/>
  <c r="D164" i="5"/>
  <c r="D196" i="5" s="1"/>
  <c r="D165" i="5"/>
  <c r="F107" i="5"/>
  <c r="F108" i="5"/>
  <c r="F111" i="5"/>
  <c r="F112" i="5"/>
  <c r="F113" i="5"/>
  <c r="F114" i="5"/>
  <c r="F115" i="5"/>
  <c r="F116" i="5"/>
  <c r="F117" i="5"/>
  <c r="F118" i="5"/>
  <c r="F119" i="5"/>
  <c r="F120" i="5"/>
  <c r="F121" i="5"/>
  <c r="F122" i="5"/>
  <c r="F123" i="5"/>
  <c r="F124" i="5"/>
  <c r="F125" i="5"/>
  <c r="F126" i="5"/>
  <c r="F129" i="5"/>
  <c r="F132" i="5"/>
  <c r="F133" i="5"/>
  <c r="F75" i="5"/>
  <c r="F76" i="5"/>
  <c r="F79" i="5"/>
  <c r="F86" i="5"/>
  <c r="F88" i="5"/>
  <c r="F94" i="5"/>
  <c r="F65" i="5"/>
  <c r="F47" i="5"/>
  <c r="F48" i="5"/>
  <c r="F49" i="5"/>
  <c r="F50" i="5"/>
  <c r="F51" i="5"/>
  <c r="F52" i="5"/>
  <c r="F53" i="5"/>
  <c r="F54" i="5"/>
  <c r="F55" i="5"/>
  <c r="F56" i="5"/>
  <c r="F57" i="5"/>
  <c r="F58" i="5"/>
  <c r="F59" i="5"/>
  <c r="F60" i="5"/>
  <c r="F61" i="5"/>
  <c r="F62" i="5"/>
  <c r="F43" i="5"/>
  <c r="F44" i="5"/>
  <c r="E10" i="7" l="1"/>
  <c r="D371" i="7" s="1"/>
  <c r="D278" i="9"/>
  <c r="F278" i="9" s="1"/>
  <c r="F390" i="8"/>
  <c r="F397" i="8"/>
  <c r="I35" i="3" s="1"/>
  <c r="F101" i="8"/>
  <c r="F398" i="8" s="1"/>
  <c r="I36" i="3" s="1"/>
  <c r="F391" i="8"/>
  <c r="I29" i="3" s="1"/>
  <c r="F387" i="8"/>
  <c r="I25" i="3" s="1"/>
  <c r="F394" i="8"/>
  <c r="I32" i="3" s="1"/>
  <c r="I28" i="3"/>
  <c r="F165" i="5"/>
  <c r="D197" i="5"/>
  <c r="F197" i="5" s="1"/>
  <c r="F158" i="5"/>
  <c r="F186" i="5"/>
  <c r="D392" i="7"/>
  <c r="D425" i="7" s="1"/>
  <c r="F425" i="7" s="1"/>
  <c r="D586" i="7"/>
  <c r="F586" i="7" s="1"/>
  <c r="D583" i="7"/>
  <c r="F583" i="7" s="1"/>
  <c r="D382" i="7"/>
  <c r="D415" i="7" s="1"/>
  <c r="F415" i="7" s="1"/>
  <c r="D578" i="7"/>
  <c r="F578" i="7" s="1"/>
  <c r="D377" i="7"/>
  <c r="D410" i="7" s="1"/>
  <c r="F410" i="7" s="1"/>
  <c r="D374" i="7"/>
  <c r="D407" i="7" s="1"/>
  <c r="F407" i="7" s="1"/>
  <c r="D568" i="7"/>
  <c r="F568" i="7" s="1"/>
  <c r="F146" i="5"/>
  <c r="F180" i="5"/>
  <c r="D385" i="7"/>
  <c r="F385" i="7" s="1"/>
  <c r="D575" i="7"/>
  <c r="F575" i="7" s="1"/>
  <c r="F177" i="5"/>
  <c r="F185" i="5"/>
  <c r="F140" i="5"/>
  <c r="F193" i="5"/>
  <c r="D594" i="7"/>
  <c r="F594" i="7" s="1"/>
  <c r="D587" i="7"/>
  <c r="F587" i="7" s="1"/>
  <c r="D582" i="7"/>
  <c r="F582" i="7" s="1"/>
  <c r="D579" i="7"/>
  <c r="F579" i="7" s="1"/>
  <c r="D574" i="7"/>
  <c r="F574" i="7" s="1"/>
  <c r="D569" i="7"/>
  <c r="F569" i="7" s="1"/>
  <c r="D35" i="9"/>
  <c r="F35" i="9" s="1"/>
  <c r="F156" i="5"/>
  <c r="F150" i="5"/>
  <c r="D617" i="7"/>
  <c r="F617" i="7" s="1"/>
  <c r="F550" i="7"/>
  <c r="D609" i="7"/>
  <c r="F609" i="7" s="1"/>
  <c r="F542" i="7"/>
  <c r="F184" i="5"/>
  <c r="F152" i="5"/>
  <c r="D195" i="9"/>
  <c r="D30" i="9"/>
  <c r="F30" i="9" s="1"/>
  <c r="D560" i="7"/>
  <c r="D362" i="7"/>
  <c r="F362" i="7" s="1"/>
  <c r="D621" i="7"/>
  <c r="F621" i="7" s="1"/>
  <c r="F554" i="7"/>
  <c r="D552" i="7"/>
  <c r="D354" i="7"/>
  <c r="F354" i="7" s="1"/>
  <c r="F549" i="7"/>
  <c r="D616" i="7"/>
  <c r="F616" i="7" s="1"/>
  <c r="D548" i="7"/>
  <c r="D350" i="7"/>
  <c r="F350" i="7" s="1"/>
  <c r="D613" i="7"/>
  <c r="F613" i="7" s="1"/>
  <c r="F546" i="7"/>
  <c r="D544" i="7"/>
  <c r="D346" i="7"/>
  <c r="F346" i="7" s="1"/>
  <c r="F541" i="7"/>
  <c r="D608" i="7"/>
  <c r="F608" i="7" s="1"/>
  <c r="D540" i="7"/>
  <c r="D342" i="7"/>
  <c r="F342" i="7" s="1"/>
  <c r="D603" i="7"/>
  <c r="F603" i="7" s="1"/>
  <c r="F536" i="7"/>
  <c r="D356" i="7"/>
  <c r="F356" i="7" s="1"/>
  <c r="D338" i="7"/>
  <c r="F338" i="7" s="1"/>
  <c r="F196" i="5"/>
  <c r="F164" i="5"/>
  <c r="D347" i="7"/>
  <c r="F347" i="7" s="1"/>
  <c r="F284" i="5"/>
  <c r="D352" i="7"/>
  <c r="F352" i="7" s="1"/>
  <c r="D344" i="7"/>
  <c r="F344" i="7" s="1"/>
  <c r="D557" i="7"/>
  <c r="D539" i="7"/>
  <c r="F149" i="5"/>
  <c r="F181" i="5"/>
  <c r="D203" i="9"/>
  <c r="D38" i="9"/>
  <c r="F38" i="9" s="1"/>
  <c r="F292" i="5"/>
  <c r="F561" i="7"/>
  <c r="D628" i="7"/>
  <c r="F628" i="7" s="1"/>
  <c r="F553" i="7"/>
  <c r="D620" i="7"/>
  <c r="F620" i="7" s="1"/>
  <c r="D551" i="7"/>
  <c r="D353" i="7"/>
  <c r="F353" i="7" s="1"/>
  <c r="F545" i="7"/>
  <c r="D612" i="7"/>
  <c r="F612" i="7" s="1"/>
  <c r="D543" i="7"/>
  <c r="D345" i="7"/>
  <c r="F345" i="7" s="1"/>
  <c r="F535" i="7"/>
  <c r="D602" i="7"/>
  <c r="F602" i="7" s="1"/>
  <c r="D348" i="7"/>
  <c r="F348" i="7" s="1"/>
  <c r="D547" i="7"/>
  <c r="F157" i="5"/>
  <c r="F189" i="5"/>
  <c r="F175" i="5"/>
  <c r="D355" i="7"/>
  <c r="F355" i="7" s="1"/>
  <c r="D337" i="7"/>
  <c r="F337" i="7" s="1"/>
  <c r="F176" i="5"/>
  <c r="F144" i="5"/>
  <c r="F139" i="5"/>
  <c r="F171" i="5"/>
  <c r="F183" i="5"/>
  <c r="D204" i="9"/>
  <c r="D39" i="9"/>
  <c r="F39" i="9" s="1"/>
  <c r="D196" i="9"/>
  <c r="D31" i="9"/>
  <c r="F31" i="9" s="1"/>
  <c r="F293" i="5"/>
  <c r="D363" i="7"/>
  <c r="F363" i="7" s="1"/>
  <c r="D351" i="7"/>
  <c r="F351" i="7" s="1"/>
  <c r="D343" i="7"/>
  <c r="F343" i="7" s="1"/>
  <c r="F187" i="5"/>
  <c r="F179" i="5"/>
  <c r="D233" i="9"/>
  <c r="F200" i="9"/>
  <c r="D194" i="9"/>
  <c r="D29" i="9"/>
  <c r="F29" i="9" s="1"/>
  <c r="F289" i="5"/>
  <c r="F283" i="5"/>
  <c r="D389" i="7"/>
  <c r="D381" i="7"/>
  <c r="D197" i="9"/>
  <c r="D32" i="9"/>
  <c r="F32" i="9" s="1"/>
  <c r="D193" i="9"/>
  <c r="D28" i="9"/>
  <c r="F28" i="9" s="1"/>
  <c r="F286" i="5"/>
  <c r="F282" i="5"/>
  <c r="D396" i="7"/>
  <c r="D395" i="7"/>
  <c r="D593" i="7"/>
  <c r="F593" i="7" s="1"/>
  <c r="D590" i="7"/>
  <c r="F590" i="7" s="1"/>
  <c r="D388" i="7"/>
  <c r="D387" i="7"/>
  <c r="D585" i="7"/>
  <c r="F585" i="7" s="1"/>
  <c r="D584" i="7"/>
  <c r="F584" i="7" s="1"/>
  <c r="D384" i="7"/>
  <c r="D383" i="7"/>
  <c r="D581" i="7"/>
  <c r="F581" i="7" s="1"/>
  <c r="D580" i="7"/>
  <c r="F580" i="7" s="1"/>
  <c r="D380" i="7"/>
  <c r="D379" i="7"/>
  <c r="D577" i="7"/>
  <c r="F577" i="7" s="1"/>
  <c r="D576" i="7"/>
  <c r="F576" i="7" s="1"/>
  <c r="D376" i="7"/>
  <c r="D375" i="7"/>
  <c r="D573" i="7"/>
  <c r="F573" i="7" s="1"/>
  <c r="D572" i="7"/>
  <c r="F572" i="7" s="1"/>
  <c r="D370" i="7"/>
  <c r="D386" i="7"/>
  <c r="D378" i="7"/>
  <c r="F87" i="5"/>
  <c r="F190" i="8"/>
  <c r="F388" i="8" s="1"/>
  <c r="F182" i="8"/>
  <c r="F113" i="8"/>
  <c r="F125" i="8"/>
  <c r="F389" i="8" s="1"/>
  <c r="F84" i="5"/>
  <c r="F81" i="5"/>
  <c r="F93" i="5"/>
  <c r="F89" i="5"/>
  <c r="F85" i="5"/>
  <c r="F100" i="5"/>
  <c r="F92" i="5"/>
  <c r="F97" i="5"/>
  <c r="F82" i="5"/>
  <c r="F88" i="7"/>
  <c r="F234" i="5"/>
  <c r="F235" i="5"/>
  <c r="F236" i="5"/>
  <c r="F298" i="5"/>
  <c r="F299" i="5"/>
  <c r="F300" i="5"/>
  <c r="D418" i="7" l="1"/>
  <c r="F418" i="7" s="1"/>
  <c r="F650" i="7" s="1"/>
  <c r="G25" i="3" s="1"/>
  <c r="I27" i="3"/>
  <c r="I26" i="3"/>
  <c r="F377" i="7"/>
  <c r="F374" i="7"/>
  <c r="F392" i="7"/>
  <c r="F382" i="7"/>
  <c r="D419" i="7"/>
  <c r="F419" i="7" s="1"/>
  <c r="F386" i="7"/>
  <c r="D416" i="7"/>
  <c r="F416" i="7" s="1"/>
  <c r="F383" i="7"/>
  <c r="D614" i="7"/>
  <c r="F614" i="7" s="1"/>
  <c r="F547" i="7"/>
  <c r="F370" i="7"/>
  <c r="D403" i="7"/>
  <c r="F403" i="7" s="1"/>
  <c r="F376" i="7"/>
  <c r="D409" i="7"/>
  <c r="F409" i="7" s="1"/>
  <c r="F380" i="7"/>
  <c r="D413" i="7"/>
  <c r="F413" i="7" s="1"/>
  <c r="F384" i="7"/>
  <c r="D417" i="7"/>
  <c r="F417" i="7" s="1"/>
  <c r="F388" i="7"/>
  <c r="D421" i="7"/>
  <c r="F421" i="7" s="1"/>
  <c r="F396" i="7"/>
  <c r="D429" i="7"/>
  <c r="F429" i="7" s="1"/>
  <c r="F193" i="9"/>
  <c r="D226" i="9"/>
  <c r="F381" i="7"/>
  <c r="D414" i="7"/>
  <c r="F414" i="7" s="1"/>
  <c r="D606" i="7"/>
  <c r="F606" i="7" s="1"/>
  <c r="F539" i="7"/>
  <c r="F540" i="7"/>
  <c r="D607" i="7"/>
  <c r="F607" i="7" s="1"/>
  <c r="D611" i="7"/>
  <c r="F611" i="7" s="1"/>
  <c r="F544" i="7"/>
  <c r="F548" i="7"/>
  <c r="D615" i="7"/>
  <c r="F615" i="7" s="1"/>
  <c r="D619" i="7"/>
  <c r="F619" i="7" s="1"/>
  <c r="F552" i="7"/>
  <c r="F560" i="7"/>
  <c r="D627" i="7"/>
  <c r="F627" i="7" s="1"/>
  <c r="D420" i="7"/>
  <c r="F420" i="7" s="1"/>
  <c r="F387" i="7"/>
  <c r="F204" i="9"/>
  <c r="D237" i="9"/>
  <c r="F389" i="7"/>
  <c r="D422" i="7"/>
  <c r="F422" i="7" s="1"/>
  <c r="D227" i="9"/>
  <c r="F194" i="9"/>
  <c r="F196" i="9"/>
  <c r="D229" i="9"/>
  <c r="D236" i="9"/>
  <c r="F203" i="9"/>
  <c r="D624" i="7"/>
  <c r="F624" i="7" s="1"/>
  <c r="F557" i="7"/>
  <c r="D408" i="7"/>
  <c r="F408" i="7" s="1"/>
  <c r="F375" i="7"/>
  <c r="D412" i="7"/>
  <c r="F412" i="7" s="1"/>
  <c r="F379" i="7"/>
  <c r="D428" i="7"/>
  <c r="F428" i="7" s="1"/>
  <c r="F395" i="7"/>
  <c r="F371" i="7"/>
  <c r="D404" i="7"/>
  <c r="F404" i="7" s="1"/>
  <c r="D266" i="9"/>
  <c r="F266" i="9" s="1"/>
  <c r="F233" i="9"/>
  <c r="D411" i="7"/>
  <c r="F411" i="7" s="1"/>
  <c r="F378" i="7"/>
  <c r="F197" i="9"/>
  <c r="D230" i="9"/>
  <c r="D610" i="7"/>
  <c r="F610" i="7" s="1"/>
  <c r="F543" i="7"/>
  <c r="D618" i="7"/>
  <c r="F618" i="7" s="1"/>
  <c r="F551" i="7"/>
  <c r="D228" i="9"/>
  <c r="F195" i="9"/>
  <c r="F89" i="7"/>
  <c r="F239" i="5"/>
  <c r="F240" i="5"/>
  <c r="F241" i="5"/>
  <c r="F242" i="5"/>
  <c r="F243" i="5"/>
  <c r="F244" i="5"/>
  <c r="F245" i="5"/>
  <c r="F246" i="5"/>
  <c r="F247" i="5"/>
  <c r="F248" i="5"/>
  <c r="F249" i="5"/>
  <c r="F203" i="5"/>
  <c r="F204" i="5"/>
  <c r="F207" i="5"/>
  <c r="F208" i="5"/>
  <c r="F209" i="5"/>
  <c r="F210" i="5"/>
  <c r="F211" i="5"/>
  <c r="F212" i="5"/>
  <c r="F213" i="5"/>
  <c r="F214" i="5"/>
  <c r="F215" i="5"/>
  <c r="F216" i="5"/>
  <c r="F217" i="5"/>
  <c r="F651" i="7" l="1"/>
  <c r="G26" i="3" s="1"/>
  <c r="F337" i="9"/>
  <c r="K32" i="3" s="1"/>
  <c r="F236" i="9"/>
  <c r="D269" i="9"/>
  <c r="F269" i="9" s="1"/>
  <c r="F237" i="9"/>
  <c r="D270" i="9"/>
  <c r="F270" i="9" s="1"/>
  <c r="D263" i="9"/>
  <c r="F263" i="9" s="1"/>
  <c r="F230" i="9"/>
  <c r="D260" i="9"/>
  <c r="F260" i="9" s="1"/>
  <c r="F227" i="9"/>
  <c r="F228" i="9"/>
  <c r="D261" i="9"/>
  <c r="F261" i="9" s="1"/>
  <c r="F229" i="9"/>
  <c r="D262" i="9"/>
  <c r="F262" i="9" s="1"/>
  <c r="D259" i="9"/>
  <c r="F259" i="9" s="1"/>
  <c r="F226" i="9"/>
  <c r="F90" i="7"/>
  <c r="F334" i="9" l="1"/>
  <c r="K29" i="3" s="1"/>
  <c r="F652" i="7"/>
  <c r="G27" i="3" s="1"/>
  <c r="F332" i="9"/>
  <c r="K27" i="3" s="1"/>
  <c r="F330" i="9"/>
  <c r="K25" i="3" s="1"/>
  <c r="F331" i="9"/>
  <c r="K26" i="3" s="1"/>
  <c r="F341" i="9"/>
  <c r="K36" i="3" s="1"/>
  <c r="F333" i="9"/>
  <c r="K28" i="3" s="1"/>
  <c r="F340" i="9"/>
  <c r="K35" i="3" s="1"/>
  <c r="F91" i="7"/>
  <c r="F653" i="7" l="1"/>
  <c r="G28" i="3" s="1"/>
  <c r="F92" i="7"/>
  <c r="F654" i="7" l="1"/>
  <c r="G29" i="3" s="1"/>
  <c r="F32" i="5"/>
  <c r="F353" i="5" s="1"/>
  <c r="E32" i="3" s="1"/>
  <c r="D272" i="5"/>
  <c r="D273" i="5"/>
  <c r="D274" i="5"/>
  <c r="D275" i="5"/>
  <c r="D185" i="9" l="1"/>
  <c r="D20" i="9"/>
  <c r="F20" i="9" s="1"/>
  <c r="D184" i="9"/>
  <c r="D19" i="9"/>
  <c r="F19" i="9" s="1"/>
  <c r="D183" i="9"/>
  <c r="D18" i="9"/>
  <c r="F18" i="9" s="1"/>
  <c r="D21" i="9"/>
  <c r="F21" i="9" s="1"/>
  <c r="D186" i="9"/>
  <c r="F184" i="9" l="1"/>
  <c r="D217" i="9"/>
  <c r="D219" i="9"/>
  <c r="F186" i="9"/>
  <c r="D216" i="9"/>
  <c r="F183" i="9"/>
  <c r="F185" i="9"/>
  <c r="D218" i="9"/>
  <c r="F95" i="7"/>
  <c r="D277" i="5"/>
  <c r="F657" i="7" l="1"/>
  <c r="G32" i="3" s="1"/>
  <c r="M32" i="3" s="1"/>
  <c r="D251" i="9"/>
  <c r="F251" i="9" s="1"/>
  <c r="F218" i="9"/>
  <c r="D252" i="9"/>
  <c r="F252" i="9" s="1"/>
  <c r="F219" i="9"/>
  <c r="F217" i="9"/>
  <c r="D250" i="9"/>
  <c r="F250" i="9" s="1"/>
  <c r="D188" i="9"/>
  <c r="D23" i="9"/>
  <c r="F23" i="9" s="1"/>
  <c r="F216" i="9"/>
  <c r="D249" i="9"/>
  <c r="F249" i="9" s="1"/>
  <c r="F35" i="5"/>
  <c r="F356" i="5" s="1"/>
  <c r="E35" i="3" s="1"/>
  <c r="F36" i="5"/>
  <c r="F188" i="9" l="1"/>
  <c r="D221" i="9"/>
  <c r="D173" i="8"/>
  <c r="D201" i="8" s="1"/>
  <c r="D135" i="8"/>
  <c r="F305" i="8"/>
  <c r="F221" i="9" l="1"/>
  <c r="D254" i="9"/>
  <c r="F254" i="9" s="1"/>
  <c r="F98" i="7"/>
  <c r="F272" i="8"/>
  <c r="F660" i="7" l="1"/>
  <c r="G35" i="3" s="1"/>
  <c r="M35" i="3" s="1"/>
  <c r="F99" i="7"/>
  <c r="F303" i="5"/>
  <c r="F304" i="5"/>
  <c r="F305" i="5"/>
  <c r="F306" i="5"/>
  <c r="F307" i="5"/>
  <c r="F308" i="5"/>
  <c r="F309" i="5"/>
  <c r="F310" i="5"/>
  <c r="F311" i="5"/>
  <c r="F312" i="5"/>
  <c r="F313" i="5"/>
  <c r="D267" i="5"/>
  <c r="D268" i="5"/>
  <c r="F272" i="5"/>
  <c r="F273" i="5"/>
  <c r="F274" i="5"/>
  <c r="F275" i="5"/>
  <c r="F277" i="5"/>
  <c r="D278" i="5"/>
  <c r="D279" i="5"/>
  <c r="D280" i="5"/>
  <c r="D281" i="5"/>
  <c r="D266" i="5"/>
  <c r="F661" i="7" l="1"/>
  <c r="G36" i="3" s="1"/>
  <c r="F278" i="5"/>
  <c r="D189" i="9"/>
  <c r="D24" i="9"/>
  <c r="F24" i="9" s="1"/>
  <c r="F281" i="5"/>
  <c r="D192" i="9"/>
  <c r="D27" i="9"/>
  <c r="F27" i="9" s="1"/>
  <c r="F280" i="5"/>
  <c r="D191" i="9"/>
  <c r="D26" i="9"/>
  <c r="F26" i="9" s="1"/>
  <c r="F268" i="5"/>
  <c r="D179" i="9"/>
  <c r="D14" i="9"/>
  <c r="F14" i="9" s="1"/>
  <c r="F279" i="5"/>
  <c r="D25" i="9"/>
  <c r="F25" i="9" s="1"/>
  <c r="D190" i="9"/>
  <c r="F267" i="5"/>
  <c r="D178" i="9"/>
  <c r="D13" i="9"/>
  <c r="F13" i="9" s="1"/>
  <c r="F145" i="9"/>
  <c r="F146" i="9"/>
  <c r="F150" i="9"/>
  <c r="F320" i="9" s="1"/>
  <c r="K15" i="3" s="1"/>
  <c r="F151" i="9"/>
  <c r="F152" i="9"/>
  <c r="F322" i="9" s="1"/>
  <c r="K17" i="3" s="1"/>
  <c r="F153" i="9"/>
  <c r="F323" i="9" s="1"/>
  <c r="K18" i="3" s="1"/>
  <c r="F155" i="9"/>
  <c r="F325" i="9" s="1"/>
  <c r="K20" i="3" s="1"/>
  <c r="F156" i="9"/>
  <c r="F157" i="9"/>
  <c r="F158" i="9"/>
  <c r="F159" i="9"/>
  <c r="F241" i="8"/>
  <c r="F373" i="8" s="1"/>
  <c r="F244" i="8"/>
  <c r="F376" i="8" s="1"/>
  <c r="F245" i="8"/>
  <c r="F377" i="8" s="1"/>
  <c r="F246" i="8"/>
  <c r="F378" i="8" s="1"/>
  <c r="F247" i="8"/>
  <c r="F379" i="8" s="1"/>
  <c r="F248" i="8"/>
  <c r="F380" i="8" s="1"/>
  <c r="F249" i="8"/>
  <c r="F381" i="8" s="1"/>
  <c r="F250" i="8"/>
  <c r="F382" i="8" s="1"/>
  <c r="F252" i="8"/>
  <c r="F384" i="8" s="1"/>
  <c r="F253" i="8"/>
  <c r="F385" i="8" s="1"/>
  <c r="F254" i="8"/>
  <c r="F386" i="8" s="1"/>
  <c r="D298" i="7"/>
  <c r="F237" i="7"/>
  <c r="D171" i="7"/>
  <c r="D138" i="7"/>
  <c r="F106" i="7"/>
  <c r="F107" i="7"/>
  <c r="F110" i="7"/>
  <c r="F111" i="7"/>
  <c r="F112" i="7"/>
  <c r="F113" i="7"/>
  <c r="F114" i="7"/>
  <c r="F115" i="7"/>
  <c r="F116" i="7"/>
  <c r="F117" i="7"/>
  <c r="F118" i="7"/>
  <c r="F119" i="7"/>
  <c r="F120" i="7"/>
  <c r="D105" i="7"/>
  <c r="D72" i="7"/>
  <c r="D100" i="7" s="1"/>
  <c r="D8" i="7"/>
  <c r="F202" i="5"/>
  <c r="D10" i="5"/>
  <c r="D11" i="5"/>
  <c r="D14" i="5"/>
  <c r="F14" i="5" s="1"/>
  <c r="D15" i="5"/>
  <c r="F20" i="5"/>
  <c r="F341" i="5" s="1"/>
  <c r="E20" i="3" s="1"/>
  <c r="F21" i="5"/>
  <c r="F342" i="5" s="1"/>
  <c r="E21" i="3" s="1"/>
  <c r="F321" i="9" l="1"/>
  <c r="K16" i="3" s="1"/>
  <c r="F646" i="7"/>
  <c r="G21" i="3" s="1"/>
  <c r="F642" i="7"/>
  <c r="G17" i="3" s="1"/>
  <c r="F636" i="7"/>
  <c r="G11" i="3" s="1"/>
  <c r="F641" i="7"/>
  <c r="G16" i="3" s="1"/>
  <c r="F649" i="7"/>
  <c r="G24" i="3" s="1"/>
  <c r="F635" i="7"/>
  <c r="G10" i="3" s="1"/>
  <c r="F648" i="7"/>
  <c r="G23" i="3" s="1"/>
  <c r="F644" i="7"/>
  <c r="G19" i="3" s="1"/>
  <c r="F640" i="7"/>
  <c r="G15" i="3" s="1"/>
  <c r="F645" i="7"/>
  <c r="G20" i="3" s="1"/>
  <c r="F647" i="7"/>
  <c r="G22" i="3" s="1"/>
  <c r="F643" i="7"/>
  <c r="G18" i="3" s="1"/>
  <c r="F639" i="7"/>
  <c r="G14" i="3" s="1"/>
  <c r="I15" i="3"/>
  <c r="I14" i="3"/>
  <c r="I19" i="3"/>
  <c r="I23" i="3"/>
  <c r="I22" i="3"/>
  <c r="I11" i="3"/>
  <c r="I24" i="3"/>
  <c r="I18" i="3"/>
  <c r="I17" i="3"/>
  <c r="I20" i="3"/>
  <c r="I16" i="3"/>
  <c r="D223" i="9"/>
  <c r="F190" i="9"/>
  <c r="F179" i="9"/>
  <c r="D212" i="9"/>
  <c r="D224" i="9"/>
  <c r="F191" i="9"/>
  <c r="F189" i="9"/>
  <c r="D222" i="9"/>
  <c r="F178" i="9"/>
  <c r="D211" i="9"/>
  <c r="F192" i="9"/>
  <c r="D225" i="9"/>
  <c r="F101" i="5"/>
  <c r="F357" i="5" s="1"/>
  <c r="E36" i="3" s="1"/>
  <c r="M36" i="3" s="1"/>
  <c r="F25" i="5"/>
  <c r="F346" i="5" s="1"/>
  <c r="E25" i="3" s="1"/>
  <c r="M25" i="3" s="1"/>
  <c r="D133" i="7"/>
  <c r="F154" i="9"/>
  <c r="D276" i="5"/>
  <c r="F19" i="5"/>
  <c r="D166" i="7"/>
  <c r="D199" i="7"/>
  <c r="F149" i="9"/>
  <c r="D271" i="5"/>
  <c r="F23" i="5"/>
  <c r="F251" i="8"/>
  <c r="F383" i="8" s="1"/>
  <c r="F240" i="8"/>
  <c r="F372" i="8" s="1"/>
  <c r="F15" i="5"/>
  <c r="F336" i="5" s="1"/>
  <c r="E15" i="3" s="1"/>
  <c r="F18" i="5"/>
  <c r="F339" i="5" s="1"/>
  <c r="E18" i="3" s="1"/>
  <c r="F16" i="5"/>
  <c r="F337" i="5" s="1"/>
  <c r="E16" i="3" s="1"/>
  <c r="F17" i="5"/>
  <c r="F338" i="5" s="1"/>
  <c r="E17" i="3" s="1"/>
  <c r="F22" i="5"/>
  <c r="F343" i="5" s="1"/>
  <c r="E22" i="3" s="1"/>
  <c r="F24" i="5"/>
  <c r="F345" i="5" s="1"/>
  <c r="E24" i="3" s="1"/>
  <c r="M16" i="3" l="1"/>
  <c r="M17" i="3"/>
  <c r="M20" i="3"/>
  <c r="M18" i="3"/>
  <c r="M15" i="3"/>
  <c r="I10" i="3"/>
  <c r="I21" i="3"/>
  <c r="F225" i="9"/>
  <c r="D258" i="9"/>
  <c r="F258" i="9" s="1"/>
  <c r="D245" i="9"/>
  <c r="F245" i="9" s="1"/>
  <c r="F212" i="9"/>
  <c r="D182" i="9"/>
  <c r="D17" i="9"/>
  <c r="F17" i="9" s="1"/>
  <c r="D255" i="9"/>
  <c r="F255" i="9" s="1"/>
  <c r="F222" i="9"/>
  <c r="F224" i="9"/>
  <c r="D257" i="9"/>
  <c r="F257" i="9" s="1"/>
  <c r="D187" i="9"/>
  <c r="D22" i="9"/>
  <c r="F22" i="9" s="1"/>
  <c r="F211" i="9"/>
  <c r="D244" i="9"/>
  <c r="F244" i="9" s="1"/>
  <c r="D256" i="9"/>
  <c r="F256" i="9" s="1"/>
  <c r="F223" i="9"/>
  <c r="F344" i="5"/>
  <c r="E23" i="3" s="1"/>
  <c r="F26" i="5"/>
  <c r="F347" i="5" s="1"/>
  <c r="E26" i="3" s="1"/>
  <c r="M26" i="3" s="1"/>
  <c r="F276" i="5"/>
  <c r="F340" i="5" s="1"/>
  <c r="E19" i="3" s="1"/>
  <c r="F271" i="5"/>
  <c r="F335" i="5" s="1"/>
  <c r="E14" i="3" s="1"/>
  <c r="F326" i="9" l="1"/>
  <c r="K21" i="3" s="1"/>
  <c r="M21" i="3" s="1"/>
  <c r="F316" i="9"/>
  <c r="K11" i="3" s="1"/>
  <c r="F315" i="9"/>
  <c r="K10" i="3" s="1"/>
  <c r="F329" i="9"/>
  <c r="K24" i="3" s="1"/>
  <c r="M24" i="3" s="1"/>
  <c r="D220" i="9"/>
  <c r="F187" i="9"/>
  <c r="D215" i="9"/>
  <c r="F182" i="9"/>
  <c r="F327" i="9"/>
  <c r="K22" i="3" s="1"/>
  <c r="M22" i="3" s="1"/>
  <c r="F328" i="9"/>
  <c r="K23" i="3" s="1"/>
  <c r="M23" i="3" s="1"/>
  <c r="F27" i="5"/>
  <c r="F348" i="5" s="1"/>
  <c r="E27" i="3" s="1"/>
  <c r="M27" i="3" s="1"/>
  <c r="B2" i="5"/>
  <c r="F220" i="9" l="1"/>
  <c r="D253" i="9"/>
  <c r="F253" i="9" s="1"/>
  <c r="D248" i="9"/>
  <c r="F248" i="9" s="1"/>
  <c r="F215" i="9"/>
  <c r="F28" i="5"/>
  <c r="F349" i="5" s="1"/>
  <c r="E28" i="3" s="1"/>
  <c r="M28" i="3" s="1"/>
  <c r="F29" i="5"/>
  <c r="F350" i="5" s="1"/>
  <c r="E29" i="3" s="1"/>
  <c r="M29" i="3" s="1"/>
  <c r="A16" i="33"/>
  <c r="A25" i="33" s="1"/>
  <c r="A27" i="33" s="1"/>
  <c r="A29" i="33" s="1"/>
  <c r="A31" i="33" s="1"/>
  <c r="A33" i="33" s="1"/>
  <c r="A35" i="33" s="1"/>
  <c r="A37" i="33" s="1"/>
  <c r="A39" i="33" s="1"/>
  <c r="A41" i="33" s="1"/>
  <c r="A43" i="33" s="1"/>
  <c r="A45" i="33" s="1"/>
  <c r="A47" i="33" s="1"/>
  <c r="A49" i="33" s="1"/>
  <c r="A51" i="33" s="1"/>
  <c r="A53" i="33" s="1"/>
  <c r="A55" i="33" s="1"/>
  <c r="A57" i="33" s="1"/>
  <c r="A59" i="33" s="1"/>
  <c r="F14" i="33"/>
  <c r="F13" i="33"/>
  <c r="F12" i="33"/>
  <c r="F11" i="33"/>
  <c r="F26" i="39"/>
  <c r="F24" i="39"/>
  <c r="F23" i="39"/>
  <c r="F22" i="39"/>
  <c r="F21" i="39"/>
  <c r="F20" i="39"/>
  <c r="F19" i="39"/>
  <c r="F18" i="39"/>
  <c r="F17" i="39"/>
  <c r="F16" i="39"/>
  <c r="F13" i="39"/>
  <c r="F9" i="39"/>
  <c r="F324" i="9" l="1"/>
  <c r="K19" i="3" s="1"/>
  <c r="M19" i="3" s="1"/>
  <c r="F319" i="9"/>
  <c r="K14" i="3" s="1"/>
  <c r="M14" i="3" s="1"/>
  <c r="F35" i="39"/>
  <c r="D13" i="122" s="1"/>
  <c r="D276" i="9" l="1"/>
  <c r="D304" i="9" s="1"/>
  <c r="D144" i="9"/>
  <c r="D172" i="9" s="1"/>
  <c r="F111" i="9"/>
  <c r="D78" i="9"/>
  <c r="D106" i="9" s="1"/>
  <c r="D45" i="9"/>
  <c r="D73" i="9" s="1"/>
  <c r="F338" i="8"/>
  <c r="F206" i="8"/>
  <c r="F173" i="8"/>
  <c r="D9" i="8"/>
  <c r="D37" i="8" s="1"/>
  <c r="F266" i="5"/>
  <c r="F106" i="5"/>
  <c r="F74" i="5"/>
  <c r="F42" i="5"/>
  <c r="D9" i="5"/>
  <c r="F9" i="5" s="1"/>
  <c r="F8" i="7"/>
  <c r="E8" i="7"/>
  <c r="D303" i="7"/>
  <c r="A2" i="34"/>
  <c r="E2" i="3" s="1"/>
  <c r="E1" i="3"/>
  <c r="F501" i="7"/>
  <c r="F270" i="7"/>
  <c r="F171" i="7"/>
  <c r="F138" i="7"/>
  <c r="D67" i="7"/>
  <c r="B2" i="7"/>
  <c r="B2" i="8" s="1"/>
  <c r="B2" i="9" s="1"/>
  <c r="B1" i="8"/>
  <c r="B2" i="123" l="1"/>
  <c r="B2" i="115"/>
  <c r="B2" i="15"/>
  <c r="B2" i="116"/>
  <c r="B2" i="117"/>
  <c r="B2" i="39"/>
  <c r="B2" i="33"/>
  <c r="B2" i="120"/>
  <c r="B2" i="119"/>
  <c r="B2" i="118"/>
  <c r="B1" i="9"/>
  <c r="B1" i="123"/>
  <c r="B1" i="117"/>
  <c r="B1" i="39"/>
  <c r="B1" i="33"/>
  <c r="B1" i="118"/>
  <c r="B1" i="120"/>
  <c r="B1" i="119"/>
  <c r="B1" i="116"/>
  <c r="B1" i="115"/>
  <c r="B1" i="15"/>
  <c r="D265" i="7"/>
  <c r="F303" i="7"/>
  <c r="D331" i="7"/>
  <c r="D336" i="7"/>
  <c r="D364" i="7" s="1"/>
  <c r="D534" i="7"/>
  <c r="D562" i="7" s="1"/>
  <c r="F10" i="5"/>
  <c r="F331" i="5" s="1"/>
  <c r="E10" i="3" s="1"/>
  <c r="M10" i="3" s="1"/>
  <c r="D369" i="7"/>
  <c r="F170" i="5"/>
  <c r="D567" i="7"/>
  <c r="D595" i="7" s="1"/>
  <c r="D12" i="9"/>
  <c r="D40" i="9" s="1"/>
  <c r="D177" i="9"/>
  <c r="D205" i="9" s="1"/>
  <c r="F276" i="9"/>
  <c r="F144" i="9"/>
  <c r="F78" i="9"/>
  <c r="F45" i="9"/>
  <c r="F239" i="8"/>
  <c r="F107" i="8"/>
  <c r="F74" i="8"/>
  <c r="F9" i="8"/>
  <c r="F468" i="7"/>
  <c r="F435" i="7"/>
  <c r="F105" i="7"/>
  <c r="F53" i="33"/>
  <c r="F49" i="33"/>
  <c r="F47" i="33"/>
  <c r="F45" i="33"/>
  <c r="D43" i="33"/>
  <c r="D41" i="33"/>
  <c r="F41" i="33" s="1"/>
  <c r="D37" i="33"/>
  <c r="F37" i="33" s="1"/>
  <c r="D35" i="33"/>
  <c r="F35" i="33" s="1"/>
  <c r="D33" i="33"/>
  <c r="F33" i="33" s="1"/>
  <c r="D29" i="33"/>
  <c r="D27" i="33"/>
  <c r="F27" i="33" s="1"/>
  <c r="F25" i="33"/>
  <c r="F19" i="33"/>
  <c r="F371" i="8" l="1"/>
  <c r="F401" i="8" s="1"/>
  <c r="F369" i="7"/>
  <c r="D397" i="7"/>
  <c r="D601" i="7"/>
  <c r="D629" i="7" s="1"/>
  <c r="F336" i="7"/>
  <c r="D402" i="7"/>
  <c r="D430" i="7" s="1"/>
  <c r="F567" i="7"/>
  <c r="F138" i="5"/>
  <c r="F330" i="5" s="1"/>
  <c r="F12" i="9"/>
  <c r="F177" i="9"/>
  <c r="F11" i="5"/>
  <c r="F332" i="5" s="1"/>
  <c r="E11" i="3" s="1"/>
  <c r="M11" i="3" s="1"/>
  <c r="D21" i="33"/>
  <c r="F21" i="33" s="1"/>
  <c r="D23" i="33"/>
  <c r="F23" i="33" s="1"/>
  <c r="F43" i="33"/>
  <c r="D210" i="9"/>
  <c r="F534" i="7"/>
  <c r="F39" i="33"/>
  <c r="F29" i="33"/>
  <c r="D243" i="9" l="1"/>
  <c r="D271" i="9" s="1"/>
  <c r="D238" i="9"/>
  <c r="E9" i="3"/>
  <c r="F359" i="5"/>
  <c r="F402" i="7"/>
  <c r="I9" i="3"/>
  <c r="I38" i="3" s="1"/>
  <c r="F210" i="9"/>
  <c r="F601" i="7"/>
  <c r="F61" i="33"/>
  <c r="D11" i="122" l="1"/>
  <c r="D15" i="122" s="1"/>
  <c r="F243" i="9"/>
  <c r="F314" i="9" s="1"/>
  <c r="F343" i="9" l="1"/>
  <c r="K9" i="3"/>
  <c r="K38" i="3" l="1"/>
  <c r="E38" i="3"/>
  <c r="A42" i="9" l="1"/>
  <c r="A75" i="9" l="1"/>
  <c r="A108" i="9" s="1"/>
  <c r="A141" i="9" s="1"/>
  <c r="A174" i="9" s="1"/>
  <c r="F72" i="7"/>
  <c r="A102" i="7"/>
  <c r="A135" i="7" s="1"/>
  <c r="A168" i="7" s="1"/>
  <c r="A267" i="7" s="1"/>
  <c r="A300" i="7" s="1"/>
  <c r="F634" i="7" l="1"/>
  <c r="F663" i="7" s="1"/>
  <c r="A207" i="9"/>
  <c r="A240" i="9" s="1"/>
  <c r="A273" i="9" s="1"/>
  <c r="A333" i="7"/>
  <c r="A366" i="7" s="1"/>
  <c r="A399" i="7" s="1"/>
  <c r="G9" i="3" l="1"/>
  <c r="A203" i="8"/>
  <c r="A236" i="8" s="1"/>
  <c r="A432" i="7"/>
  <c r="A465" i="7" s="1"/>
  <c r="A498" i="7" s="1"/>
  <c r="A531" i="7" s="1"/>
  <c r="G38" i="3" l="1"/>
  <c r="M38" i="3" s="1"/>
  <c r="M9" i="3"/>
  <c r="A269" i="8"/>
  <c r="A302" i="8" s="1"/>
  <c r="A135" i="5" l="1"/>
  <c r="A167" i="5" s="1"/>
  <c r="A199" i="5" l="1"/>
  <c r="A231" i="5" l="1"/>
  <c r="A263" i="5" s="1"/>
  <c r="A295" i="5" s="1"/>
  <c r="D8" i="122" l="1"/>
  <c r="D17" i="122" l="1"/>
  <c r="D19" i="122" l="1"/>
  <c r="D23" i="122" l="1"/>
  <c r="D24" i="122" s="1"/>
  <c r="D26" i="122" s="1"/>
</calcChain>
</file>

<file path=xl/sharedStrings.xml><?xml version="1.0" encoding="utf-8"?>
<sst xmlns="http://schemas.openxmlformats.org/spreadsheetml/2006/main" count="3574" uniqueCount="462">
  <si>
    <t xml:space="preserve">ISAN 12 d.o.o. </t>
  </si>
  <si>
    <t>6000 KOPER</t>
  </si>
  <si>
    <t>investittor</t>
  </si>
  <si>
    <t xml:space="preserve">objekt </t>
  </si>
  <si>
    <t>del projekta</t>
  </si>
  <si>
    <t>faza projekta</t>
  </si>
  <si>
    <t xml:space="preserve">datum </t>
  </si>
  <si>
    <t>SKUPAJ brez DDV</t>
  </si>
  <si>
    <t>SKUPAJ z DDV</t>
  </si>
  <si>
    <t>SKUPNA REKAPITULACIJA</t>
  </si>
  <si>
    <t>KANALIZACIJA</t>
  </si>
  <si>
    <t>Zakoličba in zavarovanje obstoječih komunalnih vodov (kanalizacija, elektro, telekomunikacijske naprave, vodovod,…) po pregledu in navodilih upravljalcev infrastrukture. V ceni so zajeta vsa dodatna in zaščitna dela.</t>
  </si>
  <si>
    <t>kos</t>
  </si>
  <si>
    <t>m3</t>
  </si>
  <si>
    <t>m2</t>
  </si>
  <si>
    <t>Trasiranje kanalizacije, obnovitev in zavarovanje osi trase. V ceni so zajeta vsa dodatna in zaščitna dela.</t>
  </si>
  <si>
    <t>m</t>
  </si>
  <si>
    <t>Postavljavljanje gradbenih profilov na mestih, kjer se trasa smerno ali višinsko spremeni. V ceni so zajeta vsa dodatna in zaščitna dela.</t>
  </si>
  <si>
    <t xml:space="preserve">III. kat. </t>
  </si>
  <si>
    <t xml:space="preserve">Izvedba križanja kanalizacije z vodovodom  na način, da se vodovodne cevi obloži v dve polovici PVC cevi primernega premera, vodovodno cev pa obsipa s peskom tako, da leži v osi zaščitne cevi v dolžini 4 m. V ceni je zajeta zakoličba vodovoda, izvajanje del po navodilih upravljavca, dodatni ročno-strojni izkopi, opaži, vsa potrebna opiranja in razpiranja in čiščenja ter vsa ostala pomožna dela. Obračun po dejanskih količinah. </t>
  </si>
  <si>
    <t>Ročno planiranje dna kanala po projektirani niveleti s točnostjo +- 1 cm. V ceni so zajeta vsa dodatna in zaščitna dela.</t>
  </si>
  <si>
    <t>Izdelava priključka nove kanalizacije na obstoječo kanalizacijo. V ceni so zajeta vsa dodatna in zaščitna dela.</t>
  </si>
  <si>
    <t>skupaj</t>
  </si>
  <si>
    <t>MESTNA OBČINA KOPER</t>
  </si>
  <si>
    <t>Verdijeva 10</t>
  </si>
  <si>
    <t>I.</t>
  </si>
  <si>
    <t>PREDDELA</t>
  </si>
  <si>
    <t>Rušenje vseh vrst kamnitih, betonskih in AB zidov.V ceni je zajeta strojno ročna odstranitev zidov in temeljev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</si>
  <si>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Rušenje vseh vrst asfaltnih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</si>
  <si>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m1</t>
  </si>
  <si>
    <t>I.PREDDELA</t>
  </si>
  <si>
    <t>III.KANALIZACIJA</t>
  </si>
  <si>
    <t>IV.ZAKLJ. DELA</t>
  </si>
  <si>
    <t>SKUPAJ :</t>
  </si>
  <si>
    <t>skupaj :</t>
  </si>
  <si>
    <t>II.</t>
  </si>
  <si>
    <t>III.</t>
  </si>
  <si>
    <t>ZAKLJUČNA DELA</t>
  </si>
  <si>
    <t>IV.</t>
  </si>
  <si>
    <t>Ponovna izdelava tlakov-vzpostavitev obstoječega stanja - vseh vrst (beton, kamniti tlak, venecijan…), v debelini 10-15 cm. V ceni je zajeta dobava vseh potrebnih materialov na mesto vgradnje, izkop, planiranje terena v mat,III.-IV.ktg, obnova tlakov v prvotno stanje, fugiranje s cem.malto 1:3 ter vsa dodatna in zaščitna dela.</t>
  </si>
  <si>
    <t>Dobava materiala na mesto vgradnje in obnova porušenih kamnitih zidov deb.50 cm in debelejši, zidanih z lomljencem v cementni malti na eno lice. V ceni je zajeta ročna priprava za temelj zidu v mat.III.do IV.ktg, nabava in priprava in obdelava obstoječega in manjkajočega lomljenca -do 30%, zastavljanje zidov, zidanje z lomljencem na eno lice, fugiranje zidu ter vsa dodatna in zaščitna dela.</t>
  </si>
  <si>
    <t>Čiščenje podlage in pobrizg z bitumensko emulzijo 0,40 kg/m2. V ceni so zajeta vsa dodatna in zaščitna dela.</t>
  </si>
  <si>
    <t>Doplačilo za izvedbo asfaltne mulde širine 50 cm, min. globine 8 cm. V ceni so zajeta vsa dodatna in zaščitna dela.</t>
  </si>
  <si>
    <t>ZEMELJSKA IN BETONSKA DELA</t>
  </si>
  <si>
    <t>II.ZEM.BET. DELA</t>
  </si>
  <si>
    <t>Dobava materiala na mesto vgradnje in hidroizolacijska zaščita betonskih, AB in kamnitih sten in temeljev obstoječih objektov. V ceni je zajet ročni izkop in čiščenje površin, fugiranje razpok in fug z vodoneprepustno fugirno maso, zidarsko obdelavo površin, izvedbo zunanje hidroizolacije- npr. izotekt 4, zaščita hdroizolacije, pazljivi zasip ter vsa dodatna in zaščitna dela. Obračun po dejansko izvedenih delih, naročenih in potrjenih s strani nadzornega organa.</t>
  </si>
  <si>
    <t>Rušenje vseh vrst kamnitih tlakov, betonskih in AB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</si>
  <si>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makadam</t>
  </si>
  <si>
    <t>delež izkopa z nakladanjem na kamion</t>
  </si>
  <si>
    <t xml:space="preserve">IV. kat. </t>
  </si>
  <si>
    <t xml:space="preserve">V. kat. </t>
  </si>
  <si>
    <t>Dobava na mesto vgradnje in vgrajevanje podložne plasti temelja črpališče iz cementnega betona C12/15;XC2, min. debeline sloja 10 cm. V ceni so zajeta vsa dodatna in zaščitna dela.</t>
  </si>
  <si>
    <t>Dobava na mesto vgradnje in vgrajevanje armiranobetosnke temeljne plošče črpališča iz cementnega betona C25/30;XC2. V ceni so zajeta vsa dodatna in zaščitna dela z opaženjem.</t>
  </si>
  <si>
    <t>Dobava na mesto vgradnje in vgrajevanje podložne plasti krovne plošče črpališče iz cementnega betona C12/15;XC2, min. debeline sloja 10 cm. V ceni so zajeta vsa dodatna in zaščitna dela.</t>
  </si>
  <si>
    <t>Zasip jaška črpališča s tamponskim drobljencem - vgrajevanim v plasteh po 20 cm s sprotno komprimacijo. V ceni so zajeta vsa dodatna in zaščitna dela.</t>
  </si>
  <si>
    <t>kpl</t>
  </si>
  <si>
    <t>Izdelava cevovoda zračnika PVC DN160 SN 4, z zaključno inox nadzemno gobico.</t>
  </si>
  <si>
    <t>Armatura za armiranje krovne in temljne plošče</t>
  </si>
  <si>
    <t>kg</t>
  </si>
  <si>
    <t>Spojka za PEHD DN90</t>
  </si>
  <si>
    <t>Drobni material</t>
  </si>
  <si>
    <t>PZI</t>
  </si>
  <si>
    <t>POPIS DEL S STROŠKOVNO OCENO</t>
  </si>
  <si>
    <t>Začasna odstranitev in ponovna  vgradnja obstoječe žične ograje, komplet s stebri in žičnim pletivom. V ceni je zajeta pazljiva demontaža in hramba vseh elementov obstoječe ograje tekom gradnje, ponovna izdelava temeljev-komplet z izkopom in betoniranjem z betonom C20/25;Cx1, postavitev ograje, nabava vseh potrebnih materialov na mesto vgradnje ter vsa dodatna in zaščitna dela.</t>
  </si>
  <si>
    <t>GRADBENA DELA</t>
  </si>
  <si>
    <t>STROJNA DELA</t>
  </si>
  <si>
    <t>REKAPITULACIJA</t>
  </si>
  <si>
    <t>A</t>
  </si>
  <si>
    <t>B</t>
  </si>
  <si>
    <t>Dobava in izdelava GRP jaška črpališča premera DN1600mm SN10000 globine 3,5m z vgrajenim dnom in ražširitvenim obodom po dnu 0,3m. V ceni je zajeta vgradnja jaška, sidranje po detajlu proizvajalca, ves material za postavitev ter vsa dodatna in zaščitna dela..</t>
  </si>
  <si>
    <t>6.</t>
  </si>
  <si>
    <t>Dobava na mesto vgradnje in vgrajevanje podložne plasti armaturne celice črpališča iz cementnega betona C12/15;XC2, min. debeline sloja 10 cm. V ceni so zajeta vsa dodatna in zaščitna dela.</t>
  </si>
  <si>
    <t>Izdelava a.b. revizijskega jaška dimenzije 2.0X1.2m, globine 1.10m, z debelino stene 0.15m iz cementnega betona C35/45 XD2. V ceni so zajeta vsa dodatna in zaščitna dela z opaženjem.</t>
  </si>
  <si>
    <t>Izvedba mulde v jašku črpališču iz cementnega betona C35/40; XD2. V ceni so zajeta vsa dodatna in zaščitna dela z opaženjem.</t>
  </si>
  <si>
    <t>Dobava na mesto vgradnje in vgrajevanje armiranobetosnke krovne plošče črpališča iz cementnega betona C35/40;XD2. V ceni so zajeta vsa dodatna in zaščitna dela z opaženjem.</t>
  </si>
  <si>
    <t>Armatura za armiranje jaška armaturne celice</t>
  </si>
  <si>
    <t>Nožasti zasun DN 50</t>
  </si>
  <si>
    <t>Inox fazon Q DN 50</t>
  </si>
  <si>
    <t>Inox fazon TT po shemi</t>
  </si>
  <si>
    <t>Krogelni protipovratni ventil DN50</t>
  </si>
  <si>
    <t>Ulica 15.maja 15</t>
  </si>
  <si>
    <t>naročnik</t>
  </si>
  <si>
    <t>MARJETICA d.o.o.</t>
  </si>
  <si>
    <t xml:space="preserve">Iztok Kleibencetl </t>
  </si>
  <si>
    <t>udig</t>
  </si>
  <si>
    <t>SKUPNA KUBATURA</t>
  </si>
  <si>
    <t>DOLŽINA</t>
  </si>
  <si>
    <t>asfalti</t>
  </si>
  <si>
    <t>zelenice</t>
  </si>
  <si>
    <t xml:space="preserve">Izvedba križanja kanalizacije s tel. kablom, el. kablom ali kabelsko televizijo z obsipom inštalacije s peskom in postavitvijo signalnega traku v min.dolžini 3,00 m. V ceni je zajeta zakoličba, izvajanje del po navodilih upravljavca, dodatni ročno-strojni izkopi, opaži, vsa potrebna opiranja, razpiranja in in obešanja kablov in kabelske kanalizacije, čiščenja ter vsa ostala dodatna in zaščitna dela. Obračun po dejanskih količinah. </t>
  </si>
  <si>
    <t>Dobava na mesto vgradnje in izdelava peščene posteljice min.debeline 10 cm in obsipa cevi s peskom granulacije 4-8 mm, min.debeline sloja 30 cm iznad temena cevi. Prerez 0,50 m3/m1. V ceni je zajeto planiranje posteljice po projektirani niveleti, podbijanje in zasip cevi skladno s projektiranimi prerezi in navodili proizvajalca cevi ter vsa dodatna in zaščitna dela.</t>
  </si>
  <si>
    <t>Dobava na mesto vgradnje in izdelava betonske posteljice iz cementnega betona C20/25;XC1, min. debeline 10 cm. Prerez 0,10 m3/m1. V ceni je zajeto oblikovanje ležišča cevi po projektirani niveleti in karakterističnih prerezih ter vsa dodatna in zaščitna dela.</t>
  </si>
  <si>
    <t>Dobava na mesto vgradnje in obbetoniranje cevovoda s cement. betonom C25/30;XC2, min. debeline 10 cm iznad oboda cevi. Prerez 0,25 m3/m1. V ceni je zajeto natančno podbetoniranje in obbetoniranje cevi po projektiranih karakterističnih prerezih ter vsa dodatna in zaščitna dela.</t>
  </si>
  <si>
    <t xml:space="preserve">Dobava na mesto vgradnje in izvedba sidranja cevovoda kanaliz. na strmini s postavitvijo armature, izdelavo bet.posteljice min.deb.10 cm, obbetoniranjem s cementnim betonom C25/30;XC2, min. debeline 10 cm. Presek 0,35 m3/m1. V ceni je zajet izkop temelja sidra v mat.III. do IV.ktg., 0,65 m3/kos, z odvozom odvečnega materiala v deponijo, betoniranje sider in obbetoniranje cevi po projektiranih karakterističnih prerezih ter vsa dodatna in zaščitna dela. sidra so izdelana na medsebojni osni razdalji 5,0 m. </t>
  </si>
  <si>
    <r>
      <t xml:space="preserve">Dobava materiala na mesto vgradnje in podbetoniranje </t>
    </r>
    <r>
      <rPr>
        <sz val="10"/>
        <rFont val="Arial Baltic"/>
        <charset val="238"/>
      </rPr>
      <t>temeljev obstoječih hiš in AB zidov s</t>
    </r>
    <r>
      <rPr>
        <sz val="10"/>
        <rFont val="Arial Baltic"/>
        <family val="2"/>
        <charset val="186"/>
      </rPr>
      <t xml:space="preserve"> cementnim betonom </t>
    </r>
    <r>
      <rPr>
        <sz val="10"/>
        <rFont val="Arial Baltic"/>
        <charset val="238"/>
      </rPr>
      <t>C25/30;XC2.</t>
    </r>
    <r>
      <rPr>
        <sz val="10"/>
        <rFont val="Arial Baltic"/>
        <family val="2"/>
        <charset val="186"/>
      </rPr>
      <t xml:space="preserve"> </t>
    </r>
    <r>
      <rPr>
        <sz val="10"/>
        <rFont val="Arial Baltic"/>
        <charset val="238"/>
      </rPr>
      <t>Presek 0,50 m3/m1</t>
    </r>
    <r>
      <rPr>
        <sz val="10"/>
        <rFont val="Arial Baltic"/>
        <family val="2"/>
        <charset val="186"/>
      </rPr>
      <t>. V ceni je zajet ročni izkop in planiranje dna v mat. III.-IV.ktg, montaža in demontaža enostranskega opaža, vgrajevanje betona s tlačenjem pod in v temelj zidu, ročni zasip s planiranjem ter vsa dodatna in zaščitna dela. Obračun po dejansko izvršenih delih.  OCENA</t>
    </r>
  </si>
  <si>
    <t xml:space="preserve">Izvedba odkopa humusa in zemljine do III kat za stopničasto izvedbo nasipa, odvoz na 15 km in prdaja pooblaščenemu prevzemniku. Obračun po raščenem stanju. Delo na strmi bežini </t>
  </si>
  <si>
    <t>Izdelava kamnite zložbe iz kamnov apnenca v betonu, minimalni kamen 50cm</t>
  </si>
  <si>
    <t>Izdelava gornjega sloja - tampon 0-32 mm debeline 30 cm</t>
  </si>
  <si>
    <t xml:space="preserve">Izdelava platoja črpališča </t>
  </si>
  <si>
    <t>Ročno-strojni izkop sond ob obstoječi infrastrukturi,(kanalizacija, vodovod, telefon, elektrika, plin CATV...) - po vpisu in potrditvi v gradbenem dnevniku s strani nadzornega organa. Obračun po dejansko izvedenih delih. V ceni so zajeta vsa dodatna in zaščitna dela.</t>
  </si>
  <si>
    <t>Dobava materiala na mesto vgradnje in obnova porušenih betonskih in AB zidov. V ceni je zajeta strojno-ročna priprava za temelj zidu v mat.III.do IV.ktg, zastavljanje zidov, montaža in demontaža dvostranskega opaža, postavitev armature, betoniranje z betonom C25/30;XC2, ter vsa dodatna in zaščitna dela. Zid svetle višine do 2,0 m, debeline 25 cm, s temeljem širine 1,40m, višine 60 cm. Obračun po dejansko izvedenih delih.</t>
  </si>
  <si>
    <t xml:space="preserve">Nasip iz kamnitega materila pod prometnimi površinami, z enakomerno zrnatim drobljencem 0 - 32 mm v plasteh po 30 cm pri optimalni vlagi, s sprotno komprimacijo do zahtevane zbitosti. Zaključna plast mora dosegati-EV2 =100 Mpa. V ceni je zajet dovoz materiala na mesto vgradnje vsa dodatna in zaščitna dela in meritve nosilnosti z merilno krožno ploščo. </t>
  </si>
  <si>
    <t xml:space="preserve">FEKALNA KANALIZACIJA </t>
  </si>
  <si>
    <t xml:space="preserve">ČRPALIŠČA </t>
  </si>
  <si>
    <t>Široki, strojni izkop zrahljane plodne zemlje - I. ktg. zem. odkop z bagrom, z odlaganjem na rob kanala ter ponovnim zasipom zaljučnega sloja, razstiranjem, ročnim pobiranjem kamna, planiranjem površine ter zatravitvijo po izvedenih delih. Ocenjena debelina izkopa in je 20 cm. V ceni je zajeta nabava in posejanje travnega semena, vzdrževanje travnih površin do predaje objekta ter vsa dodatna in zaščitna dela. Ocenjena količina izkopa 10%</t>
  </si>
  <si>
    <t>Dobava na mesto vgradnje in strojna izdelava nosilne plasti iz bituminiziranega drobljenca AC16 base, B 50/70 A3 v povprečni debelini 5 cm. V ceni je zajeta izdelava v projektiranih padcih in naklonih ter vsa dodatna in zaščitna dela.</t>
  </si>
  <si>
    <t>tlaki</t>
  </si>
  <si>
    <t>Dobava in vgradnja fazonskih kosov in armatur</t>
  </si>
  <si>
    <t>ZAHTEVE IZ SLUŽNOSTNIH POGODB</t>
  </si>
  <si>
    <t>Izvedba hišnega priključka po popisu priključkov</t>
  </si>
  <si>
    <t xml:space="preserve">Odstranitev grmovja in dreves z debli premera do 15 cm ter vej na gosto porasli površini - strojno. V ceni je zajet posek grmovja in dreves deb. do 10 cm, oklestenje in razrez debel, nalaganje na kamion, prevoz na STR 15 km, predaja pooblaščenemu prevzemniku, plačilo prevzemne takse ter vsa dodatna in zaščitna dela. Obračun po dejansko izvedenih delih. </t>
  </si>
  <si>
    <t xml:space="preserve">Odstranitev dreves z debli premera 15-50 cm na srednje porasli površini - strojno. V ceni je zajet posek dreves, oklestenje in razrez debel, nalaganje na kamion, prevoz na STR 15 km, predaja pooblaščenemu prevzemniku, plačilo prevzemne takse ter vsa dodatna in zaščitna dela. Obračun po dejansko izvedenih delih. </t>
  </si>
  <si>
    <t>REKAPITULACIJA - javna  fekalna kanalizacija</t>
  </si>
  <si>
    <t xml:space="preserve">FEKALNA JAVNA  KANALIZACIJA </t>
  </si>
  <si>
    <t xml:space="preserve">JAVNA FEKALNA KANALIZACIJA </t>
  </si>
  <si>
    <t>JAVNA FEKALNA KANALIZACIJA NA</t>
  </si>
  <si>
    <t>Odvoz odvečnega izkopanega materiala na srednjo transportno razdaljo do 15 km in predaja pooblaščenemu prevzemniku. Kubatura v raščenem stanju. V ceni so upoštevani vsi stroški deponiranja materiala ter vsa dodatna in zaščitna dela. V ceni je upoštevan tudi faktor razrahljivosti.</t>
  </si>
  <si>
    <t>dolžina</t>
  </si>
  <si>
    <t>Dobava na mesto vgradnje in strojna izdelava obrabne plasti iz bitumenskega betona AC 8 surf, B 50/70 A3 v povprečni debelini 40 mm. V ceni je zajeta izdelava v projektiranih padcih in naklonih ter vsa dodatna in zaščitna dela.</t>
  </si>
  <si>
    <t>kanal FB</t>
  </si>
  <si>
    <t>kanal FB1</t>
  </si>
  <si>
    <t>kanal FC</t>
  </si>
  <si>
    <t>kanal FD</t>
  </si>
  <si>
    <t>kanal FE</t>
  </si>
  <si>
    <t>kanal FF</t>
  </si>
  <si>
    <t>kanal FF1</t>
  </si>
  <si>
    <t>kanal FF3</t>
  </si>
  <si>
    <t>kanal FC1</t>
  </si>
  <si>
    <t>kanal FF4</t>
  </si>
  <si>
    <t>kanal FG</t>
  </si>
  <si>
    <t>kanal FG1</t>
  </si>
  <si>
    <t>kanal FG1.1</t>
  </si>
  <si>
    <t>kanal FG2</t>
  </si>
  <si>
    <t>kanal FH</t>
  </si>
  <si>
    <t>kanal FK</t>
  </si>
  <si>
    <t>kanal FK1</t>
  </si>
  <si>
    <t>kanal FL</t>
  </si>
  <si>
    <t>kanal FM</t>
  </si>
  <si>
    <t>kanal FBT</t>
  </si>
  <si>
    <t>območje sever</t>
  </si>
  <si>
    <t>območje Sp. Škofije</t>
  </si>
  <si>
    <t>območje Sp. Škofije II.2.6</t>
  </si>
  <si>
    <t>območje Sp. Škofije II.2.7</t>
  </si>
  <si>
    <t>kanal FLT</t>
  </si>
  <si>
    <t>1.</t>
  </si>
  <si>
    <t>10.</t>
  </si>
  <si>
    <t>2.</t>
  </si>
  <si>
    <t>23.</t>
  </si>
  <si>
    <t>22.</t>
  </si>
  <si>
    <t>19.</t>
  </si>
  <si>
    <t>18.</t>
  </si>
  <si>
    <t>4.</t>
  </si>
  <si>
    <t>5.</t>
  </si>
  <si>
    <t>7.</t>
  </si>
  <si>
    <t>8.</t>
  </si>
  <si>
    <t>9.</t>
  </si>
  <si>
    <t>11.</t>
  </si>
  <si>
    <t>3.</t>
  </si>
  <si>
    <t>12.</t>
  </si>
  <si>
    <t>13.</t>
  </si>
  <si>
    <t>14.</t>
  </si>
  <si>
    <t>15.</t>
  </si>
  <si>
    <t>16.</t>
  </si>
  <si>
    <t>17.</t>
  </si>
  <si>
    <t>20.</t>
  </si>
  <si>
    <t>21.</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</si>
  <si>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</si>
  <si>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</si>
  <si>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</si>
  <si>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</si>
  <si>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</si>
  <si>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</si>
  <si>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</si>
  <si>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</si>
  <si>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</si>
  <si>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</si>
  <si>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</si>
  <si>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</si>
  <si>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</si>
  <si>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</si>
  <si>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</si>
  <si>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</si>
  <si>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</si>
  <si>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</si>
  <si>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</si>
  <si>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</si>
  <si>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</si>
  <si>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</si>
  <si>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</si>
  <si>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</si>
  <si>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</si>
  <si>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</si>
  <si>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</si>
  <si>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</si>
  <si>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</si>
  <si>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</si>
  <si>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</si>
  <si>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</si>
  <si>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</si>
  <si>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</si>
  <si>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</si>
  <si>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kanal FG1.2</t>
  </si>
  <si>
    <t>jašek 1200 drugje</t>
  </si>
  <si>
    <t>jašek 1000 v cesti</t>
  </si>
  <si>
    <t>jašek 1000 drugje</t>
  </si>
  <si>
    <t>jašek 1200 v cesti</t>
  </si>
  <si>
    <t>jaški</t>
  </si>
  <si>
    <t>kriožanje vodovod</t>
  </si>
  <si>
    <t>križanje TK</t>
  </si>
  <si>
    <t>križanje elektrika</t>
  </si>
  <si>
    <t>križanja</t>
  </si>
  <si>
    <t>ograje</t>
  </si>
  <si>
    <t>prečkanje</t>
  </si>
  <si>
    <t>priključek na obstoječo k.</t>
  </si>
  <si>
    <t>zidov 0,5</t>
  </si>
  <si>
    <t>zidov 0,25</t>
  </si>
  <si>
    <t>asfalti (m2)</t>
  </si>
  <si>
    <t>makadam (m')</t>
  </si>
  <si>
    <t>zelenice (m')</t>
  </si>
  <si>
    <t>gozd (m')</t>
  </si>
  <si>
    <t>tlakovane površine (m')</t>
  </si>
  <si>
    <t>Dolžina Fi 200</t>
  </si>
  <si>
    <t>Dolžina DN250 v DN315</t>
  </si>
  <si>
    <t>Dolžina Fi 90</t>
  </si>
  <si>
    <t>jaški skupaj</t>
  </si>
  <si>
    <t>jašek 1000 v 1200 v državni cesti</t>
  </si>
  <si>
    <t>Izkopi</t>
  </si>
  <si>
    <t>skupna kubatura</t>
  </si>
  <si>
    <t>Izvedba podvrtavanja državne kolesarske poti po tehnologiji usmerjenega vodenega vrtanja oz. enakovredni tehnilogiji. Podvrtavanje se izvede v eni potezi dolžine 29,0m. V ceni je zajet izkop in varovanje gradbene jame za potrebe vrtanja, podvrtavanje, izvedba zaščitnega cevovoda, polaganje cevovoda kanalizacije ter vsa dodatna in zaščitna dela, ki so potrebna za izvedbo podvrtavanja.</t>
  </si>
  <si>
    <t>Izkop za položitev jaška črpališča in kanalizacijskih cevi, skupaj s sprotnim nakladanjem na kamion ter z vsemi pomožnimi deli, čiščenjem ceste, usmerjanjem prometa ter izdelavo vseh prehodov. Zakoličba in izkop na območju drugih infrastrukturnih naprav se mora izvajati pod nadzorom upravljalcev teh naprav. V ceni je zajeto tudi črpanje vode iz kanala po potrebi, izdelava začasnih dostopov stanovalcem v času gradnje ter vsa dodatna in zaščitna dela. Obračun po dejansko izvršenih delih. Struktura izkopa ocenjena. Skupna količina izkopa              (m3)</t>
  </si>
  <si>
    <t>DDV 22%</t>
  </si>
  <si>
    <t>m`</t>
  </si>
  <si>
    <t>Protipoplavna zaščita kanala z bloki peščenjaka. Izkop, dobava in vgradnja blokov min dim 0,5m. Obračun po m3 blokov - povprečna poraba 2,5m3</t>
  </si>
  <si>
    <t>Ročno planiranje dna  po projektirani niveleti s točnostjo +- 1 cm. V ceni so zajeta vsa dodatna in zaščitna dela.</t>
  </si>
  <si>
    <t>kanal FB1 - fp 506-22</t>
  </si>
  <si>
    <t>kanal FB1 - fp 506-18</t>
  </si>
  <si>
    <t>kanal FB1 - fp 506-5</t>
  </si>
  <si>
    <t>kanal FK - fp 451-27</t>
  </si>
  <si>
    <t>kanal FF - fp 1660/4</t>
  </si>
  <si>
    <t>Dobava in izdelava GRP jaška črpališča premera DN2000mm SN10000 globine 4,5m z vgrajenim dnom in ražširitvenim obodom po dnu 0,3m. V ceni je zajeta vgradnja jaška, sidranje po detajlu proizvajalca, ves material za postavitev ter vsa dodatna in zaščitna dela..</t>
  </si>
  <si>
    <t>ČRPALIŠČE  Č2 - gradbena dela</t>
  </si>
  <si>
    <t>ČRPALIŠČE Č2  - strojne instalacije</t>
  </si>
  <si>
    <t>Inox cevovod FF DN 50 L=3000mm</t>
  </si>
  <si>
    <t>Inox cevovod FF DN 50 L=1060mm</t>
  </si>
  <si>
    <t>Inox cevovod FF DN 80 L=1000mm</t>
  </si>
  <si>
    <t>Inox fazon Q DN 80</t>
  </si>
  <si>
    <t>Montažni demontažni kos DN80</t>
  </si>
  <si>
    <t>Nožasti zasun DN 80</t>
  </si>
  <si>
    <t>T 80/50</t>
  </si>
  <si>
    <t>FFR 50/20</t>
  </si>
  <si>
    <t>ventil DN20 6 bar</t>
  </si>
  <si>
    <t>varjeni F DN20</t>
  </si>
  <si>
    <t>ČRPALIŠČE Č4 - gradbena dela</t>
  </si>
  <si>
    <t>ČRPALIŠČE Č4 - strojne instalacije</t>
  </si>
  <si>
    <t>Inox cevovod FF DN 80 L=2000mm</t>
  </si>
  <si>
    <t>Inox cevovod FF DN100 L=1000mm</t>
  </si>
  <si>
    <t>Inox fazon Q DN80</t>
  </si>
  <si>
    <t>Inox fazon Q DN100</t>
  </si>
  <si>
    <t>Montažni demontažni kos DN100</t>
  </si>
  <si>
    <t>Nožasti zasun DN80</t>
  </si>
  <si>
    <t>Nožasti zasun DN100</t>
  </si>
  <si>
    <t>Krogelni protipovratni ventil DN80</t>
  </si>
  <si>
    <t>T 100/60</t>
  </si>
  <si>
    <t>FFR 60/20</t>
  </si>
  <si>
    <t>Široki, strojni izkop zrahljane plodne zemlje - I. ktg. zem. odkop z bagrom, z odlaganjem na rob kanala ter ponovnim zasipom zaljučnega sloja, razstiranjem, ročnim pobiranjem kamna, planiranjem površine ter zatravitvijo po izvedenih delih. Ocenjena debelina izkopa in je 30 cm. V ceni je zajeta nabava in posejanje travnega semena, vzdrževanje travnih površin do predaje objekta ter vsa dodatna in zaščitna dela. Ocenjena količina izkopa 10%</t>
  </si>
  <si>
    <t>Dobava črpalke za fekalne odpadne vode moči 1,7 kW pretoka 6 l/sek pri tlačni višini 4 m (tip. ABS 0530-12-2D ali enakovredna) z materialom potrebnim za montažo in priklop na tlačni vod ter montažo.</t>
  </si>
  <si>
    <t>Dobava črpalke za fekalne odpadne vode moči 3,5 kW pretoka 4 l/sek pri tlačni višini 15 m (tip. ABS Piranha 0840 26-2D ali enakovredna) z materialom potrebnim za montažo in priklop na tlačni vod ter montažo.</t>
  </si>
  <si>
    <t>Dobava rezervne črpalke (tip. ABS Piranha 0840 26-2D ali enakovredna)  skladno z mnenjem DRSV.</t>
  </si>
  <si>
    <t>Dobava rezervne črpalke (tip. ABS 0530-12-2D ali enakovredna)  skladno z mnenjem DRSV.</t>
  </si>
  <si>
    <t>STROJNE INSTALACIJE</t>
  </si>
  <si>
    <t xml:space="preserve">Izkop in zasip jarka z izkopanim materialom s plastnim nabijanjem v terenu V  in IV ktg. ( 50:50 ) dimenzije 50/40 x 90 cm z čiščenjem in niveliranjem dna jarka,z izdelavo peščene  posteljice iz peska 1-4 mm in čiščenje terena  po končanih delih in odvoz odvečnega materiala ( deponija všteta )
</t>
  </si>
  <si>
    <t xml:space="preserve">Izkop in zasip jarka z izkopanim materialom   s plastnim nabijanjem v terenu V  in IV ktg.   (50:50)dimenzije 30/40 x 60 cm z čiščenjem in niveliranjem dna jarka in čiščenje terena  po končanih delih in odvoz odvečnega materiala ( deponija všteta ) ozemljitve
</t>
  </si>
  <si>
    <t xml:space="preserve">Dobava in polaganje PVC kanalizacije  
iz stigmafleks 1 x fi 110 mm v peščeno že izdelano posteljico
</t>
  </si>
  <si>
    <t xml:space="preserve">Čiščenje grmovja s posameznimi  
osamelci do premera 40 cm
z odvozom na deponijo ( deponija všteta )
</t>
  </si>
  <si>
    <t xml:space="preserve">Izkop jame za temelj PMO v zemlji V. ktg dim 0,80x0,55x1,30 mm z izdelavo votlega temelja dim 0,45x0,25x1,20 mm in zasipom z izkopanim materialom in plastnim nabijanjem ter odvozom   odvečnega materiala na deponijo in   ureditvijo okolice
</t>
  </si>
  <si>
    <t xml:space="preserve">Dobava in polaganje PVC kanalizacije  
iz stigmafleks 1 x fi 110 mm v peščeno že izdelano posteljico
</t>
  </si>
  <si>
    <t>Čiščenje grmovja s posameznimi  
osamelci do premera 40 cm
z odvozom na deponijo ( deponija všteta )</t>
  </si>
  <si>
    <t xml:space="preserve">Izdelava geodetskega posnetka z vrisom v kataster komunalnih naprav </t>
  </si>
  <si>
    <t>ČRPALIŠČE Č2 - gradbena dela za NN priključek</t>
  </si>
  <si>
    <t>gar.</t>
  </si>
  <si>
    <t xml:space="preserve">Odklopi, meritve in preizkusno delovanje 
</t>
  </si>
  <si>
    <t xml:space="preserve">Izdelava prehoda iz kablovoda v SKS komplet z interpolacijo razdelilne omare pritrditvijo kablovoda po drogu  kovinskim prikritjem do višine 1,0 m,  izdelava ozemljitve razdelilne omare iz bakreno  vrvico 50 mm2 do ozemljitvenega vijaka na drogu   in drobni material
</t>
  </si>
  <si>
    <t>Dobava in polaganje kablovoda NAYY-J 4x35 mm2, 1 kV v že položeno kabelsko kanalizacijo</t>
  </si>
  <si>
    <t>Dobava in izdelava kabelskega končnika  tip Raychem za do prerez 4x50 mm2 s kbv čevlji in priklopom</t>
  </si>
  <si>
    <t>Dobava in izdelava PMO   dim. 0,40 x 0,60 x 0,25 m z naslednjo vsebino : 
     varovalčni ločilnik  efen 100/3 - 2 kos
     števec ZMF 120AB s komunikatorjem - 1 kos 
     odvodniki prenapetosti Protect C – gar 1
     zbiralka PEN – 1 kos
     ključavnica – 1 kos
     nosilni okvir inox – kos 1
     ožičenje – 1 gar
     drobni material – 1 gar
      varovalni vložki NH razni – kos 6</t>
  </si>
  <si>
    <t>Dobava in izdelava ozemljitve PMO ali RO iz valjenca Fe-Zn 4 x 25 mm komplet dolžine 15 m, križna sponka 60x60 mm, in priklopom v omari na že pripravljeno mesto</t>
  </si>
  <si>
    <t>Dobava in vgradnja varovalčnih vložkov 3 x NH 80 A v PSRO v obstoječe varovalčno podnožje</t>
  </si>
  <si>
    <t>V.</t>
  </si>
  <si>
    <t>VI.</t>
  </si>
  <si>
    <t>Poz. </t>
  </si>
  <si>
    <t> Naziv</t>
  </si>
  <si>
    <t>enota </t>
  </si>
  <si>
    <t>kol. </t>
  </si>
  <si>
    <t>Zunanja omara Inox 316, 1000x1600x400, Micomi</t>
  </si>
  <si>
    <t>Razdelilnik Rittal, AE 800x1000x300</t>
  </si>
  <si>
    <t>Glavno stikalo P1-32/EA/SVB-SW, nazivnega toka 32A</t>
  </si>
  <si>
    <t>Zvezni merilnik toka CC P , DAT-CON</t>
  </si>
  <si>
    <t>-U1,-U2,-U3</t>
  </si>
  <si>
    <t>Prenapetostni odvodnik PROTEC B-C s kontakti za signalizacijo delovanja zaščite</t>
  </si>
  <si>
    <t>Svetilka z vtičnico za razsvetljavo razdelilnika, Rittal</t>
  </si>
  <si>
    <t>Termostat Rittal</t>
  </si>
  <si>
    <t>-XR</t>
  </si>
  <si>
    <t>Grelec Rittal, 100W</t>
  </si>
  <si>
    <t>Kontrolnik faz EMR4-F500-2, Eaton</t>
  </si>
  <si>
    <t>Motorsko zaščitno stikalo PKZM0-1,6T+NHI11-PKZ0</t>
  </si>
  <si>
    <t>Motorsko zaščitno stikalo PKZM0-4+NHI21-PKZ0</t>
  </si>
  <si>
    <t>-Q4,-Q5</t>
  </si>
  <si>
    <t>Ločilni transformator 250VA</t>
  </si>
  <si>
    <t>Kombinirani napajalnik-UPS  TRIO-UPS/1AC/5A</t>
  </si>
  <si>
    <t>Baterija QUINT-BAT/24VDC/7,2Ah</t>
  </si>
  <si>
    <t>Instalacijski odklopnik B10A, 10kA</t>
  </si>
  <si>
    <t>Instalacijski odklopnik C10A, 10kA</t>
  </si>
  <si>
    <t>Instalacijski odklopnik C2A, 10kA</t>
  </si>
  <si>
    <t>-F8,-F13,-F14,-F15</t>
  </si>
  <si>
    <t>Instalacijski odklopnik s pom. kontakti C2A, 10kA</t>
  </si>
  <si>
    <t>-F5,-F9,-F10,-F11,-F12, -F16</t>
  </si>
  <si>
    <t>Instalacijski odklopnik C2A/3p, 10kA</t>
  </si>
  <si>
    <t>Kombinirano dvopolno diferenčno zaščitno stikalo RCBO 16A/1p/30mA</t>
  </si>
  <si>
    <t>Kombinirano štiripolno diferenčno zaščitno stikalo RCBO 16A/3p/30mA</t>
  </si>
  <si>
    <t>Vtičnica za na letev 1f, Z7-SD/230</t>
  </si>
  <si>
    <t>-X1f</t>
  </si>
  <si>
    <t>Vtičnica 3f, GW 62 431</t>
  </si>
  <si>
    <t>-X3f</t>
  </si>
  <si>
    <t>Gobasta tipka za izklop v sili Eaton, 2xNC kontakt</t>
  </si>
  <si>
    <t>Tipka črna Eaton, 1xNC kontakt</t>
  </si>
  <si>
    <t>Preklopnik 1-0-2 Eaton, 4x NO kontakt</t>
  </si>
  <si>
    <t>-S5,-S8</t>
  </si>
  <si>
    <t>Tipka rdeča Eaton, 1xNC kontakt</t>
  </si>
  <si>
    <t>-S6,-S9</t>
  </si>
  <si>
    <t>Tipka zelena Eaton, 1xNC kontakt</t>
  </si>
  <si>
    <t>-S7,-S10</t>
  </si>
  <si>
    <t>Svetilka rdeča Eaton, 230VAC</t>
  </si>
  <si>
    <t>-H1,-H3</t>
  </si>
  <si>
    <t>Svetilka zelena Eaton, 230VAC</t>
  </si>
  <si>
    <t>-H2,-H4</t>
  </si>
  <si>
    <t>Končno stikalo XCK-J16AH29</t>
  </si>
  <si>
    <t>-S3,-S4</t>
  </si>
  <si>
    <t>Zaščita črpalke TDM, Sulzer</t>
  </si>
  <si>
    <t>-U5,-U6</t>
  </si>
  <si>
    <t>Merilnik pretoka Proline Promag 10W, za DN 80, E+H</t>
  </si>
  <si>
    <t>Merilnik zveznega nivoja FMX167, E+H</t>
  </si>
  <si>
    <t>Plovno stikalo</t>
  </si>
  <si>
    <t>Galvanski ločilnik analognega signala MAZ DC/DC</t>
  </si>
  <si>
    <t>-P2,-P5</t>
  </si>
  <si>
    <t>Galvanski ločilnik digitalnega signala MOS 24VDC</t>
  </si>
  <si>
    <t>Kontaktor DILM7-10 + DIL32-XHI22</t>
  </si>
  <si>
    <t>-K5,K8</t>
  </si>
  <si>
    <t>Mehak zagon Danfoss MCD 50051</t>
  </si>
  <si>
    <t>-MZČ1, -MZČ2</t>
  </si>
  <si>
    <t>Rele PT570730+YPT78704</t>
  </si>
  <si>
    <t>-K1,-K2</t>
  </si>
  <si>
    <t>Rele Omron G2R-2-SND, 24VDC, podnožje</t>
  </si>
  <si>
    <t>Rele Omron G2R-2-SND, 230VAC, podnožje</t>
  </si>
  <si>
    <t>-K4,-K7</t>
  </si>
  <si>
    <t>Rele MRZ 24VDC, 1x preklopni kontakt, Weidmüeller</t>
  </si>
  <si>
    <t>-K3,-K6,-K9,-K11</t>
  </si>
  <si>
    <t>Sponke in varovalčne sponke,  Weidmüeller</t>
  </si>
  <si>
    <t>-X1,-X2,-X4</t>
  </si>
  <si>
    <t>Kabel Ölflex Classic 110CY 7x0.75mm2</t>
  </si>
  <si>
    <t>Kabel Ölflex Classic 110CY 3x0.75mm2</t>
  </si>
  <si>
    <t>Kabel za črpalki N2HX-J 7x2.5mm2 (original od črpalk)</t>
  </si>
  <si>
    <t>Dovodni kabel NYY-J 4x6mm2</t>
  </si>
  <si>
    <t>Drobni in vezni material</t>
  </si>
  <si>
    <t>Izdelava in postavitev razdelilnika</t>
  </si>
  <si>
    <t>Aplikativna programska oprema za PLC in prikazovalnik</t>
  </si>
  <si>
    <t>Montaža kablov, senzorjev, priklop, testiranje, zagon in električne meritve</t>
  </si>
  <si>
    <t>Preklopno stikalo za preklop Mreža – Dizel agregat</t>
  </si>
  <si>
    <t>ČRPALIŠČE Č2 - ELEKTROMOMTAŽNA DELA, TELEMETRIJA</t>
  </si>
  <si>
    <t>VIII.</t>
  </si>
  <si>
    <t>IX.</t>
  </si>
  <si>
    <t>X.</t>
  </si>
  <si>
    <t>Izkop jame za temelj PMO v zemlji V. ktg dim 0,80x0,55x1,30 mm z izdelavo votlega temelja dim 0,45x0,25x1,20 mm in zasipom z izkopanim materialom in plastnim nabijanjem ter odvozom   odvečnega materiala na deponijo in ureditvijo okolice</t>
  </si>
  <si>
    <t xml:space="preserve">Izkop jame za jašek notranjih dimenzij jaška 1,0 x 1,0 x 1,0 v zemljišču V in IV. ktg. (50:50) z zasipom oz. odvozom po izvedbi jaška in čiščenjem okolice po končanih delih
</t>
  </si>
  <si>
    <t>Izdelava AB jaška notranjih dimenzij
1,0 x 1,0 x 1,0 m komplet: beton MB20, armatura, opaž,  LTŽ pokrov 100 kN, obdelava odprtin v jašku s finim ometom in čiščenje terena po končanih delih</t>
  </si>
  <si>
    <t>Izkop jame in izdelava temelja za drog K9 dim. temelja 1,00x1,00x1,60 m v terenu V. in IV ktg. ( 50:50 ) iz betona MB20, 10 cm podložnega betona MB 10, betonska cev fi 50 cm dolžine 1,5 m, dostava 0,2 m3 betonske mešanice za zasip droga v cevi ter čiščenje okolice po končanih delih.</t>
  </si>
  <si>
    <t xml:space="preserve">Odstranitev betonskih klešč lesenega droga z odvozom na deponijo ( deponija 
všteta ) ter ureditvijo okolice po končanih delih </t>
  </si>
  <si>
    <t>ČRPALIŠČE Č4 - gradbena dela za NN priključek</t>
  </si>
  <si>
    <t>Motorsko zaščitno stikalo PKZM0-10+NHI21-PKZ0</t>
  </si>
  <si>
    <t>Kontaktor DILM9-10 + DIL32-XHI22</t>
  </si>
  <si>
    <t>Preklopno stikalo 20A za preklop Mreža – Dizel agregat</t>
  </si>
  <si>
    <t>ČRPALIŠČE Č4 - ELEKTROMOMTAŽNA DELA, TELEMETRIJA</t>
  </si>
  <si>
    <t>XI.</t>
  </si>
  <si>
    <t>XII.</t>
  </si>
  <si>
    <t>Krmilnik Eaton XC-303-C32-002</t>
  </si>
  <si>
    <t>Digitalni vhodni modul XN-322-16DI-PD</t>
  </si>
  <si>
    <t>Analogni vhodni modul XN-322-8AI-I</t>
  </si>
  <si>
    <t>Kartica Micro SD Advantech 96FMMSDI.8G-ET-AT1</t>
  </si>
  <si>
    <t>Prikazovalnik EATON XV-303-70-B00-A00-1B</t>
  </si>
  <si>
    <t>Digitalni izhodni modul XN-322-8DO-P05</t>
  </si>
  <si>
    <t>KRMILJENJE IN TELEMETRIJA</t>
  </si>
  <si>
    <t>NN priključek</t>
  </si>
  <si>
    <t>C</t>
  </si>
  <si>
    <t>D</t>
  </si>
  <si>
    <t>VII. ČRPALIŠČE Č2 - ELEKTROMOMTAŽNA DELA  NN priključek</t>
  </si>
  <si>
    <t>XIII.</t>
  </si>
  <si>
    <t>SKUPAJ:</t>
  </si>
  <si>
    <t>Nabava na mesto vgradnje in izdelava temeljev stebričev iz BC fi 30 cm in betonom C20/25;XC2, min.globine 80 cm na medsebojnem osnem razmaku 2,53 m, komplet s strojno-ročnim izkopom v mat. IV.-V.ktg, zasipom, odvozom odvečnega materiala, postavitvijo stebrov po projektiranih detajlih in navodilih proizvajalca ograje tip Živex ali enakovredne ter z vsemi dodatnimi in zaščitnimi deli.</t>
  </si>
  <si>
    <t>Nabava materiala na mesto vgradnje in montaža dvokrilnih vroče cinkanih panelnih vrat dim.3000x2000 mm  tip Živex ali enakovredna, podprta s kolescem na koncih kril z vgrajeno ključavnico. V ceni je zajeta izdelava nosilne konstrukcije in betonskega temelja ter vsa dodatna in zaščitna dela.</t>
  </si>
  <si>
    <t>VII. ČRPALIŠČE Č4 - ELEKTROMOMTAŽNA DELA  NN priključek</t>
  </si>
  <si>
    <t>Izdelava prehoda iz kablovoda v SKS komplet z pritrditvijo kablovoda po drogu kovinskim prikritjem do višine 2,5 m, odvodniki prenapetosti EVO 10 , tokovne izolirne sponke pocinkani valjanec Fe-Zn 4 x 25 mm dolžine 0,5m in drobni material</t>
  </si>
  <si>
    <t>Dobava in izdelava ozemljitve PMO ali odv. pren. iz valjenca Fe-Zn 4 x 25 mm komplet dolžine 7 m, križna sponka 60x60 mm, in priklopom na že pripravljeno mesto</t>
  </si>
  <si>
    <t>Izdelava geodetskega posnetka končnega stanja</t>
  </si>
  <si>
    <t>Demontaža obstoječega lesenega droga komplet z obešanjem in odvozom na deponijo</t>
  </si>
  <si>
    <t>Demontaža obstoječega vodnika SKS na AB drogovih  z odvezovanjem vodnikov in zvijanjem ter odvozom na deponijo komplet</t>
  </si>
  <si>
    <t>Izdelava kotnega obešanja na ABza vodnik X00/0-A 3x70+71,5 mm2 komplet</t>
  </si>
  <si>
    <t>Prevezava obstoječih priključkov na nov vodnik X00/0-A 3x70+71,5 mm2 komplet z tokovnimi izolirnimi sponkami  in drobnim materialom</t>
  </si>
  <si>
    <t>Dobava in vgradnja AB droga K9 v že izdelan temelj</t>
  </si>
  <si>
    <r>
      <t>Dobava in polaganje vodnika X00-0/A 3x70+71,5+2x16 mm2</t>
    </r>
    <r>
      <rPr>
        <sz val="12"/>
        <color theme="1"/>
        <rFont val="Dutch801 Rm BT"/>
        <family val="1"/>
      </rPr>
      <t>, 1 kV v že pripravljena obesišča na AB drogovih</t>
    </r>
  </si>
  <si>
    <r>
      <t>Izdelava zateznega obešanja na AB vodnik X00/0-A 3x70+71,5 mm2</t>
    </r>
    <r>
      <rPr>
        <sz val="12"/>
        <color theme="1"/>
        <rFont val="Dutch801 Rm BT"/>
        <family val="1"/>
      </rPr>
      <t xml:space="preserve"> komplet</t>
    </r>
  </si>
  <si>
    <t>Dobava razdelilne omare za na AB drog komplet dim. 600x900x250 mm z naslednjo vsebino : vertikalni varovalčni ločilnik efen 100  - kos 4, odvodniki prenapetosti Protect B – gar 1, zbiralka PEN – 1 kos, ključavnica el-kp  - kos 1, ožičenje  - gar 1, varovalni vložki NH razni  – kos 9,   kratkostičniki  - kos 3</t>
  </si>
  <si>
    <t>-N2, -N3</t>
  </si>
  <si>
    <t>GSM ROUTER  TELTONIKA RUT955, 24VDC</t>
  </si>
  <si>
    <t>-N1</t>
  </si>
  <si>
    <t>-N4</t>
  </si>
  <si>
    <t>-HMI1</t>
  </si>
  <si>
    <t>-U7</t>
  </si>
  <si>
    <r>
      <t>Izkop kanala za položitev kan.cevi, skladno s SIST EN 1610, v slabo nosilni zemlji -II.in III. ktg.zem - odkop z bagrom, skupaj s sprotnim nakladanjem na kamion ali odmetom na stran, varovanjem brežin kanala,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Obračun na osnovi profilov posnetih pred in po izkopu. Struktura izkopa ocenjena -40</t>
    </r>
    <r>
      <rPr>
        <sz val="10"/>
        <rFont val="Arial Baltic"/>
      </rPr>
      <t xml:space="preserve">% celotnega izkopa.                       </t>
    </r>
  </si>
  <si>
    <t xml:space="preserve">Izkop kanala za položitev kan.cevi, skladno s SIST EN 1610, v mehki kamnini - IV.ktg.zem - odkop z bagrom s konico,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-30% celotnega izkopa.        </t>
  </si>
  <si>
    <r>
      <t xml:space="preserve">Izkop kanala za položitev kan.cevi, skladno s SIST EN 1610, v trdi kamnini - V.ktg.zem - odkop z miniranjem,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- 20% </t>
    </r>
    <r>
      <rPr>
        <sz val="10"/>
        <rFont val="Arial Baltic"/>
      </rPr>
      <t>celotnega izkopa.                          Skupna količina izkopa (m3)</t>
    </r>
  </si>
  <si>
    <t xml:space="preserve">Zasip kanala z izbranim in prebranim enakomerno zrnatim drobljenim kamnitim materialom s kamni do velikosti 0/32 mm, brez primesi organskega materiala, po pregledu in odobritvi nadzornega organa. Vgrajevanim v plasteh po 30 cm, s sprotno komprimacijo plasti v globini do 0,5m pod koto planuma mora dosegati zahtevano zbitost min. 95% po standardnem Proctorjevem preizkusu(SPP) in nosilnost Ev2=60MPa, od 0,5m do kote planuma pa zbitost min. 98% po SPP in nosilnost  Ev2=80MPa. V ceni je zajet dovoz materiala na mesto vgradnje, vsa manipulacija in začasna deponiranja, razgrinjanje materiala, ureditev planuma in sprotna komprimacija do modulov predpisanih po karakterističnem prerezu projekta, ter vsa dodatna in zaščitna dela vključno z meritvami nosilnosti z krožno obremenilno ploščo. </t>
  </si>
  <si>
    <t xml:space="preserve">Zasip kanala, pod prometnimi površinami, z enakomerno zrnatim drobljencem 0 - 32 mm v plasteh po 30 cm pri optimalni vlagi, s sprotno komprimacijo do zahtevane zbitosti. Zaključna plast 0,5m mora dosegati zbitost min. 98% po standardnem Proctorjevem preizkusu in nosilnost EV2 =100 Mpa. V ceni je zajet dovoz materiala na mesto vgradnje vsa dodatna in zaščitna dela in meritve nosilnosti z krožno obremenilno ploščo. </t>
  </si>
  <si>
    <t>Dobava na mesto vgradnje in polaganje kanalizacijskih cevi iz armiranega poliestra(GRP) DN 200 mm, SN10.000 N/m2, izdelane po SIST EN 14364, dolžine 6 m z montirano spojko iz poliestra z EPDM tesnilom, vključno s priključitvijo na jaške. Notranji zaščitni sloj cevi iz čistega poliestra mora imeti min.deb. 1,0 mm. Cevi morajo biti položene skladno s SIST EN 1610 in po navodilih proizvajalca cevi. V ceni je zajeto pranje kanalizacije, pregled kanalizacije s TV kontrolnim sistemom, izvedba tlačnega preizkusa vodotesnosti kanalizacije in jaškov po  SIST EN 1610, vsa dodatna in zaščitna dela ter čiščenje in izpiranje kanala pred predajo upravljavcu.</t>
  </si>
  <si>
    <t>Dobava na mesto vgradnje in polaganje kanalizacijskih cevi iz PEHD cevi notranjega premera fi 250 mm v zaščitni cevi iz PVC cevi notranjega premera fi 315, SN10.000 N/m2, vključno s priključitvijo na jaške. Cevi morajo biti položene skladno s SIST EN 1610 in po navodilih proizvajalca cevi. V ceni je zajeto pranje kanalizacije, pregled kanalizacije s TV kontrolnim sistemom, izvedba tlačnega preizkusa vodotesnosti kanalizacije in jaškov po SIST EN 1610, vsa dodatna in zaščitna dela ter čiščenje in izpiranje kanala pred predajo upravljavcu.</t>
  </si>
  <si>
    <t>Dobava na mesto vgradnje in polaganje kanalizacijskih cevi- tlačni vod - PEHD 90, PN 8 bar, SDR 11,0, d 40 x 3,7 mm, SIST ISO 4427, SIST EN 12201, notranjega premera 90 mm, vključno s spojnimi elementi ter priključitvijo na jaške. Cevi morajo biti položene skladno s SIST EN 1610. V ceni je zajeto pranje kanalizacije, pregled s TV kontrolnim sistemom, izvedba tlačnega preizkusa vodotesnosti kanalizacije in jaškov, vsa dodatna in zaščitna dela ter čiščenje in izpiranje kanala.</t>
  </si>
  <si>
    <t>Dobava in izdelava jaška iz armiranega poliestra-GRP cevi DN 1000 mm, SN 10000, SIST EN 13598-2,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2,50 m.</t>
  </si>
  <si>
    <t>Dobava in izdelava jaška iz  iz PEHD cevi notranjega premera fi 1000 mm,  SN 10000, SIST EN 13598-2, v zaščitnem jašku notranjega premera fi 1200mm,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2,50 m.</t>
  </si>
  <si>
    <t>Dobava in izdelava jaška iz armiranega poliestra-GRP cevi DN 1200 mm, SN 10000, SIST EN 13598-2,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4,00 m.</t>
  </si>
  <si>
    <t>Dobava na mesto vgradnje in montaža kanalskega pokrova z odprtinami in okvirja z zaklepanjem in protihrupnim vložkom LTŽ premera 600 mm, D400, SIST EN 124: 2015.  Cca 20% je potrebnih pokrovov z luknjami. Natančne lokacije teh pokrovov določi projektant na terenu glede na konfiguracijo terena. Skupaj z vsemi dodatnimi in zaščitnimi deli .</t>
  </si>
  <si>
    <t>Dobava na mesto vgradnje in montaža kanalskega pokrova z odprtinami in okvirja z zaklepanjem in protihrupnim vložkom LTŽ premera 600 mm, C250, SIST EN 124: 2015.  Cca 20% je potrebnih pokrovov z luknjami. Natančne lokacije teh pokrovov določi projektant na terenu glede na konfiguracijo terena.  Skupaj z vsemi dodatnimi in zaščitnimi deli .</t>
  </si>
  <si>
    <t>Dobava na mesto vgradnje in montaža kanalskega pokrova z odprtinami in okvirja z zaklepanjem in protihrupnim vložkom LTŽ premera 800 mm, D400, SIST EN 124: 2015.  Cca 20% je potrebnih pokrovov z luknjami. Natančne lokacije teh pokrovov določi projektant na terenu glede na konfiguracijo terena.  Skupaj z vsemi dodatnimi in zaščitnimi deli .</t>
  </si>
  <si>
    <t>Dobava na mesto vgradnje in montaža kanalskega pokrova z odprtinami in okvirja z zaklepanjem in protihrupnim vložkom LTŽ premera 800 mm, C250, SIST EN 124: 2015. Cca 20% je potrebnih pokrovov z luknjami. Natančne lokacije teh pokrovov določi projektant na terenu glede na konfiguracijo terena. Skupaj z vsemi dodatnimi in zaščitnimi deli .</t>
  </si>
  <si>
    <t xml:space="preserve">Izdelava zemeljskega nasipa platoja črpališča z izkopnim materialom v slojih po 30 cm s sprotnim utrjevanjem plasti v globini do 0,5m pod koto planuma mora dosegati zahtevano zbitost min. 95% po standardnem Proctorjevem preizkusu(SPP) in nosilnost Ev2=60MPa, od 0,5m do kote planuma pa zbitost min. 98% po SPP in nosilnost  Ev2=80MPa.  Zaključna plast mora dosegati EV2=80 Mpa. V ceni je zajet dovoz materiala na mesto vgradnje vsa dodatna in zaščitna dela in meritve nosilnosti z krožno obremenilno ploščo. </t>
  </si>
  <si>
    <t>Dobava in montaža kanalskega povoznega inox pokrova fazonskega jaška dim. 0.7X1.2m z okvirjem in dvižnim mehanizmom, nosilnosti C250, EN 124 tip inox Vrbovšek H (npr. Samson-U) ali enakovredne kakovosti. Skupaj z vsemi dodatnimi in zaščitnimi deli.</t>
  </si>
  <si>
    <t>Dobava in montaža kanalskega povoznega inox pokrova črpališča dim. 2.0X1.2m z okvirjem in dvižnim mehanizmom, nosilnosti C250, EN 124 tip inox Vrbovšek H (npr. Samson-U) ali enakovredne kakovosti. Skupaj z vsemi dodatnimi in zaščitnimi deli .</t>
  </si>
  <si>
    <r>
      <t xml:space="preserve">Nabava na mesto vgradnje in montaža vroče cinkane panelne ograje višine 2.0m, skupaj </t>
    </r>
    <r>
      <rPr>
        <sz val="10"/>
        <rFont val="Arial CE"/>
        <charset val="238"/>
      </rPr>
      <t xml:space="preserve">s stebri, oporniki, objemkami, podstavki stebra in vijaki za beton in vsem montažnim in spojnim </t>
    </r>
    <r>
      <rPr>
        <sz val="10"/>
        <rFont val="Arial CE"/>
        <family val="2"/>
        <charset val="238"/>
      </rPr>
      <t xml:space="preserve">materialom. V ceni je zajeta montaža ograje tip Živex ali enakovredne po navodilih proizvajalca ter vsa dodatna in zaščitna dela. </t>
    </r>
  </si>
  <si>
    <t>Merilec pretoka (tip Endress-Hauser Promag 10W65 z inox ohišjem ali enakovreden), materialom potrebnim za montažo ter montažo.</t>
  </si>
  <si>
    <t>Dobava in montaža kanalskega povoznega inox pokrova fazonskega jaška dim. 0.7X1.8m z okvirjem in dvižnim mehanizmom, nosilnosti C250, EN 124 tip inox Vrbovšek H (npr. Samson-U) ali enakovredne kakovosti. Skupaj z vsemi dodatnimi in zaščitnimi deli.</t>
  </si>
  <si>
    <t>ČRPALIŠČA SKUPAJ</t>
  </si>
  <si>
    <t xml:space="preserve">Rekonstrukcija nevezane nosilne plasti vozišča z enakomerno zrnatim drobljencem 0 - 32 mm v plasti debeline 30 cm pri optimalni vlagi, s sprotno komprimacijo do zahtevane zbitosti.  Zaključna plast 0,5m mora dosegati zbitost min. 98% po standardnem Proctorjevem preizkusu in nosilnost EV2 =100 Mpa. V ceni je zajet dovoz materiala na mesto vgradnje vsa dodatna in zaščitna dela in meritve nosilnosti z krožno obremenilno ploščo. </t>
  </si>
  <si>
    <t xml:space="preserve">Nasip iz kamnitega materiala pod prometnimi površinami, z enakomerno zrnatim drobljencem 0 - 32 mm v plasteh po 30 cm pri optimalni vlagi, s sprotno komprimacijo do zahtevane zbitosti.  Zaključna plast 0,5m mora dosegati zbitost min. 98% po standardnem Proctorjevem preizkusu in nosilnost EV2 =100 Mpa. V ceni je zajet dovoz materiala na mesto vgradnje vsa dodatna in zaščitna dela in meritve nosilnosti z krožno obremenilno ploščo. </t>
  </si>
  <si>
    <t>Dobava na mesto vgradnje in strojna izdelava nosilne plasti iz bituminiziranega drobljenca AC16 base, B 50/70 A3 v povprečni debelini 6 cm. V ceni je zajeta izdelava v projektiranih padcih in naklonih ter vsa dodatna in zaščitna dela.</t>
  </si>
  <si>
    <t>Ulica 15. maja 4, 6000 Koper</t>
  </si>
  <si>
    <t>IZGRADNJA KANALIZACIJSKEGA SISTEMA NA OBMOČJU</t>
  </si>
  <si>
    <t>AGLOMERACIJE ŠKOFIJE - KANALIZACIJA SPODNJE ŠKOFIJE</t>
  </si>
  <si>
    <t>REKAPITULACIJA OBVEZE IZ SLUŽNOSTI</t>
  </si>
  <si>
    <t>SKUPAJ</t>
  </si>
  <si>
    <t>SKUPAJ BREZ DDV</t>
  </si>
  <si>
    <t>SKUPAJ Z DDV</t>
  </si>
  <si>
    <t>parcela št. 506/22 k.o. Plavje</t>
  </si>
  <si>
    <t>parcela št. 506/18 k.o. Plavje</t>
  </si>
  <si>
    <t>parcela št. 506/5 k.o. Plavje</t>
  </si>
  <si>
    <t>parcela št. 451/27 k.o. Škofije</t>
  </si>
  <si>
    <t>parcela št. 1660/4 k.o. Škofije</t>
  </si>
  <si>
    <t>Dobava na mesto vgradnje in polaganje kanalizacijskih cevi SN 8 iz trdoslojnega PVC, EN1401-1 in PrEN 13476, DN600, vključno s spojnimi elementi ter priključitvijo na jaške. Cevi morajo biti položene skladno s EN1610. V ceni je zajet pranje kanalizacije , pregled kanalizacije s fotorobotom, izvedba tlačnega preizkusa vodotesnosti kanalizacije in jaškov, vsa dodatna in zaščitna dela ter čiščenje in izpiranje kanala.</t>
  </si>
  <si>
    <t xml:space="preserve">kanal FB1 - fp 506-22, parcela št. 506/22 k.o. Plavje </t>
  </si>
  <si>
    <t>kanal FB1 - fp 506-18, parcela št. 506/18 k.o. Plavje</t>
  </si>
  <si>
    <t>kanal FB1 - fp 506-5, parcela št. 506/5 k.o. Plavje</t>
  </si>
  <si>
    <t>kanal FK - fp 451-27, parcela št. 451/27 k.o. Škofije</t>
  </si>
  <si>
    <t>kanal FF - fp 1660/4, parcela št. 1660/4 k.o. Škofije</t>
  </si>
  <si>
    <t>NEPREDVIDENA DELA 10 %</t>
  </si>
  <si>
    <t xml:space="preserve">Ocena črpališča  2 </t>
  </si>
  <si>
    <t xml:space="preserve">Ocena črpališča  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</si>
</sst>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8" formatCode="#,##0.00\ &quot;€&quot;;[Red]\-#,##0.00\ &quot;€&quot;"/>
    <numFmt numFmtId="43" formatCode="_-* #,##0.00\ _€_-;\-* #,##0.00\ _€_-;_-* &quot;-&quot;??\ _€_-;_-@_-"/>
    <numFmt numFmtId="164" formatCode="_-* #,##0.00\ _S_I_T_-;\-* #,##0.00\ _S_I_T_-;_-* &quot;-&quot;??\ _S_I_T_-;_-@_-"/>
    <numFmt numFmtId="165" formatCode="#,##0.00_ ;\-#,##0.00\ "/>
    <numFmt numFmtId="166" formatCode="#,##0.00;[Red]#,##0.00"/>
    <numFmt numFmtId="167" formatCode="#,##0.00&quot;       &quot;;&quot;-&quot;#,##0.00&quot;       &quot;;&quot;-&quot;#&quot;       &quot;;@&quot; &quot;"/>
    <numFmt numFmtId="168" formatCode="\$#,##0\ ;\(\$#,##0\)"/>
    <numFmt numFmtId="169" formatCode="0.0"/>
    <numFmt numFmtId="170" formatCode="0.0000"/>
    <numFmt numFmtId="171" formatCode="_-* #,##0.00&quot; SIT&quot;_-;\-* #,##0.00&quot; SIT&quot;_-;_-* \-??&quot; SIT&quot;_-;_-@_-"/>
    <numFmt numFmtId="172" formatCode="m\o\n\th\ d\,\ yyyy"/>
    <numFmt numFmtId="173" formatCode="_-* #,##0.00\ [$€]_-;\-* #,##0.00\ [$€]_-;_-* \-??\ [$€]_-;_-@_-"/>
    <numFmt numFmtId="174" formatCode="#,#00"/>
    <numFmt numFmtId="175" formatCode="#,"/>
    <numFmt numFmtId="176" formatCode="_-* #,##0.00\ &quot;SIT&quot;_-;\-* #,##0.00\ &quot;SIT&quot;_-;_-* &quot;-&quot;??\ &quot;SIT&quot;_-;_-@_-"/>
    <numFmt numFmtId="177" formatCode="_ * #,##0.00\ &quot;SIT&quot;_ ;_ * #,##0.00\ &quot;SIT&quot;_ ;_ * &quot;-&quot;??\ &quot;SIT&quot;_ ;_ @_ "/>
    <numFmt numFmtId="178" formatCode="_ * #,##0.00\ _S_I_T_ ;_ * #,##0.00\ _S_I_T_ ;_ * &quot;-&quot;??\ _S_I_T_ ;_ @_ "/>
    <numFmt numFmtId="179" formatCode="_-* #,##0.00\ _S_I_T_-;\-* #,##0.00\ _S_I_T_-;_-* \-??\ _S_I_T_-;_-@_-"/>
    <numFmt numFmtId="180" formatCode="#.##\ &quot;€&quot;"/>
  </numFmts>
  <fonts count="130">
    <font>
      <sz val="11"/>
      <color theme="1"/>
      <name val="Calibri"/>
      <family val="2"/>
      <charset val="238"/>
      <scheme val="minor"/>
    </font>
    <font>
      <sz val="11"/>
      <color theme="1"/>
      <name val="Calibri"/>
      <family val="2"/>
      <charset val="238"/>
      <scheme val="minor"/>
    </font>
    <font>
      <sz val="12"/>
      <name val="Arial Narrow"/>
      <family val="2"/>
    </font>
    <font>
      <b/>
      <sz val="12"/>
      <name val="Arial Narrow"/>
      <family val="2"/>
    </font>
    <font>
      <sz val="10"/>
      <name val="Arial"/>
      <family val="2"/>
      <charset val="238"/>
    </font>
    <font>
      <b/>
      <sz val="14"/>
      <name val="Arial Narrow"/>
      <family val="2"/>
    </font>
    <font>
      <b/>
      <i/>
      <sz val="14"/>
      <name val="Arial Narrow"/>
      <family val="2"/>
      <charset val="238"/>
    </font>
    <font>
      <b/>
      <sz val="14"/>
      <name val="Arial Narrow"/>
      <family val="2"/>
      <charset val="238"/>
    </font>
    <font>
      <b/>
      <sz val="16"/>
      <name val="Arial Narrow"/>
      <family val="2"/>
    </font>
    <font>
      <b/>
      <sz val="16"/>
      <name val="Arial Narrow"/>
      <family val="2"/>
      <charset val="238"/>
    </font>
    <font>
      <b/>
      <sz val="10"/>
      <name val="Arial"/>
      <family val="2"/>
      <charset val="238"/>
    </font>
    <font>
      <b/>
      <i/>
      <sz val="12"/>
      <name val="Arial Narrow"/>
      <family val="2"/>
      <charset val="238"/>
    </font>
    <font>
      <b/>
      <u/>
      <sz val="20"/>
      <name val="Arial"/>
      <family val="2"/>
      <charset val="238"/>
    </font>
    <font>
      <b/>
      <sz val="12"/>
      <name val="Arial"/>
      <family val="2"/>
      <charset val="238"/>
    </font>
    <font>
      <sz val="12"/>
      <name val="Arial"/>
      <family val="2"/>
      <charset val="238"/>
    </font>
    <font>
      <i/>
      <sz val="14"/>
      <name val="Arial"/>
      <family val="2"/>
      <charset val="238"/>
    </font>
    <font>
      <sz val="12"/>
      <name val="Arial Narrow"/>
      <family val="2"/>
      <charset val="238"/>
    </font>
    <font>
      <sz val="10"/>
      <color rgb="FFFF0000"/>
      <name val="Arial"/>
      <family val="2"/>
      <charset val="238"/>
    </font>
    <font>
      <b/>
      <u/>
      <sz val="10"/>
      <name val="Arial"/>
      <family val="2"/>
      <charset val="238"/>
    </font>
    <font>
      <b/>
      <i/>
      <u/>
      <sz val="10"/>
      <color rgb="FF0070C0"/>
      <name val="Arial"/>
      <family val="2"/>
      <charset val="238"/>
    </font>
    <font>
      <b/>
      <sz val="11"/>
      <color rgb="FF0070C0"/>
      <name val="Calibri"/>
      <family val="2"/>
      <charset val="238"/>
      <scheme val="minor"/>
    </font>
    <font>
      <sz val="10"/>
      <name val="Arial CE"/>
      <family val="2"/>
      <charset val="238"/>
    </font>
    <font>
      <b/>
      <sz val="10"/>
      <name val="Arial CE"/>
      <family val="2"/>
      <charset val="238"/>
    </font>
    <font>
      <sz val="10"/>
      <name val="Arial"/>
      <family val="2"/>
    </font>
    <font>
      <sz val="10"/>
      <name val="Arial Baltic"/>
      <family val="2"/>
      <charset val="186"/>
    </font>
    <font>
      <sz val="11"/>
      <color rgb="FF7030A0"/>
      <name val="Calibri"/>
      <family val="2"/>
      <charset val="238"/>
      <scheme val="minor"/>
    </font>
    <font>
      <sz val="10"/>
      <name val="Arial Baltic"/>
      <charset val="238"/>
    </font>
    <font>
      <b/>
      <sz val="10"/>
      <name val="Arial Baltic"/>
      <family val="2"/>
      <charset val="186"/>
    </font>
    <font>
      <b/>
      <sz val="10"/>
      <color rgb="FF00B050"/>
      <name val="Arial Baltic"/>
      <family val="2"/>
      <charset val="186"/>
    </font>
    <font>
      <sz val="10"/>
      <color theme="1"/>
      <name val="Arial Narrow"/>
      <family val="2"/>
      <charset val="238"/>
    </font>
    <font>
      <sz val="10"/>
      <color theme="1"/>
      <name val="Arial"/>
      <family val="2"/>
      <charset val="238"/>
    </font>
    <font>
      <sz val="10"/>
      <name val="Arial CE"/>
      <charset val="238"/>
    </font>
    <font>
      <sz val="10"/>
      <name val="Arial Narrow"/>
      <family val="2"/>
      <charset val="238"/>
    </font>
    <font>
      <b/>
      <sz val="10"/>
      <color rgb="FF00B050"/>
      <name val="Arial"/>
      <family val="2"/>
      <charset val="238"/>
    </font>
    <font>
      <sz val="10"/>
      <color rgb="FF7030A0"/>
      <name val="Arial"/>
      <family val="2"/>
      <charset val="238"/>
    </font>
    <font>
      <b/>
      <sz val="10"/>
      <color rgb="FFFF0000"/>
      <name val="Arial Baltic"/>
      <family val="2"/>
      <charset val="186"/>
    </font>
    <font>
      <sz val="10"/>
      <color rgb="FFFF0000"/>
      <name val="Arial CE"/>
      <family val="2"/>
      <charset val="238"/>
    </font>
    <font>
      <b/>
      <sz val="11"/>
      <name val="Arial"/>
      <family val="2"/>
      <charset val="238"/>
    </font>
    <font>
      <sz val="11"/>
      <name val="Calibri"/>
      <family val="2"/>
      <charset val="238"/>
      <scheme val="minor"/>
    </font>
    <font>
      <sz val="10"/>
      <color rgb="FFFF0000"/>
      <name val="Arial Baltic"/>
      <family val="2"/>
      <charset val="186"/>
    </font>
    <font>
      <sz val="10"/>
      <color rgb="FF0070C0"/>
      <name val="Arial"/>
      <family val="2"/>
      <charset val="238"/>
    </font>
    <font>
      <i/>
      <sz val="12"/>
      <name val="Arial Narrow"/>
      <family val="2"/>
      <charset val="238"/>
    </font>
    <font>
      <sz val="11"/>
      <name val="Arial"/>
      <family val="2"/>
      <charset val="238"/>
    </font>
    <font>
      <b/>
      <u val="singleAccounting"/>
      <sz val="11"/>
      <name val="Arial"/>
      <family val="2"/>
      <charset val="238"/>
    </font>
    <font>
      <b/>
      <i/>
      <sz val="10"/>
      <name val="Arial Narrow"/>
      <family val="2"/>
      <charset val="238"/>
    </font>
    <font>
      <b/>
      <u/>
      <sz val="10"/>
      <name val="Arial Narrow"/>
      <family val="2"/>
      <charset val="238"/>
    </font>
    <font>
      <b/>
      <u/>
      <sz val="16"/>
      <name val="Arial"/>
      <family val="2"/>
      <charset val="238"/>
    </font>
    <font>
      <sz val="11"/>
      <name val="SL Dutch"/>
      <charset val="238"/>
    </font>
    <font>
      <b/>
      <sz val="10"/>
      <name val="Arial"/>
      <family val="2"/>
    </font>
    <font>
      <sz val="11"/>
      <color rgb="FFC00000"/>
      <name val="Calibri"/>
      <family val="2"/>
      <charset val="238"/>
      <scheme val="minor"/>
    </font>
    <font>
      <b/>
      <sz val="10"/>
      <color theme="1"/>
      <name val="Arial Narrow"/>
      <family val="2"/>
      <charset val="238"/>
    </font>
    <font>
      <sz val="11"/>
      <color theme="1"/>
      <name val="Arial CE"/>
      <charset val="238"/>
    </font>
    <font>
      <sz val="10"/>
      <name val="Arial"/>
      <family val="2"/>
      <charset val="238"/>
    </font>
    <font>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b/>
      <sz val="11"/>
      <color indexed="10"/>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9"/>
      <name val="Calibri"/>
      <family val="2"/>
      <charset val="238"/>
    </font>
    <font>
      <b/>
      <sz val="10"/>
      <color rgb="FF0070C0"/>
      <name val="Arial"/>
      <family val="2"/>
      <charset val="238"/>
    </font>
    <font>
      <b/>
      <sz val="12"/>
      <color rgb="FF336600"/>
      <name val="Arial"/>
      <family val="2"/>
      <charset val="238"/>
    </font>
    <font>
      <sz val="11"/>
      <color theme="1"/>
      <name val="Arial"/>
      <family val="2"/>
      <charset val="238"/>
    </font>
    <font>
      <b/>
      <i/>
      <sz val="11"/>
      <name val="Arial"/>
      <family val="2"/>
      <charset val="238"/>
    </font>
    <font>
      <b/>
      <i/>
      <u/>
      <sz val="12"/>
      <name val="Arial"/>
      <family val="2"/>
      <charset val="238"/>
    </font>
    <font>
      <sz val="12"/>
      <color theme="1"/>
      <name val="Arial"/>
      <family val="2"/>
      <charset val="238"/>
    </font>
    <font>
      <b/>
      <sz val="11"/>
      <color theme="1"/>
      <name val="Cambria"/>
      <family val="1"/>
      <charset val="238"/>
    </font>
    <font>
      <sz val="10"/>
      <name val="Arial Baltic"/>
    </font>
    <font>
      <sz val="10"/>
      <name val="Arial CE"/>
      <family val="2"/>
    </font>
    <font>
      <sz val="11"/>
      <color indexed="8"/>
      <name val="Arial"/>
      <family val="2"/>
      <charset val="238"/>
    </font>
    <font>
      <sz val="10"/>
      <name val="Arial CE"/>
    </font>
    <font>
      <sz val="11"/>
      <color indexed="8"/>
      <name val="Calibri"/>
      <family val="2"/>
      <charset val="238"/>
    </font>
    <font>
      <sz val="1"/>
      <color indexed="8"/>
      <name val="Courier"/>
      <family val="1"/>
      <charset val="238"/>
    </font>
    <font>
      <sz val="1"/>
      <color indexed="8"/>
      <name val="Courier"/>
      <family val="3"/>
    </font>
    <font>
      <sz val="9"/>
      <name val="Futura Prins"/>
      <charset val="238"/>
    </font>
    <font>
      <sz val="12"/>
      <name val="Times New Roman CE"/>
      <family val="1"/>
      <charset val="238"/>
    </font>
    <font>
      <sz val="11"/>
      <color indexed="17"/>
      <name val="Calibri"/>
      <family val="2"/>
      <charset val="238"/>
    </font>
    <font>
      <b/>
      <sz val="1"/>
      <color indexed="8"/>
      <name val="Courier"/>
      <family val="1"/>
      <charset val="238"/>
    </font>
    <font>
      <b/>
      <sz val="1"/>
      <color indexed="8"/>
      <name val="Courier"/>
      <family val="3"/>
    </font>
    <font>
      <b/>
      <sz val="14"/>
      <name val="Arial"/>
      <family val="2"/>
    </font>
    <font>
      <sz val="11"/>
      <name val="Garamond"/>
      <family val="1"/>
      <charset val="238"/>
    </font>
    <font>
      <sz val="12"/>
      <name val="Times New Roman CE"/>
      <charset val="238"/>
    </font>
    <font>
      <sz val="10"/>
      <name val="Times New Roman CE"/>
      <family val="1"/>
    </font>
    <font>
      <sz val="11"/>
      <name val="Arial CE"/>
      <family val="2"/>
      <charset val="238"/>
    </font>
    <font>
      <sz val="12"/>
      <name val="Courier"/>
      <family val="1"/>
      <charset val="238"/>
    </font>
    <font>
      <sz val="10"/>
      <name val="Arial CE"/>
      <family val="2"/>
      <charset val="1"/>
    </font>
    <font>
      <sz val="11"/>
      <color theme="1"/>
      <name val="Times New Roman"/>
      <family val="2"/>
      <charset val="238"/>
    </font>
    <font>
      <b/>
      <sz val="12"/>
      <name val="Arial CE"/>
      <family val="2"/>
      <charset val="238"/>
    </font>
    <font>
      <i/>
      <sz val="10"/>
      <name val="SL Dutch"/>
      <charset val="238"/>
    </font>
    <font>
      <b/>
      <sz val="11"/>
      <color indexed="63"/>
      <name val="Calibri"/>
      <family val="2"/>
      <charset val="238"/>
    </font>
    <font>
      <sz val="8"/>
      <color rgb="FF000000"/>
      <name val="Arial"/>
      <family val="2"/>
      <charset val="238"/>
    </font>
    <font>
      <sz val="10"/>
      <name val="Helv"/>
      <charset val="204"/>
    </font>
    <font>
      <sz val="10"/>
      <name val="Arial"/>
      <family val="2"/>
      <charset val="204"/>
    </font>
    <font>
      <b/>
      <sz val="18"/>
      <color indexed="62"/>
      <name val="Cambria"/>
      <family val="2"/>
      <charset val="238"/>
    </font>
    <font>
      <sz val="10"/>
      <color theme="1"/>
      <name val="Courier New"/>
      <family val="3"/>
      <charset val="238"/>
    </font>
    <font>
      <u/>
      <sz val="10"/>
      <color theme="10"/>
      <name val="Arial CE"/>
      <charset val="238"/>
    </font>
    <font>
      <b/>
      <sz val="18"/>
      <color indexed="56"/>
      <name val="Cambria"/>
      <family val="2"/>
      <charset val="238"/>
    </font>
    <font>
      <sz val="12"/>
      <color theme="1"/>
      <name val="Cambria"/>
      <family val="1"/>
      <charset val="238"/>
      <scheme val="major"/>
    </font>
    <font>
      <sz val="10"/>
      <name val="Arial Baltic"/>
      <family val="2"/>
      <charset val="238"/>
    </font>
    <font>
      <b/>
      <i/>
      <sz val="10"/>
      <name val="Arial CE"/>
      <charset val="238"/>
    </font>
    <font>
      <b/>
      <sz val="10"/>
      <name val="Arial CE"/>
      <charset val="238"/>
    </font>
    <font>
      <b/>
      <sz val="11"/>
      <color theme="1"/>
      <name val="Calibri"/>
      <family val="2"/>
      <charset val="238"/>
      <scheme val="minor"/>
    </font>
    <font>
      <i/>
      <sz val="10"/>
      <name val="Arial"/>
      <family val="2"/>
      <charset val="238"/>
    </font>
    <font>
      <sz val="11"/>
      <color theme="1"/>
      <name val="Times New Roman"/>
      <family val="1"/>
      <charset val="238"/>
    </font>
    <font>
      <sz val="11"/>
      <name val="Times New Roman"/>
      <family val="1"/>
      <charset val="238"/>
    </font>
    <font>
      <b/>
      <sz val="12"/>
      <name val="Times New Roman"/>
      <family val="1"/>
      <charset val="238"/>
    </font>
    <font>
      <sz val="12"/>
      <color theme="1"/>
      <name val="Dutch801 Rm BT"/>
      <family val="1"/>
    </font>
    <font>
      <sz val="11"/>
      <color rgb="FF000000"/>
      <name val="Times New Roman"/>
      <family val="1"/>
      <charset val="238"/>
    </font>
    <font>
      <b/>
      <sz val="10"/>
      <name val="Arial Baltic"/>
      <family val="2"/>
      <charset val="238"/>
    </font>
    <font>
      <sz val="8"/>
      <name val="Calibri"/>
      <family val="2"/>
      <charset val="238"/>
      <scheme val="minor"/>
    </font>
    <font>
      <b/>
      <i/>
      <sz val="12"/>
      <name val="Arial"/>
      <family val="2"/>
      <charset val="238"/>
    </font>
    <font>
      <b/>
      <sz val="12"/>
      <name val="Arial"/>
      <family val="2"/>
    </font>
    <font>
      <sz val="12"/>
      <name val="Arial"/>
      <family val="2"/>
    </font>
    <font>
      <sz val="12"/>
      <color theme="1"/>
      <name val="Arial"/>
      <family val="2"/>
    </font>
    <font>
      <sz val="11"/>
      <color theme="1"/>
      <name val="Arial"/>
      <family val="2"/>
    </font>
    <font>
      <b/>
      <i/>
      <sz val="12"/>
      <name val="Arial"/>
      <family val="2"/>
    </font>
    <font>
      <b/>
      <sz val="11"/>
      <name val="Arial"/>
      <family val="2"/>
    </font>
    <font>
      <b/>
      <sz val="10"/>
      <color rgb="FF336600"/>
      <name val="Arial"/>
      <family val="2"/>
      <charset val="238"/>
    </font>
    <font>
      <b/>
      <sz val="10"/>
      <color theme="6" tint="-0.499984740745262"/>
      <name val="Arial CE"/>
      <charset val="238"/>
    </font>
  </fonts>
  <fills count="31">
    <fill>
      <patternFill patternType="none"/>
    </fill>
    <fill>
      <patternFill patternType="gray125"/>
    </fill>
    <fill>
      <patternFill patternType="solid">
        <fgColor indexed="26"/>
      </patternFill>
    </fill>
    <fill>
      <patternFill patternType="solid">
        <fgColor indexed="4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46"/>
      </patternFill>
    </fill>
    <fill>
      <patternFill patternType="solid">
        <fgColor indexed="9"/>
      </patternFill>
    </fill>
    <fill>
      <patternFill patternType="solid">
        <fgColor indexed="55"/>
      </patternFill>
    </fill>
    <fill>
      <patternFill patternType="solid">
        <fgColor indexed="62"/>
      </patternFill>
    </fill>
    <fill>
      <patternFill patternType="solid">
        <fgColor indexed="57"/>
      </patternFill>
    </fill>
    <fill>
      <patternFill patternType="solid">
        <fgColor indexed="36"/>
      </patternFill>
    </fill>
    <fill>
      <patternFill patternType="solid">
        <fgColor indexed="22"/>
      </patternFill>
    </fill>
    <fill>
      <patternFill patternType="solid">
        <fgColor rgb="FFFFFF00"/>
        <bgColor indexed="64"/>
      </patternFill>
    </fill>
    <fill>
      <patternFill patternType="solid">
        <fgColor indexed="44"/>
      </patternFill>
    </fill>
    <fill>
      <patternFill patternType="solid">
        <fgColor indexed="29"/>
      </patternFill>
    </fill>
    <fill>
      <patternFill patternType="solid">
        <fgColor indexed="27"/>
      </patternFill>
    </fill>
    <fill>
      <patternFill patternType="solid">
        <fgColor rgb="FFFFFFFF"/>
        <bgColor indexed="64"/>
      </patternFill>
    </fill>
    <fill>
      <patternFill patternType="solid">
        <fgColor indexed="31"/>
      </patternFill>
    </fill>
    <fill>
      <patternFill patternType="solid">
        <fgColor indexed="42"/>
      </patternFill>
    </fill>
    <fill>
      <patternFill patternType="solid">
        <fgColor indexed="11"/>
      </patternFill>
    </fill>
    <fill>
      <patternFill patternType="solid">
        <fgColor indexed="30"/>
      </patternFill>
    </fill>
    <fill>
      <patternFill patternType="solid">
        <fgColor indexed="52"/>
      </patternFill>
    </fill>
    <fill>
      <patternFill patternType="solid">
        <fgColor rgb="FF92D050"/>
        <bgColor indexed="64"/>
      </patternFill>
    </fill>
    <fill>
      <patternFill patternType="solid">
        <fgColor rgb="FFFFC000"/>
        <bgColor indexed="64"/>
      </patternFill>
    </fill>
  </fills>
  <borders count="29">
    <border>
      <left/>
      <right/>
      <top/>
      <bottom/>
      <diagonal/>
    </border>
    <border>
      <left/>
      <right/>
      <top/>
      <bottom style="thin">
        <color indexed="64"/>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56"/>
      </top>
      <bottom style="double">
        <color indexed="56"/>
      </bottom>
      <diagonal/>
    </border>
    <border>
      <left/>
      <right/>
      <top style="thin">
        <color indexed="62"/>
      </top>
      <bottom style="double">
        <color indexed="62"/>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s>
  <cellStyleXfs count="433">
    <xf numFmtId="0" fontId="0" fillId="0" borderId="0"/>
    <xf numFmtId="43" fontId="1" fillId="0" borderId="0" applyFont="0" applyFill="0" applyBorder="0" applyAlignment="0" applyProtection="0"/>
    <xf numFmtId="9" fontId="1" fillId="0" borderId="0" applyFont="0" applyFill="0" applyBorder="0" applyAlignment="0" applyProtection="0"/>
    <xf numFmtId="0" fontId="29" fillId="0" borderId="0"/>
    <xf numFmtId="0" fontId="31" fillId="0" borderId="0"/>
    <xf numFmtId="167" fontId="51" fillId="0" borderId="0"/>
    <xf numFmtId="0" fontId="52" fillId="0" borderId="0"/>
    <xf numFmtId="0" fontId="53" fillId="8" borderId="0" applyNumberFormat="0" applyBorder="0" applyAlignment="0" applyProtection="0"/>
    <xf numFmtId="0" fontId="53" fillId="6" borderId="0" applyNumberFormat="0" applyBorder="0" applyAlignment="0" applyProtection="0"/>
    <xf numFmtId="0" fontId="53" fillId="7" borderId="0" applyNumberFormat="0" applyBorder="0" applyAlignment="0" applyProtection="0"/>
    <xf numFmtId="0" fontId="53" fillId="9" borderId="0" applyNumberFormat="0" applyBorder="0" applyAlignment="0" applyProtection="0"/>
    <xf numFmtId="0" fontId="53" fillId="10" borderId="0" applyNumberFormat="0" applyBorder="0" applyAlignment="0" applyProtection="0"/>
    <xf numFmtId="0" fontId="53" fillId="11" borderId="0" applyNumberFormat="0" applyBorder="0" applyAlignment="0" applyProtection="0"/>
    <xf numFmtId="0" fontId="63" fillId="12" borderId="0" applyNumberFormat="0" applyBorder="0" applyAlignment="0" applyProtection="0"/>
    <xf numFmtId="0" fontId="66" fillId="13" borderId="7" applyNumberFormat="0" applyAlignment="0" applyProtection="0"/>
    <xf numFmtId="0" fontId="61" fillId="14" borderId="8" applyNumberFormat="0" applyAlignment="0" applyProtection="0"/>
    <xf numFmtId="164" fontId="52" fillId="0" borderId="0" applyFont="0" applyFill="0" applyBorder="0" applyAlignment="0" applyProtection="0"/>
    <xf numFmtId="3" fontId="52" fillId="0" borderId="0" applyFont="0" applyFill="0" applyBorder="0" applyAlignment="0" applyProtection="0"/>
    <xf numFmtId="168" fontId="52" fillId="0" borderId="0" applyFont="0" applyFill="0" applyBorder="0" applyAlignment="0" applyProtection="0"/>
    <xf numFmtId="0" fontId="52" fillId="0" borderId="0" applyFont="0" applyFill="0" applyBorder="0" applyAlignment="0" applyProtection="0"/>
    <xf numFmtId="0" fontId="59" fillId="0" borderId="0" applyNumberFormat="0" applyFill="0" applyBorder="0" applyAlignment="0" applyProtection="0"/>
    <xf numFmtId="2" fontId="52" fillId="0" borderId="0" applyFont="0" applyFill="0" applyBorder="0" applyAlignment="0" applyProtection="0"/>
    <xf numFmtId="0" fontId="67" fillId="0" borderId="9" applyNumberFormat="0" applyFill="0" applyAlignment="0" applyProtection="0"/>
    <xf numFmtId="0" fontId="68" fillId="0" borderId="10" applyNumberFormat="0" applyFill="0" applyAlignment="0" applyProtection="0"/>
    <xf numFmtId="0" fontId="69" fillId="0" borderId="11" applyNumberFormat="0" applyFill="0" applyAlignment="0" applyProtection="0"/>
    <xf numFmtId="0" fontId="69" fillId="0" borderId="0" applyNumberFormat="0" applyFill="0" applyBorder="0" applyAlignment="0" applyProtection="0"/>
    <xf numFmtId="0" fontId="64" fillId="4" borderId="7" applyNumberFormat="0" applyAlignment="0" applyProtection="0"/>
    <xf numFmtId="0" fontId="58" fillId="0" borderId="12" applyNumberFormat="0" applyFill="0" applyAlignment="0" applyProtection="0"/>
    <xf numFmtId="0" fontId="54" fillId="0" borderId="13" applyNumberFormat="0" applyFill="0" applyAlignment="0" applyProtection="0"/>
    <xf numFmtId="0" fontId="55" fillId="0" borderId="14" applyNumberFormat="0" applyFill="0" applyAlignment="0" applyProtection="0"/>
    <xf numFmtId="0" fontId="56" fillId="0" borderId="15" applyNumberFormat="0" applyFill="0" applyAlignment="0" applyProtection="0"/>
    <xf numFmtId="0" fontId="56" fillId="0" borderId="0" applyNumberFormat="0" applyFill="0" applyBorder="0" applyAlignment="0" applyProtection="0"/>
    <xf numFmtId="0" fontId="70" fillId="4" borderId="0" applyNumberFormat="0" applyBorder="0" applyAlignment="0" applyProtection="0"/>
    <xf numFmtId="0" fontId="57" fillId="4" borderId="0" applyNumberFormat="0" applyBorder="0" applyAlignment="0" applyProtection="0"/>
    <xf numFmtId="0" fontId="31" fillId="2" borderId="16" applyNumberFormat="0" applyFont="0" applyAlignment="0" applyProtection="0"/>
    <xf numFmtId="0" fontId="4" fillId="2" borderId="16" applyNumberFormat="0" applyFont="0" applyAlignment="0" applyProtection="0"/>
    <xf numFmtId="9" fontId="52" fillId="0" borderId="0" applyFont="0" applyFill="0" applyBorder="0" applyAlignment="0" applyProtection="0"/>
    <xf numFmtId="0" fontId="59" fillId="0" borderId="0" applyNumberFormat="0" applyFill="0" applyBorder="0" applyAlignment="0" applyProtection="0"/>
    <xf numFmtId="0" fontId="53" fillId="15" borderId="0" applyNumberFormat="0" applyBorder="0" applyAlignment="0" applyProtection="0"/>
    <xf numFmtId="0" fontId="53" fillId="11" borderId="0" applyNumberFormat="0" applyBorder="0" applyAlignment="0" applyProtection="0"/>
    <xf numFmtId="0" fontId="53" fillId="16" borderId="0" applyNumberFormat="0" applyBorder="0" applyAlignment="0" applyProtection="0"/>
    <xf numFmtId="0" fontId="53" fillId="17" borderId="0" applyNumberFormat="0" applyBorder="0" applyAlignment="0" applyProtection="0"/>
    <xf numFmtId="0" fontId="53" fillId="10" borderId="0" applyNumberFormat="0" applyBorder="0" applyAlignment="0" applyProtection="0"/>
    <xf numFmtId="0" fontId="53" fillId="6" borderId="0" applyNumberFormat="0" applyBorder="0" applyAlignment="0" applyProtection="0"/>
    <xf numFmtId="0" fontId="60" fillId="0" borderId="17" applyNumberFormat="0" applyFill="0" applyAlignment="0" applyProtection="0"/>
    <xf numFmtId="0" fontId="61" fillId="14" borderId="8" applyNumberFormat="0" applyAlignment="0" applyProtection="0"/>
    <xf numFmtId="0" fontId="62" fillId="18" borderId="7" applyNumberFormat="0" applyAlignment="0" applyProtection="0"/>
    <xf numFmtId="0" fontId="63" fillId="5" borderId="0" applyNumberFormat="0" applyBorder="0" applyAlignment="0" applyProtection="0"/>
    <xf numFmtId="0" fontId="65" fillId="0" borderId="18" applyNumberFormat="0" applyFill="0" applyAlignment="0" applyProtection="0"/>
    <xf numFmtId="0" fontId="64" fillId="3" borderId="7" applyNumberFormat="0" applyAlignment="0" applyProtection="0"/>
    <xf numFmtId="0" fontId="65" fillId="0" borderId="19" applyNumberFormat="0" applyFill="0" applyAlignment="0" applyProtection="0"/>
    <xf numFmtId="0" fontId="4" fillId="0" borderId="0"/>
    <xf numFmtId="0"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8" fontId="4" fillId="0" borderId="0" applyFont="0" applyFill="0" applyBorder="0" applyAlignment="0" applyProtection="0"/>
    <xf numFmtId="3" fontId="4" fillId="0" borderId="0" applyFont="0" applyFill="0" applyBorder="0" applyAlignment="0" applyProtection="0"/>
    <xf numFmtId="164" fontId="4" fillId="0" borderId="0" applyFont="0" applyFill="0" applyBorder="0" applyAlignment="0" applyProtection="0"/>
    <xf numFmtId="0" fontId="4" fillId="0" borderId="0"/>
    <xf numFmtId="168" fontId="4" fillId="0" borderId="0" applyFont="0" applyFill="0" applyBorder="0" applyAlignment="0" applyProtection="0"/>
    <xf numFmtId="168"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xf numFmtId="3"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168"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168" fontId="4" fillId="0" borderId="0" applyFont="0" applyFill="0" applyBorder="0" applyAlignment="0" applyProtection="0"/>
    <xf numFmtId="0" fontId="4" fillId="0" borderId="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168"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79" fillId="0" borderId="0"/>
    <xf numFmtId="0" fontId="31" fillId="0" borderId="0"/>
    <xf numFmtId="0" fontId="80" fillId="0" borderId="0"/>
    <xf numFmtId="0" fontId="81" fillId="0" borderId="0"/>
    <xf numFmtId="0" fontId="82" fillId="20" borderId="0" applyNumberFormat="0" applyBorder="0" applyAlignment="0" applyProtection="0"/>
    <xf numFmtId="0" fontId="82" fillId="21" borderId="0" applyNumberFormat="0" applyBorder="0" applyAlignment="0" applyProtection="0"/>
    <xf numFmtId="0" fontId="82" fillId="2" borderId="0" applyNumberFormat="0" applyBorder="0" applyAlignment="0" applyProtection="0"/>
    <xf numFmtId="0" fontId="82" fillId="3" borderId="0" applyNumberFormat="0" applyBorder="0" applyAlignment="0" applyProtection="0"/>
    <xf numFmtId="0" fontId="82" fillId="22" borderId="0" applyNumberFormat="0" applyBorder="0" applyAlignment="0" applyProtection="0"/>
    <xf numFmtId="0" fontId="82" fillId="2" borderId="0" applyNumberFormat="0" applyBorder="0" applyAlignment="0" applyProtection="0"/>
    <xf numFmtId="0" fontId="82" fillId="22" borderId="0" applyNumberFormat="0" applyBorder="0" applyAlignment="0" applyProtection="0"/>
    <xf numFmtId="0" fontId="82" fillId="21" borderId="0" applyNumberFormat="0" applyBorder="0" applyAlignment="0" applyProtection="0"/>
    <xf numFmtId="0" fontId="82" fillId="4" borderId="0" applyNumberFormat="0" applyBorder="0" applyAlignment="0" applyProtection="0"/>
    <xf numFmtId="0" fontId="82" fillId="5" borderId="0" applyNumberFormat="0" applyBorder="0" applyAlignment="0" applyProtection="0"/>
    <xf numFmtId="0" fontId="82" fillId="22" borderId="0" applyNumberFormat="0" applyBorder="0" applyAlignment="0" applyProtection="0"/>
    <xf numFmtId="0" fontId="82" fillId="2" borderId="0" applyNumberFormat="0" applyBorder="0" applyAlignment="0" applyProtection="0"/>
    <xf numFmtId="0" fontId="53" fillId="22" borderId="0" applyNumberFormat="0" applyBorder="0" applyAlignment="0" applyProtection="0"/>
    <xf numFmtId="0" fontId="53" fillId="6" borderId="0" applyNumberFormat="0" applyBorder="0" applyAlignment="0" applyProtection="0"/>
    <xf numFmtId="0" fontId="53" fillId="7" borderId="0" applyNumberFormat="0" applyBorder="0" applyAlignment="0" applyProtection="0"/>
    <xf numFmtId="0" fontId="53" fillId="5" borderId="0" applyNumberFormat="0" applyBorder="0" applyAlignment="0" applyProtection="0"/>
    <xf numFmtId="0" fontId="53" fillId="22" borderId="0" applyNumberFormat="0" applyBorder="0" applyAlignment="0" applyProtection="0"/>
    <xf numFmtId="0" fontId="53" fillId="21" borderId="0" applyNumberFormat="0" applyBorder="0" applyAlignment="0" applyProtection="0"/>
    <xf numFmtId="0" fontId="53" fillId="8" borderId="0" applyNumberFormat="0" applyBorder="0" applyAlignment="0" applyProtection="0"/>
    <xf numFmtId="0" fontId="53" fillId="6" borderId="0" applyNumberFormat="0" applyBorder="0" applyAlignment="0" applyProtection="0"/>
    <xf numFmtId="0" fontId="53" fillId="7" borderId="0" applyNumberFormat="0" applyBorder="0" applyAlignment="0" applyProtection="0"/>
    <xf numFmtId="0" fontId="53" fillId="9" borderId="0" applyNumberFormat="0" applyBorder="0" applyAlignment="0" applyProtection="0"/>
    <xf numFmtId="0" fontId="53" fillId="10" borderId="0" applyNumberFormat="0" applyBorder="0" applyAlignment="0" applyProtection="0"/>
    <xf numFmtId="0" fontId="53" fillId="11" borderId="0" applyNumberFormat="0" applyBorder="0" applyAlignment="0" applyProtection="0"/>
    <xf numFmtId="0" fontId="63" fillId="12" borderId="0" applyNumberFormat="0" applyBorder="0" applyAlignment="0" applyProtection="0"/>
    <xf numFmtId="0" fontId="66" fillId="13" borderId="7" applyNumberFormat="0" applyAlignment="0" applyProtection="0"/>
    <xf numFmtId="0" fontId="61" fillId="14" borderId="8" applyNumberFormat="0" applyAlignment="0" applyProtection="0"/>
    <xf numFmtId="48" fontId="14" fillId="0" borderId="0" applyFill="0" applyBorder="0" applyAlignment="0" applyProtection="0"/>
    <xf numFmtId="48" fontId="14" fillId="0" borderId="0" applyFill="0" applyBorder="0" applyAlignment="0" applyProtection="0"/>
    <xf numFmtId="48" fontId="14" fillId="0" borderId="0" applyFill="0" applyBorder="0" applyAlignment="0" applyProtection="0"/>
    <xf numFmtId="48" fontId="14" fillId="0" borderId="0" applyFill="0" applyBorder="0" applyAlignment="0" applyProtection="0"/>
    <xf numFmtId="172" fontId="83" fillId="0" borderId="0">
      <protection locked="0"/>
    </xf>
    <xf numFmtId="172" fontId="84" fillId="0" borderId="0">
      <protection locked="0"/>
    </xf>
    <xf numFmtId="0" fontId="85" fillId="0" borderId="22" applyAlignment="0"/>
    <xf numFmtId="173" fontId="86" fillId="0" borderId="0" applyFill="0" applyBorder="0" applyAlignment="0" applyProtection="0"/>
    <xf numFmtId="0" fontId="59" fillId="0" borderId="0" applyNumberFormat="0" applyFill="0" applyBorder="0" applyAlignment="0" applyProtection="0"/>
    <xf numFmtId="174" fontId="83" fillId="0" borderId="0">
      <protection locked="0"/>
    </xf>
    <xf numFmtId="174" fontId="84" fillId="0" borderId="0">
      <protection locked="0"/>
    </xf>
    <xf numFmtId="0" fontId="87" fillId="22" borderId="0" applyNumberFormat="0" applyBorder="0" applyAlignment="0" applyProtection="0"/>
    <xf numFmtId="0" fontId="67" fillId="0" borderId="9" applyNumberFormat="0" applyFill="0" applyAlignment="0" applyProtection="0"/>
    <xf numFmtId="0" fontId="68" fillId="0" borderId="10" applyNumberFormat="0" applyFill="0" applyAlignment="0" applyProtection="0"/>
    <xf numFmtId="0" fontId="69" fillId="0" borderId="11" applyNumberFormat="0" applyFill="0" applyAlignment="0" applyProtection="0"/>
    <xf numFmtId="0" fontId="69" fillId="0" borderId="0" applyNumberFormat="0" applyFill="0" applyBorder="0" applyAlignment="0" applyProtection="0"/>
    <xf numFmtId="175" fontId="88" fillId="0" borderId="0">
      <protection locked="0"/>
    </xf>
    <xf numFmtId="175" fontId="89" fillId="0" borderId="0">
      <protection locked="0"/>
    </xf>
    <xf numFmtId="175" fontId="88" fillId="0" borderId="0">
      <protection locked="0"/>
    </xf>
    <xf numFmtId="175" fontId="89" fillId="0" borderId="0">
      <protection locked="0"/>
    </xf>
    <xf numFmtId="0" fontId="64" fillId="4" borderId="7" applyNumberFormat="0" applyAlignment="0" applyProtection="0"/>
    <xf numFmtId="4" fontId="90" fillId="0" borderId="23">
      <alignment horizontal="left" vertical="center" wrapText="1"/>
    </xf>
    <xf numFmtId="39" fontId="23" fillId="0" borderId="24">
      <alignment horizontal="right" vertical="top" wrapText="1"/>
    </xf>
    <xf numFmtId="39" fontId="23" fillId="0" borderId="24">
      <alignment horizontal="right" vertical="top" wrapText="1"/>
    </xf>
    <xf numFmtId="39" fontId="23" fillId="0" borderId="24">
      <alignment horizontal="right" vertical="top" wrapText="1"/>
    </xf>
    <xf numFmtId="39" fontId="23" fillId="0" borderId="24">
      <alignment horizontal="right" vertical="top" wrapText="1"/>
    </xf>
    <xf numFmtId="0" fontId="58" fillId="0" borderId="12" applyNumberFormat="0" applyFill="0" applyAlignment="0" applyProtection="0"/>
    <xf numFmtId="0" fontId="4" fillId="0" borderId="0"/>
    <xf numFmtId="0" fontId="4" fillId="0" borderId="0"/>
    <xf numFmtId="0" fontId="1" fillId="0" borderId="0"/>
    <xf numFmtId="0" fontId="4" fillId="0" borderId="0"/>
    <xf numFmtId="0" fontId="91" fillId="0" borderId="0"/>
    <xf numFmtId="0" fontId="91" fillId="0" borderId="0"/>
    <xf numFmtId="0" fontId="91" fillId="0" borderId="0"/>
    <xf numFmtId="0" fontId="91" fillId="0" borderId="0"/>
    <xf numFmtId="0" fontId="91" fillId="0" borderId="0"/>
    <xf numFmtId="0" fontId="4" fillId="0" borderId="0"/>
    <xf numFmtId="0" fontId="91" fillId="0" borderId="0"/>
    <xf numFmtId="0" fontId="91" fillId="0" borderId="0"/>
    <xf numFmtId="0" fontId="91" fillId="0" borderId="0"/>
    <xf numFmtId="0" fontId="21" fillId="0" borderId="0">
      <alignment vertical="top" wrapText="1"/>
    </xf>
    <xf numFmtId="0" fontId="21" fillId="0" borderId="0">
      <alignment vertical="top" wrapText="1"/>
    </xf>
    <xf numFmtId="0" fontId="21" fillId="0" borderId="0">
      <alignment vertical="top" wrapText="1"/>
    </xf>
    <xf numFmtId="0" fontId="21" fillId="0" borderId="0">
      <alignment vertical="top" wrapText="1"/>
    </xf>
    <xf numFmtId="0" fontId="92" fillId="0" borderId="0"/>
    <xf numFmtId="0" fontId="4" fillId="0" borderId="0"/>
    <xf numFmtId="0" fontId="23" fillId="0" borderId="0"/>
    <xf numFmtId="0" fontId="4" fillId="0" borderId="0"/>
    <xf numFmtId="0" fontId="4" fillId="0" borderId="0"/>
    <xf numFmtId="0" fontId="81" fillId="0" borderId="0">
      <alignment vertical="top" wrapText="1"/>
    </xf>
    <xf numFmtId="0" fontId="4" fillId="0" borderId="0"/>
    <xf numFmtId="0" fontId="31" fillId="0" borderId="0"/>
    <xf numFmtId="0" fontId="93" fillId="0" borderId="0"/>
    <xf numFmtId="0" fontId="94"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 fillId="0" borderId="0"/>
    <xf numFmtId="0" fontId="94" fillId="0" borderId="0"/>
    <xf numFmtId="0" fontId="94" fillId="0" borderId="0"/>
    <xf numFmtId="0" fontId="94" fillId="0" borderId="0"/>
    <xf numFmtId="0" fontId="4" fillId="0" borderId="0"/>
    <xf numFmtId="0" fontId="94" fillId="0" borderId="0"/>
    <xf numFmtId="0" fontId="4" fillId="0" borderId="0"/>
    <xf numFmtId="0" fontId="1" fillId="0" borderId="0"/>
    <xf numFmtId="0" fontId="23" fillId="0" borderId="0"/>
    <xf numFmtId="0" fontId="95" fillId="0" borderId="0"/>
    <xf numFmtId="0" fontId="96" fillId="0" borderId="0">
      <alignment vertical="top" wrapText="1"/>
    </xf>
    <xf numFmtId="0" fontId="82" fillId="0" borderId="0"/>
    <xf numFmtId="0" fontId="1" fillId="0" borderId="0"/>
    <xf numFmtId="0" fontId="1" fillId="0" borderId="0"/>
    <xf numFmtId="0" fontId="1" fillId="0" borderId="0"/>
    <xf numFmtId="0" fontId="94" fillId="0" borderId="0"/>
    <xf numFmtId="0" fontId="94" fillId="0" borderId="0"/>
    <xf numFmtId="0" fontId="94" fillId="0" borderId="0"/>
    <xf numFmtId="0" fontId="9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94" fillId="0" borderId="0"/>
    <xf numFmtId="0" fontId="94" fillId="0" borderId="0"/>
    <xf numFmtId="0" fontId="94" fillId="0" borderId="0"/>
    <xf numFmtId="0" fontId="94" fillId="0" borderId="0"/>
    <xf numFmtId="0" fontId="94" fillId="0" borderId="0"/>
    <xf numFmtId="0" fontId="1" fillId="0" borderId="0"/>
    <xf numFmtId="0" fontId="1" fillId="0" borderId="0"/>
    <xf numFmtId="0" fontId="82" fillId="0" borderId="0"/>
    <xf numFmtId="0" fontId="4" fillId="0" borderId="0"/>
    <xf numFmtId="0" fontId="94" fillId="0" borderId="0"/>
    <xf numFmtId="0" fontId="94" fillId="0" borderId="0"/>
    <xf numFmtId="0" fontId="94" fillId="0" borderId="0"/>
    <xf numFmtId="0" fontId="94" fillId="0" borderId="0"/>
    <xf numFmtId="0" fontId="94" fillId="0" borderId="0"/>
    <xf numFmtId="0" fontId="97" fillId="0" borderId="0"/>
    <xf numFmtId="0" fontId="94" fillId="0" borderId="0"/>
    <xf numFmtId="0" fontId="94" fillId="0" borderId="0"/>
    <xf numFmtId="0" fontId="94" fillId="0" borderId="0"/>
    <xf numFmtId="0" fontId="94" fillId="0" borderId="0"/>
    <xf numFmtId="0" fontId="94"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 fillId="0" borderId="0"/>
    <xf numFmtId="0" fontId="70" fillId="4" borderId="0" applyNumberFormat="0" applyBorder="0" applyAlignment="0" applyProtection="0"/>
    <xf numFmtId="0" fontId="98" fillId="0" borderId="0">
      <alignment horizontal="left" vertical="top" wrapText="1" readingOrder="1"/>
    </xf>
    <xf numFmtId="0" fontId="86" fillId="0" borderId="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4" fillId="0" borderId="0"/>
    <xf numFmtId="0" fontId="4" fillId="0" borderId="0"/>
    <xf numFmtId="0" fontId="4" fillId="0" borderId="0"/>
    <xf numFmtId="1" fontId="99" fillId="0" borderId="0"/>
    <xf numFmtId="0" fontId="31" fillId="2" borderId="16" applyNumberFormat="0" applyFont="0" applyAlignment="0" applyProtection="0"/>
    <xf numFmtId="9" fontId="8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00" fillId="13" borderId="25" applyNumberFormat="0" applyAlignment="0" applyProtection="0"/>
    <xf numFmtId="0" fontId="101" fillId="23" borderId="0">
      <alignment horizontal="left" vertical="top"/>
    </xf>
    <xf numFmtId="0" fontId="21" fillId="0" borderId="0"/>
    <xf numFmtId="0" fontId="21" fillId="0" borderId="0"/>
    <xf numFmtId="0" fontId="21" fillId="0" borderId="0"/>
    <xf numFmtId="0" fontId="102" fillId="0" borderId="0"/>
    <xf numFmtId="0" fontId="103" fillId="0" borderId="0"/>
    <xf numFmtId="0" fontId="23" fillId="0" borderId="20">
      <alignment horizontal="left" vertical="top" wrapText="1"/>
    </xf>
    <xf numFmtId="0" fontId="23" fillId="0" borderId="20">
      <alignment horizontal="left" vertical="top" wrapText="1"/>
    </xf>
    <xf numFmtId="0" fontId="23" fillId="0" borderId="20">
      <alignment horizontal="left" vertical="top" wrapText="1"/>
    </xf>
    <xf numFmtId="0" fontId="23" fillId="0" borderId="20">
      <alignment horizontal="left" vertical="top" wrapText="1"/>
    </xf>
    <xf numFmtId="0" fontId="23" fillId="0" borderId="21">
      <alignment horizontal="left" vertical="top" wrapText="1"/>
    </xf>
    <xf numFmtId="0" fontId="23" fillId="0" borderId="21">
      <alignment horizontal="left" vertical="top" wrapText="1"/>
    </xf>
    <xf numFmtId="0" fontId="23" fillId="0" borderId="21">
      <alignment horizontal="left" vertical="top" wrapText="1"/>
    </xf>
    <xf numFmtId="0" fontId="23" fillId="0" borderId="21">
      <alignment horizontal="left" vertical="top" wrapText="1"/>
    </xf>
    <xf numFmtId="0" fontId="104" fillId="0" borderId="0" applyNumberFormat="0" applyFill="0" applyBorder="0" applyAlignment="0" applyProtection="0"/>
    <xf numFmtId="175" fontId="83" fillId="0" borderId="2">
      <protection locked="0"/>
    </xf>
    <xf numFmtId="175" fontId="84" fillId="0" borderId="2">
      <protection locked="0"/>
    </xf>
    <xf numFmtId="0" fontId="65" fillId="0" borderId="19" applyNumberFormat="0" applyFill="0" applyAlignment="0" applyProtection="0"/>
    <xf numFmtId="176" fontId="21" fillId="0" borderId="0" applyFont="0" applyFill="0" applyBorder="0" applyAlignment="0" applyProtection="0"/>
    <xf numFmtId="176" fontId="21" fillId="0" borderId="0" applyFont="0" applyFill="0" applyBorder="0" applyAlignment="0" applyProtection="0"/>
    <xf numFmtId="176" fontId="21" fillId="0" borderId="0" applyFont="0" applyFill="0" applyBorder="0" applyAlignment="0" applyProtection="0"/>
    <xf numFmtId="176" fontId="21" fillId="0" borderId="0" applyFont="0" applyFill="0" applyBorder="0" applyAlignment="0" applyProtection="0"/>
    <xf numFmtId="176" fontId="21" fillId="0" borderId="0" applyFont="0" applyFill="0" applyBorder="0" applyAlignment="0" applyProtection="0"/>
    <xf numFmtId="176" fontId="21" fillId="0" borderId="0" applyFont="0" applyFill="0" applyBorder="0" applyAlignment="0" applyProtection="0"/>
    <xf numFmtId="176" fontId="21" fillId="0" borderId="0" applyFont="0" applyFill="0" applyBorder="0" applyAlignment="0" applyProtection="0"/>
    <xf numFmtId="176" fontId="21" fillId="0" borderId="0" applyFont="0" applyFill="0" applyBorder="0" applyAlignment="0" applyProtection="0"/>
    <xf numFmtId="177" fontId="21" fillId="0" borderId="0" applyFont="0" applyFill="0" applyBorder="0" applyAlignment="0" applyProtection="0"/>
    <xf numFmtId="177" fontId="21" fillId="0" borderId="0" applyFont="0" applyFill="0" applyBorder="0" applyAlignment="0" applyProtection="0"/>
    <xf numFmtId="177" fontId="21" fillId="0" borderId="0" applyFont="0" applyFill="0" applyBorder="0" applyAlignment="0" applyProtection="0"/>
    <xf numFmtId="176" fontId="21" fillId="0" borderId="0" applyFont="0" applyFill="0" applyBorder="0" applyAlignment="0" applyProtection="0"/>
    <xf numFmtId="176" fontId="21" fillId="0" borderId="0" applyFont="0" applyFill="0" applyBorder="0" applyAlignment="0" applyProtection="0"/>
    <xf numFmtId="176" fontId="31" fillId="0" borderId="0" applyFont="0" applyFill="0" applyBorder="0" applyAlignment="0" applyProtection="0"/>
    <xf numFmtId="176" fontId="94" fillId="0" borderId="0" applyFont="0" applyFill="0" applyBorder="0" applyAlignment="0" applyProtection="0"/>
    <xf numFmtId="176" fontId="94" fillId="0" borderId="0" applyFont="0" applyFill="0" applyBorder="0" applyAlignment="0" applyProtection="0"/>
    <xf numFmtId="176" fontId="94" fillId="0" borderId="0" applyFont="0" applyFill="0" applyBorder="0" applyAlignment="0" applyProtection="0"/>
    <xf numFmtId="176" fontId="94" fillId="0" borderId="0" applyFont="0" applyFill="0" applyBorder="0" applyAlignment="0" applyProtection="0"/>
    <xf numFmtId="171" fontId="4" fillId="0" borderId="0" applyFill="0" applyBorder="0" applyAlignment="0" applyProtection="0"/>
    <xf numFmtId="164" fontId="21" fillId="0" borderId="0" applyFont="0" applyFill="0" applyBorder="0" applyAlignment="0" applyProtection="0"/>
    <xf numFmtId="178" fontId="21" fillId="0" borderId="0" applyFont="0" applyFill="0" applyBorder="0" applyAlignment="0" applyProtection="0"/>
    <xf numFmtId="178" fontId="21" fillId="0" borderId="0" applyFont="0" applyFill="0" applyBorder="0" applyAlignment="0" applyProtection="0"/>
    <xf numFmtId="178" fontId="21"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4" fillId="0" borderId="0" applyFont="0" applyFill="0" applyBorder="0" applyAlignment="0" applyProtection="0"/>
    <xf numFmtId="164" fontId="94" fillId="0" borderId="0" applyFont="0" applyFill="0" applyBorder="0" applyAlignment="0" applyProtection="0"/>
    <xf numFmtId="164" fontId="94" fillId="0" borderId="0" applyFont="0" applyFill="0" applyBorder="0" applyAlignment="0" applyProtection="0"/>
    <xf numFmtId="164" fontId="94" fillId="0" borderId="0" applyFont="0" applyFill="0" applyBorder="0" applyAlignment="0" applyProtection="0"/>
    <xf numFmtId="164" fontId="94" fillId="0" borderId="0" applyFont="0" applyFill="0" applyBorder="0" applyAlignment="0" applyProtection="0"/>
    <xf numFmtId="0" fontId="58" fillId="0" borderId="0" applyNumberForma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79" fillId="0" borderId="0"/>
    <xf numFmtId="0" fontId="82" fillId="24" borderId="0" applyNumberFormat="0" applyBorder="0" applyAlignment="0" applyProtection="0"/>
    <xf numFmtId="0" fontId="82" fillId="5" borderId="0" applyNumberFormat="0" applyBorder="0" applyAlignment="0" applyProtection="0"/>
    <xf numFmtId="0" fontId="82" fillId="25" borderId="0" applyNumberFormat="0" applyBorder="0" applyAlignment="0" applyProtection="0"/>
    <xf numFmtId="0" fontId="82" fillId="12" borderId="0" applyNumberFormat="0" applyBorder="0" applyAlignment="0" applyProtection="0"/>
    <xf numFmtId="0" fontId="82" fillId="22" borderId="0" applyNumberFormat="0" applyBorder="0" applyAlignment="0" applyProtection="0"/>
    <xf numFmtId="0" fontId="82" fillId="3" borderId="0" applyNumberFormat="0" applyBorder="0" applyAlignment="0" applyProtection="0"/>
    <xf numFmtId="0" fontId="82" fillId="20" borderId="0" applyNumberFormat="0" applyBorder="0" applyAlignment="0" applyProtection="0"/>
    <xf numFmtId="0" fontId="82" fillId="21" borderId="0" applyNumberFormat="0" applyBorder="0" applyAlignment="0" applyProtection="0"/>
    <xf numFmtId="0" fontId="82" fillId="26" borderId="0" applyNumberFormat="0" applyBorder="0" applyAlignment="0" applyProtection="0"/>
    <xf numFmtId="0" fontId="82" fillId="12" borderId="0" applyNumberFormat="0" applyBorder="0" applyAlignment="0" applyProtection="0"/>
    <xf numFmtId="0" fontId="82" fillId="20" borderId="0" applyNumberFormat="0" applyBorder="0" applyAlignment="0" applyProtection="0"/>
    <xf numFmtId="0" fontId="82" fillId="7" borderId="0" applyNumberFormat="0" applyBorder="0" applyAlignment="0" applyProtection="0"/>
    <xf numFmtId="0" fontId="53" fillId="27" borderId="0" applyNumberFormat="0" applyBorder="0" applyAlignment="0" applyProtection="0"/>
    <xf numFmtId="0" fontId="53" fillId="21" borderId="0" applyNumberFormat="0" applyBorder="0" applyAlignment="0" applyProtection="0"/>
    <xf numFmtId="0" fontId="53" fillId="26" borderId="0" applyNumberFormat="0" applyBorder="0" applyAlignment="0" applyProtection="0"/>
    <xf numFmtId="0" fontId="53" fillId="17" borderId="0" applyNumberFormat="0" applyBorder="0" applyAlignment="0" applyProtection="0"/>
    <xf numFmtId="0" fontId="53" fillId="10" borderId="0" applyNumberFormat="0" applyBorder="0" applyAlignment="0" applyProtection="0"/>
    <xf numFmtId="0" fontId="53" fillId="28" borderId="0" applyNumberFormat="0" applyBorder="0" applyAlignment="0" applyProtection="0"/>
    <xf numFmtId="0" fontId="105" fillId="0" borderId="0"/>
    <xf numFmtId="165" fontId="105" fillId="0" borderId="0"/>
    <xf numFmtId="164" fontId="82" fillId="0" borderId="0" applyFont="0" applyFill="0" applyBorder="0" applyAlignment="0" applyProtection="0"/>
    <xf numFmtId="164" fontId="82" fillId="0" borderId="0" applyFont="0" applyFill="0" applyBorder="0" applyAlignment="0" applyProtection="0"/>
    <xf numFmtId="164" fontId="31"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82" fillId="0" borderId="0" applyFont="0" applyFill="0" applyBorder="0" applyAlignment="0" applyProtection="0"/>
    <xf numFmtId="164" fontId="4" fillId="0" borderId="0" applyFont="0" applyFill="0" applyBorder="0" applyAlignment="0" applyProtection="0"/>
    <xf numFmtId="179" fontId="21" fillId="0" borderId="0" applyFill="0" applyBorder="0" applyAlignment="0" applyProtection="0"/>
    <xf numFmtId="164" fontId="82"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0" fontId="87" fillId="25" borderId="0" applyNumberFormat="0" applyBorder="0" applyAlignment="0" applyProtection="0"/>
    <xf numFmtId="2" fontId="4" fillId="0" borderId="0" applyFont="0" applyFill="0" applyBorder="0" applyAlignment="0" applyProtection="0"/>
    <xf numFmtId="0" fontId="106" fillId="0" borderId="0" applyNumberFormat="0" applyFill="0" applyBorder="0" applyAlignment="0" applyProtection="0">
      <alignment vertical="top"/>
      <protection locked="0"/>
    </xf>
    <xf numFmtId="0" fontId="100" fillId="18" borderId="25" applyNumberFormat="0" applyAlignment="0" applyProtection="0"/>
    <xf numFmtId="0" fontId="54" fillId="0" borderId="13" applyNumberFormat="0" applyFill="0" applyAlignment="0" applyProtection="0"/>
    <xf numFmtId="0" fontId="55" fillId="0" borderId="14" applyNumberFormat="0" applyFill="0" applyAlignment="0" applyProtection="0"/>
    <xf numFmtId="0" fontId="56" fillId="0" borderId="15" applyNumberFormat="0" applyFill="0" applyAlignment="0" applyProtection="0"/>
    <xf numFmtId="0" fontId="56" fillId="0" borderId="0" applyNumberFormat="0" applyFill="0" applyBorder="0" applyAlignment="0" applyProtection="0"/>
    <xf numFmtId="0" fontId="107" fillId="0" borderId="0" applyNumberFormat="0" applyFill="0" applyBorder="0" applyAlignment="0" applyProtection="0"/>
    <xf numFmtId="0" fontId="57" fillId="4" borderId="0" applyNumberFormat="0" applyBorder="0" applyAlignment="0" applyProtection="0"/>
    <xf numFmtId="0" fontId="31" fillId="0" borderId="0"/>
    <xf numFmtId="0" fontId="31" fillId="0" borderId="0"/>
    <xf numFmtId="0" fontId="108" fillId="0" borderId="0"/>
    <xf numFmtId="0" fontId="4" fillId="0" borderId="0"/>
    <xf numFmtId="0" fontId="1" fillId="0" borderId="0"/>
    <xf numFmtId="0" fontId="4" fillId="0" borderId="0"/>
    <xf numFmtId="0" fontId="108" fillId="0" borderId="0"/>
    <xf numFmtId="0" fontId="4" fillId="2" borderId="16" applyNumberFormat="0" applyFont="0" applyAlignment="0" applyProtection="0"/>
    <xf numFmtId="0" fontId="58" fillId="0" borderId="0" applyNumberFormat="0" applyFill="0" applyBorder="0" applyAlignment="0" applyProtection="0"/>
    <xf numFmtId="9" fontId="82" fillId="0" borderId="0" applyFont="0" applyFill="0" applyBorder="0" applyAlignment="0" applyProtection="0"/>
    <xf numFmtId="9" fontId="3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82" fillId="0" borderId="0" applyFont="0" applyFill="0" applyBorder="0" applyAlignment="0" applyProtection="0"/>
    <xf numFmtId="9" fontId="82" fillId="0" borderId="0" applyFont="0" applyFill="0" applyBorder="0" applyAlignment="0" applyProtection="0"/>
    <xf numFmtId="0" fontId="59" fillId="0" borderId="0" applyNumberFormat="0" applyFill="0" applyBorder="0" applyAlignment="0" applyProtection="0"/>
    <xf numFmtId="0" fontId="53" fillId="15" borderId="0" applyNumberFormat="0" applyBorder="0" applyAlignment="0" applyProtection="0"/>
    <xf numFmtId="0" fontId="53" fillId="11" borderId="0" applyNumberFormat="0" applyBorder="0" applyAlignment="0" applyProtection="0"/>
    <xf numFmtId="0" fontId="53" fillId="16" borderId="0" applyNumberFormat="0" applyBorder="0" applyAlignment="0" applyProtection="0"/>
    <xf numFmtId="0" fontId="53" fillId="17" borderId="0" applyNumberFormat="0" applyBorder="0" applyAlignment="0" applyProtection="0"/>
    <xf numFmtId="0" fontId="53" fillId="10" borderId="0" applyNumberFormat="0" applyBorder="0" applyAlignment="0" applyProtection="0"/>
    <xf numFmtId="0" fontId="53" fillId="6" borderId="0" applyNumberFormat="0" applyBorder="0" applyAlignment="0" applyProtection="0"/>
    <xf numFmtId="0" fontId="60" fillId="0" borderId="17" applyNumberFormat="0" applyFill="0" applyAlignment="0" applyProtection="0"/>
    <xf numFmtId="0" fontId="61" fillId="14" borderId="8" applyNumberFormat="0" applyAlignment="0" applyProtection="0"/>
    <xf numFmtId="0" fontId="62" fillId="18" borderId="7" applyNumberFormat="0" applyAlignment="0" applyProtection="0"/>
    <xf numFmtId="0" fontId="63" fillId="5" borderId="0" applyNumberFormat="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64" fillId="3" borderId="7" applyNumberFormat="0" applyAlignment="0" applyProtection="0"/>
    <xf numFmtId="0" fontId="65" fillId="0" borderId="19" applyNumberFormat="0" applyFill="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93" fillId="0" borderId="0"/>
    <xf numFmtId="0" fontId="14" fillId="0" borderId="0" applyNumberFormat="0" applyFill="0" applyBorder="0" applyAlignment="0" applyProtection="0"/>
    <xf numFmtId="0" fontId="4" fillId="0" borderId="0"/>
  </cellStyleXfs>
  <cellXfs count="426">
    <xf numFmtId="0" fontId="0" fillId="0" borderId="0" xfId="0"/>
    <xf numFmtId="0" fontId="2"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xf numFmtId="0" fontId="8" fillId="0" borderId="0" xfId="0" applyFont="1" applyAlignment="1">
      <alignment horizontal="left" vertical="center"/>
    </xf>
    <xf numFmtId="0" fontId="8" fillId="0" borderId="0" xfId="0" applyFont="1"/>
    <xf numFmtId="0" fontId="3" fillId="0" borderId="0" xfId="0" applyFont="1"/>
    <xf numFmtId="17" fontId="2" fillId="0" borderId="0" xfId="0" applyNumberFormat="1" applyFont="1" applyAlignment="1">
      <alignment horizontal="left"/>
    </xf>
    <xf numFmtId="17" fontId="9" fillId="0" borderId="0" xfId="0" applyNumberFormat="1" applyFont="1" applyAlignment="1">
      <alignment horizontal="left" vertical="center"/>
    </xf>
    <xf numFmtId="17" fontId="2" fillId="0" borderId="0" xfId="0" applyNumberFormat="1" applyFont="1"/>
    <xf numFmtId="17" fontId="9" fillId="0" borderId="0" xfId="0" applyNumberFormat="1" applyFont="1"/>
    <xf numFmtId="0" fontId="10" fillId="0" borderId="0" xfId="0" applyFont="1" applyAlignment="1">
      <alignment horizontal="right" vertical="center"/>
    </xf>
    <xf numFmtId="0" fontId="11" fillId="0" borderId="0" xfId="0" applyFont="1" applyAlignment="1">
      <alignment horizontal="left" vertical="center"/>
    </xf>
    <xf numFmtId="164" fontId="4" fillId="0" borderId="0" xfId="1" applyNumberFormat="1" applyFont="1" applyAlignment="1">
      <alignment horizontal="center" vertical="center"/>
    </xf>
    <xf numFmtId="0" fontId="4" fillId="0" borderId="0" xfId="0" applyFont="1" applyAlignment="1">
      <alignment vertical="top" wrapText="1"/>
    </xf>
    <xf numFmtId="0" fontId="12" fillId="0" borderId="0" xfId="0" applyFont="1" applyAlignment="1">
      <alignment horizontal="center" vertical="center"/>
    </xf>
    <xf numFmtId="0" fontId="13" fillId="0" borderId="0" xfId="0" applyFont="1" applyAlignment="1">
      <alignment horizontal="center" vertical="center"/>
    </xf>
    <xf numFmtId="0" fontId="13" fillId="0" borderId="0" xfId="0" applyFont="1" applyAlignment="1">
      <alignment horizontal="left" vertical="center" wrapText="1"/>
    </xf>
    <xf numFmtId="0" fontId="14" fillId="0" borderId="0" xfId="0" applyFont="1"/>
    <xf numFmtId="0" fontId="15" fillId="0" borderId="0" xfId="0" applyFont="1"/>
    <xf numFmtId="164" fontId="4" fillId="0" borderId="0" xfId="1" applyNumberFormat="1" applyFont="1" applyAlignment="1">
      <alignment vertical="top" wrapText="1"/>
    </xf>
    <xf numFmtId="17" fontId="13" fillId="0" borderId="0" xfId="0" applyNumberFormat="1" applyFont="1" applyAlignment="1">
      <alignment horizontal="center" vertical="center" wrapText="1"/>
    </xf>
    <xf numFmtId="0" fontId="10" fillId="0" borderId="0" xfId="0" applyFont="1" applyAlignment="1">
      <alignment horizontal="center" vertical="center"/>
    </xf>
    <xf numFmtId="0" fontId="16" fillId="0" borderId="0" xfId="0" applyFont="1" applyAlignment="1">
      <alignment horizontal="left" vertical="center"/>
    </xf>
    <xf numFmtId="0" fontId="16" fillId="0" borderId="0" xfId="0" applyFont="1"/>
    <xf numFmtId="0" fontId="10" fillId="0" borderId="0" xfId="0" applyFont="1" applyAlignment="1">
      <alignment horizontal="center" wrapText="1"/>
    </xf>
    <xf numFmtId="4" fontId="4" fillId="0" borderId="0" xfId="1" applyNumberFormat="1" applyFont="1" applyAlignment="1">
      <alignment wrapText="1"/>
    </xf>
    <xf numFmtId="4" fontId="10" fillId="0" borderId="0" xfId="1" applyNumberFormat="1" applyFont="1" applyAlignment="1">
      <alignment horizontal="right" wrapText="1"/>
    </xf>
    <xf numFmtId="0" fontId="0" fillId="0" borderId="0" xfId="0" applyAlignment="1">
      <alignment wrapText="1"/>
    </xf>
    <xf numFmtId="1" fontId="10" fillId="0" borderId="0" xfId="0" applyNumberFormat="1" applyFont="1" applyAlignment="1">
      <alignment horizontal="center" vertical="top" wrapText="1"/>
    </xf>
    <xf numFmtId="0" fontId="18" fillId="0" borderId="0" xfId="0" applyFont="1" applyAlignment="1">
      <alignment horizontal="center" vertical="top" wrapText="1"/>
    </xf>
    <xf numFmtId="4" fontId="19" fillId="0" borderId="0" xfId="0" applyNumberFormat="1" applyFont="1" applyAlignment="1">
      <alignment horizontal="left"/>
    </xf>
    <xf numFmtId="0" fontId="20" fillId="0" borderId="0" xfId="0" applyFont="1"/>
    <xf numFmtId="0" fontId="24" fillId="0" borderId="0" xfId="0" applyFont="1" applyAlignment="1">
      <alignment horizontal="left" vertical="top" wrapText="1"/>
    </xf>
    <xf numFmtId="4" fontId="4" fillId="0" borderId="0" xfId="0" applyNumberFormat="1" applyFont="1" applyAlignment="1">
      <alignment vertical="top" wrapText="1"/>
    </xf>
    <xf numFmtId="4" fontId="4" fillId="0" borderId="0" xfId="1" applyNumberFormat="1" applyFont="1" applyAlignment="1">
      <alignment horizontal="right" wrapText="1"/>
    </xf>
    <xf numFmtId="4" fontId="4" fillId="0" borderId="0" xfId="0" applyNumberFormat="1" applyFont="1" applyAlignment="1">
      <alignment wrapText="1"/>
    </xf>
    <xf numFmtId="0" fontId="21" fillId="0" borderId="0" xfId="0" applyFont="1" applyAlignment="1">
      <alignment vertical="top" wrapText="1"/>
    </xf>
    <xf numFmtId="0" fontId="22" fillId="0" borderId="0" xfId="2" applyNumberFormat="1" applyFont="1" applyAlignment="1">
      <alignment horizontal="center"/>
    </xf>
    <xf numFmtId="4" fontId="21" fillId="0" borderId="0" xfId="0" applyNumberFormat="1" applyFont="1" applyAlignment="1">
      <alignment horizontal="right" wrapText="1"/>
    </xf>
    <xf numFmtId="0" fontId="24" fillId="0" borderId="0" xfId="0" applyFont="1" applyAlignment="1">
      <alignment vertical="top" wrapText="1"/>
    </xf>
    <xf numFmtId="4" fontId="4" fillId="0" borderId="0" xfId="0" applyNumberFormat="1" applyFont="1" applyAlignment="1">
      <alignment horizontal="right" wrapText="1"/>
    </xf>
    <xf numFmtId="0" fontId="21" fillId="0" borderId="0" xfId="0" applyFont="1" applyAlignment="1">
      <alignment horizontal="left" vertical="top" wrapText="1"/>
    </xf>
    <xf numFmtId="0" fontId="4" fillId="0" borderId="0" xfId="0" applyFont="1" applyAlignment="1">
      <alignment horizontal="left" vertical="top" wrapText="1"/>
    </xf>
    <xf numFmtId="0" fontId="10" fillId="0" borderId="0" xfId="0" applyFont="1" applyAlignment="1">
      <alignment horizontal="center"/>
    </xf>
    <xf numFmtId="4" fontId="33" fillId="0" borderId="0" xfId="1" applyNumberFormat="1" applyFont="1" applyAlignment="1">
      <alignment horizontal="right" wrapText="1"/>
    </xf>
    <xf numFmtId="9" fontId="10" fillId="0" borderId="0" xfId="0" applyNumberFormat="1" applyFont="1" applyAlignment="1">
      <alignment horizontal="center" wrapText="1"/>
    </xf>
    <xf numFmtId="0" fontId="38" fillId="0" borderId="0" xfId="0" applyFont="1"/>
    <xf numFmtId="0" fontId="41" fillId="0" borderId="0" xfId="0" applyFont="1" applyAlignment="1">
      <alignment horizontal="left" vertical="center"/>
    </xf>
    <xf numFmtId="4" fontId="10" fillId="0" borderId="0" xfId="0" applyNumberFormat="1" applyFont="1" applyAlignment="1">
      <alignment horizontal="right" vertical="center"/>
    </xf>
    <xf numFmtId="4" fontId="4" fillId="0" borderId="0" xfId="1" applyNumberFormat="1" applyFont="1" applyAlignment="1">
      <alignment horizontal="center" vertical="center"/>
    </xf>
    <xf numFmtId="4" fontId="4" fillId="0" borderId="0" xfId="0" applyNumberFormat="1" applyFont="1"/>
    <xf numFmtId="4" fontId="14" fillId="0" borderId="0" xfId="0" applyNumberFormat="1" applyFont="1"/>
    <xf numFmtId="4" fontId="18" fillId="0" borderId="0" xfId="0" applyNumberFormat="1" applyFont="1" applyAlignment="1">
      <alignment horizontal="center" vertical="center"/>
    </xf>
    <xf numFmtId="0" fontId="37" fillId="0" borderId="0" xfId="0" applyFont="1" applyAlignment="1">
      <alignment horizontal="center" vertical="center"/>
    </xf>
    <xf numFmtId="0" fontId="37" fillId="0" borderId="0" xfId="0" applyFont="1" applyAlignment="1">
      <alignment horizontal="right" vertical="center"/>
    </xf>
    <xf numFmtId="0" fontId="42" fillId="0" borderId="0" xfId="0" applyFont="1"/>
    <xf numFmtId="0" fontId="44" fillId="0" borderId="0" xfId="0" applyFont="1" applyAlignment="1">
      <alignment horizontal="left" vertical="center"/>
    </xf>
    <xf numFmtId="4" fontId="44" fillId="0" borderId="0" xfId="0" applyNumberFormat="1" applyFont="1" applyAlignment="1">
      <alignment horizontal="left" vertical="center"/>
    </xf>
    <xf numFmtId="4" fontId="45" fillId="0" borderId="0" xfId="0" applyNumberFormat="1" applyFont="1" applyAlignment="1">
      <alignment horizontal="left" vertical="center"/>
    </xf>
    <xf numFmtId="4" fontId="46" fillId="0" borderId="0" xfId="0" applyNumberFormat="1" applyFont="1" applyAlignment="1">
      <alignment horizontal="left" vertical="center"/>
    </xf>
    <xf numFmtId="4" fontId="12" fillId="0" borderId="0" xfId="0" applyNumberFormat="1" applyFont="1" applyAlignment="1">
      <alignment horizontal="right" vertical="center"/>
    </xf>
    <xf numFmtId="4" fontId="4" fillId="0" borderId="0" xfId="0" applyNumberFormat="1" applyFont="1" applyAlignment="1">
      <alignment horizontal="left"/>
    </xf>
    <xf numFmtId="4" fontId="4" fillId="0" borderId="0" xfId="1" applyNumberFormat="1" applyFont="1" applyAlignment="1">
      <alignment vertical="top" wrapText="1"/>
    </xf>
    <xf numFmtId="4" fontId="13" fillId="0" borderId="0" xfId="0" applyNumberFormat="1" applyFont="1" applyAlignment="1">
      <alignment horizontal="center" vertical="center" wrapText="1"/>
    </xf>
    <xf numFmtId="4" fontId="37" fillId="0" borderId="2" xfId="1" applyNumberFormat="1" applyFont="1" applyBorder="1" applyAlignment="1">
      <alignment horizontal="right" vertical="center" wrapText="1"/>
    </xf>
    <xf numFmtId="166" fontId="47" fillId="0" borderId="0" xfId="0" applyNumberFormat="1" applyFont="1"/>
    <xf numFmtId="0" fontId="13" fillId="0" borderId="0" xfId="0" applyFont="1" applyAlignment="1">
      <alignment horizontal="left" vertical="center"/>
    </xf>
    <xf numFmtId="4" fontId="21" fillId="0" borderId="0" xfId="0" applyNumberFormat="1" applyFont="1" applyAlignment="1">
      <alignment horizontal="right" vertical="center" wrapText="1"/>
    </xf>
    <xf numFmtId="0" fontId="0" fillId="0" borderId="0" xfId="0" applyAlignment="1">
      <alignment horizontal="center" vertical="center"/>
    </xf>
    <xf numFmtId="0" fontId="10" fillId="0" borderId="0" xfId="0" applyFont="1" applyAlignment="1">
      <alignment horizontal="center" vertical="center" wrapText="1"/>
    </xf>
    <xf numFmtId="0" fontId="22" fillId="0" borderId="0" xfId="2" applyNumberFormat="1" applyFont="1" applyAlignment="1">
      <alignment horizontal="center" vertical="center"/>
    </xf>
    <xf numFmtId="0" fontId="27" fillId="0" borderId="0" xfId="0" applyFont="1" applyAlignment="1">
      <alignment horizontal="center" vertical="center" wrapText="1"/>
    </xf>
    <xf numFmtId="9" fontId="10" fillId="0" borderId="0" xfId="0" applyNumberFormat="1" applyFont="1" applyAlignment="1">
      <alignment horizontal="center" vertical="center" wrapText="1"/>
    </xf>
    <xf numFmtId="0" fontId="35" fillId="0" borderId="0" xfId="0" applyFont="1" applyAlignment="1">
      <alignment horizontal="center" vertical="center" wrapText="1"/>
    </xf>
    <xf numFmtId="0" fontId="27" fillId="0" borderId="0" xfId="0" applyFont="1" applyAlignment="1">
      <alignment vertical="center" wrapText="1"/>
    </xf>
    <xf numFmtId="0" fontId="0" fillId="0" borderId="0" xfId="0" applyAlignment="1">
      <alignment vertical="center"/>
    </xf>
    <xf numFmtId="0" fontId="38" fillId="0" borderId="0" xfId="0" applyFont="1" applyAlignment="1">
      <alignment vertical="center"/>
    </xf>
    <xf numFmtId="0" fontId="4" fillId="0" borderId="0" xfId="0" applyFont="1" applyAlignment="1">
      <alignment vertical="center"/>
    </xf>
    <xf numFmtId="4" fontId="4" fillId="0" borderId="0" xfId="1" applyNumberFormat="1" applyFont="1" applyAlignment="1">
      <alignment vertical="center" wrapText="1"/>
    </xf>
    <xf numFmtId="4" fontId="10" fillId="0" borderId="0" xfId="1" applyNumberFormat="1" applyFont="1" applyAlignment="1">
      <alignment horizontal="right" vertical="center" wrapText="1"/>
    </xf>
    <xf numFmtId="165" fontId="27" fillId="0" borderId="0" xfId="1" applyNumberFormat="1" applyFont="1" applyAlignment="1">
      <alignment horizontal="right" vertical="center"/>
    </xf>
    <xf numFmtId="4" fontId="4" fillId="0" borderId="0" xfId="0" applyNumberFormat="1" applyFont="1" applyAlignment="1">
      <alignment vertical="center" wrapText="1"/>
    </xf>
    <xf numFmtId="165" fontId="24" fillId="0" borderId="0" xfId="1" applyNumberFormat="1" applyFont="1" applyAlignment="1">
      <alignment vertical="center" wrapText="1"/>
    </xf>
    <xf numFmtId="165" fontId="27" fillId="0" borderId="0" xfId="1" applyNumberFormat="1" applyFont="1" applyAlignment="1">
      <alignment vertical="center"/>
    </xf>
    <xf numFmtId="4" fontId="21" fillId="0" borderId="0" xfId="0" applyNumberFormat="1" applyFont="1" applyAlignment="1">
      <alignment vertical="center" wrapText="1"/>
    </xf>
    <xf numFmtId="4" fontId="21" fillId="0" borderId="0" xfId="1" applyNumberFormat="1" applyFont="1" applyAlignment="1">
      <alignment vertical="center" wrapText="1"/>
    </xf>
    <xf numFmtId="4" fontId="24" fillId="0" borderId="0" xfId="1" applyNumberFormat="1" applyFont="1" applyAlignment="1">
      <alignment horizontal="right" vertical="center" wrapText="1"/>
    </xf>
    <xf numFmtId="4" fontId="27" fillId="0" borderId="0" xfId="1" applyNumberFormat="1" applyFont="1" applyAlignment="1">
      <alignment horizontal="right" vertical="center"/>
    </xf>
    <xf numFmtId="4" fontId="4" fillId="0" borderId="0" xfId="0" applyNumberFormat="1" applyFont="1" applyAlignment="1">
      <alignment horizontal="right" vertical="center" wrapText="1"/>
    </xf>
    <xf numFmtId="165" fontId="4" fillId="0" borderId="0" xfId="1" applyNumberFormat="1" applyFont="1" applyAlignment="1">
      <alignment horizontal="right" vertical="center"/>
    </xf>
    <xf numFmtId="165" fontId="10" fillId="0" borderId="0" xfId="1" applyNumberFormat="1" applyFont="1" applyAlignment="1">
      <alignment horizontal="right" vertical="center"/>
    </xf>
    <xf numFmtId="4" fontId="24" fillId="0" borderId="0" xfId="1" applyNumberFormat="1" applyFont="1" applyAlignment="1">
      <alignment horizontal="right" vertical="center"/>
    </xf>
    <xf numFmtId="4" fontId="4" fillId="0" borderId="0" xfId="1" applyNumberFormat="1" applyFont="1" applyAlignment="1">
      <alignment horizontal="right" vertical="center" wrapText="1"/>
    </xf>
    <xf numFmtId="164" fontId="4" fillId="0" borderId="0" xfId="1" applyNumberFormat="1" applyFont="1" applyAlignment="1">
      <alignment horizontal="right" vertical="center" wrapText="1"/>
    </xf>
    <xf numFmtId="4" fontId="36" fillId="0" borderId="0" xfId="0" applyNumberFormat="1" applyFont="1" applyAlignment="1">
      <alignment horizontal="right" vertical="center" wrapText="1"/>
    </xf>
    <xf numFmtId="4" fontId="24" fillId="0" borderId="0" xfId="0" applyNumberFormat="1" applyFont="1" applyAlignment="1">
      <alignment horizontal="right" vertical="center" wrapText="1"/>
    </xf>
    <xf numFmtId="165" fontId="24" fillId="0" borderId="0" xfId="1" applyNumberFormat="1" applyFont="1" applyAlignment="1">
      <alignment horizontal="right" vertical="center"/>
    </xf>
    <xf numFmtId="0" fontId="0" fillId="0" borderId="0" xfId="0" applyAlignment="1">
      <alignment horizontal="right" vertical="center"/>
    </xf>
    <xf numFmtId="0" fontId="38" fillId="0" borderId="0" xfId="0" applyFont="1" applyAlignment="1">
      <alignment horizontal="right" vertical="center"/>
    </xf>
    <xf numFmtId="0" fontId="4" fillId="0" borderId="0" xfId="0" applyFont="1" applyAlignment="1">
      <alignment horizontal="right" vertical="center"/>
    </xf>
    <xf numFmtId="165" fontId="24" fillId="0" borderId="0" xfId="1" applyNumberFormat="1" applyFont="1" applyAlignment="1">
      <alignment horizontal="right" vertical="center" wrapText="1"/>
    </xf>
    <xf numFmtId="4" fontId="21" fillId="0" borderId="0" xfId="1" applyNumberFormat="1" applyFont="1" applyAlignment="1">
      <alignment horizontal="right" vertical="center" wrapText="1"/>
    </xf>
    <xf numFmtId="0" fontId="38" fillId="0" borderId="0" xfId="0" applyFont="1" applyAlignment="1">
      <alignment horizontal="center" vertical="center"/>
    </xf>
    <xf numFmtId="0" fontId="22" fillId="0" borderId="0" xfId="0" applyFont="1" applyAlignment="1">
      <alignment horizontal="center" vertical="center"/>
    </xf>
    <xf numFmtId="0" fontId="27" fillId="0" borderId="0" xfId="0" applyFont="1" applyAlignment="1">
      <alignment horizontal="center" vertical="center"/>
    </xf>
    <xf numFmtId="4" fontId="33" fillId="0" borderId="0" xfId="1" applyNumberFormat="1" applyFont="1" applyAlignment="1">
      <alignment horizontal="right" vertical="center" wrapText="1"/>
    </xf>
    <xf numFmtId="4" fontId="21" fillId="0" borderId="0" xfId="0" applyNumberFormat="1" applyFont="1" applyAlignment="1">
      <alignment horizontal="right" vertical="center"/>
    </xf>
    <xf numFmtId="2" fontId="4" fillId="0" borderId="0" xfId="0" applyNumberFormat="1" applyFont="1" applyAlignment="1">
      <alignment horizontal="right" vertical="center"/>
    </xf>
    <xf numFmtId="165" fontId="17" fillId="0" borderId="0" xfId="1" applyNumberFormat="1" applyFont="1" applyAlignment="1">
      <alignment horizontal="right" vertical="center"/>
    </xf>
    <xf numFmtId="4" fontId="24" fillId="0" borderId="0" xfId="1" applyNumberFormat="1" applyFont="1" applyAlignment="1">
      <alignment vertical="center"/>
    </xf>
    <xf numFmtId="4" fontId="10" fillId="0" borderId="0" xfId="1" applyNumberFormat="1" applyFont="1" applyAlignment="1">
      <alignment horizontal="right" vertical="center"/>
    </xf>
    <xf numFmtId="4" fontId="10" fillId="0" borderId="0" xfId="1" applyNumberFormat="1" applyFont="1" applyAlignment="1">
      <alignment vertical="center" wrapText="1"/>
    </xf>
    <xf numFmtId="4" fontId="21" fillId="0" borderId="0" xfId="0" applyNumberFormat="1" applyFont="1" applyAlignment="1">
      <alignment vertical="center"/>
    </xf>
    <xf numFmtId="2" fontId="4" fillId="0" borderId="0" xfId="0" applyNumberFormat="1" applyFont="1" applyAlignment="1">
      <alignment vertical="center"/>
    </xf>
    <xf numFmtId="165" fontId="17" fillId="0" borderId="0" xfId="1" applyNumberFormat="1" applyFont="1" applyAlignment="1">
      <alignment vertical="center"/>
    </xf>
    <xf numFmtId="165" fontId="10" fillId="0" borderId="0" xfId="1" applyNumberFormat="1" applyFont="1" applyAlignment="1">
      <alignment vertical="center"/>
    </xf>
    <xf numFmtId="165" fontId="34" fillId="0" borderId="0" xfId="1" applyNumberFormat="1" applyFont="1" applyAlignment="1">
      <alignment vertical="center"/>
    </xf>
    <xf numFmtId="4" fontId="27" fillId="0" borderId="0" xfId="1" applyNumberFormat="1" applyFont="1" applyAlignment="1">
      <alignment vertical="center"/>
    </xf>
    <xf numFmtId="165" fontId="40" fillId="0" borderId="0" xfId="1" applyNumberFormat="1" applyFont="1" applyAlignment="1">
      <alignment vertical="center"/>
    </xf>
    <xf numFmtId="164" fontId="4" fillId="0" borderId="0" xfId="1" applyNumberFormat="1" applyFont="1" applyAlignment="1">
      <alignment vertical="center" wrapText="1"/>
    </xf>
    <xf numFmtId="0" fontId="48" fillId="0" borderId="0" xfId="0" applyFont="1" applyAlignment="1">
      <alignment horizontal="center" vertical="center"/>
    </xf>
    <xf numFmtId="49" fontId="10" fillId="0" borderId="0" xfId="0" applyNumberFormat="1" applyFont="1" applyAlignment="1">
      <alignment horizontal="center" vertical="center" wrapText="1"/>
    </xf>
    <xf numFmtId="4" fontId="22" fillId="0" borderId="0" xfId="0" applyNumberFormat="1" applyFont="1" applyAlignment="1">
      <alignment horizontal="right" vertical="center"/>
    </xf>
    <xf numFmtId="4" fontId="0" fillId="0" borderId="0" xfId="0" applyNumberFormat="1" applyAlignment="1">
      <alignment wrapText="1"/>
    </xf>
    <xf numFmtId="4" fontId="25" fillId="0" borderId="0" xfId="0" applyNumberFormat="1" applyFont="1" applyAlignment="1">
      <alignment horizontal="center" vertical="center" wrapText="1"/>
    </xf>
    <xf numFmtId="4" fontId="29" fillId="0" borderId="0" xfId="3" applyNumberFormat="1" applyAlignment="1">
      <alignment wrapText="1"/>
    </xf>
    <xf numFmtId="4" fontId="50" fillId="0" borderId="0" xfId="5" applyNumberFormat="1" applyFont="1" applyAlignment="1">
      <alignment wrapText="1"/>
    </xf>
    <xf numFmtId="165" fontId="28" fillId="0" borderId="0" xfId="1" applyNumberFormat="1" applyFont="1" applyAlignment="1">
      <alignment horizontal="right" vertical="center"/>
    </xf>
    <xf numFmtId="4" fontId="0" fillId="0" borderId="0" xfId="0" applyNumberFormat="1"/>
    <xf numFmtId="4" fontId="10" fillId="0" borderId="0" xfId="1" applyNumberFormat="1" applyFont="1" applyAlignment="1">
      <alignment wrapText="1"/>
    </xf>
    <xf numFmtId="4" fontId="22" fillId="0" borderId="0" xfId="0" applyNumberFormat="1" applyFont="1" applyAlignment="1">
      <alignment horizontal="right"/>
    </xf>
    <xf numFmtId="4" fontId="37" fillId="0" borderId="2" xfId="1" applyNumberFormat="1" applyFont="1" applyBorder="1" applyAlignment="1">
      <alignment horizontal="center" vertical="center" wrapText="1"/>
    </xf>
    <xf numFmtId="2" fontId="21" fillId="0" borderId="0" xfId="0" applyNumberFormat="1" applyFont="1"/>
    <xf numFmtId="4" fontId="4" fillId="0" borderId="0" xfId="0" applyNumberFormat="1" applyFont="1" applyAlignment="1">
      <alignment horizontal="center" vertical="center"/>
    </xf>
    <xf numFmtId="0" fontId="4" fillId="0" borderId="0" xfId="0" applyFont="1" applyAlignment="1">
      <alignment horizontal="left" vertical="center" wrapText="1"/>
    </xf>
    <xf numFmtId="4" fontId="33" fillId="0" borderId="0" xfId="1" applyNumberFormat="1" applyFont="1" applyAlignment="1">
      <alignment horizontal="right" vertical="center"/>
    </xf>
    <xf numFmtId="4" fontId="37" fillId="0" borderId="0" xfId="1" applyNumberFormat="1" applyFont="1" applyAlignment="1">
      <alignment horizontal="right" vertical="center" wrapText="1"/>
    </xf>
    <xf numFmtId="4" fontId="19" fillId="0" borderId="0" xfId="0" applyNumberFormat="1" applyFont="1" applyAlignment="1">
      <alignment horizontal="right"/>
    </xf>
    <xf numFmtId="4" fontId="37" fillId="0" borderId="1" xfId="0" applyNumberFormat="1" applyFont="1" applyBorder="1" applyAlignment="1">
      <alignment horizontal="center" vertical="center"/>
    </xf>
    <xf numFmtId="4" fontId="37" fillId="0" borderId="1" xfId="1" applyNumberFormat="1" applyFont="1" applyBorder="1" applyAlignment="1">
      <alignment horizontal="center" vertical="center"/>
    </xf>
    <xf numFmtId="4" fontId="43" fillId="0" borderId="1" xfId="0" applyNumberFormat="1" applyFont="1" applyBorder="1" applyAlignment="1">
      <alignment horizontal="center" vertical="center"/>
    </xf>
    <xf numFmtId="4" fontId="30" fillId="0" borderId="0" xfId="0" applyNumberFormat="1" applyFont="1"/>
    <xf numFmtId="4" fontId="13" fillId="0" borderId="0" xfId="1" applyNumberFormat="1" applyFont="1" applyAlignment="1">
      <alignment horizontal="right" vertical="center"/>
    </xf>
    <xf numFmtId="0" fontId="37" fillId="0" borderId="0" xfId="0" applyFont="1"/>
    <xf numFmtId="0" fontId="10" fillId="0" borderId="0" xfId="6" applyFont="1" applyAlignment="1">
      <alignment horizontal="center" vertical="top"/>
    </xf>
    <xf numFmtId="0" fontId="10" fillId="0" borderId="0" xfId="6" applyFont="1" applyAlignment="1">
      <alignment wrapText="1"/>
    </xf>
    <xf numFmtId="4" fontId="4" fillId="0" borderId="0" xfId="6" applyNumberFormat="1" applyFont="1" applyAlignment="1">
      <alignment horizontal="right" wrapText="1"/>
    </xf>
    <xf numFmtId="165" fontId="10" fillId="0" borderId="0" xfId="16" applyNumberFormat="1" applyFont="1" applyAlignment="1">
      <alignment horizontal="right"/>
    </xf>
    <xf numFmtId="165" fontId="4" fillId="0" borderId="0" xfId="16" applyNumberFormat="1" applyFont="1" applyAlignment="1">
      <alignment horizontal="right"/>
    </xf>
    <xf numFmtId="0" fontId="42" fillId="0" borderId="0" xfId="0" applyFont="1" applyAlignment="1">
      <alignment horizontal="center"/>
    </xf>
    <xf numFmtId="4" fontId="4" fillId="0" borderId="0" xfId="6" applyNumberFormat="1" applyFont="1" applyAlignment="1">
      <alignment vertical="top" wrapText="1"/>
    </xf>
    <xf numFmtId="0" fontId="18" fillId="0" borderId="0" xfId="0" applyFont="1" applyAlignment="1">
      <alignment horizontal="center" vertical="center" wrapText="1"/>
    </xf>
    <xf numFmtId="0" fontId="30" fillId="0" borderId="0" xfId="0" applyFont="1"/>
    <xf numFmtId="0" fontId="31" fillId="0" borderId="0" xfId="0" applyFont="1" applyAlignment="1">
      <alignment vertical="top" wrapText="1"/>
    </xf>
    <xf numFmtId="0" fontId="73" fillId="0" borderId="0" xfId="0" applyFont="1"/>
    <xf numFmtId="4" fontId="10" fillId="0" borderId="0" xfId="0" applyNumberFormat="1" applyFont="1"/>
    <xf numFmtId="4" fontId="17" fillId="0" borderId="0" xfId="0" applyNumberFormat="1" applyFont="1" applyAlignment="1">
      <alignment vertical="top" wrapText="1"/>
    </xf>
    <xf numFmtId="4" fontId="17" fillId="0" borderId="0" xfId="0" applyNumberFormat="1" applyFont="1" applyAlignment="1">
      <alignment wrapText="1"/>
    </xf>
    <xf numFmtId="4" fontId="4" fillId="0" borderId="0" xfId="1" applyNumberFormat="1" applyFont="1"/>
    <xf numFmtId="4" fontId="10" fillId="0" borderId="0" xfId="1" applyNumberFormat="1" applyFont="1"/>
    <xf numFmtId="0" fontId="71" fillId="0" borderId="0" xfId="0" applyFont="1"/>
    <xf numFmtId="14" fontId="19" fillId="0" borderId="0" xfId="0" applyNumberFormat="1" applyFont="1" applyAlignment="1">
      <alignment horizontal="center"/>
    </xf>
    <xf numFmtId="0" fontId="19" fillId="0" borderId="0" xfId="0" applyFont="1" applyAlignment="1">
      <alignment horizontal="center"/>
    </xf>
    <xf numFmtId="4" fontId="19" fillId="0" borderId="0" xfId="0" applyNumberFormat="1" applyFont="1"/>
    <xf numFmtId="1" fontId="37" fillId="0" borderId="0" xfId="0" applyNumberFormat="1" applyFont="1" applyAlignment="1">
      <alignment horizontal="center" vertical="top" wrapText="1"/>
    </xf>
    <xf numFmtId="4" fontId="13" fillId="0" borderId="0" xfId="0" applyNumberFormat="1" applyFont="1" applyAlignment="1">
      <alignment horizontal="left" wrapText="1"/>
    </xf>
    <xf numFmtId="4" fontId="10" fillId="0" borderId="0" xfId="0" applyNumberFormat="1" applyFont="1" applyAlignment="1">
      <alignment horizontal="left" wrapText="1"/>
    </xf>
    <xf numFmtId="0" fontId="76" fillId="0" borderId="0" xfId="0" applyFont="1"/>
    <xf numFmtId="165" fontId="42" fillId="0" borderId="0" xfId="0" applyNumberFormat="1" applyFont="1"/>
    <xf numFmtId="0" fontId="37" fillId="0" borderId="0" xfId="6" applyFont="1" applyAlignment="1">
      <alignment wrapText="1"/>
    </xf>
    <xf numFmtId="169" fontId="13" fillId="0" borderId="0" xfId="0" applyNumberFormat="1" applyFont="1" applyAlignment="1">
      <alignment horizontal="center" vertical="center" wrapText="1"/>
    </xf>
    <xf numFmtId="0" fontId="50" fillId="0" borderId="0" xfId="0" applyFont="1" applyAlignment="1">
      <alignment horizontal="left" wrapText="1"/>
    </xf>
    <xf numFmtId="170" fontId="0" fillId="0" borderId="0" xfId="0" applyNumberFormat="1"/>
    <xf numFmtId="0" fontId="78" fillId="0" borderId="0" xfId="0" applyFont="1" applyAlignment="1">
      <alignment vertical="top" wrapText="1"/>
    </xf>
    <xf numFmtId="9" fontId="4" fillId="0" borderId="0" xfId="2" applyFont="1" applyAlignment="1">
      <alignment horizontal="right" vertical="center" wrapText="1"/>
    </xf>
    <xf numFmtId="9" fontId="31" fillId="0" borderId="0" xfId="2" applyFont="1" applyAlignment="1">
      <alignment horizontal="right" vertical="center"/>
    </xf>
    <xf numFmtId="9" fontId="27" fillId="0" borderId="0" xfId="0" applyNumberFormat="1" applyFont="1" applyAlignment="1">
      <alignment horizontal="center" vertical="center" wrapText="1"/>
    </xf>
    <xf numFmtId="0" fontId="4" fillId="0" borderId="0" xfId="6" applyFont="1" applyAlignment="1">
      <alignment vertical="top" wrapText="1"/>
    </xf>
    <xf numFmtId="165" fontId="4" fillId="0" borderId="0" xfId="16" applyNumberFormat="1" applyFont="1" applyAlignment="1">
      <alignment horizontal="right" wrapText="1"/>
    </xf>
    <xf numFmtId="4" fontId="4" fillId="0" borderId="0" xfId="36" applyNumberFormat="1" applyFont="1" applyAlignment="1">
      <alignment wrapText="1"/>
    </xf>
    <xf numFmtId="4" fontId="4" fillId="0" borderId="0" xfId="6" applyNumberFormat="1" applyFont="1" applyAlignment="1">
      <alignment wrapText="1"/>
    </xf>
    <xf numFmtId="0" fontId="4" fillId="0" borderId="0" xfId="6" applyFont="1" applyAlignment="1">
      <alignment horizontal="left" vertical="top" wrapText="1"/>
    </xf>
    <xf numFmtId="4" fontId="4" fillId="0" borderId="0" xfId="6" applyNumberFormat="1" applyFont="1" applyAlignment="1">
      <alignment horizontal="right"/>
    </xf>
    <xf numFmtId="0" fontId="10" fillId="0" borderId="2" xfId="0" applyFont="1" applyBorder="1" applyAlignment="1">
      <alignment vertical="center"/>
    </xf>
    <xf numFmtId="165" fontId="10" fillId="0" borderId="2" xfId="0" applyNumberFormat="1" applyFont="1" applyBorder="1" applyAlignment="1">
      <alignment vertical="center"/>
    </xf>
    <xf numFmtId="0" fontId="10" fillId="0" borderId="0" xfId="51" applyFont="1" applyAlignment="1">
      <alignment horizontal="center" vertical="top"/>
    </xf>
    <xf numFmtId="0" fontId="4" fillId="0" borderId="0" xfId="51" applyAlignment="1">
      <alignment vertical="top" wrapText="1"/>
    </xf>
    <xf numFmtId="0" fontId="10" fillId="0" borderId="0" xfId="51" applyFont="1" applyAlignment="1">
      <alignment wrapText="1"/>
    </xf>
    <xf numFmtId="4" fontId="4" fillId="0" borderId="0" xfId="51" applyNumberFormat="1" applyAlignment="1">
      <alignment horizontal="right" wrapText="1"/>
    </xf>
    <xf numFmtId="165" fontId="10" fillId="0" borderId="0" xfId="57" applyNumberFormat="1" applyFont="1" applyAlignment="1">
      <alignment horizontal="right"/>
    </xf>
    <xf numFmtId="9" fontId="10" fillId="0" borderId="0" xfId="6" applyNumberFormat="1" applyFont="1" applyAlignment="1">
      <alignment wrapText="1"/>
    </xf>
    <xf numFmtId="165" fontId="37" fillId="0" borderId="0" xfId="16" applyNumberFormat="1" applyFont="1" applyAlignment="1">
      <alignment horizontal="right"/>
    </xf>
    <xf numFmtId="165" fontId="37" fillId="0" borderId="0" xfId="0" applyNumberFormat="1" applyFont="1"/>
    <xf numFmtId="0" fontId="4" fillId="0" borderId="0" xfId="0" applyFont="1" applyAlignment="1">
      <alignment wrapText="1"/>
    </xf>
    <xf numFmtId="165" fontId="27" fillId="0" borderId="0" xfId="1" applyNumberFormat="1" applyFont="1"/>
    <xf numFmtId="1" fontId="10" fillId="0" borderId="0" xfId="6" applyNumberFormat="1" applyFont="1" applyAlignment="1">
      <alignment horizontal="center" vertical="top"/>
    </xf>
    <xf numFmtId="0" fontId="77" fillId="0" borderId="0" xfId="0" applyFont="1" applyAlignment="1">
      <alignment horizontal="center" vertical="center" wrapText="1"/>
    </xf>
    <xf numFmtId="0" fontId="30" fillId="0" borderId="0" xfId="0" applyFont="1" applyFill="1"/>
    <xf numFmtId="0" fontId="0" fillId="0" borderId="0" xfId="0" applyFill="1"/>
    <xf numFmtId="0" fontId="4" fillId="0" borderId="0" xfId="0" applyFont="1" applyFill="1" applyAlignment="1">
      <alignment horizontal="left" vertical="center" wrapText="1"/>
    </xf>
    <xf numFmtId="0" fontId="4" fillId="0" borderId="0" xfId="0" applyFont="1" applyFill="1" applyAlignment="1">
      <alignment horizontal="left" vertical="top" wrapText="1"/>
    </xf>
    <xf numFmtId="0" fontId="110" fillId="0" borderId="0" xfId="0" applyFont="1" applyFill="1" applyAlignment="1">
      <alignment vertical="top" wrapText="1"/>
    </xf>
    <xf numFmtId="1" fontId="10" fillId="0" borderId="0" xfId="0" applyNumberFormat="1" applyFont="1" applyFill="1" applyAlignment="1">
      <alignment horizontal="center" vertical="top" wrapText="1"/>
    </xf>
    <xf numFmtId="0" fontId="10" fillId="0" borderId="0" xfId="0" applyFont="1" applyFill="1" applyAlignment="1">
      <alignment horizontal="center" vertical="center" wrapText="1"/>
    </xf>
    <xf numFmtId="4" fontId="21" fillId="0" borderId="0" xfId="0" applyNumberFormat="1" applyFont="1" applyFill="1" applyAlignment="1">
      <alignment horizontal="right" wrapText="1"/>
    </xf>
    <xf numFmtId="2" fontId="21" fillId="0" borderId="0" xfId="0" applyNumberFormat="1" applyFont="1" applyFill="1"/>
    <xf numFmtId="0" fontId="26" fillId="0" borderId="0" xfId="0" applyFont="1" applyFill="1" applyAlignment="1">
      <alignment vertical="top" wrapText="1"/>
    </xf>
    <xf numFmtId="9" fontId="22" fillId="0" borderId="0" xfId="2" applyFont="1" applyFill="1" applyAlignment="1">
      <alignment horizontal="center" vertical="center"/>
    </xf>
    <xf numFmtId="9" fontId="31" fillId="0" borderId="0" xfId="2" applyFont="1" applyFill="1" applyAlignment="1">
      <alignment horizontal="right" vertical="center"/>
    </xf>
    <xf numFmtId="0" fontId="78" fillId="0" borderId="0" xfId="0" applyFont="1" applyFill="1" applyAlignment="1">
      <alignment vertical="top" wrapText="1"/>
    </xf>
    <xf numFmtId="0" fontId="27" fillId="0" borderId="0" xfId="0" applyFont="1" applyFill="1" applyAlignment="1">
      <alignment horizontal="center" vertical="center" wrapText="1"/>
    </xf>
    <xf numFmtId="4" fontId="24" fillId="0" borderId="0" xfId="1" applyNumberFormat="1" applyFont="1" applyFill="1" applyAlignment="1">
      <alignment horizontal="right" vertical="center" wrapText="1"/>
    </xf>
    <xf numFmtId="4" fontId="27" fillId="0" borderId="0" xfId="1" applyNumberFormat="1" applyFont="1" applyFill="1" applyAlignment="1">
      <alignment horizontal="right" vertical="center"/>
    </xf>
    <xf numFmtId="4" fontId="4" fillId="0" borderId="0" xfId="1" applyNumberFormat="1" applyFont="1" applyFill="1" applyAlignment="1">
      <alignment horizontal="right" vertical="center" wrapText="1"/>
    </xf>
    <xf numFmtId="4" fontId="10" fillId="0" borderId="0" xfId="1" applyNumberFormat="1" applyFont="1" applyFill="1" applyAlignment="1">
      <alignment horizontal="right" vertical="center" wrapText="1"/>
    </xf>
    <xf numFmtId="4" fontId="4" fillId="0" borderId="0" xfId="0" applyNumberFormat="1" applyFont="1" applyFill="1" applyAlignment="1">
      <alignment horizontal="right" vertical="center" wrapText="1"/>
    </xf>
    <xf numFmtId="0" fontId="22" fillId="0" borderId="0" xfId="2" applyNumberFormat="1" applyFont="1" applyFill="1" applyAlignment="1">
      <alignment horizontal="center" vertical="center"/>
    </xf>
    <xf numFmtId="4" fontId="21" fillId="0" borderId="0" xfId="0" applyNumberFormat="1" applyFont="1" applyFill="1" applyAlignment="1">
      <alignment horizontal="right" vertical="center" wrapText="1"/>
    </xf>
    <xf numFmtId="4" fontId="24" fillId="0" borderId="0" xfId="1" applyNumberFormat="1" applyFont="1" applyFill="1" applyAlignment="1">
      <alignment horizontal="right" vertical="center"/>
    </xf>
    <xf numFmtId="4" fontId="17" fillId="0" borderId="0" xfId="0" applyNumberFormat="1" applyFont="1" applyFill="1" applyAlignment="1">
      <alignment vertical="top" wrapText="1"/>
    </xf>
    <xf numFmtId="165" fontId="4" fillId="0" borderId="0" xfId="1" applyNumberFormat="1" applyFont="1" applyFill="1" applyAlignment="1">
      <alignment horizontal="right" vertical="center"/>
    </xf>
    <xf numFmtId="165" fontId="10" fillId="0" borderId="0" xfId="1" applyNumberFormat="1" applyFont="1" applyFill="1" applyAlignment="1">
      <alignment horizontal="right" vertical="center"/>
    </xf>
    <xf numFmtId="0" fontId="4" fillId="0" borderId="0" xfId="0" applyFont="1" applyFill="1" applyAlignment="1">
      <alignment vertical="top" wrapText="1"/>
    </xf>
    <xf numFmtId="0" fontId="24" fillId="0" borderId="0" xfId="0" applyFont="1" applyFill="1" applyAlignment="1">
      <alignment horizontal="left" vertical="top" wrapText="1"/>
    </xf>
    <xf numFmtId="0" fontId="21" fillId="0" borderId="0" xfId="0" applyFont="1" applyFill="1" applyAlignment="1">
      <alignment vertical="top" wrapText="1"/>
    </xf>
    <xf numFmtId="0" fontId="0" fillId="0" borderId="0" xfId="0" applyFill="1" applyAlignment="1">
      <alignment horizontal="right" vertical="center"/>
    </xf>
    <xf numFmtId="4" fontId="21" fillId="0" borderId="0" xfId="0" applyNumberFormat="1" applyFont="1" applyFill="1" applyAlignment="1">
      <alignment vertical="top" wrapText="1"/>
    </xf>
    <xf numFmtId="165" fontId="21" fillId="0" borderId="0" xfId="1" applyNumberFormat="1" applyFont="1" applyFill="1" applyAlignment="1">
      <alignment horizontal="right" vertical="center"/>
    </xf>
    <xf numFmtId="165" fontId="24" fillId="0" borderId="0" xfId="1" applyNumberFormat="1" applyFont="1" applyFill="1" applyAlignment="1">
      <alignment horizontal="right" vertical="center" wrapText="1"/>
    </xf>
    <xf numFmtId="165" fontId="22" fillId="0" borderId="0" xfId="1" applyNumberFormat="1" applyFont="1" applyFill="1" applyAlignment="1">
      <alignment horizontal="right" vertical="center"/>
    </xf>
    <xf numFmtId="0" fontId="78" fillId="0" borderId="0" xfId="0" applyFont="1" applyFill="1" applyAlignment="1">
      <alignment horizontal="left" vertical="top" wrapText="1"/>
    </xf>
    <xf numFmtId="4" fontId="21" fillId="0" borderId="0" xfId="1" applyNumberFormat="1" applyFont="1" applyFill="1" applyAlignment="1">
      <alignment horizontal="right" vertical="center" wrapText="1"/>
    </xf>
    <xf numFmtId="165" fontId="27" fillId="0" borderId="0" xfId="1" applyNumberFormat="1" applyFont="1" applyFill="1" applyAlignment="1">
      <alignment horizontal="right" vertical="center"/>
    </xf>
    <xf numFmtId="0" fontId="4" fillId="0" borderId="0" xfId="3" applyFont="1" applyFill="1" applyAlignment="1">
      <alignment vertical="top" wrapText="1"/>
    </xf>
    <xf numFmtId="0" fontId="38" fillId="0" borderId="0" xfId="0" applyFont="1" applyFill="1" applyAlignment="1">
      <alignment horizontal="right" vertical="center"/>
    </xf>
    <xf numFmtId="4" fontId="78" fillId="0" borderId="0" xfId="0" applyNumberFormat="1" applyFont="1" applyFill="1" applyAlignment="1">
      <alignment vertical="top" wrapText="1"/>
    </xf>
    <xf numFmtId="0" fontId="10" fillId="0" borderId="0" xfId="0" applyFont="1" applyFill="1" applyAlignment="1">
      <alignment horizontal="center" vertical="center"/>
    </xf>
    <xf numFmtId="0" fontId="0" fillId="0" borderId="0" xfId="0" applyAlignment="1">
      <alignment horizontal="center"/>
    </xf>
    <xf numFmtId="4" fontId="4" fillId="0" borderId="0" xfId="1" applyNumberFormat="1" applyFont="1" applyFill="1" applyAlignment="1">
      <alignment vertical="center" wrapText="1"/>
    </xf>
    <xf numFmtId="4" fontId="4" fillId="0" borderId="0" xfId="0" applyNumberFormat="1" applyFont="1" applyFill="1" applyAlignment="1">
      <alignment vertical="top" wrapText="1"/>
    </xf>
    <xf numFmtId="9" fontId="10" fillId="0" borderId="0" xfId="2" applyFont="1" applyFill="1" applyAlignment="1">
      <alignment horizontal="center" vertical="center"/>
    </xf>
    <xf numFmtId="164" fontId="4" fillId="0" borderId="0" xfId="1" applyNumberFormat="1" applyFont="1" applyFill="1" applyAlignment="1">
      <alignment horizontal="right" vertical="center" wrapText="1"/>
    </xf>
    <xf numFmtId="164" fontId="10" fillId="0" borderId="0" xfId="1" applyNumberFormat="1" applyFont="1" applyFill="1" applyAlignment="1">
      <alignment horizontal="right" vertical="center" wrapText="1"/>
    </xf>
    <xf numFmtId="0" fontId="21" fillId="0" borderId="0" xfId="0" applyFont="1" applyFill="1" applyAlignment="1">
      <alignment horizontal="left" vertical="top" wrapText="1"/>
    </xf>
    <xf numFmtId="165" fontId="24" fillId="0" borderId="0" xfId="1" applyNumberFormat="1" applyFont="1" applyFill="1" applyAlignment="1">
      <alignment horizontal="right" vertical="center"/>
    </xf>
    <xf numFmtId="0" fontId="18" fillId="0" borderId="0" xfId="0" applyFont="1" applyFill="1" applyAlignment="1">
      <alignment horizontal="center" vertical="top" wrapText="1"/>
    </xf>
    <xf numFmtId="0" fontId="31" fillId="0" borderId="0" xfId="0" applyFont="1" applyFill="1" applyAlignment="1">
      <alignment horizontal="left" vertical="top" wrapText="1"/>
    </xf>
    <xf numFmtId="4" fontId="10" fillId="0" borderId="0" xfId="0" applyNumberFormat="1" applyFont="1" applyFill="1" applyAlignment="1">
      <alignment horizontal="right" vertical="center"/>
    </xf>
    <xf numFmtId="4" fontId="18" fillId="0" borderId="0" xfId="0" applyNumberFormat="1" applyFont="1" applyFill="1" applyAlignment="1">
      <alignment horizontal="center" vertical="center"/>
    </xf>
    <xf numFmtId="4" fontId="4" fillId="0" borderId="0" xfId="1" applyNumberFormat="1" applyFont="1" applyFill="1" applyAlignment="1">
      <alignment horizontal="center" vertical="center"/>
    </xf>
    <xf numFmtId="4" fontId="4" fillId="0" borderId="0" xfId="0" applyNumberFormat="1" applyFont="1" applyFill="1"/>
    <xf numFmtId="0" fontId="111" fillId="0" borderId="0" xfId="0" applyFont="1" applyAlignment="1">
      <alignment vertical="top" wrapText="1"/>
    </xf>
    <xf numFmtId="0" fontId="10" fillId="0" borderId="0" xfId="0" applyFont="1" applyFill="1" applyAlignment="1">
      <alignment horizontal="left" vertical="center" wrapText="1"/>
    </xf>
    <xf numFmtId="0" fontId="10" fillId="0" borderId="0" xfId="0" applyFont="1" applyFill="1" applyAlignment="1">
      <alignment horizontal="left" wrapText="1"/>
    </xf>
    <xf numFmtId="0" fontId="112" fillId="0" borderId="0" xfId="0" applyFont="1" applyFill="1"/>
    <xf numFmtId="0" fontId="113" fillId="0" borderId="0" xfId="0" applyFont="1" applyFill="1" applyAlignment="1">
      <alignment horizontal="left" vertical="center" wrapText="1"/>
    </xf>
    <xf numFmtId="0" fontId="0" fillId="29" borderId="0" xfId="0" applyFill="1" applyAlignment="1">
      <alignment horizontal="center"/>
    </xf>
    <xf numFmtId="0" fontId="30" fillId="0" borderId="23" xfId="0" applyFont="1" applyFill="1" applyBorder="1"/>
    <xf numFmtId="4" fontId="4" fillId="0" borderId="23" xfId="1" applyNumberFormat="1" applyFont="1" applyFill="1" applyBorder="1" applyAlignment="1">
      <alignment horizontal="center" vertical="center" wrapText="1"/>
    </xf>
    <xf numFmtId="3" fontId="4" fillId="0" borderId="23" xfId="1" applyNumberFormat="1" applyFont="1" applyFill="1" applyBorder="1" applyAlignment="1">
      <alignment horizontal="center" vertical="center" wrapText="1"/>
    </xf>
    <xf numFmtId="3" fontId="21" fillId="0" borderId="0" xfId="0" applyNumberFormat="1" applyFont="1" applyFill="1" applyAlignment="1">
      <alignment horizontal="right" wrapText="1"/>
    </xf>
    <xf numFmtId="4" fontId="4" fillId="19" borderId="0" xfId="1" applyNumberFormat="1" applyFont="1" applyFill="1" applyAlignment="1">
      <alignment horizontal="center" wrapText="1"/>
    </xf>
    <xf numFmtId="0" fontId="0" fillId="0" borderId="0" xfId="0" applyAlignment="1"/>
    <xf numFmtId="1" fontId="0" fillId="0" borderId="23" xfId="0" applyNumberFormat="1" applyBorder="1"/>
    <xf numFmtId="0" fontId="44" fillId="0" borderId="0" xfId="0" applyFont="1" applyFill="1" applyAlignment="1">
      <alignment horizontal="left" vertical="center"/>
    </xf>
    <xf numFmtId="0" fontId="13" fillId="0" borderId="0" xfId="0" applyFont="1" applyFill="1" applyAlignment="1">
      <alignment horizontal="left" vertical="center"/>
    </xf>
    <xf numFmtId="0" fontId="31" fillId="0" borderId="0" xfId="0" applyFont="1" applyFill="1" applyAlignment="1">
      <alignment vertical="top" wrapText="1"/>
    </xf>
    <xf numFmtId="0" fontId="24" fillId="0" borderId="0" xfId="0" applyFont="1" applyFill="1" applyAlignment="1">
      <alignment vertical="top" wrapText="1"/>
    </xf>
    <xf numFmtId="4" fontId="39" fillId="0" borderId="0" xfId="0" applyNumberFormat="1" applyFont="1" applyFill="1" applyAlignment="1">
      <alignment vertical="top" wrapText="1"/>
    </xf>
    <xf numFmtId="0" fontId="0" fillId="0" borderId="0" xfId="0" applyFill="1" applyAlignment="1">
      <alignment horizontal="center" vertical="center"/>
    </xf>
    <xf numFmtId="0" fontId="4" fillId="0" borderId="0" xfId="0" applyFont="1" applyFill="1" applyAlignment="1">
      <alignment horizontal="right" vertical="center"/>
    </xf>
    <xf numFmtId="0" fontId="0" fillId="0" borderId="0" xfId="0" applyFill="1" applyAlignment="1">
      <alignment horizontal="right"/>
    </xf>
    <xf numFmtId="0" fontId="22" fillId="0" borderId="0" xfId="2" applyNumberFormat="1" applyFont="1" applyFill="1" applyAlignment="1">
      <alignment horizontal="center"/>
    </xf>
    <xf numFmtId="9" fontId="4" fillId="0" borderId="0" xfId="2" applyFont="1" applyFill="1" applyAlignment="1">
      <alignment horizontal="right" vertical="center" wrapText="1"/>
    </xf>
    <xf numFmtId="9" fontId="10" fillId="0" borderId="0" xfId="0" applyNumberFormat="1" applyFont="1" applyFill="1" applyAlignment="1">
      <alignment horizontal="center" vertical="center" wrapText="1"/>
    </xf>
    <xf numFmtId="0" fontId="49" fillId="0" borderId="0" xfId="0" applyFont="1" applyFill="1"/>
    <xf numFmtId="4" fontId="0" fillId="0" borderId="0" xfId="0" applyNumberFormat="1" applyFill="1"/>
    <xf numFmtId="4" fontId="37" fillId="0" borderId="2" xfId="1" applyNumberFormat="1" applyFont="1" applyFill="1" applyBorder="1" applyAlignment="1">
      <alignment horizontal="right" vertical="center" wrapText="1"/>
    </xf>
    <xf numFmtId="0" fontId="35" fillId="0" borderId="0" xfId="0" applyFont="1" applyFill="1" applyAlignment="1">
      <alignment horizontal="center" vertical="center" wrapText="1"/>
    </xf>
    <xf numFmtId="4" fontId="36" fillId="0" borderId="0" xfId="0" applyNumberFormat="1" applyFont="1" applyFill="1" applyAlignment="1">
      <alignment horizontal="right" vertical="center" wrapText="1"/>
    </xf>
    <xf numFmtId="0" fontId="27" fillId="0" borderId="0" xfId="0" applyFont="1" applyFill="1" applyAlignment="1">
      <alignment vertical="center" wrapText="1"/>
    </xf>
    <xf numFmtId="4" fontId="24" fillId="0" borderId="0" xfId="0" applyNumberFormat="1" applyFont="1" applyFill="1" applyAlignment="1">
      <alignment horizontal="right" vertical="center" wrapText="1"/>
    </xf>
    <xf numFmtId="0" fontId="13" fillId="0" borderId="0" xfId="0" applyFont="1" applyFill="1" applyAlignment="1">
      <alignment horizontal="left" vertical="center" wrapText="1"/>
    </xf>
    <xf numFmtId="0" fontId="10" fillId="0" borderId="0" xfId="166" applyFont="1" applyFill="1" applyAlignment="1">
      <alignment horizontal="center" wrapText="1"/>
    </xf>
    <xf numFmtId="4" fontId="4" fillId="0" borderId="0" xfId="428" applyNumberFormat="1" applyFont="1" applyFill="1" applyBorder="1" applyAlignment="1">
      <alignment wrapText="1"/>
    </xf>
    <xf numFmtId="4" fontId="10" fillId="0" borderId="0" xfId="428" applyNumberFormat="1" applyFont="1" applyFill="1" applyBorder="1" applyAlignment="1">
      <alignment horizontal="right" wrapText="1"/>
    </xf>
    <xf numFmtId="4" fontId="13" fillId="0" borderId="0" xfId="1" applyNumberFormat="1" applyFont="1" applyBorder="1" applyAlignment="1">
      <alignment horizontal="right" vertical="center"/>
    </xf>
    <xf numFmtId="0" fontId="14" fillId="0" borderId="0" xfId="0" applyFont="1" applyBorder="1"/>
    <xf numFmtId="0" fontId="13" fillId="0" borderId="0" xfId="0" applyFont="1" applyBorder="1" applyAlignment="1">
      <alignment horizontal="left" vertical="center" wrapText="1"/>
    </xf>
    <xf numFmtId="0" fontId="4" fillId="0" borderId="1" xfId="0" applyFont="1" applyBorder="1" applyAlignment="1">
      <alignment vertical="top" wrapText="1"/>
    </xf>
    <xf numFmtId="0" fontId="30" fillId="0" borderId="0" xfId="0" applyFont="1" applyFill="1" applyAlignment="1">
      <alignment horizontal="left" vertical="top" wrapText="1"/>
    </xf>
    <xf numFmtId="4" fontId="4" fillId="0" borderId="0" xfId="0" applyNumberFormat="1" applyFont="1" applyAlignment="1">
      <alignment horizontal="right" vertical="center"/>
    </xf>
    <xf numFmtId="0" fontId="4" fillId="0" borderId="0" xfId="61" applyAlignment="1">
      <alignment vertical="top" wrapText="1"/>
    </xf>
    <xf numFmtId="0" fontId="10" fillId="0" borderId="0" xfId="61" applyFont="1" applyAlignment="1">
      <alignment wrapText="1"/>
    </xf>
    <xf numFmtId="4" fontId="4" fillId="0" borderId="0" xfId="61" applyNumberFormat="1" applyAlignment="1">
      <alignment wrapText="1"/>
    </xf>
    <xf numFmtId="165" fontId="4" fillId="0" borderId="0" xfId="66" applyNumberFormat="1" applyAlignment="1">
      <alignment horizontal="right"/>
    </xf>
    <xf numFmtId="165" fontId="10" fillId="0" borderId="0" xfId="66" applyNumberFormat="1" applyFont="1" applyAlignment="1">
      <alignment horizontal="right"/>
    </xf>
    <xf numFmtId="0" fontId="13" fillId="0" borderId="0" xfId="0" applyFont="1" applyFill="1" applyAlignment="1">
      <alignment horizontal="center" vertical="center"/>
    </xf>
    <xf numFmtId="0" fontId="14" fillId="0" borderId="0" xfId="0" applyFont="1" applyFill="1"/>
    <xf numFmtId="9" fontId="10" fillId="0" borderId="0" xfId="0" applyNumberFormat="1" applyFont="1" applyAlignment="1">
      <alignment horizontal="left" wrapText="1"/>
    </xf>
    <xf numFmtId="0" fontId="4" fillId="0" borderId="0" xfId="0" applyFont="1" applyBorder="1" applyAlignment="1">
      <alignment vertical="top" wrapText="1"/>
    </xf>
    <xf numFmtId="4" fontId="10" fillId="0" borderId="0" xfId="0" applyNumberFormat="1" applyFont="1" applyBorder="1" applyAlignment="1">
      <alignment horizontal="left" wrapText="1"/>
    </xf>
    <xf numFmtId="4" fontId="10" fillId="0" borderId="0" xfId="0" applyNumberFormat="1" applyFont="1" applyBorder="1"/>
    <xf numFmtId="4" fontId="4" fillId="0" borderId="0" xfId="1" applyNumberFormat="1" applyFont="1" applyBorder="1" applyAlignment="1">
      <alignment wrapText="1"/>
    </xf>
    <xf numFmtId="4" fontId="10" fillId="0" borderId="0" xfId="1" applyNumberFormat="1" applyFont="1" applyBorder="1" applyAlignment="1">
      <alignment wrapText="1"/>
    </xf>
    <xf numFmtId="0" fontId="73" fillId="0" borderId="0" xfId="0" applyFont="1" applyBorder="1"/>
    <xf numFmtId="0" fontId="74" fillId="0" borderId="0" xfId="0" applyFont="1" applyBorder="1" applyAlignment="1">
      <alignment horizontal="left" vertical="center" wrapText="1"/>
    </xf>
    <xf numFmtId="4" fontId="37" fillId="0" borderId="0" xfId="0" applyNumberFormat="1" applyFont="1" applyBorder="1" applyAlignment="1">
      <alignment horizontal="left" wrapText="1"/>
    </xf>
    <xf numFmtId="4" fontId="37" fillId="0" borderId="0" xfId="0" applyNumberFormat="1" applyFont="1" applyBorder="1"/>
    <xf numFmtId="4" fontId="37" fillId="0" borderId="0" xfId="1" applyNumberFormat="1" applyFont="1" applyBorder="1" applyAlignment="1">
      <alignment vertical="center" wrapText="1"/>
    </xf>
    <xf numFmtId="0" fontId="30" fillId="0" borderId="0" xfId="0" applyFont="1" applyBorder="1"/>
    <xf numFmtId="0" fontId="75" fillId="0" borderId="0" xfId="0" applyFont="1" applyBorder="1" applyAlignment="1">
      <alignment vertical="top" wrapText="1"/>
    </xf>
    <xf numFmtId="4" fontId="42" fillId="0" borderId="0" xfId="1" applyNumberFormat="1" applyFont="1" applyBorder="1" applyAlignment="1">
      <alignment wrapText="1"/>
    </xf>
    <xf numFmtId="0" fontId="13" fillId="0" borderId="0" xfId="0" applyFont="1" applyBorder="1" applyAlignment="1">
      <alignment horizontal="left" vertical="center"/>
    </xf>
    <xf numFmtId="4" fontId="13" fillId="0" borderId="0" xfId="0" applyNumberFormat="1" applyFont="1" applyBorder="1" applyAlignment="1">
      <alignment horizontal="left" wrapText="1"/>
    </xf>
    <xf numFmtId="4" fontId="14" fillId="0" borderId="0" xfId="1" applyNumberFormat="1" applyFont="1" applyBorder="1" applyAlignment="1">
      <alignment wrapText="1"/>
    </xf>
    <xf numFmtId="4" fontId="13" fillId="0" borderId="0" xfId="1" applyNumberFormat="1" applyFont="1" applyBorder="1" applyAlignment="1">
      <alignment horizontal="right" vertical="center" wrapText="1"/>
    </xf>
    <xf numFmtId="0" fontId="114" fillId="0" borderId="3" xfId="0" applyFont="1" applyBorder="1" applyAlignment="1">
      <alignment horizontal="left" vertical="center"/>
    </xf>
    <xf numFmtId="0" fontId="114" fillId="0" borderId="6" xfId="0" applyFont="1" applyBorder="1" applyAlignment="1">
      <alignment horizontal="left" vertical="center" wrapText="1"/>
    </xf>
    <xf numFmtId="0" fontId="114" fillId="0" borderId="6" xfId="0" applyFont="1" applyBorder="1" applyAlignment="1">
      <alignment horizontal="left" vertical="center"/>
    </xf>
    <xf numFmtId="0" fontId="114" fillId="0" borderId="6" xfId="0" applyFont="1" applyBorder="1" applyAlignment="1">
      <alignment horizontal="right" vertical="center" wrapText="1"/>
    </xf>
    <xf numFmtId="0" fontId="115" fillId="0" borderId="6" xfId="0" applyFont="1" applyBorder="1" applyAlignment="1">
      <alignment horizontal="left" vertical="center" wrapText="1"/>
    </xf>
    <xf numFmtId="0" fontId="114" fillId="0" borderId="26" xfId="0" applyFont="1" applyBorder="1" applyAlignment="1">
      <alignment horizontal="left" vertical="center"/>
    </xf>
    <xf numFmtId="0" fontId="114" fillId="0" borderId="27" xfId="0" applyFont="1" applyBorder="1" applyAlignment="1">
      <alignment horizontal="left" vertical="center" wrapText="1"/>
    </xf>
    <xf numFmtId="0" fontId="114" fillId="0" borderId="27" xfId="0" applyFont="1" applyBorder="1" applyAlignment="1">
      <alignment horizontal="left" vertical="center"/>
    </xf>
    <xf numFmtId="0" fontId="114" fillId="0" borderId="27" xfId="0" applyFont="1" applyBorder="1" applyAlignment="1">
      <alignment horizontal="right" vertical="center" wrapText="1"/>
    </xf>
    <xf numFmtId="0" fontId="115" fillId="0" borderId="27" xfId="0" applyFont="1" applyBorder="1" applyAlignment="1">
      <alignment horizontal="left" vertical="center" wrapText="1"/>
    </xf>
    <xf numFmtId="4" fontId="114" fillId="0" borderId="27" xfId="0" applyNumberFormat="1" applyFont="1" applyBorder="1" applyAlignment="1">
      <alignment horizontal="left" vertical="center" wrapText="1"/>
    </xf>
    <xf numFmtId="0" fontId="115" fillId="0" borderId="27" xfId="0" applyFont="1" applyBorder="1" applyAlignment="1">
      <alignment horizontal="left" vertical="center"/>
    </xf>
    <xf numFmtId="0" fontId="115" fillId="0" borderId="27" xfId="0" applyFont="1" applyBorder="1" applyAlignment="1">
      <alignment horizontal="right" vertical="center" wrapText="1"/>
    </xf>
    <xf numFmtId="0" fontId="76" fillId="0" borderId="0" xfId="0" applyFont="1" applyBorder="1"/>
    <xf numFmtId="4" fontId="17" fillId="0" borderId="0" xfId="0" applyNumberFormat="1" applyFont="1" applyBorder="1" applyAlignment="1">
      <alignment vertical="top" wrapText="1"/>
    </xf>
    <xf numFmtId="4" fontId="17" fillId="0" borderId="0" xfId="0" applyNumberFormat="1" applyFont="1" applyBorder="1" applyAlignment="1">
      <alignment wrapText="1"/>
    </xf>
    <xf numFmtId="4" fontId="4" fillId="0" borderId="0" xfId="1" applyNumberFormat="1" applyFont="1" applyBorder="1"/>
    <xf numFmtId="4" fontId="10" fillId="0" borderId="0" xfId="1" applyNumberFormat="1" applyFont="1" applyBorder="1"/>
    <xf numFmtId="4" fontId="4" fillId="0" borderId="0" xfId="0" applyNumberFormat="1" applyFont="1" applyBorder="1" applyAlignment="1">
      <alignment horizontal="left"/>
    </xf>
    <xf numFmtId="4" fontId="30" fillId="0" borderId="0" xfId="0" applyNumberFormat="1" applyFont="1" applyBorder="1"/>
    <xf numFmtId="4" fontId="4" fillId="0" borderId="0" xfId="0" applyNumberFormat="1" applyFont="1" applyBorder="1"/>
    <xf numFmtId="4" fontId="4" fillId="0" borderId="0" xfId="0" applyNumberFormat="1" applyFont="1" applyBorder="1" applyAlignment="1">
      <alignment wrapText="1"/>
    </xf>
    <xf numFmtId="0" fontId="114" fillId="0" borderId="28" xfId="0" applyFont="1" applyBorder="1" applyAlignment="1">
      <alignment horizontal="left" vertical="center"/>
    </xf>
    <xf numFmtId="0" fontId="114" fillId="0" borderId="26" xfId="0" applyFont="1" applyBorder="1" applyAlignment="1">
      <alignment horizontal="left" vertical="center" wrapText="1"/>
    </xf>
    <xf numFmtId="4" fontId="13" fillId="0" borderId="0" xfId="1" applyNumberFormat="1" applyFont="1" applyFill="1" applyAlignment="1">
      <alignment horizontal="right" vertical="center"/>
    </xf>
    <xf numFmtId="0" fontId="14" fillId="0" borderId="0" xfId="0" applyFont="1" applyBorder="1" applyAlignment="1">
      <alignment horizontal="left" vertical="center" wrapText="1"/>
    </xf>
    <xf numFmtId="180" fontId="72" fillId="0" borderId="0" xfId="1" applyNumberFormat="1" applyFont="1" applyAlignment="1">
      <alignment horizontal="right" vertical="center"/>
    </xf>
    <xf numFmtId="0" fontId="14" fillId="0" borderId="0" xfId="0" applyFont="1" applyAlignment="1">
      <alignment horizontal="center" vertical="center"/>
    </xf>
    <xf numFmtId="0" fontId="14" fillId="0" borderId="0" xfId="0" applyFont="1" applyFill="1" applyAlignment="1">
      <alignment horizontal="left" vertical="center" wrapText="1"/>
    </xf>
    <xf numFmtId="0" fontId="13" fillId="0" borderId="1" xfId="0" applyFont="1" applyBorder="1" applyAlignment="1">
      <alignment horizontal="left" vertical="center" wrapText="1"/>
    </xf>
    <xf numFmtId="165" fontId="4" fillId="0" borderId="0" xfId="66" applyNumberFormat="1" applyFont="1" applyAlignment="1">
      <alignment horizontal="right"/>
    </xf>
    <xf numFmtId="0" fontId="118" fillId="0" borderId="3" xfId="0" applyFont="1" applyBorder="1" applyAlignment="1">
      <alignment horizontal="left" vertical="center" wrapText="1"/>
    </xf>
    <xf numFmtId="0" fontId="118" fillId="0" borderId="6" xfId="0" applyFont="1" applyBorder="1" applyAlignment="1">
      <alignment horizontal="left" vertical="center"/>
    </xf>
    <xf numFmtId="0" fontId="118" fillId="0" borderId="6" xfId="0" applyFont="1" applyBorder="1" applyAlignment="1">
      <alignment horizontal="right" vertical="center" wrapText="1"/>
    </xf>
    <xf numFmtId="0" fontId="118" fillId="0" borderId="26" xfId="0" applyFont="1" applyBorder="1" applyAlignment="1">
      <alignment horizontal="left" vertical="center" wrapText="1"/>
    </xf>
    <xf numFmtId="0" fontId="118" fillId="0" borderId="27" xfId="0" applyFont="1" applyBorder="1" applyAlignment="1">
      <alignment horizontal="left" vertical="center"/>
    </xf>
    <xf numFmtId="0" fontId="118" fillId="0" borderId="27" xfId="0" applyFont="1" applyBorder="1" applyAlignment="1">
      <alignment horizontal="right" vertical="center" wrapText="1"/>
    </xf>
    <xf numFmtId="49" fontId="118" fillId="0" borderId="3" xfId="0" applyNumberFormat="1" applyFont="1" applyBorder="1" applyAlignment="1">
      <alignment horizontal="left" vertical="center" wrapText="1"/>
    </xf>
    <xf numFmtId="49" fontId="118" fillId="0" borderId="26" xfId="0" applyNumberFormat="1" applyFont="1" applyBorder="1" applyAlignment="1">
      <alignment horizontal="left" vertical="center" wrapText="1"/>
    </xf>
    <xf numFmtId="49" fontId="118" fillId="0" borderId="6" xfId="0" applyNumberFormat="1" applyFont="1" applyBorder="1" applyAlignment="1">
      <alignment horizontal="left" vertical="center" wrapText="1"/>
    </xf>
    <xf numFmtId="49" fontId="118" fillId="0" borderId="27" xfId="0" applyNumberFormat="1" applyFont="1" applyBorder="1" applyAlignment="1">
      <alignment horizontal="left" vertical="center" wrapText="1"/>
    </xf>
    <xf numFmtId="9" fontId="119" fillId="0" borderId="0" xfId="0" applyNumberFormat="1" applyFont="1" applyFill="1" applyAlignment="1">
      <alignment horizontal="center" vertical="center" wrapText="1"/>
    </xf>
    <xf numFmtId="4" fontId="78" fillId="0" borderId="0" xfId="343" applyNumberFormat="1" applyFont="1" applyAlignment="1">
      <alignment vertical="top" wrapText="1"/>
    </xf>
    <xf numFmtId="0" fontId="4" fillId="0" borderId="0" xfId="432" applyFont="1" applyAlignment="1">
      <alignment horizontal="left" vertical="top" wrapText="1"/>
    </xf>
    <xf numFmtId="1" fontId="10" fillId="0" borderId="0" xfId="432" applyNumberFormat="1" applyFont="1" applyAlignment="1">
      <alignment horizontal="center" vertical="top"/>
    </xf>
    <xf numFmtId="0" fontId="13" fillId="0" borderId="0" xfId="0" applyFont="1" applyAlignment="1">
      <alignment horizontal="center" wrapText="1"/>
    </xf>
    <xf numFmtId="4" fontId="13" fillId="0" borderId="0" xfId="0" applyNumberFormat="1" applyFont="1" applyAlignment="1">
      <alignment horizontal="right" wrapText="1"/>
    </xf>
    <xf numFmtId="4" fontId="14" fillId="0" borderId="0" xfId="1" applyNumberFormat="1" applyFont="1" applyAlignment="1">
      <alignment wrapText="1"/>
    </xf>
    <xf numFmtId="4" fontId="13" fillId="0" borderId="0" xfId="1" applyNumberFormat="1" applyFont="1" applyAlignment="1">
      <alignment horizontal="right" wrapText="1"/>
    </xf>
    <xf numFmtId="4" fontId="22" fillId="0" borderId="0" xfId="0" applyNumberFormat="1" applyFont="1" applyAlignment="1">
      <alignment horizontal="left"/>
    </xf>
    <xf numFmtId="4" fontId="109" fillId="0" borderId="0" xfId="1" applyNumberFormat="1" applyFont="1" applyAlignment="1">
      <alignment horizontal="right"/>
    </xf>
    <xf numFmtId="4" fontId="22" fillId="0" borderId="0" xfId="4" applyNumberFormat="1" applyFont="1" applyAlignment="1">
      <alignment horizontal="right" wrapText="1"/>
    </xf>
    <xf numFmtId="4" fontId="10" fillId="0" borderId="0" xfId="1" applyNumberFormat="1" applyFont="1" applyAlignment="1">
      <alignment horizontal="right"/>
    </xf>
    <xf numFmtId="0" fontId="109" fillId="0" borderId="0" xfId="0" applyFont="1" applyAlignment="1">
      <alignment horizontal="left" vertical="top" wrapText="1"/>
    </xf>
    <xf numFmtId="0" fontId="4" fillId="0" borderId="0" xfId="51" applyFont="1" applyAlignment="1">
      <alignment vertical="top" wrapText="1"/>
    </xf>
    <xf numFmtId="4" fontId="121" fillId="0" borderId="0" xfId="1" applyNumberFormat="1" applyFont="1" applyBorder="1" applyAlignment="1">
      <alignment horizontal="right" vertical="center"/>
    </xf>
    <xf numFmtId="0" fontId="122" fillId="0" borderId="0" xfId="0" applyFont="1" applyFill="1" applyAlignment="1">
      <alignment horizontal="left" vertical="center" wrapText="1"/>
    </xf>
    <xf numFmtId="4" fontId="122" fillId="0" borderId="0" xfId="1" applyNumberFormat="1" applyFont="1" applyFill="1" applyAlignment="1">
      <alignment horizontal="right" vertical="center"/>
    </xf>
    <xf numFmtId="0" fontId="10" fillId="0" borderId="1" xfId="0" applyFont="1" applyBorder="1" applyAlignment="1">
      <alignment horizontal="center" vertical="center"/>
    </xf>
    <xf numFmtId="164" fontId="4" fillId="0" borderId="1" xfId="1" applyNumberFormat="1" applyFont="1" applyBorder="1" applyAlignment="1">
      <alignment horizontal="center" vertical="center"/>
    </xf>
    <xf numFmtId="0" fontId="13" fillId="0" borderId="0" xfId="0" applyFont="1" applyBorder="1" applyAlignment="1">
      <alignment horizontal="center" vertical="center"/>
    </xf>
    <xf numFmtId="180" fontId="72" fillId="0" borderId="0" xfId="1" applyNumberFormat="1" applyFont="1" applyBorder="1" applyAlignment="1">
      <alignment horizontal="right" vertical="center"/>
    </xf>
    <xf numFmtId="0" fontId="13" fillId="0" borderId="0" xfId="0" applyFont="1" applyBorder="1" applyAlignment="1">
      <alignment vertical="top" wrapText="1"/>
    </xf>
    <xf numFmtId="0" fontId="13" fillId="0" borderId="0" xfId="0" applyFont="1" applyBorder="1" applyAlignment="1">
      <alignment horizontal="left" wrapText="1"/>
    </xf>
    <xf numFmtId="0" fontId="14" fillId="0" borderId="1" xfId="0" applyFont="1" applyBorder="1" applyAlignment="1">
      <alignment horizontal="left" vertical="center" wrapText="1"/>
    </xf>
    <xf numFmtId="4" fontId="121" fillId="0" borderId="1" xfId="1" applyNumberFormat="1" applyFont="1" applyBorder="1" applyAlignment="1">
      <alignment horizontal="right" vertical="center"/>
    </xf>
    <xf numFmtId="0" fontId="110" fillId="0" borderId="0" xfId="0" applyFont="1" applyFill="1" applyAlignment="1">
      <alignment horizontal="center" wrapText="1"/>
    </xf>
    <xf numFmtId="0" fontId="10" fillId="0" borderId="0" xfId="0" applyFont="1" applyFill="1" applyAlignment="1">
      <alignment horizontal="center" wrapText="1"/>
    </xf>
    <xf numFmtId="4" fontId="4" fillId="0" borderId="0" xfId="1" applyNumberFormat="1" applyFont="1" applyFill="1" applyAlignment="1">
      <alignment horizontal="center" wrapText="1"/>
    </xf>
    <xf numFmtId="0" fontId="0" fillId="0" borderId="0" xfId="0" applyFill="1" applyAlignment="1">
      <alignment horizontal="center" wrapText="1"/>
    </xf>
    <xf numFmtId="0" fontId="10" fillId="0" borderId="0" xfId="2" applyNumberFormat="1" applyFont="1" applyFill="1" applyAlignment="1">
      <alignment horizontal="center"/>
    </xf>
    <xf numFmtId="165" fontId="27" fillId="0" borderId="0" xfId="1" applyNumberFormat="1" applyFont="1" applyFill="1"/>
    <xf numFmtId="4" fontId="32" fillId="0" borderId="0" xfId="5" applyNumberFormat="1" applyFont="1" applyAlignment="1">
      <alignment wrapText="1"/>
    </xf>
    <xf numFmtId="4" fontId="37" fillId="0" borderId="2" xfId="1" applyNumberFormat="1" applyFont="1" applyBorder="1" applyAlignment="1">
      <alignment wrapText="1"/>
    </xf>
    <xf numFmtId="4" fontId="37" fillId="0" borderId="0" xfId="1" applyNumberFormat="1" applyFont="1" applyBorder="1" applyAlignment="1">
      <alignment wrapText="1"/>
    </xf>
    <xf numFmtId="4" fontId="13" fillId="0" borderId="0" xfId="1" applyNumberFormat="1" applyFont="1" applyBorder="1" applyAlignment="1">
      <alignment wrapText="1"/>
    </xf>
    <xf numFmtId="4" fontId="90" fillId="0" borderId="0" xfId="0" applyNumberFormat="1" applyFont="1" applyAlignment="1">
      <alignment horizontal="left" vertical="center"/>
    </xf>
    <xf numFmtId="0" fontId="123" fillId="0" borderId="0" xfId="0" applyFont="1" applyAlignment="1">
      <alignment horizontal="left" vertical="center"/>
    </xf>
    <xf numFmtId="4" fontId="124" fillId="0" borderId="0" xfId="0" applyNumberFormat="1" applyFont="1"/>
    <xf numFmtId="4" fontId="124" fillId="0" borderId="0" xfId="0" applyNumberFormat="1" applyFont="1" applyBorder="1"/>
    <xf numFmtId="4" fontId="124" fillId="0" borderId="0" xfId="0" applyNumberFormat="1" applyFont="1" applyBorder="1" applyAlignment="1">
      <alignment horizontal="left"/>
    </xf>
    <xf numFmtId="4" fontId="124" fillId="0" borderId="0" xfId="0" applyNumberFormat="1" applyFont="1" applyAlignment="1">
      <alignment horizontal="right"/>
    </xf>
    <xf numFmtId="4" fontId="124" fillId="0" borderId="1" xfId="0" applyNumberFormat="1" applyFont="1" applyBorder="1" applyAlignment="1">
      <alignment horizontal="right"/>
    </xf>
    <xf numFmtId="0" fontId="125" fillId="0" borderId="0" xfId="0" applyFont="1"/>
    <xf numFmtId="0" fontId="126" fillId="0" borderId="0" xfId="0" applyFont="1" applyAlignment="1">
      <alignment horizontal="left" vertical="center"/>
    </xf>
    <xf numFmtId="0" fontId="48" fillId="0" borderId="0" xfId="0" applyFont="1" applyAlignment="1">
      <alignment horizontal="right" vertical="center"/>
    </xf>
    <xf numFmtId="0" fontId="123" fillId="0" borderId="1" xfId="0" applyFont="1" applyBorder="1" applyAlignment="1">
      <alignment horizontal="left" vertical="center"/>
    </xf>
    <xf numFmtId="0" fontId="123" fillId="0" borderId="0" xfId="0" applyFont="1" applyBorder="1" applyAlignment="1">
      <alignment horizontal="left" vertical="center"/>
    </xf>
    <xf numFmtId="0" fontId="125" fillId="0" borderId="0" xfId="0" applyFont="1" applyAlignment="1">
      <alignment horizontal="left"/>
    </xf>
    <xf numFmtId="4" fontId="124" fillId="0" borderId="0" xfId="0" applyNumberFormat="1" applyFont="1" applyAlignment="1">
      <alignment horizontal="left"/>
    </xf>
    <xf numFmtId="0" fontId="122" fillId="0" borderId="0" xfId="0" applyFont="1" applyAlignment="1">
      <alignment horizontal="right" vertical="center"/>
    </xf>
    <xf numFmtId="0" fontId="124" fillId="0" borderId="0" xfId="0" applyFont="1"/>
    <xf numFmtId="0" fontId="127" fillId="0" borderId="0" xfId="0" applyFont="1" applyAlignment="1">
      <alignment horizontal="right" vertical="center"/>
    </xf>
    <xf numFmtId="0" fontId="0" fillId="0" borderId="0" xfId="0" applyAlignment="1">
      <alignment horizontal="right"/>
    </xf>
    <xf numFmtId="4" fontId="128" fillId="0" borderId="0" xfId="1" applyNumberFormat="1" applyFont="1" applyAlignment="1">
      <alignment horizontal="right" wrapText="1"/>
    </xf>
    <xf numFmtId="4" fontId="129" fillId="0" borderId="0" xfId="0" applyNumberFormat="1" applyFont="1"/>
    <xf numFmtId="4" fontId="39" fillId="0" borderId="0" xfId="0" applyNumberFormat="1" applyFont="1" applyAlignment="1">
      <alignment vertical="top" wrapText="1"/>
    </xf>
    <xf numFmtId="4" fontId="125" fillId="0" borderId="0" xfId="0" applyNumberFormat="1" applyFont="1"/>
    <xf numFmtId="0" fontId="116" fillId="0" borderId="5" xfId="0" applyFont="1" applyBorder="1" applyAlignment="1">
      <alignment horizontal="right" vertical="center"/>
    </xf>
    <xf numFmtId="0" fontId="116" fillId="0" borderId="6" xfId="0" applyFont="1" applyBorder="1" applyAlignment="1">
      <alignment horizontal="right" vertical="center"/>
    </xf>
    <xf numFmtId="0" fontId="0" fillId="30" borderId="0" xfId="0" applyFill="1" applyAlignment="1">
      <alignment horizontal="center"/>
    </xf>
    <xf numFmtId="0" fontId="0" fillId="29" borderId="0" xfId="0" applyFill="1" applyAlignment="1">
      <alignment horizontal="center"/>
    </xf>
    <xf numFmtId="8" fontId="116" fillId="0" borderId="4" xfId="0" applyNumberFormat="1" applyFont="1" applyBorder="1" applyAlignment="1">
      <alignment horizontal="right" vertical="center"/>
    </xf>
  </cellXfs>
  <cellStyles count="433">
    <cellStyle name="20 % – Poudarek1 2" xfId="347"/>
    <cellStyle name="20 % – Poudarek2 2" xfId="348"/>
    <cellStyle name="20 % – Poudarek3 2" xfId="349"/>
    <cellStyle name="20 % – Poudarek4 2" xfId="350"/>
    <cellStyle name="20 % – Poudarek5 2" xfId="351"/>
    <cellStyle name="20 % – Poudarek6 2" xfId="352"/>
    <cellStyle name="20% - Accent1" xfId="112"/>
    <cellStyle name="20% - Accent2" xfId="113"/>
    <cellStyle name="20% - Accent3" xfId="114"/>
    <cellStyle name="20% - Accent4" xfId="115"/>
    <cellStyle name="20% - Accent5" xfId="116"/>
    <cellStyle name="20% - Accent6" xfId="117"/>
    <cellStyle name="40 % – Poudarek1 2" xfId="353"/>
    <cellStyle name="40 % – Poudarek2 2" xfId="354"/>
    <cellStyle name="40 % – Poudarek3 2" xfId="355"/>
    <cellStyle name="40 % – Poudarek4 2" xfId="356"/>
    <cellStyle name="40 % – Poudarek5 2" xfId="357"/>
    <cellStyle name="40 % – Poudarek6 2" xfId="358"/>
    <cellStyle name="40% - Accent1" xfId="118"/>
    <cellStyle name="40% - Accent2" xfId="119"/>
    <cellStyle name="40% - Accent3" xfId="120"/>
    <cellStyle name="40% - Accent4" xfId="121"/>
    <cellStyle name="40% - Accent5" xfId="122"/>
    <cellStyle name="40% - Accent6" xfId="123"/>
    <cellStyle name="60 % – Poudarek1 2" xfId="359"/>
    <cellStyle name="60 % – Poudarek2 2" xfId="360"/>
    <cellStyle name="60 % – Poudarek3 2" xfId="361"/>
    <cellStyle name="60 % – Poudarek4 2" xfId="362"/>
    <cellStyle name="60 % – Poudarek5 2" xfId="363"/>
    <cellStyle name="60 % – Poudarek6 2" xfId="364"/>
    <cellStyle name="60% - Accent1" xfId="124"/>
    <cellStyle name="60% - Accent2" xfId="125"/>
    <cellStyle name="60% - Accent3" xfId="126"/>
    <cellStyle name="60% - Accent4" xfId="127"/>
    <cellStyle name="60% - Accent5" xfId="128"/>
    <cellStyle name="60% - Accent6" xfId="129"/>
    <cellStyle name="Accent1" xfId="130"/>
    <cellStyle name="Accent1 2" xfId="7"/>
    <cellStyle name="Accent2" xfId="131"/>
    <cellStyle name="Accent2 2" xfId="8"/>
    <cellStyle name="Accent3" xfId="132"/>
    <cellStyle name="Accent3 2" xfId="9"/>
    <cellStyle name="Accent4" xfId="133"/>
    <cellStyle name="Accent4 2" xfId="10"/>
    <cellStyle name="Accent5" xfId="134"/>
    <cellStyle name="Accent5 2" xfId="11"/>
    <cellStyle name="Accent6" xfId="135"/>
    <cellStyle name="Accent6 2" xfId="12"/>
    <cellStyle name="Bad" xfId="136"/>
    <cellStyle name="Bad 2" xfId="13"/>
    <cellStyle name="Calculation" xfId="137"/>
    <cellStyle name="Calculation 2" xfId="14"/>
    <cellStyle name="cena" xfId="365"/>
    <cellStyle name="cena 2" xfId="366"/>
    <cellStyle name="Check Cell" xfId="138"/>
    <cellStyle name="Check Cell 2" xfId="15"/>
    <cellStyle name="Comma" xfId="1" builtinId="3"/>
    <cellStyle name="Comma 2" xfId="16"/>
    <cellStyle name="Comma 2 10" xfId="139"/>
    <cellStyle name="Comma 2 2" xfId="66"/>
    <cellStyle name="Comma 2 2 2" xfId="367"/>
    <cellStyle name="Comma 2 2 3" xfId="140"/>
    <cellStyle name="Comma 2 3" xfId="81"/>
    <cellStyle name="Comma 2 3 2" xfId="368"/>
    <cellStyle name="Comma 2 3 2 2" xfId="369"/>
    <cellStyle name="Comma 2 3 3" xfId="141"/>
    <cellStyle name="Comma 2 4" xfId="84"/>
    <cellStyle name="Comma 2 4 2" xfId="370"/>
    <cellStyle name="Comma 2 5" xfId="65"/>
    <cellStyle name="Comma 2 6" xfId="102"/>
    <cellStyle name="Comma 2 7" xfId="105"/>
    <cellStyle name="Comma 2 8" xfId="107"/>
    <cellStyle name="Comma 2 9" xfId="371"/>
    <cellStyle name="Comma 2_SITUACIJA-" xfId="142"/>
    <cellStyle name="Comma 3" xfId="57"/>
    <cellStyle name="Comma 3 2" xfId="372"/>
    <cellStyle name="Comma 3 2 2" xfId="373"/>
    <cellStyle name="Comma 3 3" xfId="374"/>
    <cellStyle name="Comma 4" xfId="375"/>
    <cellStyle name="Comma 4 2" xfId="376"/>
    <cellStyle name="Comma 5" xfId="377"/>
    <cellStyle name="Comma0" xfId="17"/>
    <cellStyle name="Comma0 10" xfId="378"/>
    <cellStyle name="Comma0 2" xfId="56"/>
    <cellStyle name="Comma0 3" xfId="67"/>
    <cellStyle name="Comma0 4" xfId="77"/>
    <cellStyle name="Comma0 5" xfId="71"/>
    <cellStyle name="Comma0 6" xfId="64"/>
    <cellStyle name="Comma0 7" xfId="96"/>
    <cellStyle name="Comma0 8" xfId="90"/>
    <cellStyle name="Comma0 9" xfId="93"/>
    <cellStyle name="Currency0" xfId="18"/>
    <cellStyle name="Currency0 10" xfId="379"/>
    <cellStyle name="Currency0 2" xfId="55"/>
    <cellStyle name="Currency0 3" xfId="68"/>
    <cellStyle name="Currency0 4" xfId="60"/>
    <cellStyle name="Currency0 5" xfId="59"/>
    <cellStyle name="Currency0 6" xfId="87"/>
    <cellStyle name="Currency0 7" xfId="85"/>
    <cellStyle name="Currency0 8" xfId="74"/>
    <cellStyle name="Currency0 9" xfId="100"/>
    <cellStyle name="Date" xfId="19"/>
    <cellStyle name="Date 10" xfId="380"/>
    <cellStyle name="Date 11" xfId="143"/>
    <cellStyle name="Date 2" xfId="52"/>
    <cellStyle name="Date 2 2" xfId="144"/>
    <cellStyle name="Date 3" xfId="69"/>
    <cellStyle name="Date 4" xfId="76"/>
    <cellStyle name="Date 5" xfId="72"/>
    <cellStyle name="Date 6" xfId="88"/>
    <cellStyle name="Date 7" xfId="95"/>
    <cellStyle name="Date 8" xfId="91"/>
    <cellStyle name="Date 9" xfId="62"/>
    <cellStyle name="Dobro 2" xfId="381"/>
    <cellStyle name="Element-delo" xfId="145"/>
    <cellStyle name="Euro" xfId="146"/>
    <cellStyle name="Excel_BuiltIn_Comma" xfId="5"/>
    <cellStyle name="Explanatory Text" xfId="147"/>
    <cellStyle name="Explanatory Text 2" xfId="20"/>
    <cellStyle name="Fixed" xfId="21"/>
    <cellStyle name="Fixed 10" xfId="382"/>
    <cellStyle name="Fixed 11" xfId="148"/>
    <cellStyle name="Fixed 2" xfId="53"/>
    <cellStyle name="Fixed 2 2" xfId="149"/>
    <cellStyle name="Fixed 3" xfId="70"/>
    <cellStyle name="Fixed 4" xfId="75"/>
    <cellStyle name="Fixed 5" xfId="73"/>
    <cellStyle name="Fixed 6" xfId="89"/>
    <cellStyle name="Fixed 7" xfId="94"/>
    <cellStyle name="Fixed 8" xfId="92"/>
    <cellStyle name="Fixed 9" xfId="103"/>
    <cellStyle name="Good" xfId="150"/>
    <cellStyle name="Heading 1" xfId="151"/>
    <cellStyle name="Heading 1 2" xfId="22"/>
    <cellStyle name="Heading 2" xfId="152"/>
    <cellStyle name="Heading 2 2" xfId="23"/>
    <cellStyle name="Heading 3" xfId="153"/>
    <cellStyle name="Heading 3 2" xfId="24"/>
    <cellStyle name="Heading 4" xfId="154"/>
    <cellStyle name="Heading 4 2" xfId="25"/>
    <cellStyle name="Heading1" xfId="155"/>
    <cellStyle name="Heading1 2" xfId="156"/>
    <cellStyle name="Heading2" xfId="157"/>
    <cellStyle name="Heading2 2" xfId="158"/>
    <cellStyle name="Hiperpovezava 2" xfId="383"/>
    <cellStyle name="Input" xfId="159"/>
    <cellStyle name="Input 2" xfId="26"/>
    <cellStyle name="Item" xfId="160"/>
    <cellStyle name="Izhod 2" xfId="384"/>
    <cellStyle name="Keš" xfId="161"/>
    <cellStyle name="Keš 2" xfId="162"/>
    <cellStyle name="Keš 3" xfId="163"/>
    <cellStyle name="Keš_SITUACIJA-" xfId="164"/>
    <cellStyle name="Linked Cell" xfId="165"/>
    <cellStyle name="Linked Cell 2" xfId="27"/>
    <cellStyle name="Naslov 1" xfId="28"/>
    <cellStyle name="Naslov 1 2" xfId="385"/>
    <cellStyle name="Naslov 2" xfId="29"/>
    <cellStyle name="Naslov 2 2" xfId="386"/>
    <cellStyle name="Naslov 3" xfId="30"/>
    <cellStyle name="Naslov 3 2" xfId="387"/>
    <cellStyle name="Naslov 4" xfId="31"/>
    <cellStyle name="Naslov 4 2" xfId="388"/>
    <cellStyle name="Naslov 5" xfId="389"/>
    <cellStyle name="Navadno 10" xfId="166"/>
    <cellStyle name="Navadno 10 2" xfId="167"/>
    <cellStyle name="Navadno 10 3" xfId="168"/>
    <cellStyle name="Navadno 10_SITUACIJA-" xfId="169"/>
    <cellStyle name="Navadno 11" xfId="170"/>
    <cellStyle name="Navadno 11 2" xfId="171"/>
    <cellStyle name="Navadno 11 2 2" xfId="172"/>
    <cellStyle name="Navadno 11 2 3" xfId="173"/>
    <cellStyle name="Navadno 11 2_SITUACIJA-" xfId="174"/>
    <cellStyle name="Navadno 12" xfId="175"/>
    <cellStyle name="Navadno 12 2" xfId="176"/>
    <cellStyle name="Navadno 12 3" xfId="177"/>
    <cellStyle name="Navadno 12_SITUACIJA-" xfId="178"/>
    <cellStyle name="Navadno 13" xfId="179"/>
    <cellStyle name="Navadno 13 2" xfId="180"/>
    <cellStyle name="Navadno 13 3" xfId="181"/>
    <cellStyle name="Navadno 13_SITUACIJA-" xfId="182"/>
    <cellStyle name="Navadno 14" xfId="183"/>
    <cellStyle name="Navadno 15" xfId="184"/>
    <cellStyle name="Navadno 16" xfId="185"/>
    <cellStyle name="Navadno 17" xfId="186"/>
    <cellStyle name="Navadno 17 2" xfId="187"/>
    <cellStyle name="Navadno 18" xfId="188"/>
    <cellStyle name="Navadno 18 2" xfId="189"/>
    <cellStyle name="Navadno 19" xfId="190"/>
    <cellStyle name="Navadno 2" xfId="58"/>
    <cellStyle name="Navadno 2 2" xfId="192"/>
    <cellStyle name="Navadno 2 2 2" xfId="193"/>
    <cellStyle name="Navadno 2 2 2 2" xfId="194"/>
    <cellStyle name="Navadno 2 2 2 3" xfId="195"/>
    <cellStyle name="Navadno 2 2 2_SITUACIJA-" xfId="196"/>
    <cellStyle name="Navadno 2 2 3" xfId="197"/>
    <cellStyle name="Navadno 2 2 3 2" xfId="198"/>
    <cellStyle name="Navadno 2 2 3 2 2" xfId="199"/>
    <cellStyle name="Navadno 2 2 3 2 3" xfId="200"/>
    <cellStyle name="Navadno 2 2 3 2_SITUACIJA-" xfId="201"/>
    <cellStyle name="Navadno 2 2 3 3" xfId="202"/>
    <cellStyle name="Navadno 2 2 3 4" xfId="203"/>
    <cellStyle name="Navadno 2 2 3 5" xfId="204"/>
    <cellStyle name="Navadno 2 2 3_SITUACIJA-" xfId="205"/>
    <cellStyle name="Navadno 2 2 4" xfId="206"/>
    <cellStyle name="Navadno 2 3" xfId="207"/>
    <cellStyle name="Navadno 2 3 2" xfId="208"/>
    <cellStyle name="Navadno 2 3 3" xfId="209"/>
    <cellStyle name="Navadno 2 3 4" xfId="210"/>
    <cellStyle name="Navadno 2 3_SITUACIJA-" xfId="211"/>
    <cellStyle name="Navadno 2 4" xfId="212"/>
    <cellStyle name="Navadno 2 48" xfId="213"/>
    <cellStyle name="Navadno 2 5" xfId="214"/>
    <cellStyle name="Navadno 2 6" xfId="109"/>
    <cellStyle name="Navadno 2 7" xfId="191"/>
    <cellStyle name="Navadno 2 8" xfId="430"/>
    <cellStyle name="Navadno 20" xfId="215"/>
    <cellStyle name="Navadno 21" xfId="216"/>
    <cellStyle name="Navadno 22" xfId="110"/>
    <cellStyle name="Navadno 23" xfId="217"/>
    <cellStyle name="Navadno 24" xfId="343"/>
    <cellStyle name="Navadno 25" xfId="427"/>
    <cellStyle name="Navadno 26" xfId="108"/>
    <cellStyle name="Navadno 27" xfId="346"/>
    <cellStyle name="Navadno 3" xfId="111"/>
    <cellStyle name="Navadno 3 10" xfId="218"/>
    <cellStyle name="Navadno 3 11" xfId="219"/>
    <cellStyle name="Navadno 3 12" xfId="220"/>
    <cellStyle name="Navadno 3 2" xfId="221"/>
    <cellStyle name="Navadno 3 2 2" xfId="222"/>
    <cellStyle name="Navadno 3 2 3" xfId="223"/>
    <cellStyle name="Navadno 3 2_SITUACIJA-" xfId="224"/>
    <cellStyle name="Navadno 3 3" xfId="225"/>
    <cellStyle name="Navadno 3 4" xfId="226"/>
    <cellStyle name="Navadno 3 5" xfId="227"/>
    <cellStyle name="Navadno 3 6" xfId="228"/>
    <cellStyle name="Navadno 3 7" xfId="229"/>
    <cellStyle name="Navadno 3 8" xfId="230"/>
    <cellStyle name="Navadno 3 9" xfId="231"/>
    <cellStyle name="Navadno 4" xfId="232"/>
    <cellStyle name="Navadno 4 2" xfId="233"/>
    <cellStyle name="Navadno 4 2 2" xfId="234"/>
    <cellStyle name="Navadno 4 2 3" xfId="235"/>
    <cellStyle name="Navadno 4 2_SITUACIJA-" xfId="236"/>
    <cellStyle name="Navadno 4 3" xfId="237"/>
    <cellStyle name="Navadno 4 3 2" xfId="238"/>
    <cellStyle name="Navadno 4 3_SITUACIJA-" xfId="239"/>
    <cellStyle name="Navadno 4 4" xfId="240"/>
    <cellStyle name="Navadno 5" xfId="241"/>
    <cellStyle name="Navadno 5 2" xfId="242"/>
    <cellStyle name="Navadno 5 2 2" xfId="243"/>
    <cellStyle name="Navadno 5 2 3" xfId="244"/>
    <cellStyle name="Navadno 5 2_SITUACIJA-" xfId="245"/>
    <cellStyle name="Navadno 5 3" xfId="246"/>
    <cellStyle name="Navadno 6" xfId="247"/>
    <cellStyle name="Navadno 6 2" xfId="248"/>
    <cellStyle name="Navadno 6 2 2" xfId="249"/>
    <cellStyle name="Navadno 6 2 3" xfId="250"/>
    <cellStyle name="Navadno 6 2_SITUACIJA-" xfId="251"/>
    <cellStyle name="Navadno 7" xfId="252"/>
    <cellStyle name="Navadno 7 2" xfId="253"/>
    <cellStyle name="Navadno 7 3" xfId="254"/>
    <cellStyle name="Navadno 7_SITUACIJA-" xfId="255"/>
    <cellStyle name="Navadno 8" xfId="256"/>
    <cellStyle name="Navadno 8 2" xfId="257"/>
    <cellStyle name="Navadno 8 2 2" xfId="258"/>
    <cellStyle name="Navadno 8 2 3" xfId="259"/>
    <cellStyle name="Navadno 8 2_SITUACIJA-" xfId="260"/>
    <cellStyle name="Navadno 8 3" xfId="261"/>
    <cellStyle name="Navadno 8 4" xfId="262"/>
    <cellStyle name="Navadno 8 5" xfId="263"/>
    <cellStyle name="Navadno 8_SITUACIJA-" xfId="264"/>
    <cellStyle name="Navadno 9" xfId="265"/>
    <cellStyle name="Navadno_List1" xfId="4"/>
    <cellStyle name="Neutral" xfId="266"/>
    <cellStyle name="Neutral 2" xfId="32"/>
    <cellStyle name="Nevtralno" xfId="33"/>
    <cellStyle name="Nevtralno 2" xfId="390"/>
    <cellStyle name="Nivo_1_GlNaslov" xfId="267"/>
    <cellStyle name="Normal" xfId="0" builtinId="0"/>
    <cellStyle name="Normal 10" xfId="268"/>
    <cellStyle name="Normal 2" xfId="6"/>
    <cellStyle name="normal 2 10" xfId="269"/>
    <cellStyle name="Normal 2 11" xfId="432"/>
    <cellStyle name="Normal 2 2" xfId="61"/>
    <cellStyle name="normal 2 2 2" xfId="270"/>
    <cellStyle name="Normal 2 3" xfId="79"/>
    <cellStyle name="Normal 2 3 2" xfId="391"/>
    <cellStyle name="normal 2 3 3" xfId="271"/>
    <cellStyle name="normal 2 3 4" xfId="431"/>
    <cellStyle name="Normal 2 4" xfId="63"/>
    <cellStyle name="Normal 2 4 2" xfId="392"/>
    <cellStyle name="Normal 2 5" xfId="86"/>
    <cellStyle name="Normal 2 5 2" xfId="393"/>
    <cellStyle name="Normal 2 6" xfId="99"/>
    <cellStyle name="Normal 2 7" xfId="82"/>
    <cellStyle name="Normal 2 8" xfId="98"/>
    <cellStyle name="Normal 2 9" xfId="394"/>
    <cellStyle name="normal 2_SITUACIJA-" xfId="272"/>
    <cellStyle name="Normal 3" xfId="51"/>
    <cellStyle name="normal 3 2" xfId="274"/>
    <cellStyle name="normal 3 2 2" xfId="275"/>
    <cellStyle name="normal 3 2 3" xfId="276"/>
    <cellStyle name="normal 3 2_SITUACIJA-" xfId="277"/>
    <cellStyle name="Normal 3 3" xfId="395"/>
    <cellStyle name="normal 3 4" xfId="273"/>
    <cellStyle name="Normal 4" xfId="278"/>
    <cellStyle name="Normal 5" xfId="396"/>
    <cellStyle name="Normal 5 2" xfId="397"/>
    <cellStyle name="Normal 6" xfId="279"/>
    <cellStyle name="Normal 7" xfId="280"/>
    <cellStyle name="normal1" xfId="281"/>
    <cellStyle name="Note" xfId="282"/>
    <cellStyle name="Note 2" xfId="34"/>
    <cellStyle name="Odstotek 2" xfId="283"/>
    <cellStyle name="Odstotek 3" xfId="284"/>
    <cellStyle name="Odstotek 4" xfId="285"/>
    <cellStyle name="Odstotek 5" xfId="345"/>
    <cellStyle name="Odstotek 6" xfId="429"/>
    <cellStyle name="Opomba" xfId="35"/>
    <cellStyle name="Opomba 2" xfId="398"/>
    <cellStyle name="Opozorilo 2" xfId="399"/>
    <cellStyle name="Output" xfId="286"/>
    <cellStyle name="Percent" xfId="2" builtinId="5"/>
    <cellStyle name="Percent 2" xfId="36"/>
    <cellStyle name="Percent 2 2" xfId="78"/>
    <cellStyle name="Percent 2 2 2" xfId="400"/>
    <cellStyle name="Percent 2 3" xfId="80"/>
    <cellStyle name="Percent 2 3 2" xfId="401"/>
    <cellStyle name="Percent 2 4" xfId="83"/>
    <cellStyle name="Percent 2 5" xfId="97"/>
    <cellStyle name="Percent 2 6" xfId="101"/>
    <cellStyle name="Percent 2 7" xfId="104"/>
    <cellStyle name="Percent 2 8" xfId="106"/>
    <cellStyle name="Percent 2 9" xfId="402"/>
    <cellStyle name="Percent 3" xfId="54"/>
    <cellStyle name="Percent 3 2" xfId="403"/>
    <cellStyle name="Percent 3 2 2" xfId="404"/>
    <cellStyle name="Percent 4" xfId="405"/>
    <cellStyle name="Percent 4 2" xfId="406"/>
    <cellStyle name="Percent 5" xfId="407"/>
    <cellStyle name="Pojasnjevalno besedilo" xfId="37"/>
    <cellStyle name="Pojasnjevalno besedilo 2" xfId="408"/>
    <cellStyle name="popis" xfId="3"/>
    <cellStyle name="Poudarek1" xfId="38"/>
    <cellStyle name="Poudarek1 2" xfId="409"/>
    <cellStyle name="Poudarek2" xfId="39"/>
    <cellStyle name="Poudarek2 2" xfId="410"/>
    <cellStyle name="Poudarek3" xfId="40"/>
    <cellStyle name="Poudarek3 2" xfId="411"/>
    <cellStyle name="Poudarek4" xfId="41"/>
    <cellStyle name="Poudarek4 2" xfId="412"/>
    <cellStyle name="Poudarek5" xfId="42"/>
    <cellStyle name="Poudarek5 2" xfId="413"/>
    <cellStyle name="Poudarek6" xfId="43"/>
    <cellStyle name="Poudarek6 2" xfId="414"/>
    <cellStyle name="Povezana celica" xfId="44"/>
    <cellStyle name="Povezana celica 2" xfId="415"/>
    <cellStyle name="Preveri celico" xfId="45"/>
    <cellStyle name="Preveri celico 2" xfId="416"/>
    <cellStyle name="Računanje" xfId="46"/>
    <cellStyle name="Računanje 2" xfId="417"/>
    <cellStyle name="S4" xfId="287"/>
    <cellStyle name="Slabo" xfId="47"/>
    <cellStyle name="Slabo 2" xfId="418"/>
    <cellStyle name="Slog 1" xfId="288"/>
    <cellStyle name="Slog 1 2" xfId="289"/>
    <cellStyle name="Slog 1 3" xfId="290"/>
    <cellStyle name="Slog 1 4" xfId="291"/>
    <cellStyle name="Slog 1_HIDROTEHNIK_1.ZAČ_SIT" xfId="292"/>
    <cellStyle name="tekst-levo" xfId="293"/>
    <cellStyle name="tekst-levo 2" xfId="294"/>
    <cellStyle name="tekst-levo 3" xfId="295"/>
    <cellStyle name="tekst-levo_SITUACIJA-" xfId="296"/>
    <cellStyle name="text-desno" xfId="297"/>
    <cellStyle name="text-desno 2" xfId="298"/>
    <cellStyle name="text-desno 3" xfId="299"/>
    <cellStyle name="text-desno_SITUACIJA-" xfId="300"/>
    <cellStyle name="Title" xfId="301"/>
    <cellStyle name="Total" xfId="302"/>
    <cellStyle name="Total 2" xfId="48"/>
    <cellStyle name="Total 2 2" xfId="303"/>
    <cellStyle name="Total_HIDROTEHNIK_1.ZAČ_SIT" xfId="304"/>
    <cellStyle name="Valuta 2" xfId="305"/>
    <cellStyle name="Valuta 2 2" xfId="306"/>
    <cellStyle name="Valuta 2 2 2" xfId="307"/>
    <cellStyle name="Valuta 2 2 2 2" xfId="308"/>
    <cellStyle name="Valuta 2 2 2 3" xfId="309"/>
    <cellStyle name="Valuta 2 2 3" xfId="310"/>
    <cellStyle name="Valuta 2 2 4" xfId="311"/>
    <cellStyle name="Valuta 2 2 5" xfId="312"/>
    <cellStyle name="Valuta 2 3" xfId="313"/>
    <cellStyle name="Valuta 2 3 2" xfId="314"/>
    <cellStyle name="Valuta 2 3 3" xfId="315"/>
    <cellStyle name="Valuta 2 4" xfId="316"/>
    <cellStyle name="Valuta 2 5" xfId="317"/>
    <cellStyle name="Valuta 2 6" xfId="318"/>
    <cellStyle name="Valuta 3" xfId="319"/>
    <cellStyle name="Valuta 3 2" xfId="320"/>
    <cellStyle name="Valuta 3 3" xfId="321"/>
    <cellStyle name="Valuta 4" xfId="322"/>
    <cellStyle name="Valuta 5" xfId="323"/>
    <cellStyle name="Vejica 10" xfId="428"/>
    <cellStyle name="Vejica 11" xfId="419"/>
    <cellStyle name="Vejica 12" xfId="420"/>
    <cellStyle name="Vejica 13" xfId="421"/>
    <cellStyle name="Vejica 2" xfId="324"/>
    <cellStyle name="Vejica 2 2" xfId="325"/>
    <cellStyle name="Vejica 2 2 2" xfId="326"/>
    <cellStyle name="Vejica 2 2 3" xfId="327"/>
    <cellStyle name="Vejica 2 3" xfId="328"/>
    <cellStyle name="Vejica 2 4" xfId="329"/>
    <cellStyle name="Vejica 3" xfId="330"/>
    <cellStyle name="Vejica 3 2" xfId="331"/>
    <cellStyle name="Vejica 3 2 2" xfId="332"/>
    <cellStyle name="Vejica 3 2 3" xfId="333"/>
    <cellStyle name="Vejica 3 3" xfId="334"/>
    <cellStyle name="Vejica 3 4" xfId="335"/>
    <cellStyle name="Vejica 3 5" xfId="336"/>
    <cellStyle name="Vejica 4" xfId="337"/>
    <cellStyle name="Vejica 5" xfId="338"/>
    <cellStyle name="Vejica 5 2" xfId="339"/>
    <cellStyle name="Vejica 5 2 2" xfId="340"/>
    <cellStyle name="Vejica 5 2 3" xfId="341"/>
    <cellStyle name="Vejica 6" xfId="344"/>
    <cellStyle name="Vejica 7" xfId="422"/>
    <cellStyle name="Vejica 8" xfId="423"/>
    <cellStyle name="Vejica 9" xfId="424"/>
    <cellStyle name="Vnos" xfId="49"/>
    <cellStyle name="Vnos 2" xfId="425"/>
    <cellStyle name="Vsota" xfId="50"/>
    <cellStyle name="Vsota 2" xfId="426"/>
    <cellStyle name="Warning Text" xfId="342"/>
  </cellStyles>
  <dxfs count="2">
    <dxf>
      <font>
        <color theme="0"/>
      </font>
    </dxf>
    <dxf>
      <font>
        <color theme="0"/>
      </font>
    </dxf>
  </dxfs>
  <tableStyles count="0" defaultTableStyle="TableStyleMedium9" defaultPivotStyle="PivotStyleLight16"/>
  <colors>
    <mruColors>
      <color rgb="FF336600"/>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9"/>
  <sheetViews>
    <sheetView workbookViewId="0">
      <selection activeCell="D16" sqref="D16"/>
    </sheetView>
  </sheetViews>
  <sheetFormatPr defaultRowHeight="15.75"/>
  <cols>
    <col min="1" max="1" width="5.28515625" style="1" customWidth="1"/>
    <col min="2" max="2" width="14.7109375" style="1" customWidth="1"/>
    <col min="3" max="3" width="3.42578125" style="1" customWidth="1"/>
    <col min="4" max="4" width="10.7109375" style="1" customWidth="1"/>
    <col min="5" max="9" width="7.85546875" style="1" customWidth="1"/>
    <col min="10" max="256" width="9.140625" style="4"/>
    <col min="257" max="257" width="10.85546875" style="4" customWidth="1"/>
    <col min="258" max="258" width="7.85546875" style="4" customWidth="1"/>
    <col min="259" max="259" width="18.42578125" style="4" customWidth="1"/>
    <col min="260" max="260" width="8.140625" style="4" bestFit="1" customWidth="1"/>
    <col min="261" max="265" width="7.85546875" style="4" customWidth="1"/>
    <col min="266" max="512" width="9.140625" style="4"/>
    <col min="513" max="513" width="10.85546875" style="4" customWidth="1"/>
    <col min="514" max="514" width="7.85546875" style="4" customWidth="1"/>
    <col min="515" max="515" width="18.42578125" style="4" customWidth="1"/>
    <col min="516" max="516" width="8.140625" style="4" bestFit="1" customWidth="1"/>
    <col min="517" max="521" width="7.85546875" style="4" customWidth="1"/>
    <col min="522" max="768" width="9.140625" style="4"/>
    <col min="769" max="769" width="10.85546875" style="4" customWidth="1"/>
    <col min="770" max="770" width="7.85546875" style="4" customWidth="1"/>
    <col min="771" max="771" width="18.42578125" style="4" customWidth="1"/>
    <col min="772" max="772" width="8.140625" style="4" bestFit="1" customWidth="1"/>
    <col min="773" max="777" width="7.85546875" style="4" customWidth="1"/>
    <col min="778" max="1024" width="9.140625" style="4"/>
    <col min="1025" max="1025" width="10.85546875" style="4" customWidth="1"/>
    <col min="1026" max="1026" width="7.85546875" style="4" customWidth="1"/>
    <col min="1027" max="1027" width="18.42578125" style="4" customWidth="1"/>
    <col min="1028" max="1028" width="8.140625" style="4" bestFit="1" customWidth="1"/>
    <col min="1029" max="1033" width="7.85546875" style="4" customWidth="1"/>
    <col min="1034" max="1280" width="9.140625" style="4"/>
    <col min="1281" max="1281" width="10.85546875" style="4" customWidth="1"/>
    <col min="1282" max="1282" width="7.85546875" style="4" customWidth="1"/>
    <col min="1283" max="1283" width="18.42578125" style="4" customWidth="1"/>
    <col min="1284" max="1284" width="8.140625" style="4" bestFit="1" customWidth="1"/>
    <col min="1285" max="1289" width="7.85546875" style="4" customWidth="1"/>
    <col min="1290" max="1536" width="9.140625" style="4"/>
    <col min="1537" max="1537" width="10.85546875" style="4" customWidth="1"/>
    <col min="1538" max="1538" width="7.85546875" style="4" customWidth="1"/>
    <col min="1539" max="1539" width="18.42578125" style="4" customWidth="1"/>
    <col min="1540" max="1540" width="8.140625" style="4" bestFit="1" customWidth="1"/>
    <col min="1541" max="1545" width="7.85546875" style="4" customWidth="1"/>
    <col min="1546" max="1792" width="9.140625" style="4"/>
    <col min="1793" max="1793" width="10.85546875" style="4" customWidth="1"/>
    <col min="1794" max="1794" width="7.85546875" style="4" customWidth="1"/>
    <col min="1795" max="1795" width="18.42578125" style="4" customWidth="1"/>
    <col min="1796" max="1796" width="8.140625" style="4" bestFit="1" customWidth="1"/>
    <col min="1797" max="1801" width="7.85546875" style="4" customWidth="1"/>
    <col min="1802" max="2048" width="9.140625" style="4"/>
    <col min="2049" max="2049" width="10.85546875" style="4" customWidth="1"/>
    <col min="2050" max="2050" width="7.85546875" style="4" customWidth="1"/>
    <col min="2051" max="2051" width="18.42578125" style="4" customWidth="1"/>
    <col min="2052" max="2052" width="8.140625" style="4" bestFit="1" customWidth="1"/>
    <col min="2053" max="2057" width="7.85546875" style="4" customWidth="1"/>
    <col min="2058" max="2304" width="9.140625" style="4"/>
    <col min="2305" max="2305" width="10.85546875" style="4" customWidth="1"/>
    <col min="2306" max="2306" width="7.85546875" style="4" customWidth="1"/>
    <col min="2307" max="2307" width="18.42578125" style="4" customWidth="1"/>
    <col min="2308" max="2308" width="8.140625" style="4" bestFit="1" customWidth="1"/>
    <col min="2309" max="2313" width="7.85546875" style="4" customWidth="1"/>
    <col min="2314" max="2560" width="9.140625" style="4"/>
    <col min="2561" max="2561" width="10.85546875" style="4" customWidth="1"/>
    <col min="2562" max="2562" width="7.85546875" style="4" customWidth="1"/>
    <col min="2563" max="2563" width="18.42578125" style="4" customWidth="1"/>
    <col min="2564" max="2564" width="8.140625" style="4" bestFit="1" customWidth="1"/>
    <col min="2565" max="2569" width="7.85546875" style="4" customWidth="1"/>
    <col min="2570" max="2816" width="9.140625" style="4"/>
    <col min="2817" max="2817" width="10.85546875" style="4" customWidth="1"/>
    <col min="2818" max="2818" width="7.85546875" style="4" customWidth="1"/>
    <col min="2819" max="2819" width="18.42578125" style="4" customWidth="1"/>
    <col min="2820" max="2820" width="8.140625" style="4" bestFit="1" customWidth="1"/>
    <col min="2821" max="2825" width="7.85546875" style="4" customWidth="1"/>
    <col min="2826" max="3072" width="9.140625" style="4"/>
    <col min="3073" max="3073" width="10.85546875" style="4" customWidth="1"/>
    <col min="3074" max="3074" width="7.85546875" style="4" customWidth="1"/>
    <col min="3075" max="3075" width="18.42578125" style="4" customWidth="1"/>
    <col min="3076" max="3076" width="8.140625" style="4" bestFit="1" customWidth="1"/>
    <col min="3077" max="3081" width="7.85546875" style="4" customWidth="1"/>
    <col min="3082" max="3328" width="9.140625" style="4"/>
    <col min="3329" max="3329" width="10.85546875" style="4" customWidth="1"/>
    <col min="3330" max="3330" width="7.85546875" style="4" customWidth="1"/>
    <col min="3331" max="3331" width="18.42578125" style="4" customWidth="1"/>
    <col min="3332" max="3332" width="8.140625" style="4" bestFit="1" customWidth="1"/>
    <col min="3333" max="3337" width="7.85546875" style="4" customWidth="1"/>
    <col min="3338" max="3584" width="9.140625" style="4"/>
    <col min="3585" max="3585" width="10.85546875" style="4" customWidth="1"/>
    <col min="3586" max="3586" width="7.85546875" style="4" customWidth="1"/>
    <col min="3587" max="3587" width="18.42578125" style="4" customWidth="1"/>
    <col min="3588" max="3588" width="8.140625" style="4" bestFit="1" customWidth="1"/>
    <col min="3589" max="3593" width="7.85546875" style="4" customWidth="1"/>
    <col min="3594" max="3840" width="9.140625" style="4"/>
    <col min="3841" max="3841" width="10.85546875" style="4" customWidth="1"/>
    <col min="3842" max="3842" width="7.85546875" style="4" customWidth="1"/>
    <col min="3843" max="3843" width="18.42578125" style="4" customWidth="1"/>
    <col min="3844" max="3844" width="8.140625" style="4" bestFit="1" customWidth="1"/>
    <col min="3845" max="3849" width="7.85546875" style="4" customWidth="1"/>
    <col min="3850" max="4096" width="9.140625" style="4"/>
    <col min="4097" max="4097" width="10.85546875" style="4" customWidth="1"/>
    <col min="4098" max="4098" width="7.85546875" style="4" customWidth="1"/>
    <col min="4099" max="4099" width="18.42578125" style="4" customWidth="1"/>
    <col min="4100" max="4100" width="8.140625" style="4" bestFit="1" customWidth="1"/>
    <col min="4101" max="4105" width="7.85546875" style="4" customWidth="1"/>
    <col min="4106" max="4352" width="9.140625" style="4"/>
    <col min="4353" max="4353" width="10.85546875" style="4" customWidth="1"/>
    <col min="4354" max="4354" width="7.85546875" style="4" customWidth="1"/>
    <col min="4355" max="4355" width="18.42578125" style="4" customWidth="1"/>
    <col min="4356" max="4356" width="8.140625" style="4" bestFit="1" customWidth="1"/>
    <col min="4357" max="4361" width="7.85546875" style="4" customWidth="1"/>
    <col min="4362" max="4608" width="9.140625" style="4"/>
    <col min="4609" max="4609" width="10.85546875" style="4" customWidth="1"/>
    <col min="4610" max="4610" width="7.85546875" style="4" customWidth="1"/>
    <col min="4611" max="4611" width="18.42578125" style="4" customWidth="1"/>
    <col min="4612" max="4612" width="8.140625" style="4" bestFit="1" customWidth="1"/>
    <col min="4613" max="4617" width="7.85546875" style="4" customWidth="1"/>
    <col min="4618" max="4864" width="9.140625" style="4"/>
    <col min="4865" max="4865" width="10.85546875" style="4" customWidth="1"/>
    <col min="4866" max="4866" width="7.85546875" style="4" customWidth="1"/>
    <col min="4867" max="4867" width="18.42578125" style="4" customWidth="1"/>
    <col min="4868" max="4868" width="8.140625" style="4" bestFit="1" customWidth="1"/>
    <col min="4869" max="4873" width="7.85546875" style="4" customWidth="1"/>
    <col min="4874" max="5120" width="9.140625" style="4"/>
    <col min="5121" max="5121" width="10.85546875" style="4" customWidth="1"/>
    <col min="5122" max="5122" width="7.85546875" style="4" customWidth="1"/>
    <col min="5123" max="5123" width="18.42578125" style="4" customWidth="1"/>
    <col min="5124" max="5124" width="8.140625" style="4" bestFit="1" customWidth="1"/>
    <col min="5125" max="5129" width="7.85546875" style="4" customWidth="1"/>
    <col min="5130" max="5376" width="9.140625" style="4"/>
    <col min="5377" max="5377" width="10.85546875" style="4" customWidth="1"/>
    <col min="5378" max="5378" width="7.85546875" style="4" customWidth="1"/>
    <col min="5379" max="5379" width="18.42578125" style="4" customWidth="1"/>
    <col min="5380" max="5380" width="8.140625" style="4" bestFit="1" customWidth="1"/>
    <col min="5381" max="5385" width="7.85546875" style="4" customWidth="1"/>
    <col min="5386" max="5632" width="9.140625" style="4"/>
    <col min="5633" max="5633" width="10.85546875" style="4" customWidth="1"/>
    <col min="5634" max="5634" width="7.85546875" style="4" customWidth="1"/>
    <col min="5635" max="5635" width="18.42578125" style="4" customWidth="1"/>
    <col min="5636" max="5636" width="8.140625" style="4" bestFit="1" customWidth="1"/>
    <col min="5637" max="5641" width="7.85546875" style="4" customWidth="1"/>
    <col min="5642" max="5888" width="9.140625" style="4"/>
    <col min="5889" max="5889" width="10.85546875" style="4" customWidth="1"/>
    <col min="5890" max="5890" width="7.85546875" style="4" customWidth="1"/>
    <col min="5891" max="5891" width="18.42578125" style="4" customWidth="1"/>
    <col min="5892" max="5892" width="8.140625" style="4" bestFit="1" customWidth="1"/>
    <col min="5893" max="5897" width="7.85546875" style="4" customWidth="1"/>
    <col min="5898" max="6144" width="9.140625" style="4"/>
    <col min="6145" max="6145" width="10.85546875" style="4" customWidth="1"/>
    <col min="6146" max="6146" width="7.85546875" style="4" customWidth="1"/>
    <col min="6147" max="6147" width="18.42578125" style="4" customWidth="1"/>
    <col min="6148" max="6148" width="8.140625" style="4" bestFit="1" customWidth="1"/>
    <col min="6149" max="6153" width="7.85546875" style="4" customWidth="1"/>
    <col min="6154" max="6400" width="9.140625" style="4"/>
    <col min="6401" max="6401" width="10.85546875" style="4" customWidth="1"/>
    <col min="6402" max="6402" width="7.85546875" style="4" customWidth="1"/>
    <col min="6403" max="6403" width="18.42578125" style="4" customWidth="1"/>
    <col min="6404" max="6404" width="8.140625" style="4" bestFit="1" customWidth="1"/>
    <col min="6405" max="6409" width="7.85546875" style="4" customWidth="1"/>
    <col min="6410" max="6656" width="9.140625" style="4"/>
    <col min="6657" max="6657" width="10.85546875" style="4" customWidth="1"/>
    <col min="6658" max="6658" width="7.85546875" style="4" customWidth="1"/>
    <col min="6659" max="6659" width="18.42578125" style="4" customWidth="1"/>
    <col min="6660" max="6660" width="8.140625" style="4" bestFit="1" customWidth="1"/>
    <col min="6661" max="6665" width="7.85546875" style="4" customWidth="1"/>
    <col min="6666" max="6912" width="9.140625" style="4"/>
    <col min="6913" max="6913" width="10.85546875" style="4" customWidth="1"/>
    <col min="6914" max="6914" width="7.85546875" style="4" customWidth="1"/>
    <col min="6915" max="6915" width="18.42578125" style="4" customWidth="1"/>
    <col min="6916" max="6916" width="8.140625" style="4" bestFit="1" customWidth="1"/>
    <col min="6917" max="6921" width="7.85546875" style="4" customWidth="1"/>
    <col min="6922" max="7168" width="9.140625" style="4"/>
    <col min="7169" max="7169" width="10.85546875" style="4" customWidth="1"/>
    <col min="7170" max="7170" width="7.85546875" style="4" customWidth="1"/>
    <col min="7171" max="7171" width="18.42578125" style="4" customWidth="1"/>
    <col min="7172" max="7172" width="8.140625" style="4" bestFit="1" customWidth="1"/>
    <col min="7173" max="7177" width="7.85546875" style="4" customWidth="1"/>
    <col min="7178" max="7424" width="9.140625" style="4"/>
    <col min="7425" max="7425" width="10.85546875" style="4" customWidth="1"/>
    <col min="7426" max="7426" width="7.85546875" style="4" customWidth="1"/>
    <col min="7427" max="7427" width="18.42578125" style="4" customWidth="1"/>
    <col min="7428" max="7428" width="8.140625" style="4" bestFit="1" customWidth="1"/>
    <col min="7429" max="7433" width="7.85546875" style="4" customWidth="1"/>
    <col min="7434" max="7680" width="9.140625" style="4"/>
    <col min="7681" max="7681" width="10.85546875" style="4" customWidth="1"/>
    <col min="7682" max="7682" width="7.85546875" style="4" customWidth="1"/>
    <col min="7683" max="7683" width="18.42578125" style="4" customWidth="1"/>
    <col min="7684" max="7684" width="8.140625" style="4" bestFit="1" customWidth="1"/>
    <col min="7685" max="7689" width="7.85546875" style="4" customWidth="1"/>
    <col min="7690" max="7936" width="9.140625" style="4"/>
    <col min="7937" max="7937" width="10.85546875" style="4" customWidth="1"/>
    <col min="7938" max="7938" width="7.85546875" style="4" customWidth="1"/>
    <col min="7939" max="7939" width="18.42578125" style="4" customWidth="1"/>
    <col min="7940" max="7940" width="8.140625" style="4" bestFit="1" customWidth="1"/>
    <col min="7941" max="7945" width="7.85546875" style="4" customWidth="1"/>
    <col min="7946" max="8192" width="9.140625" style="4"/>
    <col min="8193" max="8193" width="10.85546875" style="4" customWidth="1"/>
    <col min="8194" max="8194" width="7.85546875" style="4" customWidth="1"/>
    <col min="8195" max="8195" width="18.42578125" style="4" customWidth="1"/>
    <col min="8196" max="8196" width="8.140625" style="4" bestFit="1" customWidth="1"/>
    <col min="8197" max="8201" width="7.85546875" style="4" customWidth="1"/>
    <col min="8202" max="8448" width="9.140625" style="4"/>
    <col min="8449" max="8449" width="10.85546875" style="4" customWidth="1"/>
    <col min="8450" max="8450" width="7.85546875" style="4" customWidth="1"/>
    <col min="8451" max="8451" width="18.42578125" style="4" customWidth="1"/>
    <col min="8452" max="8452" width="8.140625" style="4" bestFit="1" customWidth="1"/>
    <col min="8453" max="8457" width="7.85546875" style="4" customWidth="1"/>
    <col min="8458" max="8704" width="9.140625" style="4"/>
    <col min="8705" max="8705" width="10.85546875" style="4" customWidth="1"/>
    <col min="8706" max="8706" width="7.85546875" style="4" customWidth="1"/>
    <col min="8707" max="8707" width="18.42578125" style="4" customWidth="1"/>
    <col min="8708" max="8708" width="8.140625" style="4" bestFit="1" customWidth="1"/>
    <col min="8709" max="8713" width="7.85546875" style="4" customWidth="1"/>
    <col min="8714" max="8960" width="9.140625" style="4"/>
    <col min="8961" max="8961" width="10.85546875" style="4" customWidth="1"/>
    <col min="8962" max="8962" width="7.85546875" style="4" customWidth="1"/>
    <col min="8963" max="8963" width="18.42578125" style="4" customWidth="1"/>
    <col min="8964" max="8964" width="8.140625" style="4" bestFit="1" customWidth="1"/>
    <col min="8965" max="8969" width="7.85546875" style="4" customWidth="1"/>
    <col min="8970" max="9216" width="9.140625" style="4"/>
    <col min="9217" max="9217" width="10.85546875" style="4" customWidth="1"/>
    <col min="9218" max="9218" width="7.85546875" style="4" customWidth="1"/>
    <col min="9219" max="9219" width="18.42578125" style="4" customWidth="1"/>
    <col min="9220" max="9220" width="8.140625" style="4" bestFit="1" customWidth="1"/>
    <col min="9221" max="9225" width="7.85546875" style="4" customWidth="1"/>
    <col min="9226" max="9472" width="9.140625" style="4"/>
    <col min="9473" max="9473" width="10.85546875" style="4" customWidth="1"/>
    <col min="9474" max="9474" width="7.85546875" style="4" customWidth="1"/>
    <col min="9475" max="9475" width="18.42578125" style="4" customWidth="1"/>
    <col min="9476" max="9476" width="8.140625" style="4" bestFit="1" customWidth="1"/>
    <col min="9477" max="9481" width="7.85546875" style="4" customWidth="1"/>
    <col min="9482" max="9728" width="9.140625" style="4"/>
    <col min="9729" max="9729" width="10.85546875" style="4" customWidth="1"/>
    <col min="9730" max="9730" width="7.85546875" style="4" customWidth="1"/>
    <col min="9731" max="9731" width="18.42578125" style="4" customWidth="1"/>
    <col min="9732" max="9732" width="8.140625" style="4" bestFit="1" customWidth="1"/>
    <col min="9733" max="9737" width="7.85546875" style="4" customWidth="1"/>
    <col min="9738" max="9984" width="9.140625" style="4"/>
    <col min="9985" max="9985" width="10.85546875" style="4" customWidth="1"/>
    <col min="9986" max="9986" width="7.85546875" style="4" customWidth="1"/>
    <col min="9987" max="9987" width="18.42578125" style="4" customWidth="1"/>
    <col min="9988" max="9988" width="8.140625" style="4" bestFit="1" customWidth="1"/>
    <col min="9989" max="9993" width="7.85546875" style="4" customWidth="1"/>
    <col min="9994" max="10240" width="9.140625" style="4"/>
    <col min="10241" max="10241" width="10.85546875" style="4" customWidth="1"/>
    <col min="10242" max="10242" width="7.85546875" style="4" customWidth="1"/>
    <col min="10243" max="10243" width="18.42578125" style="4" customWidth="1"/>
    <col min="10244" max="10244" width="8.140625" style="4" bestFit="1" customWidth="1"/>
    <col min="10245" max="10249" width="7.85546875" style="4" customWidth="1"/>
    <col min="10250" max="10496" width="9.140625" style="4"/>
    <col min="10497" max="10497" width="10.85546875" style="4" customWidth="1"/>
    <col min="10498" max="10498" width="7.85546875" style="4" customWidth="1"/>
    <col min="10499" max="10499" width="18.42578125" style="4" customWidth="1"/>
    <col min="10500" max="10500" width="8.140625" style="4" bestFit="1" customWidth="1"/>
    <col min="10501" max="10505" width="7.85546875" style="4" customWidth="1"/>
    <col min="10506" max="10752" width="9.140625" style="4"/>
    <col min="10753" max="10753" width="10.85546875" style="4" customWidth="1"/>
    <col min="10754" max="10754" width="7.85546875" style="4" customWidth="1"/>
    <col min="10755" max="10755" width="18.42578125" style="4" customWidth="1"/>
    <col min="10756" max="10756" width="8.140625" style="4" bestFit="1" customWidth="1"/>
    <col min="10757" max="10761" width="7.85546875" style="4" customWidth="1"/>
    <col min="10762" max="11008" width="9.140625" style="4"/>
    <col min="11009" max="11009" width="10.85546875" style="4" customWidth="1"/>
    <col min="11010" max="11010" width="7.85546875" style="4" customWidth="1"/>
    <col min="11011" max="11011" width="18.42578125" style="4" customWidth="1"/>
    <col min="11012" max="11012" width="8.140625" style="4" bestFit="1" customWidth="1"/>
    <col min="11013" max="11017" width="7.85546875" style="4" customWidth="1"/>
    <col min="11018" max="11264" width="9.140625" style="4"/>
    <col min="11265" max="11265" width="10.85546875" style="4" customWidth="1"/>
    <col min="11266" max="11266" width="7.85546875" style="4" customWidth="1"/>
    <col min="11267" max="11267" width="18.42578125" style="4" customWidth="1"/>
    <col min="11268" max="11268" width="8.140625" style="4" bestFit="1" customWidth="1"/>
    <col min="11269" max="11273" width="7.85546875" style="4" customWidth="1"/>
    <col min="11274" max="11520" width="9.140625" style="4"/>
    <col min="11521" max="11521" width="10.85546875" style="4" customWidth="1"/>
    <col min="11522" max="11522" width="7.85546875" style="4" customWidth="1"/>
    <col min="11523" max="11523" width="18.42578125" style="4" customWidth="1"/>
    <col min="11524" max="11524" width="8.140625" style="4" bestFit="1" customWidth="1"/>
    <col min="11525" max="11529" width="7.85546875" style="4" customWidth="1"/>
    <col min="11530" max="11776" width="9.140625" style="4"/>
    <col min="11777" max="11777" width="10.85546875" style="4" customWidth="1"/>
    <col min="11778" max="11778" width="7.85546875" style="4" customWidth="1"/>
    <col min="11779" max="11779" width="18.42578125" style="4" customWidth="1"/>
    <col min="11780" max="11780" width="8.140625" style="4" bestFit="1" customWidth="1"/>
    <col min="11781" max="11785" width="7.85546875" style="4" customWidth="1"/>
    <col min="11786" max="12032" width="9.140625" style="4"/>
    <col min="12033" max="12033" width="10.85546875" style="4" customWidth="1"/>
    <col min="12034" max="12034" width="7.85546875" style="4" customWidth="1"/>
    <col min="12035" max="12035" width="18.42578125" style="4" customWidth="1"/>
    <col min="12036" max="12036" width="8.140625" style="4" bestFit="1" customWidth="1"/>
    <col min="12037" max="12041" width="7.85546875" style="4" customWidth="1"/>
    <col min="12042" max="12288" width="9.140625" style="4"/>
    <col min="12289" max="12289" width="10.85546875" style="4" customWidth="1"/>
    <col min="12290" max="12290" width="7.85546875" style="4" customWidth="1"/>
    <col min="12291" max="12291" width="18.42578125" style="4" customWidth="1"/>
    <col min="12292" max="12292" width="8.140625" style="4" bestFit="1" customWidth="1"/>
    <col min="12293" max="12297" width="7.85546875" style="4" customWidth="1"/>
    <col min="12298" max="12544" width="9.140625" style="4"/>
    <col min="12545" max="12545" width="10.85546875" style="4" customWidth="1"/>
    <col min="12546" max="12546" width="7.85546875" style="4" customWidth="1"/>
    <col min="12547" max="12547" width="18.42578125" style="4" customWidth="1"/>
    <col min="12548" max="12548" width="8.140625" style="4" bestFit="1" customWidth="1"/>
    <col min="12549" max="12553" width="7.85546875" style="4" customWidth="1"/>
    <col min="12554" max="12800" width="9.140625" style="4"/>
    <col min="12801" max="12801" width="10.85546875" style="4" customWidth="1"/>
    <col min="12802" max="12802" width="7.85546875" style="4" customWidth="1"/>
    <col min="12803" max="12803" width="18.42578125" style="4" customWidth="1"/>
    <col min="12804" max="12804" width="8.140625" style="4" bestFit="1" customWidth="1"/>
    <col min="12805" max="12809" width="7.85546875" style="4" customWidth="1"/>
    <col min="12810" max="13056" width="9.140625" style="4"/>
    <col min="13057" max="13057" width="10.85546875" style="4" customWidth="1"/>
    <col min="13058" max="13058" width="7.85546875" style="4" customWidth="1"/>
    <col min="13059" max="13059" width="18.42578125" style="4" customWidth="1"/>
    <col min="13060" max="13060" width="8.140625" style="4" bestFit="1" customWidth="1"/>
    <col min="13061" max="13065" width="7.85546875" style="4" customWidth="1"/>
    <col min="13066" max="13312" width="9.140625" style="4"/>
    <col min="13313" max="13313" width="10.85546875" style="4" customWidth="1"/>
    <col min="13314" max="13314" width="7.85546875" style="4" customWidth="1"/>
    <col min="13315" max="13315" width="18.42578125" style="4" customWidth="1"/>
    <col min="13316" max="13316" width="8.140625" style="4" bestFit="1" customWidth="1"/>
    <col min="13317" max="13321" width="7.85546875" style="4" customWidth="1"/>
    <col min="13322" max="13568" width="9.140625" style="4"/>
    <col min="13569" max="13569" width="10.85546875" style="4" customWidth="1"/>
    <col min="13570" max="13570" width="7.85546875" style="4" customWidth="1"/>
    <col min="13571" max="13571" width="18.42578125" style="4" customWidth="1"/>
    <col min="13572" max="13572" width="8.140625" style="4" bestFit="1" customWidth="1"/>
    <col min="13573" max="13577" width="7.85546875" style="4" customWidth="1"/>
    <col min="13578" max="13824" width="9.140625" style="4"/>
    <col min="13825" max="13825" width="10.85546875" style="4" customWidth="1"/>
    <col min="13826" max="13826" width="7.85546875" style="4" customWidth="1"/>
    <col min="13827" max="13827" width="18.42578125" style="4" customWidth="1"/>
    <col min="13828" max="13828" width="8.140625" style="4" bestFit="1" customWidth="1"/>
    <col min="13829" max="13833" width="7.85546875" style="4" customWidth="1"/>
    <col min="13834" max="14080" width="9.140625" style="4"/>
    <col min="14081" max="14081" width="10.85546875" style="4" customWidth="1"/>
    <col min="14082" max="14082" width="7.85546875" style="4" customWidth="1"/>
    <col min="14083" max="14083" width="18.42578125" style="4" customWidth="1"/>
    <col min="14084" max="14084" width="8.140625" style="4" bestFit="1" customWidth="1"/>
    <col min="14085" max="14089" width="7.85546875" style="4" customWidth="1"/>
    <col min="14090" max="14336" width="9.140625" style="4"/>
    <col min="14337" max="14337" width="10.85546875" style="4" customWidth="1"/>
    <col min="14338" max="14338" width="7.85546875" style="4" customWidth="1"/>
    <col min="14339" max="14339" width="18.42578125" style="4" customWidth="1"/>
    <col min="14340" max="14340" width="8.140625" style="4" bestFit="1" customWidth="1"/>
    <col min="14341" max="14345" width="7.85546875" style="4" customWidth="1"/>
    <col min="14346" max="14592" width="9.140625" style="4"/>
    <col min="14593" max="14593" width="10.85546875" style="4" customWidth="1"/>
    <col min="14594" max="14594" width="7.85546875" style="4" customWidth="1"/>
    <col min="14595" max="14595" width="18.42578125" style="4" customWidth="1"/>
    <col min="14596" max="14596" width="8.140625" style="4" bestFit="1" customWidth="1"/>
    <col min="14597" max="14601" width="7.85546875" style="4" customWidth="1"/>
    <col min="14602" max="14848" width="9.140625" style="4"/>
    <col min="14849" max="14849" width="10.85546875" style="4" customWidth="1"/>
    <col min="14850" max="14850" width="7.85546875" style="4" customWidth="1"/>
    <col min="14851" max="14851" width="18.42578125" style="4" customWidth="1"/>
    <col min="14852" max="14852" width="8.140625" style="4" bestFit="1" customWidth="1"/>
    <col min="14853" max="14857" width="7.85546875" style="4" customWidth="1"/>
    <col min="14858" max="15104" width="9.140625" style="4"/>
    <col min="15105" max="15105" width="10.85546875" style="4" customWidth="1"/>
    <col min="15106" max="15106" width="7.85546875" style="4" customWidth="1"/>
    <col min="15107" max="15107" width="18.42578125" style="4" customWidth="1"/>
    <col min="15108" max="15108" width="8.140625" style="4" bestFit="1" customWidth="1"/>
    <col min="15109" max="15113" width="7.85546875" style="4" customWidth="1"/>
    <col min="15114" max="15360" width="9.140625" style="4"/>
    <col min="15361" max="15361" width="10.85546875" style="4" customWidth="1"/>
    <col min="15362" max="15362" width="7.85546875" style="4" customWidth="1"/>
    <col min="15363" max="15363" width="18.42578125" style="4" customWidth="1"/>
    <col min="15364" max="15364" width="8.140625" style="4" bestFit="1" customWidth="1"/>
    <col min="15365" max="15369" width="7.85546875" style="4" customWidth="1"/>
    <col min="15370" max="15616" width="9.140625" style="4"/>
    <col min="15617" max="15617" width="10.85546875" style="4" customWidth="1"/>
    <col min="15618" max="15618" width="7.85546875" style="4" customWidth="1"/>
    <col min="15619" max="15619" width="18.42578125" style="4" customWidth="1"/>
    <col min="15620" max="15620" width="8.140625" style="4" bestFit="1" customWidth="1"/>
    <col min="15621" max="15625" width="7.85546875" style="4" customWidth="1"/>
    <col min="15626" max="15872" width="9.140625" style="4"/>
    <col min="15873" max="15873" width="10.85546875" style="4" customWidth="1"/>
    <col min="15874" max="15874" width="7.85546875" style="4" customWidth="1"/>
    <col min="15875" max="15875" width="18.42578125" style="4" customWidth="1"/>
    <col min="15876" max="15876" width="8.140625" style="4" bestFit="1" customWidth="1"/>
    <col min="15877" max="15881" width="7.85546875" style="4" customWidth="1"/>
    <col min="15882" max="16128" width="9.140625" style="4"/>
    <col min="16129" max="16129" width="10.85546875" style="4" customWidth="1"/>
    <col min="16130" max="16130" width="7.85546875" style="4" customWidth="1"/>
    <col min="16131" max="16131" width="18.42578125" style="4" customWidth="1"/>
    <col min="16132" max="16132" width="8.140625" style="4" bestFit="1" customWidth="1"/>
    <col min="16133" max="16137" width="7.85546875" style="4" customWidth="1"/>
    <col min="16138" max="16384" width="9.140625" style="4"/>
  </cols>
  <sheetData>
    <row r="2" spans="2:11">
      <c r="B2" s="2" t="s">
        <v>0</v>
      </c>
      <c r="C2" s="3"/>
      <c r="D2" s="3"/>
      <c r="E2" s="3"/>
    </row>
    <row r="3" spans="2:11">
      <c r="B3" s="2" t="s">
        <v>80</v>
      </c>
      <c r="C3" s="3"/>
      <c r="D3" s="3"/>
      <c r="E3" s="3"/>
    </row>
    <row r="4" spans="2:11">
      <c r="B4" s="2" t="s">
        <v>1</v>
      </c>
      <c r="C4" s="3"/>
      <c r="D4" s="3"/>
      <c r="E4" s="3"/>
    </row>
    <row r="9" spans="2:11" ht="18">
      <c r="B9" s="3" t="s">
        <v>2</v>
      </c>
      <c r="D9" s="5" t="s">
        <v>23</v>
      </c>
    </row>
    <row r="10" spans="2:11" ht="18">
      <c r="D10" s="6" t="s">
        <v>24</v>
      </c>
    </row>
    <row r="11" spans="2:11" ht="18">
      <c r="D11" s="7" t="s">
        <v>1</v>
      </c>
    </row>
    <row r="13" spans="2:11" ht="18">
      <c r="B13" s="1" t="s">
        <v>81</v>
      </c>
      <c r="D13" s="6" t="s">
        <v>82</v>
      </c>
      <c r="K13" s="202"/>
    </row>
    <row r="14" spans="2:11" ht="18">
      <c r="D14" s="6" t="s">
        <v>441</v>
      </c>
    </row>
    <row r="16" spans="2:11" ht="18">
      <c r="B16" s="3" t="s">
        <v>3</v>
      </c>
      <c r="D16" s="6" t="s">
        <v>442</v>
      </c>
      <c r="E16" s="3"/>
      <c r="F16" s="3"/>
      <c r="G16" s="3"/>
      <c r="H16" s="3"/>
    </row>
    <row r="17" spans="2:8" ht="18">
      <c r="D17" s="6" t="s">
        <v>443</v>
      </c>
      <c r="E17" s="6"/>
      <c r="F17" s="53"/>
      <c r="G17" s="3"/>
      <c r="H17" s="3"/>
    </row>
    <row r="18" spans="2:8" ht="18">
      <c r="D18" s="6"/>
      <c r="E18" s="5"/>
      <c r="F18" s="3"/>
      <c r="G18" s="3"/>
      <c r="H18" s="3"/>
    </row>
    <row r="19" spans="2:8" ht="18">
      <c r="D19" s="6"/>
      <c r="E19" s="8"/>
    </row>
    <row r="20" spans="2:8" ht="18">
      <c r="D20" s="8"/>
    </row>
    <row r="21" spans="2:8" ht="18">
      <c r="D21" s="8"/>
    </row>
    <row r="22" spans="2:8" ht="20.25">
      <c r="B22" s="3" t="s">
        <v>4</v>
      </c>
      <c r="D22" s="9" t="s">
        <v>62</v>
      </c>
      <c r="E22" s="3"/>
      <c r="F22" s="3"/>
      <c r="G22" s="3"/>
    </row>
    <row r="23" spans="2:8" ht="20.25">
      <c r="D23" s="9"/>
      <c r="E23" s="3"/>
      <c r="F23" s="3"/>
      <c r="G23" s="3"/>
    </row>
    <row r="24" spans="2:8" ht="20.25">
      <c r="D24" s="10"/>
    </row>
    <row r="27" spans="2:8" ht="20.25">
      <c r="B27" s="3" t="s">
        <v>5</v>
      </c>
      <c r="D27" s="9" t="s">
        <v>61</v>
      </c>
    </row>
    <row r="28" spans="2:8">
      <c r="D28" s="11"/>
    </row>
    <row r="32" spans="2:8" ht="20.25">
      <c r="B32" s="3" t="s">
        <v>6</v>
      </c>
      <c r="C32" s="12"/>
      <c r="D32" s="13">
        <v>43586</v>
      </c>
      <c r="E32" s="14"/>
    </row>
    <row r="33" spans="2:9" ht="20.25">
      <c r="C33" s="12"/>
      <c r="D33" s="15"/>
      <c r="E33" s="14"/>
    </row>
    <row r="34" spans="2:9" ht="20.25">
      <c r="C34" s="12"/>
      <c r="D34" s="15"/>
      <c r="E34" s="14"/>
    </row>
    <row r="37" spans="2:9">
      <c r="B37" s="3"/>
    </row>
    <row r="38" spans="2:9">
      <c r="B38" s="3"/>
      <c r="G38" s="3" t="s">
        <v>83</v>
      </c>
      <c r="H38" s="3"/>
      <c r="I38" s="3"/>
    </row>
    <row r="39" spans="2:9">
      <c r="B39" s="3"/>
      <c r="G39" s="3" t="s">
        <v>84</v>
      </c>
      <c r="H39" s="3"/>
      <c r="I39" s="3"/>
    </row>
  </sheetData>
  <pageMargins left="0.70866141732283472" right="0.31496062992125984" top="0.74803149606299213" bottom="0.74803149606299213" header="0.31496062992125984" footer="0.31496062992125984"/>
  <pageSetup paperSize="9" orientation="portrait" r:id="rId1"/>
  <headerFooter>
    <oddFooter>&amp;CStran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H293"/>
  <sheetViews>
    <sheetView showZeros="0" topLeftCell="A11" workbookViewId="0">
      <selection activeCell="E18" sqref="E18"/>
    </sheetView>
  </sheetViews>
  <sheetFormatPr defaultRowHeight="12.75"/>
  <cols>
    <col min="1" max="1" width="4.7109375" style="158" customWidth="1"/>
    <col min="2" max="2" width="30.7109375" style="158" customWidth="1"/>
    <col min="3" max="3" width="4.7109375" style="67" customWidth="1"/>
    <col min="4" max="4" width="12.7109375" style="147" customWidth="1"/>
    <col min="5" max="6" width="12.7109375" style="56" customWidth="1"/>
    <col min="7" max="8" width="12.7109375" style="158" customWidth="1"/>
    <col min="9" max="252" width="9.140625" style="158"/>
    <col min="253" max="253" width="4.7109375" style="158" customWidth="1"/>
    <col min="254" max="254" width="30.7109375" style="158" customWidth="1"/>
    <col min="255" max="255" width="4.7109375" style="158" customWidth="1"/>
    <col min="256" max="256" width="13.7109375" style="158" customWidth="1"/>
    <col min="257" max="259" width="12.7109375" style="158" customWidth="1"/>
    <col min="260" max="260" width="9.140625" style="158"/>
    <col min="261" max="261" width="21" style="158" customWidth="1"/>
    <col min="262" max="262" width="36.5703125" style="158" customWidth="1"/>
    <col min="263" max="508" width="9.140625" style="158"/>
    <col min="509" max="509" width="4.7109375" style="158" customWidth="1"/>
    <col min="510" max="510" width="30.7109375" style="158" customWidth="1"/>
    <col min="511" max="511" width="4.7109375" style="158" customWidth="1"/>
    <col min="512" max="512" width="13.7109375" style="158" customWidth="1"/>
    <col min="513" max="515" width="12.7109375" style="158" customWidth="1"/>
    <col min="516" max="516" width="9.140625" style="158"/>
    <col min="517" max="517" width="21" style="158" customWidth="1"/>
    <col min="518" max="518" width="36.5703125" style="158" customWidth="1"/>
    <col min="519" max="764" width="9.140625" style="158"/>
    <col min="765" max="765" width="4.7109375" style="158" customWidth="1"/>
    <col min="766" max="766" width="30.7109375" style="158" customWidth="1"/>
    <col min="767" max="767" width="4.7109375" style="158" customWidth="1"/>
    <col min="768" max="768" width="13.7109375" style="158" customWidth="1"/>
    <col min="769" max="771" width="12.7109375" style="158" customWidth="1"/>
    <col min="772" max="772" width="9.140625" style="158"/>
    <col min="773" max="773" width="21" style="158" customWidth="1"/>
    <col min="774" max="774" width="36.5703125" style="158" customWidth="1"/>
    <col min="775" max="1020" width="9.140625" style="158"/>
    <col min="1021" max="1021" width="4.7109375" style="158" customWidth="1"/>
    <col min="1022" max="1022" width="30.7109375" style="158" customWidth="1"/>
    <col min="1023" max="1023" width="4.7109375" style="158" customWidth="1"/>
    <col min="1024" max="1024" width="13.7109375" style="158" customWidth="1"/>
    <col min="1025" max="1027" width="12.7109375" style="158" customWidth="1"/>
    <col min="1028" max="1028" width="9.140625" style="158"/>
    <col min="1029" max="1029" width="21" style="158" customWidth="1"/>
    <col min="1030" max="1030" width="36.5703125" style="158" customWidth="1"/>
    <col min="1031" max="1276" width="9.140625" style="158"/>
    <col min="1277" max="1277" width="4.7109375" style="158" customWidth="1"/>
    <col min="1278" max="1278" width="30.7109375" style="158" customWidth="1"/>
    <col min="1279" max="1279" width="4.7109375" style="158" customWidth="1"/>
    <col min="1280" max="1280" width="13.7109375" style="158" customWidth="1"/>
    <col min="1281" max="1283" width="12.7109375" style="158" customWidth="1"/>
    <col min="1284" max="1284" width="9.140625" style="158"/>
    <col min="1285" max="1285" width="21" style="158" customWidth="1"/>
    <col min="1286" max="1286" width="36.5703125" style="158" customWidth="1"/>
    <col min="1287" max="1532" width="9.140625" style="158"/>
    <col min="1533" max="1533" width="4.7109375" style="158" customWidth="1"/>
    <col min="1534" max="1534" width="30.7109375" style="158" customWidth="1"/>
    <col min="1535" max="1535" width="4.7109375" style="158" customWidth="1"/>
    <col min="1536" max="1536" width="13.7109375" style="158" customWidth="1"/>
    <col min="1537" max="1539" width="12.7109375" style="158" customWidth="1"/>
    <col min="1540" max="1540" width="9.140625" style="158"/>
    <col min="1541" max="1541" width="21" style="158" customWidth="1"/>
    <col min="1542" max="1542" width="36.5703125" style="158" customWidth="1"/>
    <col min="1543" max="1788" width="9.140625" style="158"/>
    <col min="1789" max="1789" width="4.7109375" style="158" customWidth="1"/>
    <col min="1790" max="1790" width="30.7109375" style="158" customWidth="1"/>
    <col min="1791" max="1791" width="4.7109375" style="158" customWidth="1"/>
    <col min="1792" max="1792" width="13.7109375" style="158" customWidth="1"/>
    <col min="1793" max="1795" width="12.7109375" style="158" customWidth="1"/>
    <col min="1796" max="1796" width="9.140625" style="158"/>
    <col min="1797" max="1797" width="21" style="158" customWidth="1"/>
    <col min="1798" max="1798" width="36.5703125" style="158" customWidth="1"/>
    <col min="1799" max="2044" width="9.140625" style="158"/>
    <col min="2045" max="2045" width="4.7109375" style="158" customWidth="1"/>
    <col min="2046" max="2046" width="30.7109375" style="158" customWidth="1"/>
    <col min="2047" max="2047" width="4.7109375" style="158" customWidth="1"/>
    <col min="2048" max="2048" width="13.7109375" style="158" customWidth="1"/>
    <col min="2049" max="2051" width="12.7109375" style="158" customWidth="1"/>
    <col min="2052" max="2052" width="9.140625" style="158"/>
    <col min="2053" max="2053" width="21" style="158" customWidth="1"/>
    <col min="2054" max="2054" width="36.5703125" style="158" customWidth="1"/>
    <col min="2055" max="2300" width="9.140625" style="158"/>
    <col min="2301" max="2301" width="4.7109375" style="158" customWidth="1"/>
    <col min="2302" max="2302" width="30.7109375" style="158" customWidth="1"/>
    <col min="2303" max="2303" width="4.7109375" style="158" customWidth="1"/>
    <col min="2304" max="2304" width="13.7109375" style="158" customWidth="1"/>
    <col min="2305" max="2307" width="12.7109375" style="158" customWidth="1"/>
    <col min="2308" max="2308" width="9.140625" style="158"/>
    <col min="2309" max="2309" width="21" style="158" customWidth="1"/>
    <col min="2310" max="2310" width="36.5703125" style="158" customWidth="1"/>
    <col min="2311" max="2556" width="9.140625" style="158"/>
    <col min="2557" max="2557" width="4.7109375" style="158" customWidth="1"/>
    <col min="2558" max="2558" width="30.7109375" style="158" customWidth="1"/>
    <col min="2559" max="2559" width="4.7109375" style="158" customWidth="1"/>
    <col min="2560" max="2560" width="13.7109375" style="158" customWidth="1"/>
    <col min="2561" max="2563" width="12.7109375" style="158" customWidth="1"/>
    <col min="2564" max="2564" width="9.140625" style="158"/>
    <col min="2565" max="2565" width="21" style="158" customWidth="1"/>
    <col min="2566" max="2566" width="36.5703125" style="158" customWidth="1"/>
    <col min="2567" max="2812" width="9.140625" style="158"/>
    <col min="2813" max="2813" width="4.7109375" style="158" customWidth="1"/>
    <col min="2814" max="2814" width="30.7109375" style="158" customWidth="1"/>
    <col min="2815" max="2815" width="4.7109375" style="158" customWidth="1"/>
    <col min="2816" max="2816" width="13.7109375" style="158" customWidth="1"/>
    <col min="2817" max="2819" width="12.7109375" style="158" customWidth="1"/>
    <col min="2820" max="2820" width="9.140625" style="158"/>
    <col min="2821" max="2821" width="21" style="158" customWidth="1"/>
    <col min="2822" max="2822" width="36.5703125" style="158" customWidth="1"/>
    <col min="2823" max="3068" width="9.140625" style="158"/>
    <col min="3069" max="3069" width="4.7109375" style="158" customWidth="1"/>
    <col min="3070" max="3070" width="30.7109375" style="158" customWidth="1"/>
    <col min="3071" max="3071" width="4.7109375" style="158" customWidth="1"/>
    <col min="3072" max="3072" width="13.7109375" style="158" customWidth="1"/>
    <col min="3073" max="3075" width="12.7109375" style="158" customWidth="1"/>
    <col min="3076" max="3076" width="9.140625" style="158"/>
    <col min="3077" max="3077" width="21" style="158" customWidth="1"/>
    <col min="3078" max="3078" width="36.5703125" style="158" customWidth="1"/>
    <col min="3079" max="3324" width="9.140625" style="158"/>
    <col min="3325" max="3325" width="4.7109375" style="158" customWidth="1"/>
    <col min="3326" max="3326" width="30.7109375" style="158" customWidth="1"/>
    <col min="3327" max="3327" width="4.7109375" style="158" customWidth="1"/>
    <col min="3328" max="3328" width="13.7109375" style="158" customWidth="1"/>
    <col min="3329" max="3331" width="12.7109375" style="158" customWidth="1"/>
    <col min="3332" max="3332" width="9.140625" style="158"/>
    <col min="3333" max="3333" width="21" style="158" customWidth="1"/>
    <col min="3334" max="3334" width="36.5703125" style="158" customWidth="1"/>
    <col min="3335" max="3580" width="9.140625" style="158"/>
    <col min="3581" max="3581" width="4.7109375" style="158" customWidth="1"/>
    <col min="3582" max="3582" width="30.7109375" style="158" customWidth="1"/>
    <col min="3583" max="3583" width="4.7109375" style="158" customWidth="1"/>
    <col min="3584" max="3584" width="13.7109375" style="158" customWidth="1"/>
    <col min="3585" max="3587" width="12.7109375" style="158" customWidth="1"/>
    <col min="3588" max="3588" width="9.140625" style="158"/>
    <col min="3589" max="3589" width="21" style="158" customWidth="1"/>
    <col min="3590" max="3590" width="36.5703125" style="158" customWidth="1"/>
    <col min="3591" max="3836" width="9.140625" style="158"/>
    <col min="3837" max="3837" width="4.7109375" style="158" customWidth="1"/>
    <col min="3838" max="3838" width="30.7109375" style="158" customWidth="1"/>
    <col min="3839" max="3839" width="4.7109375" style="158" customWidth="1"/>
    <col min="3840" max="3840" width="13.7109375" style="158" customWidth="1"/>
    <col min="3841" max="3843" width="12.7109375" style="158" customWidth="1"/>
    <col min="3844" max="3844" width="9.140625" style="158"/>
    <col min="3845" max="3845" width="21" style="158" customWidth="1"/>
    <col min="3846" max="3846" width="36.5703125" style="158" customWidth="1"/>
    <col min="3847" max="4092" width="9.140625" style="158"/>
    <col min="4093" max="4093" width="4.7109375" style="158" customWidth="1"/>
    <col min="4094" max="4094" width="30.7109375" style="158" customWidth="1"/>
    <col min="4095" max="4095" width="4.7109375" style="158" customWidth="1"/>
    <col min="4096" max="4096" width="13.7109375" style="158" customWidth="1"/>
    <col min="4097" max="4099" width="12.7109375" style="158" customWidth="1"/>
    <col min="4100" max="4100" width="9.140625" style="158"/>
    <col min="4101" max="4101" width="21" style="158" customWidth="1"/>
    <col min="4102" max="4102" width="36.5703125" style="158" customWidth="1"/>
    <col min="4103" max="4348" width="9.140625" style="158"/>
    <col min="4349" max="4349" width="4.7109375" style="158" customWidth="1"/>
    <col min="4350" max="4350" width="30.7109375" style="158" customWidth="1"/>
    <col min="4351" max="4351" width="4.7109375" style="158" customWidth="1"/>
    <col min="4352" max="4352" width="13.7109375" style="158" customWidth="1"/>
    <col min="4353" max="4355" width="12.7109375" style="158" customWidth="1"/>
    <col min="4356" max="4356" width="9.140625" style="158"/>
    <col min="4357" max="4357" width="21" style="158" customWidth="1"/>
    <col min="4358" max="4358" width="36.5703125" style="158" customWidth="1"/>
    <col min="4359" max="4604" width="9.140625" style="158"/>
    <col min="4605" max="4605" width="4.7109375" style="158" customWidth="1"/>
    <col min="4606" max="4606" width="30.7109375" style="158" customWidth="1"/>
    <col min="4607" max="4607" width="4.7109375" style="158" customWidth="1"/>
    <col min="4608" max="4608" width="13.7109375" style="158" customWidth="1"/>
    <col min="4609" max="4611" width="12.7109375" style="158" customWidth="1"/>
    <col min="4612" max="4612" width="9.140625" style="158"/>
    <col min="4613" max="4613" width="21" style="158" customWidth="1"/>
    <col min="4614" max="4614" width="36.5703125" style="158" customWidth="1"/>
    <col min="4615" max="4860" width="9.140625" style="158"/>
    <col min="4861" max="4861" width="4.7109375" style="158" customWidth="1"/>
    <col min="4862" max="4862" width="30.7109375" style="158" customWidth="1"/>
    <col min="4863" max="4863" width="4.7109375" style="158" customWidth="1"/>
    <col min="4864" max="4864" width="13.7109375" style="158" customWidth="1"/>
    <col min="4865" max="4867" width="12.7109375" style="158" customWidth="1"/>
    <col min="4868" max="4868" width="9.140625" style="158"/>
    <col min="4869" max="4869" width="21" style="158" customWidth="1"/>
    <col min="4870" max="4870" width="36.5703125" style="158" customWidth="1"/>
    <col min="4871" max="5116" width="9.140625" style="158"/>
    <col min="5117" max="5117" width="4.7109375" style="158" customWidth="1"/>
    <col min="5118" max="5118" width="30.7109375" style="158" customWidth="1"/>
    <col min="5119" max="5119" width="4.7109375" style="158" customWidth="1"/>
    <col min="5120" max="5120" width="13.7109375" style="158" customWidth="1"/>
    <col min="5121" max="5123" width="12.7109375" style="158" customWidth="1"/>
    <col min="5124" max="5124" width="9.140625" style="158"/>
    <col min="5125" max="5125" width="21" style="158" customWidth="1"/>
    <col min="5126" max="5126" width="36.5703125" style="158" customWidth="1"/>
    <col min="5127" max="5372" width="9.140625" style="158"/>
    <col min="5373" max="5373" width="4.7109375" style="158" customWidth="1"/>
    <col min="5374" max="5374" width="30.7109375" style="158" customWidth="1"/>
    <col min="5375" max="5375" width="4.7109375" style="158" customWidth="1"/>
    <col min="5376" max="5376" width="13.7109375" style="158" customWidth="1"/>
    <col min="5377" max="5379" width="12.7109375" style="158" customWidth="1"/>
    <col min="5380" max="5380" width="9.140625" style="158"/>
    <col min="5381" max="5381" width="21" style="158" customWidth="1"/>
    <col min="5382" max="5382" width="36.5703125" style="158" customWidth="1"/>
    <col min="5383" max="5628" width="9.140625" style="158"/>
    <col min="5629" max="5629" width="4.7109375" style="158" customWidth="1"/>
    <col min="5630" max="5630" width="30.7109375" style="158" customWidth="1"/>
    <col min="5631" max="5631" width="4.7109375" style="158" customWidth="1"/>
    <col min="5632" max="5632" width="13.7109375" style="158" customWidth="1"/>
    <col min="5633" max="5635" width="12.7109375" style="158" customWidth="1"/>
    <col min="5636" max="5636" width="9.140625" style="158"/>
    <col min="5637" max="5637" width="21" style="158" customWidth="1"/>
    <col min="5638" max="5638" width="36.5703125" style="158" customWidth="1"/>
    <col min="5639" max="5884" width="9.140625" style="158"/>
    <col min="5885" max="5885" width="4.7109375" style="158" customWidth="1"/>
    <col min="5886" max="5886" width="30.7109375" style="158" customWidth="1"/>
    <col min="5887" max="5887" width="4.7109375" style="158" customWidth="1"/>
    <col min="5888" max="5888" width="13.7109375" style="158" customWidth="1"/>
    <col min="5889" max="5891" width="12.7109375" style="158" customWidth="1"/>
    <col min="5892" max="5892" width="9.140625" style="158"/>
    <col min="5893" max="5893" width="21" style="158" customWidth="1"/>
    <col min="5894" max="5894" width="36.5703125" style="158" customWidth="1"/>
    <col min="5895" max="6140" width="9.140625" style="158"/>
    <col min="6141" max="6141" width="4.7109375" style="158" customWidth="1"/>
    <col min="6142" max="6142" width="30.7109375" style="158" customWidth="1"/>
    <col min="6143" max="6143" width="4.7109375" style="158" customWidth="1"/>
    <col min="6144" max="6144" width="13.7109375" style="158" customWidth="1"/>
    <col min="6145" max="6147" width="12.7109375" style="158" customWidth="1"/>
    <col min="6148" max="6148" width="9.140625" style="158"/>
    <col min="6149" max="6149" width="21" style="158" customWidth="1"/>
    <col min="6150" max="6150" width="36.5703125" style="158" customWidth="1"/>
    <col min="6151" max="6396" width="9.140625" style="158"/>
    <col min="6397" max="6397" width="4.7109375" style="158" customWidth="1"/>
    <col min="6398" max="6398" width="30.7109375" style="158" customWidth="1"/>
    <col min="6399" max="6399" width="4.7109375" style="158" customWidth="1"/>
    <col min="6400" max="6400" width="13.7109375" style="158" customWidth="1"/>
    <col min="6401" max="6403" width="12.7109375" style="158" customWidth="1"/>
    <col min="6404" max="6404" width="9.140625" style="158"/>
    <col min="6405" max="6405" width="21" style="158" customWidth="1"/>
    <col min="6406" max="6406" width="36.5703125" style="158" customWidth="1"/>
    <col min="6407" max="6652" width="9.140625" style="158"/>
    <col min="6653" max="6653" width="4.7109375" style="158" customWidth="1"/>
    <col min="6654" max="6654" width="30.7109375" style="158" customWidth="1"/>
    <col min="6655" max="6655" width="4.7109375" style="158" customWidth="1"/>
    <col min="6656" max="6656" width="13.7109375" style="158" customWidth="1"/>
    <col min="6657" max="6659" width="12.7109375" style="158" customWidth="1"/>
    <col min="6660" max="6660" width="9.140625" style="158"/>
    <col min="6661" max="6661" width="21" style="158" customWidth="1"/>
    <col min="6662" max="6662" width="36.5703125" style="158" customWidth="1"/>
    <col min="6663" max="6908" width="9.140625" style="158"/>
    <col min="6909" max="6909" width="4.7109375" style="158" customWidth="1"/>
    <col min="6910" max="6910" width="30.7109375" style="158" customWidth="1"/>
    <col min="6911" max="6911" width="4.7109375" style="158" customWidth="1"/>
    <col min="6912" max="6912" width="13.7109375" style="158" customWidth="1"/>
    <col min="6913" max="6915" width="12.7109375" style="158" customWidth="1"/>
    <col min="6916" max="6916" width="9.140625" style="158"/>
    <col min="6917" max="6917" width="21" style="158" customWidth="1"/>
    <col min="6918" max="6918" width="36.5703125" style="158" customWidth="1"/>
    <col min="6919" max="7164" width="9.140625" style="158"/>
    <col min="7165" max="7165" width="4.7109375" style="158" customWidth="1"/>
    <col min="7166" max="7166" width="30.7109375" style="158" customWidth="1"/>
    <col min="7167" max="7167" width="4.7109375" style="158" customWidth="1"/>
    <col min="7168" max="7168" width="13.7109375" style="158" customWidth="1"/>
    <col min="7169" max="7171" width="12.7109375" style="158" customWidth="1"/>
    <col min="7172" max="7172" width="9.140625" style="158"/>
    <col min="7173" max="7173" width="21" style="158" customWidth="1"/>
    <col min="7174" max="7174" width="36.5703125" style="158" customWidth="1"/>
    <col min="7175" max="7420" width="9.140625" style="158"/>
    <col min="7421" max="7421" width="4.7109375" style="158" customWidth="1"/>
    <col min="7422" max="7422" width="30.7109375" style="158" customWidth="1"/>
    <col min="7423" max="7423" width="4.7109375" style="158" customWidth="1"/>
    <col min="7424" max="7424" width="13.7109375" style="158" customWidth="1"/>
    <col min="7425" max="7427" width="12.7109375" style="158" customWidth="1"/>
    <col min="7428" max="7428" width="9.140625" style="158"/>
    <col min="7429" max="7429" width="21" style="158" customWidth="1"/>
    <col min="7430" max="7430" width="36.5703125" style="158" customWidth="1"/>
    <col min="7431" max="7676" width="9.140625" style="158"/>
    <col min="7677" max="7677" width="4.7109375" style="158" customWidth="1"/>
    <col min="7678" max="7678" width="30.7109375" style="158" customWidth="1"/>
    <col min="7679" max="7679" width="4.7109375" style="158" customWidth="1"/>
    <col min="7680" max="7680" width="13.7109375" style="158" customWidth="1"/>
    <col min="7681" max="7683" width="12.7109375" style="158" customWidth="1"/>
    <col min="7684" max="7684" width="9.140625" style="158"/>
    <col min="7685" max="7685" width="21" style="158" customWidth="1"/>
    <col min="7686" max="7686" width="36.5703125" style="158" customWidth="1"/>
    <col min="7687" max="7932" width="9.140625" style="158"/>
    <col min="7933" max="7933" width="4.7109375" style="158" customWidth="1"/>
    <col min="7934" max="7934" width="30.7109375" style="158" customWidth="1"/>
    <col min="7935" max="7935" width="4.7109375" style="158" customWidth="1"/>
    <col min="7936" max="7936" width="13.7109375" style="158" customWidth="1"/>
    <col min="7937" max="7939" width="12.7109375" style="158" customWidth="1"/>
    <col min="7940" max="7940" width="9.140625" style="158"/>
    <col min="7941" max="7941" width="21" style="158" customWidth="1"/>
    <col min="7942" max="7942" width="36.5703125" style="158" customWidth="1"/>
    <col min="7943" max="8188" width="9.140625" style="158"/>
    <col min="8189" max="8189" width="4.7109375" style="158" customWidth="1"/>
    <col min="8190" max="8190" width="30.7109375" style="158" customWidth="1"/>
    <col min="8191" max="8191" width="4.7109375" style="158" customWidth="1"/>
    <col min="8192" max="8192" width="13.7109375" style="158" customWidth="1"/>
    <col min="8193" max="8195" width="12.7109375" style="158" customWidth="1"/>
    <col min="8196" max="8196" width="9.140625" style="158"/>
    <col min="8197" max="8197" width="21" style="158" customWidth="1"/>
    <col min="8198" max="8198" width="36.5703125" style="158" customWidth="1"/>
    <col min="8199" max="8444" width="9.140625" style="158"/>
    <col min="8445" max="8445" width="4.7109375" style="158" customWidth="1"/>
    <col min="8446" max="8446" width="30.7109375" style="158" customWidth="1"/>
    <col min="8447" max="8447" width="4.7109375" style="158" customWidth="1"/>
    <col min="8448" max="8448" width="13.7109375" style="158" customWidth="1"/>
    <col min="8449" max="8451" width="12.7109375" style="158" customWidth="1"/>
    <col min="8452" max="8452" width="9.140625" style="158"/>
    <col min="8453" max="8453" width="21" style="158" customWidth="1"/>
    <col min="8454" max="8454" width="36.5703125" style="158" customWidth="1"/>
    <col min="8455" max="8700" width="9.140625" style="158"/>
    <col min="8701" max="8701" width="4.7109375" style="158" customWidth="1"/>
    <col min="8702" max="8702" width="30.7109375" style="158" customWidth="1"/>
    <col min="8703" max="8703" width="4.7109375" style="158" customWidth="1"/>
    <col min="8704" max="8704" width="13.7109375" style="158" customWidth="1"/>
    <col min="8705" max="8707" width="12.7109375" style="158" customWidth="1"/>
    <col min="8708" max="8708" width="9.140625" style="158"/>
    <col min="8709" max="8709" width="21" style="158" customWidth="1"/>
    <col min="8710" max="8710" width="36.5703125" style="158" customWidth="1"/>
    <col min="8711" max="8956" width="9.140625" style="158"/>
    <col min="8957" max="8957" width="4.7109375" style="158" customWidth="1"/>
    <col min="8958" max="8958" width="30.7109375" style="158" customWidth="1"/>
    <col min="8959" max="8959" width="4.7109375" style="158" customWidth="1"/>
    <col min="8960" max="8960" width="13.7109375" style="158" customWidth="1"/>
    <col min="8961" max="8963" width="12.7109375" style="158" customWidth="1"/>
    <col min="8964" max="8964" width="9.140625" style="158"/>
    <col min="8965" max="8965" width="21" style="158" customWidth="1"/>
    <col min="8966" max="8966" width="36.5703125" style="158" customWidth="1"/>
    <col min="8967" max="9212" width="9.140625" style="158"/>
    <col min="9213" max="9213" width="4.7109375" style="158" customWidth="1"/>
    <col min="9214" max="9214" width="30.7109375" style="158" customWidth="1"/>
    <col min="9215" max="9215" width="4.7109375" style="158" customWidth="1"/>
    <col min="9216" max="9216" width="13.7109375" style="158" customWidth="1"/>
    <col min="9217" max="9219" width="12.7109375" style="158" customWidth="1"/>
    <col min="9220" max="9220" width="9.140625" style="158"/>
    <col min="9221" max="9221" width="21" style="158" customWidth="1"/>
    <col min="9222" max="9222" width="36.5703125" style="158" customWidth="1"/>
    <col min="9223" max="9468" width="9.140625" style="158"/>
    <col min="9469" max="9469" width="4.7109375" style="158" customWidth="1"/>
    <col min="9470" max="9470" width="30.7109375" style="158" customWidth="1"/>
    <col min="9471" max="9471" width="4.7109375" style="158" customWidth="1"/>
    <col min="9472" max="9472" width="13.7109375" style="158" customWidth="1"/>
    <col min="9473" max="9475" width="12.7109375" style="158" customWidth="1"/>
    <col min="9476" max="9476" width="9.140625" style="158"/>
    <col min="9477" max="9477" width="21" style="158" customWidth="1"/>
    <col min="9478" max="9478" width="36.5703125" style="158" customWidth="1"/>
    <col min="9479" max="9724" width="9.140625" style="158"/>
    <col min="9725" max="9725" width="4.7109375" style="158" customWidth="1"/>
    <col min="9726" max="9726" width="30.7109375" style="158" customWidth="1"/>
    <col min="9727" max="9727" width="4.7109375" style="158" customWidth="1"/>
    <col min="9728" max="9728" width="13.7109375" style="158" customWidth="1"/>
    <col min="9729" max="9731" width="12.7109375" style="158" customWidth="1"/>
    <col min="9732" max="9732" width="9.140625" style="158"/>
    <col min="9733" max="9733" width="21" style="158" customWidth="1"/>
    <col min="9734" max="9734" width="36.5703125" style="158" customWidth="1"/>
    <col min="9735" max="9980" width="9.140625" style="158"/>
    <col min="9981" max="9981" width="4.7109375" style="158" customWidth="1"/>
    <col min="9982" max="9982" width="30.7109375" style="158" customWidth="1"/>
    <col min="9983" max="9983" width="4.7109375" style="158" customWidth="1"/>
    <col min="9984" max="9984" width="13.7109375" style="158" customWidth="1"/>
    <col min="9985" max="9987" width="12.7109375" style="158" customWidth="1"/>
    <col min="9988" max="9988" width="9.140625" style="158"/>
    <col min="9989" max="9989" width="21" style="158" customWidth="1"/>
    <col min="9990" max="9990" width="36.5703125" style="158" customWidth="1"/>
    <col min="9991" max="10236" width="9.140625" style="158"/>
    <col min="10237" max="10237" width="4.7109375" style="158" customWidth="1"/>
    <col min="10238" max="10238" width="30.7109375" style="158" customWidth="1"/>
    <col min="10239" max="10239" width="4.7109375" style="158" customWidth="1"/>
    <col min="10240" max="10240" width="13.7109375" style="158" customWidth="1"/>
    <col min="10241" max="10243" width="12.7109375" style="158" customWidth="1"/>
    <col min="10244" max="10244" width="9.140625" style="158"/>
    <col min="10245" max="10245" width="21" style="158" customWidth="1"/>
    <col min="10246" max="10246" width="36.5703125" style="158" customWidth="1"/>
    <col min="10247" max="10492" width="9.140625" style="158"/>
    <col min="10493" max="10493" width="4.7109375" style="158" customWidth="1"/>
    <col min="10494" max="10494" width="30.7109375" style="158" customWidth="1"/>
    <col min="10495" max="10495" width="4.7109375" style="158" customWidth="1"/>
    <col min="10496" max="10496" width="13.7109375" style="158" customWidth="1"/>
    <col min="10497" max="10499" width="12.7109375" style="158" customWidth="1"/>
    <col min="10500" max="10500" width="9.140625" style="158"/>
    <col min="10501" max="10501" width="21" style="158" customWidth="1"/>
    <col min="10502" max="10502" width="36.5703125" style="158" customWidth="1"/>
    <col min="10503" max="10748" width="9.140625" style="158"/>
    <col min="10749" max="10749" width="4.7109375" style="158" customWidth="1"/>
    <col min="10750" max="10750" width="30.7109375" style="158" customWidth="1"/>
    <col min="10751" max="10751" width="4.7109375" style="158" customWidth="1"/>
    <col min="10752" max="10752" width="13.7109375" style="158" customWidth="1"/>
    <col min="10753" max="10755" width="12.7109375" style="158" customWidth="1"/>
    <col min="10756" max="10756" width="9.140625" style="158"/>
    <col min="10757" max="10757" width="21" style="158" customWidth="1"/>
    <col min="10758" max="10758" width="36.5703125" style="158" customWidth="1"/>
    <col min="10759" max="11004" width="9.140625" style="158"/>
    <col min="11005" max="11005" width="4.7109375" style="158" customWidth="1"/>
    <col min="11006" max="11006" width="30.7109375" style="158" customWidth="1"/>
    <col min="11007" max="11007" width="4.7109375" style="158" customWidth="1"/>
    <col min="11008" max="11008" width="13.7109375" style="158" customWidth="1"/>
    <col min="11009" max="11011" width="12.7109375" style="158" customWidth="1"/>
    <col min="11012" max="11012" width="9.140625" style="158"/>
    <col min="11013" max="11013" width="21" style="158" customWidth="1"/>
    <col min="11014" max="11014" width="36.5703125" style="158" customWidth="1"/>
    <col min="11015" max="11260" width="9.140625" style="158"/>
    <col min="11261" max="11261" width="4.7109375" style="158" customWidth="1"/>
    <col min="11262" max="11262" width="30.7109375" style="158" customWidth="1"/>
    <col min="11263" max="11263" width="4.7109375" style="158" customWidth="1"/>
    <col min="11264" max="11264" width="13.7109375" style="158" customWidth="1"/>
    <col min="11265" max="11267" width="12.7109375" style="158" customWidth="1"/>
    <col min="11268" max="11268" width="9.140625" style="158"/>
    <col min="11269" max="11269" width="21" style="158" customWidth="1"/>
    <col min="11270" max="11270" width="36.5703125" style="158" customWidth="1"/>
    <col min="11271" max="11516" width="9.140625" style="158"/>
    <col min="11517" max="11517" width="4.7109375" style="158" customWidth="1"/>
    <col min="11518" max="11518" width="30.7109375" style="158" customWidth="1"/>
    <col min="11519" max="11519" width="4.7109375" style="158" customWidth="1"/>
    <col min="11520" max="11520" width="13.7109375" style="158" customWidth="1"/>
    <col min="11521" max="11523" width="12.7109375" style="158" customWidth="1"/>
    <col min="11524" max="11524" width="9.140625" style="158"/>
    <col min="11525" max="11525" width="21" style="158" customWidth="1"/>
    <col min="11526" max="11526" width="36.5703125" style="158" customWidth="1"/>
    <col min="11527" max="11772" width="9.140625" style="158"/>
    <col min="11773" max="11773" width="4.7109375" style="158" customWidth="1"/>
    <col min="11774" max="11774" width="30.7109375" style="158" customWidth="1"/>
    <col min="11775" max="11775" width="4.7109375" style="158" customWidth="1"/>
    <col min="11776" max="11776" width="13.7109375" style="158" customWidth="1"/>
    <col min="11777" max="11779" width="12.7109375" style="158" customWidth="1"/>
    <col min="11780" max="11780" width="9.140625" style="158"/>
    <col min="11781" max="11781" width="21" style="158" customWidth="1"/>
    <col min="11782" max="11782" width="36.5703125" style="158" customWidth="1"/>
    <col min="11783" max="12028" width="9.140625" style="158"/>
    <col min="12029" max="12029" width="4.7109375" style="158" customWidth="1"/>
    <col min="12030" max="12030" width="30.7109375" style="158" customWidth="1"/>
    <col min="12031" max="12031" width="4.7109375" style="158" customWidth="1"/>
    <col min="12032" max="12032" width="13.7109375" style="158" customWidth="1"/>
    <col min="12033" max="12035" width="12.7109375" style="158" customWidth="1"/>
    <col min="12036" max="12036" width="9.140625" style="158"/>
    <col min="12037" max="12037" width="21" style="158" customWidth="1"/>
    <col min="12038" max="12038" width="36.5703125" style="158" customWidth="1"/>
    <col min="12039" max="12284" width="9.140625" style="158"/>
    <col min="12285" max="12285" width="4.7109375" style="158" customWidth="1"/>
    <col min="12286" max="12286" width="30.7109375" style="158" customWidth="1"/>
    <col min="12287" max="12287" width="4.7109375" style="158" customWidth="1"/>
    <col min="12288" max="12288" width="13.7109375" style="158" customWidth="1"/>
    <col min="12289" max="12291" width="12.7109375" style="158" customWidth="1"/>
    <col min="12292" max="12292" width="9.140625" style="158"/>
    <col min="12293" max="12293" width="21" style="158" customWidth="1"/>
    <col min="12294" max="12294" width="36.5703125" style="158" customWidth="1"/>
    <col min="12295" max="12540" width="9.140625" style="158"/>
    <col min="12541" max="12541" width="4.7109375" style="158" customWidth="1"/>
    <col min="12542" max="12542" width="30.7109375" style="158" customWidth="1"/>
    <col min="12543" max="12543" width="4.7109375" style="158" customWidth="1"/>
    <col min="12544" max="12544" width="13.7109375" style="158" customWidth="1"/>
    <col min="12545" max="12547" width="12.7109375" style="158" customWidth="1"/>
    <col min="12548" max="12548" width="9.140625" style="158"/>
    <col min="12549" max="12549" width="21" style="158" customWidth="1"/>
    <col min="12550" max="12550" width="36.5703125" style="158" customWidth="1"/>
    <col min="12551" max="12796" width="9.140625" style="158"/>
    <col min="12797" max="12797" width="4.7109375" style="158" customWidth="1"/>
    <col min="12798" max="12798" width="30.7109375" style="158" customWidth="1"/>
    <col min="12799" max="12799" width="4.7109375" style="158" customWidth="1"/>
    <col min="12800" max="12800" width="13.7109375" style="158" customWidth="1"/>
    <col min="12801" max="12803" width="12.7109375" style="158" customWidth="1"/>
    <col min="12804" max="12804" width="9.140625" style="158"/>
    <col min="12805" max="12805" width="21" style="158" customWidth="1"/>
    <col min="12806" max="12806" width="36.5703125" style="158" customWidth="1"/>
    <col min="12807" max="13052" width="9.140625" style="158"/>
    <col min="13053" max="13053" width="4.7109375" style="158" customWidth="1"/>
    <col min="13054" max="13054" width="30.7109375" style="158" customWidth="1"/>
    <col min="13055" max="13055" width="4.7109375" style="158" customWidth="1"/>
    <col min="13056" max="13056" width="13.7109375" style="158" customWidth="1"/>
    <col min="13057" max="13059" width="12.7109375" style="158" customWidth="1"/>
    <col min="13060" max="13060" width="9.140625" style="158"/>
    <col min="13061" max="13061" width="21" style="158" customWidth="1"/>
    <col min="13062" max="13062" width="36.5703125" style="158" customWidth="1"/>
    <col min="13063" max="13308" width="9.140625" style="158"/>
    <col min="13309" max="13309" width="4.7109375" style="158" customWidth="1"/>
    <col min="13310" max="13310" width="30.7109375" style="158" customWidth="1"/>
    <col min="13311" max="13311" width="4.7109375" style="158" customWidth="1"/>
    <col min="13312" max="13312" width="13.7109375" style="158" customWidth="1"/>
    <col min="13313" max="13315" width="12.7109375" style="158" customWidth="1"/>
    <col min="13316" max="13316" width="9.140625" style="158"/>
    <col min="13317" max="13317" width="21" style="158" customWidth="1"/>
    <col min="13318" max="13318" width="36.5703125" style="158" customWidth="1"/>
    <col min="13319" max="13564" width="9.140625" style="158"/>
    <col min="13565" max="13565" width="4.7109375" style="158" customWidth="1"/>
    <col min="13566" max="13566" width="30.7109375" style="158" customWidth="1"/>
    <col min="13567" max="13567" width="4.7109375" style="158" customWidth="1"/>
    <col min="13568" max="13568" width="13.7109375" style="158" customWidth="1"/>
    <col min="13569" max="13571" width="12.7109375" style="158" customWidth="1"/>
    <col min="13572" max="13572" width="9.140625" style="158"/>
    <col min="13573" max="13573" width="21" style="158" customWidth="1"/>
    <col min="13574" max="13574" width="36.5703125" style="158" customWidth="1"/>
    <col min="13575" max="13820" width="9.140625" style="158"/>
    <col min="13821" max="13821" width="4.7109375" style="158" customWidth="1"/>
    <col min="13822" max="13822" width="30.7109375" style="158" customWidth="1"/>
    <col min="13823" max="13823" width="4.7109375" style="158" customWidth="1"/>
    <col min="13824" max="13824" width="13.7109375" style="158" customWidth="1"/>
    <col min="13825" max="13827" width="12.7109375" style="158" customWidth="1"/>
    <col min="13828" max="13828" width="9.140625" style="158"/>
    <col min="13829" max="13829" width="21" style="158" customWidth="1"/>
    <col min="13830" max="13830" width="36.5703125" style="158" customWidth="1"/>
    <col min="13831" max="14076" width="9.140625" style="158"/>
    <col min="14077" max="14077" width="4.7109375" style="158" customWidth="1"/>
    <col min="14078" max="14078" width="30.7109375" style="158" customWidth="1"/>
    <col min="14079" max="14079" width="4.7109375" style="158" customWidth="1"/>
    <col min="14080" max="14080" width="13.7109375" style="158" customWidth="1"/>
    <col min="14081" max="14083" width="12.7109375" style="158" customWidth="1"/>
    <col min="14084" max="14084" width="9.140625" style="158"/>
    <col min="14085" max="14085" width="21" style="158" customWidth="1"/>
    <col min="14086" max="14086" width="36.5703125" style="158" customWidth="1"/>
    <col min="14087" max="14332" width="9.140625" style="158"/>
    <col min="14333" max="14333" width="4.7109375" style="158" customWidth="1"/>
    <col min="14334" max="14334" width="30.7109375" style="158" customWidth="1"/>
    <col min="14335" max="14335" width="4.7109375" style="158" customWidth="1"/>
    <col min="14336" max="14336" width="13.7109375" style="158" customWidth="1"/>
    <col min="14337" max="14339" width="12.7109375" style="158" customWidth="1"/>
    <col min="14340" max="14340" width="9.140625" style="158"/>
    <col min="14341" max="14341" width="21" style="158" customWidth="1"/>
    <col min="14342" max="14342" width="36.5703125" style="158" customWidth="1"/>
    <col min="14343" max="14588" width="9.140625" style="158"/>
    <col min="14589" max="14589" width="4.7109375" style="158" customWidth="1"/>
    <col min="14590" max="14590" width="30.7109375" style="158" customWidth="1"/>
    <col min="14591" max="14591" width="4.7109375" style="158" customWidth="1"/>
    <col min="14592" max="14592" width="13.7109375" style="158" customWidth="1"/>
    <col min="14593" max="14595" width="12.7109375" style="158" customWidth="1"/>
    <col min="14596" max="14596" width="9.140625" style="158"/>
    <col min="14597" max="14597" width="21" style="158" customWidth="1"/>
    <col min="14598" max="14598" width="36.5703125" style="158" customWidth="1"/>
    <col min="14599" max="14844" width="9.140625" style="158"/>
    <col min="14845" max="14845" width="4.7109375" style="158" customWidth="1"/>
    <col min="14846" max="14846" width="30.7109375" style="158" customWidth="1"/>
    <col min="14847" max="14847" width="4.7109375" style="158" customWidth="1"/>
    <col min="14848" max="14848" width="13.7109375" style="158" customWidth="1"/>
    <col min="14849" max="14851" width="12.7109375" style="158" customWidth="1"/>
    <col min="14852" max="14852" width="9.140625" style="158"/>
    <col min="14853" max="14853" width="21" style="158" customWidth="1"/>
    <col min="14854" max="14854" width="36.5703125" style="158" customWidth="1"/>
    <col min="14855" max="15100" width="9.140625" style="158"/>
    <col min="15101" max="15101" width="4.7109375" style="158" customWidth="1"/>
    <col min="15102" max="15102" width="30.7109375" style="158" customWidth="1"/>
    <col min="15103" max="15103" width="4.7109375" style="158" customWidth="1"/>
    <col min="15104" max="15104" width="13.7109375" style="158" customWidth="1"/>
    <col min="15105" max="15107" width="12.7109375" style="158" customWidth="1"/>
    <col min="15108" max="15108" width="9.140625" style="158"/>
    <col min="15109" max="15109" width="21" style="158" customWidth="1"/>
    <col min="15110" max="15110" width="36.5703125" style="158" customWidth="1"/>
    <col min="15111" max="15356" width="9.140625" style="158"/>
    <col min="15357" max="15357" width="4.7109375" style="158" customWidth="1"/>
    <col min="15358" max="15358" width="30.7109375" style="158" customWidth="1"/>
    <col min="15359" max="15359" width="4.7109375" style="158" customWidth="1"/>
    <col min="15360" max="15360" width="13.7109375" style="158" customWidth="1"/>
    <col min="15361" max="15363" width="12.7109375" style="158" customWidth="1"/>
    <col min="15364" max="15364" width="9.140625" style="158"/>
    <col min="15365" max="15365" width="21" style="158" customWidth="1"/>
    <col min="15366" max="15366" width="36.5703125" style="158" customWidth="1"/>
    <col min="15367" max="15612" width="9.140625" style="158"/>
    <col min="15613" max="15613" width="4.7109375" style="158" customWidth="1"/>
    <col min="15614" max="15614" width="30.7109375" style="158" customWidth="1"/>
    <col min="15615" max="15615" width="4.7109375" style="158" customWidth="1"/>
    <col min="15616" max="15616" width="13.7109375" style="158" customWidth="1"/>
    <col min="15617" max="15619" width="12.7109375" style="158" customWidth="1"/>
    <col min="15620" max="15620" width="9.140625" style="158"/>
    <col min="15621" max="15621" width="21" style="158" customWidth="1"/>
    <col min="15622" max="15622" width="36.5703125" style="158" customWidth="1"/>
    <col min="15623" max="15868" width="9.140625" style="158"/>
    <col min="15869" max="15869" width="4.7109375" style="158" customWidth="1"/>
    <col min="15870" max="15870" width="30.7109375" style="158" customWidth="1"/>
    <col min="15871" max="15871" width="4.7109375" style="158" customWidth="1"/>
    <col min="15872" max="15872" width="13.7109375" style="158" customWidth="1"/>
    <col min="15873" max="15875" width="12.7109375" style="158" customWidth="1"/>
    <col min="15876" max="15876" width="9.140625" style="158"/>
    <col min="15877" max="15877" width="21" style="158" customWidth="1"/>
    <col min="15878" max="15878" width="36.5703125" style="158" customWidth="1"/>
    <col min="15879" max="16124" width="9.140625" style="158"/>
    <col min="16125" max="16125" width="4.7109375" style="158" customWidth="1"/>
    <col min="16126" max="16126" width="30.7109375" style="158" customWidth="1"/>
    <col min="16127" max="16127" width="4.7109375" style="158" customWidth="1"/>
    <col min="16128" max="16128" width="13.7109375" style="158" customWidth="1"/>
    <col min="16129" max="16131" width="12.7109375" style="158" customWidth="1"/>
    <col min="16132" max="16132" width="9.140625" style="158"/>
    <col min="16133" max="16133" width="21" style="158" customWidth="1"/>
    <col min="16134" max="16134" width="36.5703125" style="158" customWidth="1"/>
    <col min="16135" max="16384" width="9.140625" style="158"/>
  </cols>
  <sheetData>
    <row r="1" spans="1:8" ht="12.75" customHeight="1">
      <c r="B1" s="270" t="str">
        <f>+kan!B1</f>
        <v>JAVNA FEKALNA KANALIZACIJA NA</v>
      </c>
    </row>
    <row r="2" spans="1:8" ht="12.75" customHeight="1">
      <c r="B2" s="63" t="e">
        <f>+#REF!</f>
        <v>#REF!</v>
      </c>
    </row>
    <row r="3" spans="1:8" ht="12.75" customHeight="1">
      <c r="B3" s="63"/>
    </row>
    <row r="4" spans="1:8" ht="12.75" customHeight="1">
      <c r="B4" s="63"/>
    </row>
    <row r="5" spans="1:8" ht="12.75" customHeight="1"/>
    <row r="6" spans="1:8" ht="15.75">
      <c r="A6" s="21" t="s">
        <v>288</v>
      </c>
      <c r="B6" s="72" t="s">
        <v>278</v>
      </c>
      <c r="C6" s="171"/>
      <c r="D6" s="31"/>
      <c r="E6" s="31"/>
      <c r="F6" s="135"/>
    </row>
    <row r="7" spans="1:8" ht="12.75" customHeight="1">
      <c r="A7" s="21"/>
      <c r="B7" s="72"/>
      <c r="C7" s="171"/>
      <c r="D7" s="31"/>
      <c r="E7" s="31"/>
      <c r="F7" s="135"/>
    </row>
    <row r="8" spans="1:8" ht="39.75" customHeight="1">
      <c r="A8" s="34">
        <v>1</v>
      </c>
      <c r="B8" s="48" t="s">
        <v>270</v>
      </c>
      <c r="C8" s="172" t="s">
        <v>16</v>
      </c>
      <c r="D8" s="31">
        <v>45</v>
      </c>
      <c r="E8" s="31"/>
      <c r="F8" s="135">
        <f>+D8*E8</f>
        <v>0</v>
      </c>
      <c r="G8" s="167"/>
      <c r="H8" s="143"/>
    </row>
    <row r="9" spans="1:8" ht="12.75" customHeight="1">
      <c r="A9"/>
      <c r="B9"/>
      <c r="C9"/>
      <c r="D9"/>
      <c r="E9"/>
      <c r="F9" s="52"/>
      <c r="G9" s="168"/>
      <c r="H9" s="169"/>
    </row>
    <row r="10" spans="1:8" ht="150">
      <c r="A10" s="34">
        <v>2</v>
      </c>
      <c r="B10" s="33" t="s">
        <v>271</v>
      </c>
      <c r="C10" t="s">
        <v>16</v>
      </c>
      <c r="D10" s="31">
        <v>40</v>
      </c>
      <c r="E10" s="31"/>
      <c r="F10" s="135">
        <f>+D10*E10</f>
        <v>0</v>
      </c>
      <c r="G10" s="166"/>
    </row>
    <row r="11" spans="1:8" ht="12.75" customHeight="1">
      <c r="A11"/>
      <c r="B11"/>
      <c r="C11"/>
      <c r="D11"/>
      <c r="E11"/>
      <c r="F11" s="52"/>
    </row>
    <row r="12" spans="1:8" ht="63.75">
      <c r="A12" s="34">
        <v>3</v>
      </c>
      <c r="B12" s="48" t="s">
        <v>275</v>
      </c>
      <c r="C12" s="172" t="s">
        <v>16</v>
      </c>
      <c r="D12" s="31">
        <v>85</v>
      </c>
      <c r="E12" s="31"/>
      <c r="F12" s="135">
        <f>+D12*E12</f>
        <v>0</v>
      </c>
    </row>
    <row r="13" spans="1:8" ht="12.75" customHeight="1">
      <c r="A13"/>
      <c r="B13"/>
      <c r="C13"/>
      <c r="D13"/>
      <c r="E13"/>
      <c r="F13" s="52"/>
    </row>
    <row r="14" spans="1:8" ht="51">
      <c r="A14" s="34">
        <v>4</v>
      </c>
      <c r="B14" s="48" t="s">
        <v>276</v>
      </c>
      <c r="C14" s="172" t="s">
        <v>14</v>
      </c>
      <c r="D14" s="31">
        <v>50</v>
      </c>
      <c r="E14" s="31"/>
      <c r="F14" s="135">
        <f>+D14*E14</f>
        <v>0</v>
      </c>
    </row>
    <row r="15" spans="1:8" ht="15">
      <c r="A15"/>
      <c r="B15"/>
      <c r="C15"/>
      <c r="D15"/>
      <c r="E15"/>
      <c r="F15" s="52"/>
    </row>
    <row r="16" spans="1:8" ht="38.25">
      <c r="A16" s="34">
        <v>5</v>
      </c>
      <c r="B16" s="48" t="s">
        <v>277</v>
      </c>
      <c r="C16" s="172" t="s">
        <v>12</v>
      </c>
      <c r="D16" s="31">
        <v>1</v>
      </c>
      <c r="E16" s="31"/>
      <c r="F16" s="135">
        <f>+D16*E16</f>
        <v>0</v>
      </c>
    </row>
    <row r="17" spans="1:8" ht="15">
      <c r="A17"/>
      <c r="B17"/>
      <c r="C17"/>
      <c r="D17"/>
      <c r="E17"/>
      <c r="F17" s="52"/>
    </row>
    <row r="18" spans="1:8" ht="106.5" customHeight="1">
      <c r="A18" s="34">
        <v>6</v>
      </c>
      <c r="B18" s="48" t="s">
        <v>274</v>
      </c>
      <c r="C18" s="172" t="s">
        <v>12</v>
      </c>
      <c r="D18" s="31">
        <v>1</v>
      </c>
      <c r="E18" s="31"/>
      <c r="F18" s="135">
        <f>+D18*E18</f>
        <v>0</v>
      </c>
    </row>
    <row r="19" spans="1:8" ht="12" customHeight="1">
      <c r="A19" s="34"/>
      <c r="B19" s="48"/>
      <c r="C19" s="172"/>
      <c r="D19" s="31"/>
      <c r="E19" s="31"/>
      <c r="F19" s="135"/>
    </row>
    <row r="20" spans="1:8" ht="12.75" customHeight="1">
      <c r="A20" s="34"/>
      <c r="B20" s="48"/>
      <c r="C20" s="305"/>
      <c r="D20" s="31"/>
      <c r="E20" s="31"/>
      <c r="F20" s="135"/>
    </row>
    <row r="21" spans="1:8" ht="15.75" thickBot="1">
      <c r="A21"/>
      <c r="B21"/>
      <c r="C21"/>
      <c r="D21"/>
      <c r="E21" s="70" t="s">
        <v>34</v>
      </c>
      <c r="F21" s="396">
        <f>SUM(F6:F19)</f>
        <v>0</v>
      </c>
    </row>
    <row r="22" spans="1:8" ht="12.75" customHeight="1" thickTop="1">
      <c r="A22" s="34"/>
      <c r="B22" s="19"/>
      <c r="C22" s="172"/>
      <c r="D22" s="161"/>
      <c r="E22" s="31"/>
      <c r="F22" s="135"/>
    </row>
    <row r="23" spans="1:8" s="160" customFormat="1" ht="14.25">
      <c r="A23" s="34"/>
      <c r="B23" s="48"/>
      <c r="C23" s="30"/>
      <c r="D23" s="40"/>
      <c r="E23" s="46"/>
      <c r="F23" s="375"/>
    </row>
    <row r="24" spans="1:8" ht="12.75" customHeight="1">
      <c r="A24" s="34"/>
      <c r="B24" s="19"/>
      <c r="C24" s="172"/>
      <c r="D24" s="161"/>
      <c r="E24" s="31"/>
      <c r="F24" s="135"/>
    </row>
    <row r="25" spans="1:8" ht="12.75" customHeight="1">
      <c r="A25" s="34"/>
      <c r="B25" s="19"/>
      <c r="C25" s="51"/>
      <c r="D25" s="31"/>
      <c r="E25" s="31"/>
      <c r="F25" s="135"/>
    </row>
    <row r="26" spans="1:8" s="160" customFormat="1" ht="14.25">
      <c r="A26" s="34"/>
      <c r="B26" s="306"/>
      <c r="C26" s="307"/>
      <c r="D26" s="308"/>
      <c r="E26" s="309"/>
      <c r="F26" s="310"/>
      <c r="G26" s="311"/>
      <c r="H26" s="311"/>
    </row>
    <row r="27" spans="1:8" ht="12.75" customHeight="1">
      <c r="A27" s="170"/>
      <c r="B27" s="312"/>
      <c r="C27" s="313"/>
      <c r="D27" s="314"/>
      <c r="E27" s="315"/>
      <c r="F27" s="315"/>
      <c r="G27" s="316"/>
      <c r="H27" s="316"/>
    </row>
    <row r="28" spans="1:8" ht="40.5" customHeight="1">
      <c r="A28" s="34"/>
      <c r="B28" s="306"/>
      <c r="C28" s="307"/>
      <c r="D28" s="308"/>
      <c r="E28" s="309"/>
      <c r="F28" s="310"/>
      <c r="G28" s="316"/>
      <c r="H28" s="316"/>
    </row>
    <row r="29" spans="1:8" ht="12.75" customHeight="1">
      <c r="A29" s="34"/>
      <c r="B29" s="306"/>
      <c r="C29" s="307"/>
      <c r="D29" s="308"/>
      <c r="E29" s="309"/>
      <c r="F29" s="310"/>
      <c r="G29" s="316"/>
      <c r="H29" s="316"/>
    </row>
    <row r="30" spans="1:8" ht="54" customHeight="1">
      <c r="A30" s="34"/>
      <c r="B30" s="317"/>
      <c r="C30" s="307"/>
      <c r="D30" s="308"/>
      <c r="E30" s="309"/>
      <c r="F30" s="310"/>
      <c r="G30" s="316"/>
      <c r="H30" s="316"/>
    </row>
    <row r="31" spans="1:8" ht="12.75" customHeight="1">
      <c r="A31" s="34"/>
      <c r="B31" s="306"/>
      <c r="C31" s="307"/>
      <c r="D31" s="308"/>
      <c r="E31" s="309"/>
      <c r="F31" s="310"/>
      <c r="G31" s="316"/>
      <c r="H31" s="316"/>
    </row>
    <row r="32" spans="1:8" ht="15">
      <c r="A32" s="170"/>
      <c r="B32" s="312"/>
      <c r="C32" s="313"/>
      <c r="D32" s="314"/>
      <c r="E32" s="318"/>
      <c r="F32" s="397"/>
      <c r="G32" s="316"/>
      <c r="H32" s="316"/>
    </row>
    <row r="33" spans="1:8" ht="12.75" customHeight="1">
      <c r="A33" s="170"/>
      <c r="B33" s="312"/>
      <c r="C33" s="313"/>
      <c r="D33" s="318"/>
      <c r="E33" s="318"/>
      <c r="F33" s="397"/>
      <c r="G33" s="316"/>
      <c r="H33" s="316"/>
    </row>
    <row r="34" spans="1:8" ht="12.75" customHeight="1">
      <c r="A34" s="34"/>
      <c r="B34" s="306"/>
      <c r="C34" s="307"/>
      <c r="D34" s="309"/>
      <c r="E34" s="309"/>
      <c r="F34" s="310"/>
      <c r="G34" s="316"/>
      <c r="H34" s="316"/>
    </row>
    <row r="35" spans="1:8" ht="15.75">
      <c r="A35" s="21"/>
      <c r="B35" s="319"/>
      <c r="C35" s="320"/>
      <c r="D35" s="321"/>
      <c r="E35" s="322"/>
      <c r="F35" s="398"/>
      <c r="G35" s="316"/>
      <c r="H35" s="316"/>
    </row>
    <row r="36" spans="1:8" ht="12.75" customHeight="1">
      <c r="A36" s="34"/>
      <c r="B36" s="306"/>
      <c r="C36" s="307"/>
      <c r="D36" s="309"/>
      <c r="E36" s="309"/>
      <c r="F36" s="310"/>
      <c r="G36" s="316"/>
      <c r="H36" s="316"/>
    </row>
    <row r="37" spans="1:8" ht="256.5" customHeight="1">
      <c r="A37" s="34"/>
      <c r="B37" s="306"/>
      <c r="C37" s="307"/>
      <c r="D37" s="309"/>
      <c r="E37" s="309"/>
      <c r="F37" s="310"/>
      <c r="G37" s="316"/>
      <c r="H37" s="316"/>
    </row>
    <row r="38" spans="1:8" ht="12.75" customHeight="1">
      <c r="A38" s="34"/>
      <c r="B38" s="19"/>
      <c r="C38" s="172"/>
      <c r="D38" s="31"/>
      <c r="E38" s="31"/>
      <c r="F38" s="135"/>
    </row>
    <row r="39" spans="1:8">
      <c r="B39" s="162"/>
      <c r="C39" s="172"/>
      <c r="D39" s="163"/>
      <c r="E39" s="164"/>
      <c r="F39" s="165"/>
    </row>
    <row r="40" spans="1:8" ht="12.75" customHeight="1"/>
    <row r="41" spans="1:8" ht="132" customHeight="1">
      <c r="B41" s="19"/>
      <c r="C41" s="172"/>
      <c r="D41" s="41"/>
      <c r="E41" s="164"/>
      <c r="F41" s="165"/>
    </row>
    <row r="42" spans="1:8" ht="12.75" customHeight="1"/>
    <row r="44" spans="1:8" ht="12.75" customHeight="1"/>
    <row r="45" spans="1:8" s="160" customFormat="1" ht="14.25">
      <c r="A45" s="158"/>
      <c r="B45" s="158"/>
      <c r="C45" s="67"/>
      <c r="D45" s="147"/>
      <c r="E45" s="56"/>
      <c r="F45" s="56"/>
    </row>
    <row r="46" spans="1:8" ht="12.75" customHeight="1"/>
    <row r="47" spans="1:8" ht="12.75" customHeight="1"/>
    <row r="49" spans="1:6" ht="12.75" customHeight="1"/>
    <row r="50" spans="1:6" s="160" customFormat="1" ht="14.25">
      <c r="A50" s="158"/>
      <c r="B50" s="158"/>
      <c r="C50" s="67"/>
      <c r="D50" s="147"/>
      <c r="E50" s="56"/>
      <c r="F50" s="56"/>
    </row>
    <row r="51" spans="1:6" s="160" customFormat="1" ht="14.25">
      <c r="A51" s="158"/>
      <c r="B51" s="158"/>
      <c r="C51" s="67"/>
      <c r="D51" s="147"/>
      <c r="E51" s="56"/>
      <c r="F51" s="56"/>
    </row>
    <row r="52" spans="1:6" ht="12.75" customHeight="1"/>
    <row r="53" spans="1:6" s="173" customFormat="1" ht="15">
      <c r="A53" s="158"/>
      <c r="B53" s="158"/>
      <c r="C53" s="67"/>
      <c r="D53" s="147"/>
      <c r="E53" s="56"/>
      <c r="F53" s="56"/>
    </row>
    <row r="54" spans="1:6" ht="12.75" customHeight="1"/>
    <row r="55" spans="1:6" ht="12.75" customHeight="1"/>
    <row r="56" spans="1:6" ht="12.75" customHeight="1"/>
    <row r="57" spans="1:6" ht="12.75" customHeight="1"/>
    <row r="58" spans="1:6" ht="12.75" customHeight="1"/>
    <row r="59" spans="1:6" ht="12.75" customHeight="1"/>
    <row r="60" spans="1:6" ht="12.75" customHeight="1"/>
    <row r="61" spans="1:6" ht="12.75" customHeight="1"/>
    <row r="62" spans="1:6" ht="12.75" customHeight="1"/>
    <row r="63" spans="1:6" ht="12.75" customHeight="1"/>
    <row r="157" spans="6:6" s="158" customFormat="1" ht="15" customHeight="1">
      <c r="F157" s="4"/>
    </row>
    <row r="180" spans="6:6" s="158" customFormat="1" ht="26.25" customHeight="1">
      <c r="F180" s="4"/>
    </row>
    <row r="255" spans="6:6" s="158" customFormat="1" ht="12.75" customHeight="1">
      <c r="F255" s="4"/>
    </row>
    <row r="257" spans="6:6" s="158" customFormat="1" ht="12.75" customHeight="1">
      <c r="F257" s="4"/>
    </row>
    <row r="259" spans="6:6" s="158" customFormat="1" ht="12.75" customHeight="1">
      <c r="F259" s="4"/>
    </row>
    <row r="260" spans="6:6" s="158" customFormat="1" ht="12.75" customHeight="1">
      <c r="F260" s="4"/>
    </row>
    <row r="261" spans="6:6" s="158" customFormat="1" ht="12.75" customHeight="1">
      <c r="F261" s="4"/>
    </row>
    <row r="262" spans="6:6" s="158" customFormat="1" ht="12.75" customHeight="1">
      <c r="F262" s="4"/>
    </row>
    <row r="263" spans="6:6" s="158" customFormat="1" ht="12.75" customHeight="1">
      <c r="F263" s="4"/>
    </row>
    <row r="264" spans="6:6" s="158" customFormat="1" ht="12.75" customHeight="1">
      <c r="F264" s="4"/>
    </row>
    <row r="265" spans="6:6" s="158" customFormat="1" ht="12.75" customHeight="1">
      <c r="F265" s="4"/>
    </row>
    <row r="266" spans="6:6" s="158" customFormat="1" ht="12.75" customHeight="1">
      <c r="F266" s="4"/>
    </row>
    <row r="267" spans="6:6" s="158" customFormat="1" ht="12.75" customHeight="1">
      <c r="F267" s="4"/>
    </row>
    <row r="268" spans="6:6" s="158" customFormat="1" ht="12.75" customHeight="1">
      <c r="F268" s="4"/>
    </row>
    <row r="269" spans="6:6" s="158" customFormat="1" ht="12.75" customHeight="1">
      <c r="F269" s="4"/>
    </row>
    <row r="270" spans="6:6" s="158" customFormat="1" ht="12.75" customHeight="1">
      <c r="F270" s="4"/>
    </row>
    <row r="272" spans="6:6" s="158" customFormat="1" ht="12.75" customHeight="1">
      <c r="F272" s="4"/>
    </row>
    <row r="273" spans="6:6" s="158" customFormat="1" ht="12.75" customHeight="1">
      <c r="F273" s="4"/>
    </row>
    <row r="274" spans="6:6" s="158" customFormat="1" ht="12.75" customHeight="1">
      <c r="F274" s="4"/>
    </row>
    <row r="275" spans="6:6" s="158" customFormat="1" ht="12.75" customHeight="1">
      <c r="F275" s="4"/>
    </row>
    <row r="276" spans="6:6" s="158" customFormat="1" ht="12.75" customHeight="1">
      <c r="F276" s="4"/>
    </row>
    <row r="277" spans="6:6" s="158" customFormat="1" ht="12.75" customHeight="1">
      <c r="F277" s="4"/>
    </row>
    <row r="278" spans="6:6" s="158" customFormat="1" ht="12.75" customHeight="1">
      <c r="F278" s="4"/>
    </row>
    <row r="279" spans="6:6" s="158" customFormat="1" ht="12.75" customHeight="1">
      <c r="F279" s="4"/>
    </row>
    <row r="280" spans="6:6" s="158" customFormat="1" ht="12.75" customHeight="1">
      <c r="F280" s="4"/>
    </row>
    <row r="281" spans="6:6" s="158" customFormat="1" ht="12.75" customHeight="1">
      <c r="F281" s="4"/>
    </row>
    <row r="282" spans="6:6" s="158" customFormat="1" ht="12.75" customHeight="1">
      <c r="F282" s="4"/>
    </row>
    <row r="283" spans="6:6" s="158" customFormat="1" ht="12.75" customHeight="1">
      <c r="F283" s="4"/>
    </row>
    <row r="284" spans="6:6" s="158" customFormat="1" ht="12.75" customHeight="1">
      <c r="F284" s="4"/>
    </row>
    <row r="285" spans="6:6" s="158" customFormat="1" ht="12.75" customHeight="1">
      <c r="F285" s="4"/>
    </row>
    <row r="286" spans="6:6" s="158" customFormat="1" ht="12.75" customHeight="1">
      <c r="F286" s="4"/>
    </row>
    <row r="287" spans="6:6" s="158" customFormat="1" ht="12.75" customHeight="1">
      <c r="F287" s="4"/>
    </row>
    <row r="288" spans="6:6" s="158" customFormat="1" ht="12.75" customHeight="1">
      <c r="F288" s="4"/>
    </row>
    <row r="289" spans="6:6" s="158" customFormat="1" ht="12.75" customHeight="1">
      <c r="F289" s="4"/>
    </row>
    <row r="290" spans="6:6" s="158" customFormat="1" ht="12.75" customHeight="1">
      <c r="F290" s="4"/>
    </row>
    <row r="291" spans="6:6" s="158" customFormat="1" ht="12.75" customHeight="1">
      <c r="F291" s="4"/>
    </row>
    <row r="292" spans="6:6" s="158" customFormat="1" ht="12.75" customHeight="1">
      <c r="F292" s="4"/>
    </row>
    <row r="293" spans="6:6" s="158" customFormat="1" ht="12.75" customHeight="1">
      <c r="F293" s="4"/>
    </row>
  </sheetData>
  <pageMargins left="0.70866141732283472" right="0.70866141732283472" top="0.74803149606299213" bottom="0.74803149606299213" header="0.31496062992125984" footer="0.31496062992125984"/>
  <pageSetup paperSize="9" orientation="portrait" r:id="rId1"/>
  <headerFooter>
    <oddFooter>&amp;CStran &amp;P</oddFooter>
  </headerFooter>
  <rowBreaks count="1" manualBreakCount="1">
    <brk id="2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F26"/>
  <sheetViews>
    <sheetView showZeros="0" topLeftCell="A22" workbookViewId="0">
      <selection activeCell="C31" sqref="C31"/>
    </sheetView>
  </sheetViews>
  <sheetFormatPr defaultRowHeight="15"/>
  <cols>
    <col min="2" max="2" width="36.140625" customWidth="1"/>
    <col min="6" max="6" width="9.140625" style="52"/>
  </cols>
  <sheetData>
    <row r="1" spans="1:6">
      <c r="B1" s="270" t="str">
        <f>+kan!B1</f>
        <v>JAVNA FEKALNA KANALIZACIJA NA</v>
      </c>
    </row>
    <row r="2" spans="1:6">
      <c r="B2" s="63" t="e">
        <f>+#REF!</f>
        <v>#REF!</v>
      </c>
    </row>
    <row r="4" spans="1:6" ht="15.75">
      <c r="A4" s="21" t="s">
        <v>288</v>
      </c>
      <c r="B4" s="72" t="s">
        <v>393</v>
      </c>
    </row>
    <row r="6" spans="1:6" ht="38.25">
      <c r="A6" s="34">
        <v>1</v>
      </c>
      <c r="B6" s="48" t="s">
        <v>282</v>
      </c>
      <c r="C6" s="172" t="s">
        <v>16</v>
      </c>
      <c r="D6" s="31">
        <v>85</v>
      </c>
      <c r="E6" s="31"/>
      <c r="F6" s="135">
        <f>+D6*E6</f>
        <v>0</v>
      </c>
    </row>
    <row r="8" spans="1:6" ht="38.25">
      <c r="A8" s="34">
        <v>2</v>
      </c>
      <c r="B8" s="48" t="s">
        <v>283</v>
      </c>
      <c r="C8" s="172" t="s">
        <v>279</v>
      </c>
      <c r="D8" s="31">
        <v>4</v>
      </c>
      <c r="E8" s="31"/>
      <c r="F8" s="135">
        <f>+D8*E8</f>
        <v>0</v>
      </c>
    </row>
    <row r="10" spans="1:6" ht="165.75">
      <c r="A10" s="34">
        <v>3</v>
      </c>
      <c r="B10" s="48" t="s">
        <v>284</v>
      </c>
      <c r="C10" s="172" t="s">
        <v>279</v>
      </c>
      <c r="D10" s="31">
        <v>1</v>
      </c>
      <c r="E10" s="31"/>
      <c r="F10" s="135">
        <f>+D10*E10</f>
        <v>0</v>
      </c>
    </row>
    <row r="12" spans="1:6" ht="38.25">
      <c r="A12" s="34">
        <v>4</v>
      </c>
      <c r="B12" s="48" t="s">
        <v>280</v>
      </c>
      <c r="C12" s="172" t="s">
        <v>12</v>
      </c>
      <c r="D12" s="31">
        <v>1</v>
      </c>
      <c r="E12" s="31"/>
      <c r="F12" s="135">
        <f>+D12*E12</f>
        <v>0</v>
      </c>
    </row>
    <row r="14" spans="1:6" ht="114.75">
      <c r="A14" s="34">
        <v>5</v>
      </c>
      <c r="B14" s="48" t="s">
        <v>281</v>
      </c>
      <c r="C14" s="172" t="s">
        <v>279</v>
      </c>
      <c r="D14" s="31">
        <v>1</v>
      </c>
      <c r="E14" s="31"/>
      <c r="F14" s="135">
        <f>+D14*E14</f>
        <v>0</v>
      </c>
    </row>
    <row r="16" spans="1:6" ht="102">
      <c r="A16" s="34">
        <v>6</v>
      </c>
      <c r="B16" s="48" t="s">
        <v>409</v>
      </c>
      <c r="C16" s="172" t="s">
        <v>279</v>
      </c>
      <c r="D16" s="31">
        <v>1</v>
      </c>
      <c r="E16" s="31"/>
      <c r="F16" s="135">
        <f>+D16*E16</f>
        <v>0</v>
      </c>
    </row>
    <row r="18" spans="1:6" ht="63.75">
      <c r="A18" s="34">
        <v>7</v>
      </c>
      <c r="B18" s="48" t="s">
        <v>285</v>
      </c>
      <c r="C18" s="172" t="s">
        <v>279</v>
      </c>
      <c r="D18" s="31">
        <v>2</v>
      </c>
      <c r="E18" s="31"/>
      <c r="F18" s="135">
        <f>+D18*E18</f>
        <v>0</v>
      </c>
    </row>
    <row r="20" spans="1:6" ht="25.5">
      <c r="A20" s="34">
        <v>8</v>
      </c>
      <c r="B20" s="48" t="s">
        <v>401</v>
      </c>
      <c r="C20" s="172" t="s">
        <v>279</v>
      </c>
      <c r="D20" s="31">
        <v>1</v>
      </c>
      <c r="E20" s="31"/>
      <c r="F20" s="135">
        <f>+D20*E20</f>
        <v>0</v>
      </c>
    </row>
    <row r="22" spans="1:6" ht="38.25">
      <c r="A22" s="34">
        <v>9</v>
      </c>
      <c r="B22" s="48" t="s">
        <v>286</v>
      </c>
      <c r="C22" s="172" t="s">
        <v>12</v>
      </c>
      <c r="D22" s="31">
        <v>3</v>
      </c>
      <c r="E22" s="31"/>
      <c r="F22" s="135">
        <f>+D22*E22</f>
        <v>0</v>
      </c>
    </row>
    <row r="25" spans="1:6" ht="15.75" thickBot="1">
      <c r="E25" s="70" t="s">
        <v>34</v>
      </c>
      <c r="F25" s="396">
        <f>SUM(F6:F23)</f>
        <v>0</v>
      </c>
    </row>
    <row r="26" spans="1:6" ht="15.75" thickTop="1"/>
  </sheetData>
  <pageMargins left="0.70866141732283472" right="0.70866141732283472" top="0.74803149606299213" bottom="0.74803149606299213" header="0.31496062992125984" footer="0.31496062992125984"/>
  <pageSetup paperSize="9" orientation="portrait" r:id="rId1"/>
  <headerFooter>
    <oddFooter>&amp;CStran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E67"/>
  <sheetViews>
    <sheetView showZeros="0" topLeftCell="A55" workbookViewId="0">
      <selection activeCell="E67" sqref="E67"/>
    </sheetView>
  </sheetViews>
  <sheetFormatPr defaultRowHeight="15"/>
  <cols>
    <col min="1" max="1" width="4.85546875" customWidth="1"/>
    <col min="2" max="2" width="48.42578125" customWidth="1"/>
    <col min="3" max="3" width="5.7109375" customWidth="1"/>
    <col min="4" max="4" width="4.85546875" customWidth="1"/>
    <col min="5" max="5" width="22.5703125" customWidth="1"/>
  </cols>
  <sheetData>
    <row r="1" spans="1:5">
      <c r="B1" s="270" t="str">
        <f>+kan!B1</f>
        <v>JAVNA FEKALNA KANALIZACIJA NA</v>
      </c>
    </row>
    <row r="2" spans="1:5">
      <c r="B2" s="63" t="e">
        <f>+#REF!</f>
        <v>#REF!</v>
      </c>
    </row>
    <row r="4" spans="1:5" ht="15.75">
      <c r="A4" s="21" t="s">
        <v>368</v>
      </c>
      <c r="B4" s="72" t="s">
        <v>367</v>
      </c>
    </row>
    <row r="5" spans="1:5" ht="15.75" thickBot="1"/>
    <row r="6" spans="1:5" ht="22.5" customHeight="1" thickBot="1">
      <c r="A6" s="323" t="s">
        <v>289</v>
      </c>
      <c r="B6" s="324" t="s">
        <v>290</v>
      </c>
      <c r="C6" s="325" t="s">
        <v>291</v>
      </c>
      <c r="D6" s="326" t="s">
        <v>292</v>
      </c>
      <c r="E6" s="327"/>
    </row>
    <row r="7" spans="1:5" ht="22.5" customHeight="1" thickBot="1">
      <c r="A7" s="328" t="s">
        <v>144</v>
      </c>
      <c r="B7" s="329" t="s">
        <v>293</v>
      </c>
      <c r="C7" s="330" t="s">
        <v>55</v>
      </c>
      <c r="D7" s="331">
        <v>1</v>
      </c>
      <c r="E7" s="332"/>
    </row>
    <row r="8" spans="1:5" ht="22.5" customHeight="1" thickBot="1">
      <c r="A8" s="328" t="s">
        <v>146</v>
      </c>
      <c r="B8" s="329" t="s">
        <v>294</v>
      </c>
      <c r="C8" s="330" t="s">
        <v>55</v>
      </c>
      <c r="D8" s="331">
        <v>1</v>
      </c>
      <c r="E8" s="332"/>
    </row>
    <row r="9" spans="1:5" ht="22.5" customHeight="1" thickBot="1">
      <c r="A9" s="328" t="s">
        <v>157</v>
      </c>
      <c r="B9" s="329" t="s">
        <v>295</v>
      </c>
      <c r="C9" s="330" t="s">
        <v>12</v>
      </c>
      <c r="D9" s="331">
        <v>1</v>
      </c>
      <c r="E9" s="329">
        <v>0</v>
      </c>
    </row>
    <row r="10" spans="1:5" ht="22.5" customHeight="1" thickBot="1">
      <c r="A10" s="328" t="s">
        <v>151</v>
      </c>
      <c r="B10" s="329" t="s">
        <v>296</v>
      </c>
      <c r="C10" s="330" t="s">
        <v>12</v>
      </c>
      <c r="D10" s="331">
        <v>3</v>
      </c>
      <c r="E10" s="329" t="s">
        <v>297</v>
      </c>
    </row>
    <row r="11" spans="1:5" ht="34.5" customHeight="1" thickBot="1">
      <c r="A11" s="328" t="s">
        <v>152</v>
      </c>
      <c r="B11" s="329" t="s">
        <v>298</v>
      </c>
      <c r="C11" s="330" t="s">
        <v>12</v>
      </c>
      <c r="D11" s="331">
        <v>1</v>
      </c>
      <c r="E11" s="329">
        <v>0</v>
      </c>
    </row>
    <row r="12" spans="1:5" ht="22.5" customHeight="1" thickBot="1">
      <c r="A12" s="328" t="s">
        <v>70</v>
      </c>
      <c r="B12" s="329" t="s">
        <v>299</v>
      </c>
      <c r="C12" s="330" t="s">
        <v>55</v>
      </c>
      <c r="D12" s="331">
        <v>1</v>
      </c>
      <c r="E12" s="329">
        <v>0</v>
      </c>
    </row>
    <row r="13" spans="1:5" ht="22.5" customHeight="1" thickBot="1">
      <c r="A13" s="328" t="s">
        <v>153</v>
      </c>
      <c r="B13" s="329" t="s">
        <v>300</v>
      </c>
      <c r="C13" s="330" t="s">
        <v>12</v>
      </c>
      <c r="D13" s="331">
        <v>1</v>
      </c>
      <c r="E13" s="329" t="s">
        <v>301</v>
      </c>
    </row>
    <row r="14" spans="1:5" ht="22.5" customHeight="1" thickBot="1">
      <c r="A14" s="328" t="s">
        <v>154</v>
      </c>
      <c r="B14" s="329" t="s">
        <v>302</v>
      </c>
      <c r="C14" s="330" t="s">
        <v>12</v>
      </c>
      <c r="D14" s="331">
        <v>1</v>
      </c>
      <c r="E14" s="329" t="s">
        <v>301</v>
      </c>
    </row>
    <row r="15" spans="1:5" ht="22.5" customHeight="1" thickBot="1">
      <c r="A15" s="328" t="s">
        <v>155</v>
      </c>
      <c r="B15" s="329" t="s">
        <v>303</v>
      </c>
      <c r="C15" s="330" t="s">
        <v>12</v>
      </c>
      <c r="D15" s="331">
        <v>1</v>
      </c>
      <c r="E15" s="329">
        <v>0</v>
      </c>
    </row>
    <row r="16" spans="1:5" ht="22.5" customHeight="1" thickBot="1">
      <c r="A16" s="328" t="s">
        <v>145</v>
      </c>
      <c r="B16" s="329" t="s">
        <v>304</v>
      </c>
      <c r="C16" s="330" t="s">
        <v>55</v>
      </c>
      <c r="D16" s="331">
        <v>1</v>
      </c>
      <c r="E16" s="329">
        <v>0</v>
      </c>
    </row>
    <row r="17" spans="1:5" ht="22.5" customHeight="1" thickBot="1">
      <c r="A17" s="328" t="s">
        <v>156</v>
      </c>
      <c r="B17" s="329" t="s">
        <v>305</v>
      </c>
      <c r="C17" s="330" t="s">
        <v>55</v>
      </c>
      <c r="D17" s="331">
        <v>2</v>
      </c>
      <c r="E17" s="329" t="s">
        <v>306</v>
      </c>
    </row>
    <row r="18" spans="1:5" ht="19.5" customHeight="1" thickBot="1">
      <c r="A18" s="328" t="s">
        <v>158</v>
      </c>
      <c r="B18" s="329" t="s">
        <v>307</v>
      </c>
      <c r="C18" s="330" t="s">
        <v>12</v>
      </c>
      <c r="D18" s="331">
        <v>1</v>
      </c>
      <c r="E18" s="329">
        <v>0</v>
      </c>
    </row>
    <row r="19" spans="1:5" ht="18" customHeight="1" thickBot="1">
      <c r="A19" s="328" t="s">
        <v>159</v>
      </c>
      <c r="B19" s="329" t="s">
        <v>308</v>
      </c>
      <c r="C19" s="330" t="s">
        <v>12</v>
      </c>
      <c r="D19" s="331">
        <v>1</v>
      </c>
      <c r="E19" s="329">
        <v>0</v>
      </c>
    </row>
    <row r="20" spans="1:5" ht="20.25" customHeight="1" thickBot="1">
      <c r="A20" s="328" t="s">
        <v>160</v>
      </c>
      <c r="B20" s="329" t="s">
        <v>309</v>
      </c>
      <c r="C20" s="330" t="s">
        <v>12</v>
      </c>
      <c r="D20" s="331">
        <v>1</v>
      </c>
      <c r="E20" s="329">
        <v>0</v>
      </c>
    </row>
    <row r="21" spans="1:5" ht="19.5" customHeight="1" thickBot="1">
      <c r="A21" s="328" t="s">
        <v>161</v>
      </c>
      <c r="B21" s="329" t="s">
        <v>310</v>
      </c>
      <c r="C21" s="330" t="s">
        <v>12</v>
      </c>
      <c r="D21" s="331">
        <v>1</v>
      </c>
      <c r="E21" s="329">
        <v>0</v>
      </c>
    </row>
    <row r="22" spans="1:5" ht="19.5" customHeight="1" thickBot="1">
      <c r="A22" s="328" t="s">
        <v>162</v>
      </c>
      <c r="B22" s="329" t="s">
        <v>311</v>
      </c>
      <c r="C22" s="330" t="s">
        <v>12</v>
      </c>
      <c r="D22" s="331">
        <v>1</v>
      </c>
      <c r="E22" s="329">
        <v>0</v>
      </c>
    </row>
    <row r="23" spans="1:5" ht="23.25" customHeight="1" thickBot="1">
      <c r="A23" s="328" t="s">
        <v>163</v>
      </c>
      <c r="B23" s="329" t="s">
        <v>312</v>
      </c>
      <c r="C23" s="330" t="s">
        <v>12</v>
      </c>
      <c r="D23" s="331">
        <v>4</v>
      </c>
      <c r="E23" s="329" t="s">
        <v>313</v>
      </c>
    </row>
    <row r="24" spans="1:5" ht="30.75" customHeight="1" thickBot="1">
      <c r="A24" s="328" t="s">
        <v>150</v>
      </c>
      <c r="B24" s="329" t="s">
        <v>314</v>
      </c>
      <c r="C24" s="330" t="s">
        <v>55</v>
      </c>
      <c r="D24" s="331">
        <v>6</v>
      </c>
      <c r="E24" s="329" t="s">
        <v>315</v>
      </c>
    </row>
    <row r="25" spans="1:5" ht="22.5" customHeight="1" thickBot="1">
      <c r="A25" s="328" t="s">
        <v>149</v>
      </c>
      <c r="B25" s="329" t="s">
        <v>316</v>
      </c>
      <c r="C25" s="330" t="s">
        <v>12</v>
      </c>
      <c r="D25" s="331">
        <v>1</v>
      </c>
      <c r="E25" s="329">
        <v>0</v>
      </c>
    </row>
    <row r="26" spans="1:5" ht="33.75" customHeight="1" thickBot="1">
      <c r="A26" s="328" t="s">
        <v>164</v>
      </c>
      <c r="B26" s="329" t="s">
        <v>317</v>
      </c>
      <c r="C26" s="330" t="s">
        <v>12</v>
      </c>
      <c r="D26" s="331">
        <v>1</v>
      </c>
      <c r="E26" s="333">
        <v>0</v>
      </c>
    </row>
    <row r="27" spans="1:5" ht="33.75" customHeight="1" thickBot="1">
      <c r="A27" s="328" t="s">
        <v>165</v>
      </c>
      <c r="B27" s="329" t="s">
        <v>318</v>
      </c>
      <c r="C27" s="330" t="s">
        <v>12</v>
      </c>
      <c r="D27" s="331">
        <v>1</v>
      </c>
      <c r="E27" s="329">
        <v>0</v>
      </c>
    </row>
    <row r="28" spans="1:5" ht="22.5" customHeight="1" thickBot="1">
      <c r="A28" s="328" t="s">
        <v>148</v>
      </c>
      <c r="B28" s="329" t="s">
        <v>319</v>
      </c>
      <c r="C28" s="330" t="s">
        <v>12</v>
      </c>
      <c r="D28" s="331">
        <v>1</v>
      </c>
      <c r="E28" s="329" t="s">
        <v>320</v>
      </c>
    </row>
    <row r="29" spans="1:5" ht="22.5" customHeight="1" thickBot="1">
      <c r="A29" s="328" t="s">
        <v>147</v>
      </c>
      <c r="B29" s="329" t="s">
        <v>321</v>
      </c>
      <c r="C29" s="330" t="s">
        <v>12</v>
      </c>
      <c r="D29" s="331">
        <v>1</v>
      </c>
      <c r="E29" s="329" t="s">
        <v>322</v>
      </c>
    </row>
    <row r="30" spans="1:5" ht="22.5" customHeight="1" thickBot="1">
      <c r="A30" s="328" t="s">
        <v>166</v>
      </c>
      <c r="B30" s="329" t="s">
        <v>323</v>
      </c>
      <c r="C30" s="330" t="s">
        <v>55</v>
      </c>
      <c r="D30" s="331">
        <v>1</v>
      </c>
      <c r="E30" s="329">
        <v>0</v>
      </c>
    </row>
    <row r="31" spans="1:5" ht="22.5" customHeight="1" thickBot="1">
      <c r="A31" s="328" t="s">
        <v>167</v>
      </c>
      <c r="B31" s="329" t="s">
        <v>324</v>
      </c>
      <c r="C31" s="330" t="s">
        <v>55</v>
      </c>
      <c r="D31" s="331">
        <v>1</v>
      </c>
      <c r="E31" s="329">
        <v>0</v>
      </c>
    </row>
    <row r="32" spans="1:5" ht="22.5" customHeight="1" thickBot="1">
      <c r="A32" s="328" t="s">
        <v>168</v>
      </c>
      <c r="B32" s="329" t="s">
        <v>325</v>
      </c>
      <c r="C32" s="330" t="s">
        <v>55</v>
      </c>
      <c r="D32" s="331">
        <v>2</v>
      </c>
      <c r="E32" s="329" t="s">
        <v>326</v>
      </c>
    </row>
    <row r="33" spans="1:5" ht="22.5" customHeight="1" thickBot="1">
      <c r="A33" s="328" t="s">
        <v>169</v>
      </c>
      <c r="B33" s="329" t="s">
        <v>327</v>
      </c>
      <c r="C33" s="330" t="s">
        <v>55</v>
      </c>
      <c r="D33" s="331">
        <v>2</v>
      </c>
      <c r="E33" s="329" t="s">
        <v>328</v>
      </c>
    </row>
    <row r="34" spans="1:5" ht="22.5" customHeight="1" thickBot="1">
      <c r="A34" s="328" t="s">
        <v>170</v>
      </c>
      <c r="B34" s="329" t="s">
        <v>329</v>
      </c>
      <c r="C34" s="330" t="s">
        <v>55</v>
      </c>
      <c r="D34" s="331">
        <v>2</v>
      </c>
      <c r="E34" s="329" t="s">
        <v>330</v>
      </c>
    </row>
    <row r="35" spans="1:5" ht="22.5" customHeight="1" thickBot="1">
      <c r="A35" s="328" t="s">
        <v>171</v>
      </c>
      <c r="B35" s="329" t="s">
        <v>331</v>
      </c>
      <c r="C35" s="330" t="s">
        <v>55</v>
      </c>
      <c r="D35" s="331">
        <v>3</v>
      </c>
      <c r="E35" s="329" t="s">
        <v>332</v>
      </c>
    </row>
    <row r="36" spans="1:5" ht="22.5" customHeight="1" thickBot="1">
      <c r="A36" s="328" t="s">
        <v>172</v>
      </c>
      <c r="B36" s="329" t="s">
        <v>333</v>
      </c>
      <c r="C36" s="330" t="s">
        <v>55</v>
      </c>
      <c r="D36" s="331">
        <v>2</v>
      </c>
      <c r="E36" s="329" t="s">
        <v>334</v>
      </c>
    </row>
    <row r="37" spans="1:5" ht="22.5" customHeight="1" thickBot="1">
      <c r="A37" s="328" t="s">
        <v>173</v>
      </c>
      <c r="B37" s="329" t="s">
        <v>335</v>
      </c>
      <c r="C37" s="330" t="s">
        <v>55</v>
      </c>
      <c r="D37" s="331">
        <v>2</v>
      </c>
      <c r="E37" s="329" t="s">
        <v>336</v>
      </c>
    </row>
    <row r="38" spans="1:5" ht="22.5" customHeight="1" thickBot="1">
      <c r="A38" s="328" t="s">
        <v>174</v>
      </c>
      <c r="B38" s="329" t="s">
        <v>337</v>
      </c>
      <c r="C38" s="330" t="s">
        <v>12</v>
      </c>
      <c r="D38" s="331">
        <v>2</v>
      </c>
      <c r="E38" s="329" t="s">
        <v>338</v>
      </c>
    </row>
    <row r="39" spans="1:5" ht="22.5" customHeight="1" thickBot="1">
      <c r="A39" s="328" t="s">
        <v>175</v>
      </c>
      <c r="B39" s="329" t="s">
        <v>339</v>
      </c>
      <c r="C39" s="330" t="s">
        <v>12</v>
      </c>
      <c r="D39" s="331">
        <v>1</v>
      </c>
      <c r="E39" s="329">
        <v>0</v>
      </c>
    </row>
    <row r="40" spans="1:5" ht="22.5" customHeight="1" thickBot="1">
      <c r="A40" s="328" t="s">
        <v>176</v>
      </c>
      <c r="B40" s="329" t="s">
        <v>340</v>
      </c>
      <c r="C40" s="330" t="s">
        <v>12</v>
      </c>
      <c r="D40" s="331">
        <v>1</v>
      </c>
      <c r="E40" s="329">
        <v>0</v>
      </c>
    </row>
    <row r="41" spans="1:5" ht="22.5" customHeight="1" thickBot="1">
      <c r="A41" s="328" t="s">
        <v>177</v>
      </c>
      <c r="B41" s="329" t="s">
        <v>341</v>
      </c>
      <c r="C41" s="330" t="s">
        <v>12</v>
      </c>
      <c r="D41" s="331">
        <v>1</v>
      </c>
      <c r="E41" s="329">
        <v>0</v>
      </c>
    </row>
    <row r="42" spans="1:5" ht="22.5" customHeight="1" thickBot="1">
      <c r="A42" s="328" t="s">
        <v>178</v>
      </c>
      <c r="B42" s="329" t="s">
        <v>342</v>
      </c>
      <c r="C42" s="330" t="s">
        <v>12</v>
      </c>
      <c r="D42" s="331">
        <v>2</v>
      </c>
      <c r="E42" s="329" t="s">
        <v>343</v>
      </c>
    </row>
    <row r="43" spans="1:5" ht="22.5" customHeight="1" thickBot="1">
      <c r="A43" s="328" t="s">
        <v>179</v>
      </c>
      <c r="B43" s="329" t="s">
        <v>344</v>
      </c>
      <c r="C43" s="330" t="s">
        <v>12</v>
      </c>
      <c r="D43" s="331">
        <v>1</v>
      </c>
      <c r="E43" s="329">
        <v>0</v>
      </c>
    </row>
    <row r="44" spans="1:5" ht="22.5" customHeight="1" thickBot="1">
      <c r="A44" s="328" t="s">
        <v>180</v>
      </c>
      <c r="B44" s="329" t="s">
        <v>345</v>
      </c>
      <c r="C44" s="330" t="s">
        <v>55</v>
      </c>
      <c r="D44" s="331">
        <v>2</v>
      </c>
      <c r="E44" s="329" t="s">
        <v>346</v>
      </c>
    </row>
    <row r="45" spans="1:5" ht="22.5" customHeight="1" thickBot="1">
      <c r="A45" s="328" t="s">
        <v>181</v>
      </c>
      <c r="B45" s="329" t="s">
        <v>347</v>
      </c>
      <c r="C45" s="330" t="s">
        <v>12</v>
      </c>
      <c r="D45" s="331">
        <v>2</v>
      </c>
      <c r="E45" s="329" t="s">
        <v>348</v>
      </c>
    </row>
    <row r="46" spans="1:5" ht="22.5" customHeight="1" thickBot="1">
      <c r="A46" s="328" t="s">
        <v>182</v>
      </c>
      <c r="B46" s="329" t="s">
        <v>349</v>
      </c>
      <c r="C46" s="330" t="s">
        <v>55</v>
      </c>
      <c r="D46" s="331">
        <v>2</v>
      </c>
      <c r="E46" s="329" t="s">
        <v>350</v>
      </c>
    </row>
    <row r="47" spans="1:5" ht="22.5" customHeight="1" thickBot="1">
      <c r="A47" s="328" t="s">
        <v>183</v>
      </c>
      <c r="B47" s="329" t="s">
        <v>351</v>
      </c>
      <c r="C47" s="330" t="s">
        <v>55</v>
      </c>
      <c r="D47" s="331">
        <v>1</v>
      </c>
      <c r="E47" s="329">
        <v>0</v>
      </c>
    </row>
    <row r="48" spans="1:5" ht="22.5" customHeight="1" thickBot="1">
      <c r="A48" s="328" t="s">
        <v>184</v>
      </c>
      <c r="B48" s="329" t="s">
        <v>352</v>
      </c>
      <c r="C48" s="330" t="s">
        <v>55</v>
      </c>
      <c r="D48" s="331">
        <v>2</v>
      </c>
      <c r="E48" s="329" t="s">
        <v>353</v>
      </c>
    </row>
    <row r="49" spans="1:5" ht="22.5" customHeight="1" thickBot="1">
      <c r="A49" s="328" t="s">
        <v>185</v>
      </c>
      <c r="B49" s="329" t="s">
        <v>354</v>
      </c>
      <c r="C49" s="330" t="s">
        <v>12</v>
      </c>
      <c r="D49" s="331">
        <v>4</v>
      </c>
      <c r="E49" s="329" t="s">
        <v>355</v>
      </c>
    </row>
    <row r="50" spans="1:5" ht="22.5" customHeight="1" thickBot="1">
      <c r="A50" s="328" t="s">
        <v>186</v>
      </c>
      <c r="B50" s="354" t="s">
        <v>383</v>
      </c>
      <c r="C50" s="355" t="s">
        <v>12</v>
      </c>
      <c r="D50" s="356">
        <v>1</v>
      </c>
      <c r="E50" s="362" t="s">
        <v>412</v>
      </c>
    </row>
    <row r="51" spans="1:5" ht="22.5" customHeight="1" thickBot="1">
      <c r="A51" s="328" t="s">
        <v>187</v>
      </c>
      <c r="B51" s="357" t="s">
        <v>384</v>
      </c>
      <c r="C51" s="358" t="s">
        <v>12</v>
      </c>
      <c r="D51" s="359">
        <v>2</v>
      </c>
      <c r="E51" s="363" t="s">
        <v>410</v>
      </c>
    </row>
    <row r="52" spans="1:5" ht="22.5" customHeight="1" thickBot="1">
      <c r="A52" s="328"/>
      <c r="B52" s="357" t="s">
        <v>388</v>
      </c>
      <c r="C52" s="358" t="s">
        <v>12</v>
      </c>
      <c r="D52" s="359">
        <v>1</v>
      </c>
      <c r="E52" s="363"/>
    </row>
    <row r="53" spans="1:5" ht="22.5" customHeight="1" thickBot="1">
      <c r="A53" s="328" t="s">
        <v>188</v>
      </c>
      <c r="B53" s="357" t="s">
        <v>385</v>
      </c>
      <c r="C53" s="358" t="s">
        <v>12</v>
      </c>
      <c r="D53" s="359">
        <v>1</v>
      </c>
      <c r="E53" s="363" t="s">
        <v>413</v>
      </c>
    </row>
    <row r="54" spans="1:5" ht="22.5" customHeight="1" thickBot="1">
      <c r="A54" s="328"/>
      <c r="B54" s="357" t="s">
        <v>386</v>
      </c>
      <c r="C54" s="358" t="s">
        <v>12</v>
      </c>
      <c r="D54" s="359">
        <v>1</v>
      </c>
      <c r="E54" s="363"/>
    </row>
    <row r="55" spans="1:5" ht="22.5" customHeight="1" thickBot="1">
      <c r="A55" s="328" t="s">
        <v>189</v>
      </c>
      <c r="B55" s="357" t="s">
        <v>387</v>
      </c>
      <c r="C55" s="358" t="s">
        <v>12</v>
      </c>
      <c r="D55" s="359">
        <v>1</v>
      </c>
      <c r="E55" s="363" t="s">
        <v>414</v>
      </c>
    </row>
    <row r="56" spans="1:5" ht="29.25" customHeight="1" thickBot="1">
      <c r="A56" s="328" t="s">
        <v>190</v>
      </c>
      <c r="B56" s="357" t="s">
        <v>411</v>
      </c>
      <c r="C56" s="358" t="s">
        <v>12</v>
      </c>
      <c r="D56" s="359">
        <v>1</v>
      </c>
      <c r="E56" s="363" t="s">
        <v>415</v>
      </c>
    </row>
    <row r="57" spans="1:5" ht="22.5" customHeight="1" thickBot="1">
      <c r="A57" s="328" t="s">
        <v>191</v>
      </c>
      <c r="B57" s="329" t="s">
        <v>356</v>
      </c>
      <c r="C57" s="330" t="s">
        <v>55</v>
      </c>
      <c r="D57" s="331">
        <v>1</v>
      </c>
      <c r="E57" s="329" t="s">
        <v>357</v>
      </c>
    </row>
    <row r="58" spans="1:5" ht="22.5" customHeight="1" thickBot="1">
      <c r="A58" s="328" t="s">
        <v>192</v>
      </c>
      <c r="B58" s="329" t="s">
        <v>358</v>
      </c>
      <c r="C58" s="330" t="s">
        <v>16</v>
      </c>
      <c r="D58" s="331">
        <v>20</v>
      </c>
      <c r="E58" s="332"/>
    </row>
    <row r="59" spans="1:5" ht="22.5" customHeight="1" thickBot="1">
      <c r="A59" s="328" t="s">
        <v>193</v>
      </c>
      <c r="B59" s="329" t="s">
        <v>359</v>
      </c>
      <c r="C59" s="330" t="s">
        <v>16</v>
      </c>
      <c r="D59" s="331">
        <v>50</v>
      </c>
      <c r="E59" s="332"/>
    </row>
    <row r="60" spans="1:5" ht="22.5" customHeight="1" thickBot="1">
      <c r="A60" s="328" t="s">
        <v>194</v>
      </c>
      <c r="B60" s="329" t="s">
        <v>360</v>
      </c>
      <c r="C60" s="330" t="s">
        <v>16</v>
      </c>
      <c r="D60" s="331">
        <v>20</v>
      </c>
      <c r="E60" s="332"/>
    </row>
    <row r="61" spans="1:5" ht="22.5" customHeight="1" thickBot="1">
      <c r="A61" s="328" t="s">
        <v>195</v>
      </c>
      <c r="B61" s="329" t="s">
        <v>361</v>
      </c>
      <c r="C61" s="330" t="s">
        <v>16</v>
      </c>
      <c r="D61" s="331">
        <v>20</v>
      </c>
      <c r="E61" s="332"/>
    </row>
    <row r="62" spans="1:5" ht="22.5" customHeight="1" thickBot="1">
      <c r="A62" s="328" t="s">
        <v>196</v>
      </c>
      <c r="B62" s="329" t="s">
        <v>362</v>
      </c>
      <c r="C62" s="330" t="s">
        <v>55</v>
      </c>
      <c r="D62" s="331">
        <v>1</v>
      </c>
      <c r="E62" s="332"/>
    </row>
    <row r="63" spans="1:5" ht="20.25" customHeight="1" thickBot="1">
      <c r="A63" s="328" t="s">
        <v>197</v>
      </c>
      <c r="B63" s="329" t="s">
        <v>363</v>
      </c>
      <c r="C63" s="330" t="s">
        <v>55</v>
      </c>
      <c r="D63" s="331">
        <v>1</v>
      </c>
      <c r="E63" s="332"/>
    </row>
    <row r="64" spans="1:5" ht="21" customHeight="1" thickBot="1">
      <c r="A64" s="328" t="s">
        <v>198</v>
      </c>
      <c r="B64" s="329" t="s">
        <v>364</v>
      </c>
      <c r="C64" s="330" t="s">
        <v>55</v>
      </c>
      <c r="D64" s="331">
        <v>1</v>
      </c>
      <c r="E64" s="332"/>
    </row>
    <row r="65" spans="1:5" ht="32.25" customHeight="1" thickBot="1">
      <c r="A65" s="328" t="s">
        <v>199</v>
      </c>
      <c r="B65" s="329" t="s">
        <v>365</v>
      </c>
      <c r="C65" s="330" t="s">
        <v>55</v>
      </c>
      <c r="D65" s="331">
        <v>1</v>
      </c>
      <c r="E65" s="332"/>
    </row>
    <row r="66" spans="1:5" ht="22.5" customHeight="1" thickBot="1">
      <c r="A66" s="328">
        <v>59</v>
      </c>
      <c r="B66" s="329" t="s">
        <v>366</v>
      </c>
      <c r="C66" s="334" t="s">
        <v>12</v>
      </c>
      <c r="D66" s="335">
        <v>1</v>
      </c>
      <c r="E66" s="332">
        <v>0</v>
      </c>
    </row>
    <row r="67" spans="1:5" ht="22.5" customHeight="1" thickBot="1">
      <c r="A67" s="425"/>
      <c r="B67" s="421" t="s">
        <v>460</v>
      </c>
      <c r="C67" s="421"/>
      <c r="D67" s="421"/>
      <c r="E67" s="422"/>
    </row>
  </sheetData>
  <pageMargins left="0.70866141732283472" right="0.70866141732283472" top="0.74803149606299213" bottom="0.74803149606299213" header="0.31496062992125984" footer="0.31496062992125984"/>
  <pageSetup paperSize="9" orientation="portrait" r:id="rId1"/>
  <headerFooter>
    <oddFooter>&amp;CStran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53"/>
  <sheetViews>
    <sheetView showZeros="0" topLeftCell="A13" workbookViewId="0">
      <selection activeCell="F33" sqref="F33"/>
    </sheetView>
  </sheetViews>
  <sheetFormatPr defaultRowHeight="14.25"/>
  <cols>
    <col min="1" max="1" width="5.42578125" style="61" customWidth="1"/>
    <col min="2" max="2" width="30.7109375" style="61" customWidth="1"/>
    <col min="3" max="3" width="4.7109375" style="61" customWidth="1"/>
    <col min="4" max="5" width="11.7109375" style="61" customWidth="1"/>
    <col min="6" max="6" width="12.7109375" style="61" customWidth="1"/>
    <col min="7" max="7" width="4.7109375" style="4" customWidth="1"/>
    <col min="8" max="9" width="12.7109375" style="4" customWidth="1"/>
    <col min="10" max="10" width="9.140625" style="4"/>
    <col min="11" max="16384" width="9.140625" style="61"/>
  </cols>
  <sheetData>
    <row r="1" spans="1:6">
      <c r="A1" s="63"/>
      <c r="B1" s="270" t="str">
        <f>+kan!B1</f>
        <v>JAVNA FEKALNA KANALIZACIJA NA</v>
      </c>
    </row>
    <row r="2" spans="1:6">
      <c r="A2" s="63"/>
      <c r="B2" s="63" t="e">
        <f>+#REF!</f>
        <v>#REF!</v>
      </c>
    </row>
    <row r="3" spans="1:6">
      <c r="A3" s="63"/>
      <c r="B3" s="63"/>
    </row>
    <row r="4" spans="1:6" ht="15.75">
      <c r="A4" s="176" t="s">
        <v>369</v>
      </c>
      <c r="B4" s="72" t="s">
        <v>241</v>
      </c>
      <c r="C4" s="30"/>
      <c r="D4" s="31"/>
      <c r="E4" s="31"/>
      <c r="F4" s="32"/>
    </row>
    <row r="5" spans="1:6">
      <c r="A5" s="34"/>
      <c r="B5" s="35"/>
      <c r="C5" s="30"/>
      <c r="D5" s="31"/>
      <c r="E5" s="31"/>
      <c r="F5" s="32"/>
    </row>
    <row r="6" spans="1:6" s="4" customFormat="1">
      <c r="A6" s="61"/>
      <c r="B6" s="61"/>
      <c r="C6" s="61"/>
      <c r="D6" s="61"/>
      <c r="E6" s="61"/>
      <c r="F6" s="61"/>
    </row>
    <row r="7" spans="1:6" s="4" customFormat="1">
      <c r="A7" s="27"/>
      <c r="B7" s="157" t="s">
        <v>65</v>
      </c>
      <c r="C7" s="61"/>
      <c r="D7" s="61"/>
      <c r="E7" s="61"/>
      <c r="F7" s="61"/>
    </row>
    <row r="8" spans="1:6" s="4" customFormat="1">
      <c r="A8" s="61"/>
      <c r="B8" s="61"/>
      <c r="C8" s="61"/>
      <c r="D8" s="61"/>
      <c r="E8" s="61"/>
      <c r="F8" s="61"/>
    </row>
    <row r="9" spans="1:6" s="4" customFormat="1" ht="89.25">
      <c r="A9" s="191">
        <v>1</v>
      </c>
      <c r="B9" s="192" t="s">
        <v>265</v>
      </c>
      <c r="C9" s="193" t="s">
        <v>12</v>
      </c>
      <c r="D9" s="194">
        <v>2</v>
      </c>
      <c r="E9" s="194"/>
      <c r="F9" s="195">
        <f>D9*E9</f>
        <v>0</v>
      </c>
    </row>
    <row r="10" spans="1:6" s="4" customFormat="1" ht="12.75">
      <c r="A10" s="191"/>
      <c r="B10" s="192"/>
      <c r="C10" s="193"/>
      <c r="D10" s="194"/>
      <c r="E10" s="194"/>
      <c r="F10" s="195"/>
    </row>
    <row r="11" spans="1:6" s="4" customFormat="1" ht="38.25">
      <c r="A11" s="191">
        <v>2</v>
      </c>
      <c r="B11" s="192" t="s">
        <v>268</v>
      </c>
      <c r="C11" s="193" t="s">
        <v>12</v>
      </c>
      <c r="D11" s="194">
        <v>1</v>
      </c>
      <c r="E11" s="194"/>
      <c r="F11" s="195">
        <f>D11*E11</f>
        <v>0</v>
      </c>
    </row>
    <row r="12" spans="1:6" s="4" customFormat="1" ht="12.75">
      <c r="A12" s="191"/>
      <c r="B12" s="192"/>
      <c r="C12" s="193"/>
      <c r="D12" s="194"/>
      <c r="E12" s="194"/>
      <c r="F12" s="195"/>
    </row>
    <row r="13" spans="1:6" s="4" customFormat="1" ht="63.75">
      <c r="A13" s="191">
        <v>3</v>
      </c>
      <c r="B13" s="377" t="s">
        <v>435</v>
      </c>
      <c r="C13" s="193" t="s">
        <v>12</v>
      </c>
      <c r="D13" s="194">
        <v>1</v>
      </c>
      <c r="E13" s="194"/>
      <c r="F13" s="195">
        <f>D13*E13</f>
        <v>0</v>
      </c>
    </row>
    <row r="14" spans="1:6" s="4" customFormat="1" ht="12.75">
      <c r="A14" s="150"/>
      <c r="B14" s="183"/>
      <c r="C14" s="151"/>
      <c r="D14" s="185"/>
      <c r="E14" s="154"/>
      <c r="F14" s="153"/>
    </row>
    <row r="15" spans="1:6" s="4" customFormat="1" ht="25.5">
      <c r="A15" s="150">
        <v>4</v>
      </c>
      <c r="B15" s="192" t="s">
        <v>107</v>
      </c>
      <c r="C15" s="151"/>
      <c r="D15" s="185"/>
      <c r="E15" s="154"/>
      <c r="F15" s="153"/>
    </row>
    <row r="16" spans="1:6" s="4" customFormat="1" ht="12.75">
      <c r="A16" s="150"/>
      <c r="B16" s="183" t="s">
        <v>242</v>
      </c>
      <c r="C16" s="151" t="s">
        <v>12</v>
      </c>
      <c r="D16" s="186">
        <v>2</v>
      </c>
      <c r="E16" s="154"/>
      <c r="F16" s="153">
        <f t="shared" ref="F16:F25" si="0">D16*E16</f>
        <v>0</v>
      </c>
    </row>
    <row r="17" spans="1:6" s="4" customFormat="1" ht="12.75">
      <c r="A17" s="150"/>
      <c r="B17" s="183" t="s">
        <v>243</v>
      </c>
      <c r="C17" s="151" t="s">
        <v>12</v>
      </c>
      <c r="D17" s="186">
        <v>2</v>
      </c>
      <c r="E17" s="154"/>
      <c r="F17" s="153">
        <f t="shared" si="0"/>
        <v>0</v>
      </c>
    </row>
    <row r="18" spans="1:6" s="4" customFormat="1" ht="12.75">
      <c r="A18" s="150"/>
      <c r="B18" s="183" t="s">
        <v>244</v>
      </c>
      <c r="C18" s="151" t="s">
        <v>12</v>
      </c>
      <c r="D18" s="186">
        <v>2</v>
      </c>
      <c r="E18" s="154"/>
      <c r="F18" s="153">
        <f t="shared" si="0"/>
        <v>0</v>
      </c>
    </row>
    <row r="19" spans="1:6" s="4" customFormat="1" ht="12.75">
      <c r="A19" s="150"/>
      <c r="B19" s="183" t="s">
        <v>77</v>
      </c>
      <c r="C19" s="151" t="s">
        <v>12</v>
      </c>
      <c r="D19" s="186">
        <v>4</v>
      </c>
      <c r="E19" s="154"/>
      <c r="F19" s="153">
        <f t="shared" si="0"/>
        <v>0</v>
      </c>
    </row>
    <row r="20" spans="1:6" s="4" customFormat="1" ht="12.75">
      <c r="A20" s="150"/>
      <c r="B20" s="183" t="s">
        <v>245</v>
      </c>
      <c r="C20" s="151" t="s">
        <v>12</v>
      </c>
      <c r="D20" s="186">
        <v>1</v>
      </c>
      <c r="E20" s="154"/>
      <c r="F20" s="153">
        <f t="shared" si="0"/>
        <v>0</v>
      </c>
    </row>
    <row r="21" spans="1:6" s="4" customFormat="1" ht="12.75">
      <c r="A21" s="150"/>
      <c r="B21" s="183" t="s">
        <v>78</v>
      </c>
      <c r="C21" s="151" t="s">
        <v>55</v>
      </c>
      <c r="D21" s="186">
        <v>1</v>
      </c>
      <c r="E21" s="154"/>
      <c r="F21" s="153">
        <f t="shared" si="0"/>
        <v>0</v>
      </c>
    </row>
    <row r="22" spans="1:6" s="4" customFormat="1" ht="12.75">
      <c r="A22" s="150"/>
      <c r="B22" s="183" t="s">
        <v>246</v>
      </c>
      <c r="C22" s="151" t="s">
        <v>12</v>
      </c>
      <c r="D22" s="186">
        <v>1</v>
      </c>
      <c r="E22" s="154"/>
      <c r="F22" s="153">
        <f t="shared" si="0"/>
        <v>0</v>
      </c>
    </row>
    <row r="23" spans="1:6" s="4" customFormat="1" ht="12.75">
      <c r="A23" s="150"/>
      <c r="B23" s="183" t="s">
        <v>76</v>
      </c>
      <c r="C23" s="151" t="s">
        <v>12</v>
      </c>
      <c r="D23" s="186">
        <v>2</v>
      </c>
      <c r="E23" s="154"/>
      <c r="F23" s="153">
        <f t="shared" si="0"/>
        <v>0</v>
      </c>
    </row>
    <row r="24" spans="1:6" s="4" customFormat="1" ht="12.75">
      <c r="A24" s="150"/>
      <c r="B24" s="183" t="s">
        <v>247</v>
      </c>
      <c r="C24" s="151" t="s">
        <v>12</v>
      </c>
      <c r="D24" s="186">
        <v>1</v>
      </c>
      <c r="E24" s="154"/>
      <c r="F24" s="153">
        <f t="shared" si="0"/>
        <v>0</v>
      </c>
    </row>
    <row r="25" spans="1:6" s="4" customFormat="1" ht="12.75">
      <c r="A25" s="150"/>
      <c r="B25" s="183" t="s">
        <v>79</v>
      </c>
      <c r="C25" s="151" t="s">
        <v>12</v>
      </c>
      <c r="D25" s="186">
        <v>2</v>
      </c>
      <c r="E25" s="154"/>
      <c r="F25" s="153">
        <f t="shared" si="0"/>
        <v>0</v>
      </c>
    </row>
    <row r="26" spans="1:6" s="4" customFormat="1" ht="12.75">
      <c r="A26" s="150"/>
      <c r="B26" s="183" t="s">
        <v>59</v>
      </c>
      <c r="C26" s="151" t="s">
        <v>12</v>
      </c>
      <c r="D26" s="186">
        <v>1</v>
      </c>
      <c r="E26" s="154"/>
      <c r="F26" s="153">
        <f>D26*E26</f>
        <v>0</v>
      </c>
    </row>
    <row r="27" spans="1:6" s="4" customFormat="1" ht="12.75">
      <c r="A27" s="150"/>
      <c r="B27" s="298" t="s">
        <v>248</v>
      </c>
      <c r="C27" s="299" t="s">
        <v>12</v>
      </c>
      <c r="D27" s="300">
        <v>1</v>
      </c>
      <c r="E27" s="301"/>
      <c r="F27" s="302">
        <f t="shared" ref="F27:F30" si="1">D27*E27</f>
        <v>0</v>
      </c>
    </row>
    <row r="28" spans="1:6" s="4" customFormat="1" ht="12.75">
      <c r="A28" s="150"/>
      <c r="B28" s="298" t="s">
        <v>249</v>
      </c>
      <c r="C28" s="299" t="s">
        <v>12</v>
      </c>
      <c r="D28" s="300">
        <v>1</v>
      </c>
      <c r="E28" s="301"/>
      <c r="F28" s="302">
        <f t="shared" si="1"/>
        <v>0</v>
      </c>
    </row>
    <row r="29" spans="1:6" s="4" customFormat="1" ht="12.75">
      <c r="A29" s="150"/>
      <c r="B29" s="298" t="s">
        <v>250</v>
      </c>
      <c r="C29" s="299" t="s">
        <v>12</v>
      </c>
      <c r="D29" s="300">
        <v>1</v>
      </c>
      <c r="E29" s="301"/>
      <c r="F29" s="302">
        <f t="shared" si="1"/>
        <v>0</v>
      </c>
    </row>
    <row r="30" spans="1:6" s="4" customFormat="1" ht="12.75">
      <c r="A30" s="150"/>
      <c r="B30" s="298" t="s">
        <v>251</v>
      </c>
      <c r="C30" s="299" t="s">
        <v>12</v>
      </c>
      <c r="D30" s="300">
        <v>1</v>
      </c>
      <c r="E30" s="301"/>
      <c r="F30" s="302">
        <f t="shared" si="1"/>
        <v>0</v>
      </c>
    </row>
    <row r="31" spans="1:6" s="4" customFormat="1" ht="12.75">
      <c r="A31" s="150"/>
      <c r="B31" s="183"/>
      <c r="C31" s="151"/>
      <c r="D31" s="186"/>
      <c r="E31" s="154"/>
      <c r="F31" s="153"/>
    </row>
    <row r="32" spans="1:6" s="4" customFormat="1">
      <c r="A32" s="150"/>
      <c r="B32" s="61"/>
      <c r="C32" s="151"/>
      <c r="D32" s="186"/>
      <c r="E32" s="154"/>
      <c r="F32" s="153"/>
    </row>
    <row r="33" spans="1:6" s="4" customFormat="1" ht="12.75">
      <c r="A33" s="150">
        <v>5</v>
      </c>
      <c r="B33" s="156" t="s">
        <v>60</v>
      </c>
      <c r="C33" s="196">
        <v>0.05</v>
      </c>
      <c r="D33" s="152"/>
      <c r="E33" s="154"/>
      <c r="F33" s="153">
        <f>0.05*SUM(F9:F31)</f>
        <v>0</v>
      </c>
    </row>
    <row r="34" spans="1:6" s="4" customFormat="1" ht="12.75">
      <c r="A34" s="150"/>
      <c r="B34" s="156"/>
      <c r="C34" s="196"/>
      <c r="D34" s="152"/>
      <c r="E34" s="154"/>
      <c r="F34" s="153"/>
    </row>
    <row r="35" spans="1:6" s="4" customFormat="1" ht="15.75" thickBot="1">
      <c r="A35" s="27" t="s">
        <v>68</v>
      </c>
      <c r="B35" s="157" t="s">
        <v>65</v>
      </c>
      <c r="C35" s="149"/>
      <c r="D35" s="149"/>
      <c r="E35" s="189" t="s">
        <v>34</v>
      </c>
      <c r="F35" s="190">
        <f>SUM(F9:F33)</f>
        <v>0</v>
      </c>
    </row>
    <row r="36" spans="1:6" s="4" customFormat="1" ht="15" thickTop="1">
      <c r="A36" s="61"/>
      <c r="B36" s="61"/>
      <c r="C36" s="61"/>
      <c r="D36" s="61"/>
      <c r="E36" s="61"/>
      <c r="F36" s="61"/>
    </row>
    <row r="37" spans="1:6" s="4" customFormat="1">
      <c r="A37" s="61"/>
      <c r="B37" s="61"/>
      <c r="C37" s="61"/>
      <c r="D37" s="61"/>
      <c r="E37" s="61"/>
      <c r="F37" s="61"/>
    </row>
    <row r="38" spans="1:6" s="4" customFormat="1" ht="15">
      <c r="A38" s="61"/>
      <c r="B38" s="61"/>
      <c r="C38" s="175"/>
      <c r="D38" s="61"/>
      <c r="E38" s="174"/>
      <c r="F38" s="197"/>
    </row>
    <row r="39" spans="1:6" s="4" customFormat="1">
      <c r="A39" s="61"/>
      <c r="B39" s="61"/>
      <c r="C39" s="61"/>
      <c r="D39" s="61"/>
      <c r="E39" s="61"/>
      <c r="F39" s="61"/>
    </row>
    <row r="40" spans="1:6" s="4" customFormat="1" ht="15">
      <c r="D40" s="31"/>
      <c r="E40" s="61"/>
      <c r="F40" s="198"/>
    </row>
    <row r="41" spans="1:6" s="4" customFormat="1">
      <c r="A41" s="61"/>
      <c r="B41" s="61"/>
      <c r="C41" s="61"/>
      <c r="D41" s="61"/>
      <c r="E41" s="61"/>
      <c r="F41" s="61"/>
    </row>
    <row r="42" spans="1:6" s="4" customFormat="1">
      <c r="A42" s="61"/>
      <c r="B42" s="61"/>
      <c r="C42" s="61"/>
      <c r="D42" s="61"/>
      <c r="E42" s="61"/>
      <c r="F42" s="61"/>
    </row>
    <row r="43" spans="1:6" s="4" customFormat="1">
      <c r="A43" s="61"/>
      <c r="B43" s="61"/>
      <c r="C43" s="61"/>
      <c r="D43" s="61"/>
      <c r="E43" s="61"/>
      <c r="F43" s="61"/>
    </row>
    <row r="44" spans="1:6" s="4" customFormat="1">
      <c r="A44" s="61"/>
      <c r="B44" s="61"/>
      <c r="C44" s="61"/>
      <c r="D44" s="61"/>
      <c r="E44" s="61"/>
      <c r="F44" s="61"/>
    </row>
    <row r="45" spans="1:6" s="4" customFormat="1">
      <c r="A45" s="61"/>
      <c r="B45" s="61"/>
      <c r="C45" s="61"/>
      <c r="D45" s="61"/>
      <c r="E45" s="61"/>
      <c r="F45" s="61"/>
    </row>
    <row r="46" spans="1:6" s="4" customFormat="1">
      <c r="A46" s="61"/>
      <c r="B46" s="61"/>
      <c r="C46" s="61"/>
      <c r="D46" s="61"/>
      <c r="E46" s="61"/>
      <c r="F46" s="61"/>
    </row>
    <row r="47" spans="1:6" s="4" customFormat="1">
      <c r="A47" s="61"/>
      <c r="B47" s="61"/>
      <c r="C47" s="61"/>
      <c r="D47" s="61"/>
      <c r="E47" s="61"/>
      <c r="F47" s="61"/>
    </row>
    <row r="48" spans="1:6" s="4" customFormat="1">
      <c r="A48" s="61"/>
      <c r="B48" s="61"/>
      <c r="C48" s="61"/>
      <c r="D48" s="61"/>
      <c r="E48" s="61"/>
      <c r="F48" s="61"/>
    </row>
    <row r="49" spans="1:6" s="4" customFormat="1">
      <c r="A49" s="61"/>
      <c r="B49" s="61"/>
      <c r="C49" s="61"/>
      <c r="D49" s="61"/>
      <c r="E49" s="61"/>
      <c r="F49" s="61"/>
    </row>
    <row r="50" spans="1:6" s="4" customFormat="1">
      <c r="A50" s="61"/>
      <c r="B50" s="61"/>
      <c r="C50" s="61"/>
      <c r="D50" s="61"/>
      <c r="E50" s="61"/>
      <c r="F50" s="61"/>
    </row>
    <row r="51" spans="1:6" s="4" customFormat="1">
      <c r="A51" s="61"/>
      <c r="B51" s="61"/>
      <c r="C51" s="61"/>
      <c r="D51" s="61"/>
      <c r="E51" s="61"/>
      <c r="F51" s="61"/>
    </row>
    <row r="52" spans="1:6" s="4" customFormat="1">
      <c r="A52" s="61"/>
      <c r="B52" s="61"/>
      <c r="C52" s="61"/>
      <c r="D52" s="61"/>
      <c r="E52" s="61"/>
      <c r="F52" s="61"/>
    </row>
    <row r="53" spans="1:6" s="4" customFormat="1">
      <c r="A53" s="61"/>
      <c r="B53" s="61"/>
      <c r="C53" s="61"/>
      <c r="D53" s="61"/>
      <c r="E53" s="61"/>
      <c r="F53" s="61"/>
    </row>
  </sheetData>
  <pageMargins left="0.70866141732283472" right="0.70866141732283472" top="0.74803149606299213" bottom="0.74803149606299213" header="0.31496062992125984" footer="0.31496062992125984"/>
  <pageSetup paperSize="9" orientation="portrait" r:id="rId1"/>
  <headerFooter>
    <oddFooter>&amp;CStran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83"/>
  <sheetViews>
    <sheetView showZeros="0" topLeftCell="A55" workbookViewId="0">
      <selection activeCell="F30" sqref="F30"/>
    </sheetView>
  </sheetViews>
  <sheetFormatPr defaultRowHeight="14.25"/>
  <cols>
    <col min="1" max="1" width="4.42578125" style="61" bestFit="1" customWidth="1"/>
    <col min="2" max="2" width="30.7109375" style="61" customWidth="1"/>
    <col min="3" max="3" width="4.7109375" style="61" customWidth="1"/>
    <col min="4" max="5" width="11.7109375" style="61" customWidth="1"/>
    <col min="6" max="6" width="12.7109375" style="61" customWidth="1"/>
    <col min="7" max="7" width="4.7109375" style="4" customWidth="1"/>
    <col min="8" max="9" width="12.7109375" style="4" customWidth="1"/>
    <col min="10" max="10" width="9.140625" style="4"/>
    <col min="11" max="16384" width="9.140625" style="61"/>
  </cols>
  <sheetData>
    <row r="1" spans="1:6">
      <c r="A1" s="63"/>
      <c r="B1" s="270" t="str">
        <f>+kan!B1</f>
        <v>JAVNA FEKALNA KANALIZACIJA NA</v>
      </c>
    </row>
    <row r="2" spans="1:6">
      <c r="A2" s="63"/>
      <c r="B2" s="63" t="e">
        <f>+#REF!</f>
        <v>#REF!</v>
      </c>
    </row>
    <row r="3" spans="1:6">
      <c r="A3" s="63"/>
      <c r="B3" s="63"/>
    </row>
    <row r="4" spans="1:6" ht="15.75">
      <c r="A4" s="176" t="s">
        <v>370</v>
      </c>
      <c r="B4" s="72" t="s">
        <v>252</v>
      </c>
      <c r="C4" s="30"/>
      <c r="D4" s="31"/>
      <c r="E4" s="31"/>
      <c r="F4" s="32"/>
    </row>
    <row r="5" spans="1:6" ht="12.75" customHeight="1">
      <c r="A5" s="34"/>
      <c r="B5" s="35"/>
      <c r="C5" s="30"/>
      <c r="D5" s="31"/>
      <c r="E5" s="31"/>
      <c r="F5" s="32"/>
    </row>
    <row r="6" spans="1:6" ht="12.75" customHeight="1">
      <c r="A6" s="34" t="s">
        <v>67</v>
      </c>
      <c r="B6" s="157" t="s">
        <v>64</v>
      </c>
      <c r="C6" s="30"/>
      <c r="D6" s="31"/>
      <c r="E6" s="31"/>
      <c r="F6" s="32"/>
    </row>
    <row r="7" spans="1:6" ht="12.75" customHeight="1">
      <c r="A7" s="34"/>
      <c r="B7" s="35"/>
      <c r="C7" s="30"/>
      <c r="D7" s="31"/>
      <c r="E7" s="31"/>
      <c r="F7" s="32"/>
    </row>
    <row r="8" spans="1:6">
      <c r="A8" s="34">
        <v>1</v>
      </c>
      <c r="B8" s="19" t="s">
        <v>98</v>
      </c>
      <c r="C8" s="27"/>
      <c r="D8" s="98"/>
      <c r="E8" s="98"/>
      <c r="F8" s="85"/>
    </row>
    <row r="9" spans="1:6">
      <c r="A9" s="34"/>
      <c r="B9" s="162"/>
      <c r="C9" s="75"/>
      <c r="D9" s="94"/>
      <c r="E9" s="95"/>
      <c r="F9" s="96"/>
    </row>
    <row r="10" spans="1:6" ht="89.25">
      <c r="A10" s="34"/>
      <c r="B10" s="42" t="s">
        <v>95</v>
      </c>
      <c r="C10" s="75" t="s">
        <v>13</v>
      </c>
      <c r="D10" s="40">
        <v>0</v>
      </c>
      <c r="E10" s="40"/>
      <c r="F10" s="32">
        <f>+D10*E10</f>
        <v>0</v>
      </c>
    </row>
    <row r="11" spans="1:6" ht="216.75">
      <c r="A11" s="34"/>
      <c r="B11" s="19" t="s">
        <v>431</v>
      </c>
      <c r="C11" s="77" t="s">
        <v>13</v>
      </c>
      <c r="D11" s="40">
        <v>0</v>
      </c>
      <c r="E11" s="40"/>
      <c r="F11" s="200">
        <f>D11*E11</f>
        <v>0</v>
      </c>
    </row>
    <row r="12" spans="1:6" ht="38.25">
      <c r="A12" s="34"/>
      <c r="B12" s="140" t="s">
        <v>96</v>
      </c>
      <c r="C12" s="77" t="s">
        <v>13</v>
      </c>
      <c r="D12" s="94">
        <v>0</v>
      </c>
      <c r="E12" s="92"/>
      <c r="F12" s="86">
        <f t="shared" ref="F12:F13" si="0">D12*E12</f>
        <v>0</v>
      </c>
    </row>
    <row r="13" spans="1:6" ht="25.5">
      <c r="A13" s="34"/>
      <c r="B13" s="140" t="s">
        <v>97</v>
      </c>
      <c r="C13" s="77" t="s">
        <v>13</v>
      </c>
      <c r="D13" s="94">
        <v>0</v>
      </c>
      <c r="E13" s="92"/>
      <c r="F13" s="86">
        <f t="shared" si="0"/>
        <v>0</v>
      </c>
    </row>
    <row r="14" spans="1:6" ht="15" customHeight="1">
      <c r="A14" s="34"/>
      <c r="B14" s="35"/>
      <c r="C14" s="30"/>
      <c r="D14" s="31"/>
      <c r="E14" s="31"/>
      <c r="F14" s="32"/>
    </row>
    <row r="15" spans="1:6" ht="222" customHeight="1">
      <c r="A15" s="201">
        <f>+A8+1</f>
        <v>2</v>
      </c>
      <c r="B15" s="183" t="s">
        <v>229</v>
      </c>
      <c r="C15" s="151" t="s">
        <v>13</v>
      </c>
      <c r="D15" s="152">
        <v>134</v>
      </c>
      <c r="E15" s="184"/>
      <c r="F15" s="153"/>
    </row>
    <row r="16" spans="1:6" ht="12.75" customHeight="1">
      <c r="A16" s="150"/>
      <c r="B16" s="183" t="s">
        <v>48</v>
      </c>
      <c r="C16" s="151"/>
      <c r="D16" s="185"/>
      <c r="E16" s="154"/>
      <c r="F16" s="153"/>
    </row>
    <row r="17" spans="1:6" ht="12.75" customHeight="1">
      <c r="A17" s="150"/>
      <c r="B17" s="183" t="s">
        <v>18</v>
      </c>
      <c r="C17" s="151"/>
      <c r="D17" s="186"/>
      <c r="E17" s="154"/>
      <c r="F17" s="153"/>
    </row>
    <row r="18" spans="1:6" ht="12.75" customHeight="1">
      <c r="A18" s="150"/>
      <c r="B18" s="183" t="s">
        <v>13</v>
      </c>
      <c r="C18" s="151"/>
      <c r="D18" s="152">
        <f>D15*0.3</f>
        <v>40.199999999999996</v>
      </c>
      <c r="E18" s="154"/>
      <c r="F18" s="153">
        <f>D18*E18</f>
        <v>0</v>
      </c>
    </row>
    <row r="19" spans="1:6" ht="12.75" customHeight="1">
      <c r="A19" s="155"/>
      <c r="B19" s="183" t="s">
        <v>49</v>
      </c>
      <c r="F19" s="153"/>
    </row>
    <row r="20" spans="1:6" ht="12.75" customHeight="1">
      <c r="A20" s="155"/>
      <c r="B20" s="183" t="s">
        <v>13</v>
      </c>
      <c r="D20" s="152">
        <f>D15*0.5</f>
        <v>67</v>
      </c>
      <c r="E20" s="154"/>
      <c r="F20" s="153">
        <f>D20*E20</f>
        <v>0</v>
      </c>
    </row>
    <row r="21" spans="1:6" ht="12.75" customHeight="1">
      <c r="A21" s="155"/>
      <c r="B21" s="183" t="s">
        <v>50</v>
      </c>
      <c r="F21" s="153"/>
    </row>
    <row r="22" spans="1:6" ht="12.75" customHeight="1">
      <c r="A22" s="155"/>
      <c r="B22" s="183" t="s">
        <v>13</v>
      </c>
      <c r="D22" s="152">
        <f>D15*0.2</f>
        <v>26.8</v>
      </c>
      <c r="E22" s="154"/>
      <c r="F22" s="153">
        <f>D22*E22</f>
        <v>0</v>
      </c>
    </row>
    <row r="23" spans="1:6" ht="12.75" customHeight="1">
      <c r="A23" s="155"/>
    </row>
    <row r="24" spans="1:6" ht="51">
      <c r="A24" s="201">
        <f>A15+1</f>
        <v>3</v>
      </c>
      <c r="B24" s="183" t="s">
        <v>20</v>
      </c>
      <c r="C24" s="151" t="s">
        <v>14</v>
      </c>
      <c r="D24" s="184">
        <v>13</v>
      </c>
      <c r="E24" s="154"/>
      <c r="F24" s="153">
        <f>D24*E24</f>
        <v>0</v>
      </c>
    </row>
    <row r="25" spans="1:6" ht="12.75" customHeight="1">
      <c r="A25" s="155"/>
    </row>
    <row r="26" spans="1:6" ht="76.5">
      <c r="A26" s="201">
        <f>A24+1</f>
        <v>4</v>
      </c>
      <c r="B26" s="156" t="s">
        <v>51</v>
      </c>
      <c r="C26" s="151" t="s">
        <v>13</v>
      </c>
      <c r="D26" s="152">
        <f>2.8*2.8*0.1+2.6*2.6*0.1</f>
        <v>1.46</v>
      </c>
      <c r="E26" s="154"/>
      <c r="F26" s="153">
        <f>D26*E26</f>
        <v>0</v>
      </c>
    </row>
    <row r="27" spans="1:6" ht="12.75" customHeight="1">
      <c r="A27" s="155"/>
    </row>
    <row r="28" spans="1:6" ht="76.5">
      <c r="A28" s="201">
        <f>A26+1</f>
        <v>5</v>
      </c>
      <c r="B28" s="156" t="s">
        <v>52</v>
      </c>
      <c r="C28" s="151" t="s">
        <v>13</v>
      </c>
      <c r="D28" s="152">
        <f>0.4*4.53</f>
        <v>1.8120000000000003</v>
      </c>
      <c r="E28" s="154"/>
      <c r="F28" s="153">
        <f>D28*E28</f>
        <v>0</v>
      </c>
    </row>
    <row r="29" spans="1:6" ht="12.75" customHeight="1">
      <c r="A29" s="155"/>
    </row>
    <row r="30" spans="1:6" ht="114.75">
      <c r="A30" s="201">
        <f>A28+1</f>
        <v>6</v>
      </c>
      <c r="B30" s="156" t="s">
        <v>69</v>
      </c>
      <c r="C30" s="151" t="s">
        <v>12</v>
      </c>
      <c r="D30" s="154">
        <v>1</v>
      </c>
      <c r="E30" s="154"/>
      <c r="F30" s="153">
        <f>D30*E30</f>
        <v>0</v>
      </c>
    </row>
    <row r="31" spans="1:6" ht="12.75" customHeight="1">
      <c r="A31" s="150"/>
    </row>
    <row r="32" spans="1:6" ht="51">
      <c r="A32" s="201">
        <f>A30+1</f>
        <v>7</v>
      </c>
      <c r="B32" s="156" t="s">
        <v>73</v>
      </c>
      <c r="C32" s="151" t="s">
        <v>13</v>
      </c>
      <c r="D32" s="152">
        <f>0.2*4.53</f>
        <v>0.90600000000000014</v>
      </c>
      <c r="E32" s="154"/>
      <c r="F32" s="153">
        <f>D32*E32</f>
        <v>0</v>
      </c>
    </row>
    <row r="33" spans="1:6" ht="12.75" customHeight="1">
      <c r="A33" s="155"/>
    </row>
    <row r="34" spans="1:6" ht="76.5">
      <c r="A34" s="201">
        <f>A32+1</f>
        <v>8</v>
      </c>
      <c r="B34" s="156" t="s">
        <v>53</v>
      </c>
      <c r="C34" s="151" t="s">
        <v>13</v>
      </c>
      <c r="D34" s="152">
        <f>3*3*0.1</f>
        <v>0.9</v>
      </c>
      <c r="E34" s="154"/>
      <c r="F34" s="153">
        <f>D34*E34</f>
        <v>0</v>
      </c>
    </row>
    <row r="35" spans="1:6" ht="12.75" customHeight="1">
      <c r="A35" s="155"/>
    </row>
    <row r="36" spans="1:6" ht="76.5">
      <c r="A36" s="201">
        <f>A34+1</f>
        <v>9</v>
      </c>
      <c r="B36" s="156" t="s">
        <v>74</v>
      </c>
      <c r="C36" s="151" t="s">
        <v>13</v>
      </c>
      <c r="D36" s="152">
        <f>3*3*0.2</f>
        <v>1.8</v>
      </c>
      <c r="E36" s="154"/>
      <c r="F36" s="153">
        <f>D36*E36</f>
        <v>0</v>
      </c>
    </row>
    <row r="37" spans="1:6" ht="12.75" customHeight="1">
      <c r="A37" s="150"/>
      <c r="B37" s="156"/>
      <c r="C37" s="151"/>
      <c r="D37" s="152"/>
      <c r="E37" s="154"/>
      <c r="F37" s="153"/>
    </row>
    <row r="38" spans="1:6" s="4" customFormat="1" ht="25.5">
      <c r="A38" s="201">
        <f>A36+1</f>
        <v>10</v>
      </c>
      <c r="B38" s="156" t="s">
        <v>57</v>
      </c>
      <c r="C38" s="151" t="s">
        <v>58</v>
      </c>
      <c r="D38" s="152">
        <v>300</v>
      </c>
      <c r="E38" s="154"/>
      <c r="F38" s="153">
        <f>D38*E38</f>
        <v>0</v>
      </c>
    </row>
    <row r="39" spans="1:6" s="4" customFormat="1" ht="12.75">
      <c r="A39" s="150"/>
      <c r="B39" s="156"/>
      <c r="C39" s="151"/>
      <c r="D39" s="152"/>
      <c r="E39" s="154"/>
      <c r="F39" s="153"/>
    </row>
    <row r="40" spans="1:6" s="4" customFormat="1" ht="89.25">
      <c r="A40" s="201">
        <f>A38+1</f>
        <v>11</v>
      </c>
      <c r="B40" s="156" t="s">
        <v>71</v>
      </c>
      <c r="C40" s="151" t="s">
        <v>13</v>
      </c>
      <c r="D40" s="152">
        <f>2.7*1.9*0.1</f>
        <v>0.51300000000000001</v>
      </c>
      <c r="E40" s="154"/>
      <c r="F40" s="153">
        <f>D40*E40</f>
        <v>0</v>
      </c>
    </row>
    <row r="41" spans="1:6" s="4" customFormat="1" ht="12.75" customHeight="1">
      <c r="A41" s="150"/>
      <c r="B41" s="156"/>
      <c r="C41" s="151"/>
      <c r="D41" s="152"/>
      <c r="E41" s="154"/>
      <c r="F41" s="153"/>
    </row>
    <row r="42" spans="1:6" s="4" customFormat="1" ht="76.5">
      <c r="A42" s="150">
        <f>A40+1</f>
        <v>12</v>
      </c>
      <c r="B42" s="156" t="s">
        <v>72</v>
      </c>
      <c r="C42" s="151" t="s">
        <v>13</v>
      </c>
      <c r="D42" s="152">
        <f>3.45*0.15+(3.45-2.4)*1.1</f>
        <v>1.6725000000000003</v>
      </c>
      <c r="E42" s="154"/>
      <c r="F42" s="153">
        <f>D42*E42</f>
        <v>0</v>
      </c>
    </row>
    <row r="43" spans="1:6" s="4" customFormat="1" ht="12.75">
      <c r="A43" s="150"/>
      <c r="B43" s="156"/>
      <c r="C43" s="151"/>
      <c r="D43" s="152"/>
      <c r="E43" s="154"/>
      <c r="F43" s="153"/>
    </row>
    <row r="44" spans="1:6" s="4" customFormat="1" ht="25.5">
      <c r="A44" s="150">
        <f>A42+1</f>
        <v>13</v>
      </c>
      <c r="B44" s="156" t="s">
        <v>75</v>
      </c>
      <c r="C44" s="151" t="s">
        <v>58</v>
      </c>
      <c r="D44" s="152">
        <v>500</v>
      </c>
      <c r="E44" s="154"/>
      <c r="F44" s="153">
        <f>D44*E44</f>
        <v>0</v>
      </c>
    </row>
    <row r="45" spans="1:6" s="4" customFormat="1" ht="12.75" customHeight="1">
      <c r="A45" s="155"/>
      <c r="B45" s="61"/>
      <c r="C45" s="61"/>
      <c r="D45" s="61"/>
      <c r="E45" s="61"/>
      <c r="F45" s="61"/>
    </row>
    <row r="46" spans="1:6" s="4" customFormat="1" ht="102">
      <c r="A46" s="150">
        <f>A44+1</f>
        <v>14</v>
      </c>
      <c r="B46" s="366" t="s">
        <v>436</v>
      </c>
      <c r="C46" s="151" t="s">
        <v>12</v>
      </c>
      <c r="D46" s="188">
        <v>1</v>
      </c>
      <c r="E46" s="154"/>
      <c r="F46" s="153">
        <f>D46*E46</f>
        <v>0</v>
      </c>
    </row>
    <row r="47" spans="1:6" s="4" customFormat="1" ht="12.75">
      <c r="A47" s="150"/>
      <c r="B47" s="187"/>
      <c r="C47" s="151"/>
      <c r="D47" s="188"/>
      <c r="E47" s="154"/>
      <c r="F47" s="153"/>
    </row>
    <row r="48" spans="1:6" s="4" customFormat="1" ht="102">
      <c r="A48" s="150">
        <f>A46+1</f>
        <v>15</v>
      </c>
      <c r="B48" s="366" t="s">
        <v>433</v>
      </c>
      <c r="C48" s="151" t="s">
        <v>12</v>
      </c>
      <c r="D48" s="188">
        <v>1</v>
      </c>
      <c r="E48" s="154"/>
      <c r="F48" s="153">
        <f>D48*E48</f>
        <v>0</v>
      </c>
    </row>
    <row r="49" spans="1:6" s="4" customFormat="1" ht="12.75" customHeight="1">
      <c r="A49" s="155"/>
      <c r="B49" s="61"/>
      <c r="C49" s="61"/>
      <c r="D49" s="61"/>
      <c r="E49" s="61"/>
      <c r="F49" s="61"/>
    </row>
    <row r="50" spans="1:6" s="4" customFormat="1" ht="66" customHeight="1">
      <c r="A50" s="150">
        <f>A48+1</f>
        <v>16</v>
      </c>
      <c r="B50" s="156" t="s">
        <v>54</v>
      </c>
      <c r="C50" s="151" t="s">
        <v>13</v>
      </c>
      <c r="D50" s="184">
        <v>126</v>
      </c>
      <c r="E50" s="184"/>
      <c r="F50" s="153">
        <f>D50*E50</f>
        <v>0</v>
      </c>
    </row>
    <row r="51" spans="1:6" s="4" customFormat="1" ht="12.75" customHeight="1">
      <c r="A51" s="155"/>
      <c r="B51" s="61"/>
      <c r="C51" s="61"/>
      <c r="D51" s="61"/>
      <c r="E51" s="61"/>
      <c r="F51" s="61"/>
    </row>
    <row r="52" spans="1:6" s="4" customFormat="1" ht="38.25">
      <c r="A52" s="150">
        <f>A50+1</f>
        <v>17</v>
      </c>
      <c r="B52" s="187" t="s">
        <v>56</v>
      </c>
      <c r="C52" s="151" t="s">
        <v>16</v>
      </c>
      <c r="D52" s="188">
        <v>10</v>
      </c>
      <c r="E52" s="154"/>
      <c r="F52" s="153">
        <f>D52*E52</f>
        <v>0</v>
      </c>
    </row>
    <row r="53" spans="1:6" s="4" customFormat="1" ht="12.75" customHeight="1">
      <c r="A53" s="155"/>
      <c r="B53" s="61"/>
      <c r="C53" s="61"/>
      <c r="D53" s="61"/>
      <c r="E53" s="61"/>
      <c r="F53" s="61"/>
    </row>
    <row r="54" spans="1:6" s="4" customFormat="1" ht="165.75">
      <c r="A54" s="367">
        <f t="shared" ref="A54:A58" si="1">A52+1</f>
        <v>18</v>
      </c>
      <c r="B54" s="47" t="s">
        <v>396</v>
      </c>
      <c r="C54" s="30" t="s">
        <v>12</v>
      </c>
      <c r="D54" s="46">
        <v>12</v>
      </c>
      <c r="E54" s="31"/>
      <c r="F54" s="32">
        <f>D54*E54</f>
        <v>0</v>
      </c>
    </row>
    <row r="55" spans="1:6" s="4" customFormat="1" ht="15.75">
      <c r="A55" s="367"/>
      <c r="B55" s="72"/>
      <c r="C55" s="368"/>
      <c r="D55" s="369"/>
      <c r="E55" s="370"/>
      <c r="F55" s="371"/>
    </row>
    <row r="56" spans="1:6" s="4" customFormat="1" ht="127.5">
      <c r="A56" s="367">
        <f t="shared" si="1"/>
        <v>19</v>
      </c>
      <c r="B56" s="47" t="s">
        <v>434</v>
      </c>
      <c r="C56" s="372" t="s">
        <v>16</v>
      </c>
      <c r="D56" s="44">
        <v>24</v>
      </c>
      <c r="E56" s="373"/>
      <c r="F56" s="374">
        <f>D56*E56</f>
        <v>0</v>
      </c>
    </row>
    <row r="57" spans="1:6" s="4" customFormat="1" ht="12.75" customHeight="1">
      <c r="A57" s="367"/>
      <c r="B57" s="48"/>
      <c r="C57" s="30"/>
      <c r="D57" s="46"/>
      <c r="E57" s="46"/>
      <c r="F57" s="375"/>
    </row>
    <row r="58" spans="1:6" s="4" customFormat="1" ht="127.5">
      <c r="A58" s="367">
        <f t="shared" si="1"/>
        <v>20</v>
      </c>
      <c r="B58" s="376" t="s">
        <v>397</v>
      </c>
      <c r="C58" s="30" t="s">
        <v>12</v>
      </c>
      <c r="D58" s="46">
        <v>1</v>
      </c>
      <c r="E58" s="31"/>
      <c r="F58" s="374">
        <f>D58*E58</f>
        <v>0</v>
      </c>
    </row>
    <row r="59" spans="1:6" s="4" customFormat="1" ht="12.75" customHeight="1">
      <c r="A59" s="61"/>
      <c r="B59" s="61"/>
      <c r="C59" s="61"/>
      <c r="D59" s="61"/>
      <c r="E59" s="61"/>
      <c r="F59" s="61"/>
    </row>
    <row r="60" spans="1:6" s="4" customFormat="1" ht="12.75" customHeight="1" thickBot="1">
      <c r="A60" s="34" t="s">
        <v>67</v>
      </c>
      <c r="B60" s="157" t="s">
        <v>64</v>
      </c>
      <c r="C60" s="149"/>
      <c r="D60" s="149"/>
      <c r="E60" s="189" t="s">
        <v>34</v>
      </c>
      <c r="F60" s="190">
        <f>SUM(F17:F53)</f>
        <v>0</v>
      </c>
    </row>
    <row r="61" spans="1:6" s="4" customFormat="1" ht="12.75" customHeight="1" thickTop="1">
      <c r="A61" s="61"/>
      <c r="B61" s="61"/>
      <c r="C61" s="61"/>
      <c r="D61" s="61"/>
      <c r="E61" s="61"/>
      <c r="F61" s="61"/>
    </row>
    <row r="62" spans="1:6" s="4" customFormat="1" ht="15">
      <c r="D62" s="31"/>
      <c r="E62" s="61"/>
      <c r="F62" s="198"/>
    </row>
    <row r="63" spans="1:6" s="4" customFormat="1" ht="12.75" customHeight="1">
      <c r="A63" s="61"/>
      <c r="B63" s="61"/>
      <c r="C63" s="61"/>
      <c r="D63" s="61"/>
      <c r="E63" s="61"/>
      <c r="F63" s="61"/>
    </row>
    <row r="64" spans="1:6" s="4" customFormat="1" ht="12.75" customHeight="1">
      <c r="A64" s="61"/>
      <c r="B64" s="61"/>
      <c r="C64" s="61"/>
      <c r="D64" s="61"/>
      <c r="E64" s="61"/>
      <c r="F64" s="61"/>
    </row>
    <row r="65" spans="1:6" s="4" customFormat="1" ht="12.75" customHeight="1">
      <c r="A65" s="61"/>
      <c r="B65" s="61"/>
      <c r="C65" s="61"/>
      <c r="D65" s="61"/>
      <c r="E65" s="61"/>
      <c r="F65" s="61"/>
    </row>
    <row r="66" spans="1:6" s="4" customFormat="1" ht="12.75" customHeight="1">
      <c r="A66" s="61"/>
      <c r="B66" s="61"/>
      <c r="C66" s="61"/>
      <c r="D66" s="61"/>
      <c r="E66" s="61"/>
      <c r="F66" s="61"/>
    </row>
    <row r="67" spans="1:6" s="4" customFormat="1" ht="12.75" customHeight="1">
      <c r="A67" s="61"/>
      <c r="B67" s="61"/>
      <c r="C67" s="61"/>
      <c r="D67" s="61"/>
      <c r="E67" s="61"/>
      <c r="F67" s="61"/>
    </row>
    <row r="68" spans="1:6" s="4" customFormat="1" ht="12.75" customHeight="1">
      <c r="A68" s="61"/>
      <c r="B68" s="61"/>
      <c r="C68" s="61"/>
      <c r="D68" s="61"/>
      <c r="E68" s="61"/>
      <c r="F68" s="61"/>
    </row>
    <row r="69" spans="1:6" s="4" customFormat="1" ht="12.75" customHeight="1">
      <c r="A69" s="61"/>
      <c r="B69" s="61"/>
      <c r="C69" s="61"/>
      <c r="D69" s="61"/>
      <c r="E69" s="61"/>
      <c r="F69" s="61"/>
    </row>
    <row r="70" spans="1:6" s="4" customFormat="1" ht="12.75" customHeight="1">
      <c r="A70" s="61"/>
      <c r="B70" s="61"/>
      <c r="C70" s="61"/>
      <c r="D70" s="61"/>
      <c r="E70" s="61"/>
      <c r="F70" s="61"/>
    </row>
    <row r="71" spans="1:6" s="4" customFormat="1" ht="12.75" customHeight="1">
      <c r="A71" s="61"/>
      <c r="B71" s="61"/>
      <c r="C71" s="61"/>
      <c r="D71" s="61"/>
      <c r="E71" s="61"/>
      <c r="F71" s="61"/>
    </row>
    <row r="72" spans="1:6" s="4" customFormat="1" ht="12.75" customHeight="1">
      <c r="A72" s="61"/>
      <c r="B72" s="61"/>
      <c r="C72" s="61"/>
      <c r="D72" s="61"/>
      <c r="E72" s="61"/>
      <c r="F72" s="61"/>
    </row>
    <row r="73" spans="1:6" s="4" customFormat="1" ht="12.75" customHeight="1">
      <c r="A73" s="61"/>
      <c r="B73" s="61"/>
      <c r="C73" s="61"/>
      <c r="D73" s="61"/>
      <c r="E73" s="61"/>
      <c r="F73" s="61"/>
    </row>
    <row r="74" spans="1:6" s="4" customFormat="1" ht="12.75" customHeight="1">
      <c r="A74" s="61"/>
      <c r="B74" s="61"/>
      <c r="C74" s="61"/>
      <c r="D74" s="61"/>
      <c r="E74" s="61"/>
      <c r="F74" s="61"/>
    </row>
    <row r="75" spans="1:6" s="4" customFormat="1" ht="12.75" customHeight="1">
      <c r="A75" s="61"/>
      <c r="B75" s="61"/>
      <c r="C75" s="61"/>
      <c r="D75" s="61"/>
      <c r="E75" s="61"/>
      <c r="F75" s="61"/>
    </row>
    <row r="76" spans="1:6" ht="12.75" customHeight="1"/>
    <row r="77" spans="1:6" ht="12.75" customHeight="1"/>
    <row r="78" spans="1:6" ht="12.75" customHeight="1"/>
    <row r="79" spans="1:6" ht="12.75" customHeight="1"/>
    <row r="80" spans="1:6" ht="12.75" customHeight="1"/>
    <row r="81" ht="12.75" customHeight="1"/>
    <row r="82" ht="12.75" customHeight="1"/>
    <row r="83" ht="12.75" customHeight="1"/>
  </sheetData>
  <pageMargins left="0.70866141732283472" right="0.70866141732283472" top="0.74803149606299213" bottom="0.74803149606299213" header="0.31496062992125984" footer="0.31496062992125984"/>
  <pageSetup paperSize="9" orientation="portrait" r:id="rId1"/>
  <headerFooter>
    <oddFooter>&amp;CStran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G275"/>
  <sheetViews>
    <sheetView showZeros="0" topLeftCell="A22" workbookViewId="0">
      <selection activeCell="F28" sqref="F28"/>
    </sheetView>
  </sheetViews>
  <sheetFormatPr defaultRowHeight="12.75"/>
  <cols>
    <col min="1" max="1" width="4.7109375" style="158" customWidth="1"/>
    <col min="2" max="2" width="30.7109375" style="158" customWidth="1"/>
    <col min="3" max="3" width="4.7109375" style="67" customWidth="1"/>
    <col min="4" max="4" width="12.7109375" style="147" customWidth="1"/>
    <col min="5" max="6" width="12.7109375" style="56" customWidth="1"/>
    <col min="7" max="8" width="12.7109375" style="158" customWidth="1"/>
    <col min="9" max="252" width="9.140625" style="158"/>
    <col min="253" max="253" width="4.7109375" style="158" customWidth="1"/>
    <col min="254" max="254" width="30.7109375" style="158" customWidth="1"/>
    <col min="255" max="255" width="4.7109375" style="158" customWidth="1"/>
    <col min="256" max="256" width="13.7109375" style="158" customWidth="1"/>
    <col min="257" max="259" width="12.7109375" style="158" customWidth="1"/>
    <col min="260" max="260" width="9.140625" style="158"/>
    <col min="261" max="261" width="21" style="158" customWidth="1"/>
    <col min="262" max="262" width="36.5703125" style="158" customWidth="1"/>
    <col min="263" max="508" width="9.140625" style="158"/>
    <col min="509" max="509" width="4.7109375" style="158" customWidth="1"/>
    <col min="510" max="510" width="30.7109375" style="158" customWidth="1"/>
    <col min="511" max="511" width="4.7109375" style="158" customWidth="1"/>
    <col min="512" max="512" width="13.7109375" style="158" customWidth="1"/>
    <col min="513" max="515" width="12.7109375" style="158" customWidth="1"/>
    <col min="516" max="516" width="9.140625" style="158"/>
    <col min="517" max="517" width="21" style="158" customWidth="1"/>
    <col min="518" max="518" width="36.5703125" style="158" customWidth="1"/>
    <col min="519" max="764" width="9.140625" style="158"/>
    <col min="765" max="765" width="4.7109375" style="158" customWidth="1"/>
    <col min="766" max="766" width="30.7109375" style="158" customWidth="1"/>
    <col min="767" max="767" width="4.7109375" style="158" customWidth="1"/>
    <col min="768" max="768" width="13.7109375" style="158" customWidth="1"/>
    <col min="769" max="771" width="12.7109375" style="158" customWidth="1"/>
    <col min="772" max="772" width="9.140625" style="158"/>
    <col min="773" max="773" width="21" style="158" customWidth="1"/>
    <col min="774" max="774" width="36.5703125" style="158" customWidth="1"/>
    <col min="775" max="1020" width="9.140625" style="158"/>
    <col min="1021" max="1021" width="4.7109375" style="158" customWidth="1"/>
    <col min="1022" max="1022" width="30.7109375" style="158" customWidth="1"/>
    <col min="1023" max="1023" width="4.7109375" style="158" customWidth="1"/>
    <col min="1024" max="1024" width="13.7109375" style="158" customWidth="1"/>
    <col min="1025" max="1027" width="12.7109375" style="158" customWidth="1"/>
    <col min="1028" max="1028" width="9.140625" style="158"/>
    <col min="1029" max="1029" width="21" style="158" customWidth="1"/>
    <col min="1030" max="1030" width="36.5703125" style="158" customWidth="1"/>
    <col min="1031" max="1276" width="9.140625" style="158"/>
    <col min="1277" max="1277" width="4.7109375" style="158" customWidth="1"/>
    <col min="1278" max="1278" width="30.7109375" style="158" customWidth="1"/>
    <col min="1279" max="1279" width="4.7109375" style="158" customWidth="1"/>
    <col min="1280" max="1280" width="13.7109375" style="158" customWidth="1"/>
    <col min="1281" max="1283" width="12.7109375" style="158" customWidth="1"/>
    <col min="1284" max="1284" width="9.140625" style="158"/>
    <col min="1285" max="1285" width="21" style="158" customWidth="1"/>
    <col min="1286" max="1286" width="36.5703125" style="158" customWidth="1"/>
    <col min="1287" max="1532" width="9.140625" style="158"/>
    <col min="1533" max="1533" width="4.7109375" style="158" customWidth="1"/>
    <col min="1534" max="1534" width="30.7109375" style="158" customWidth="1"/>
    <col min="1535" max="1535" width="4.7109375" style="158" customWidth="1"/>
    <col min="1536" max="1536" width="13.7109375" style="158" customWidth="1"/>
    <col min="1537" max="1539" width="12.7109375" style="158" customWidth="1"/>
    <col min="1540" max="1540" width="9.140625" style="158"/>
    <col min="1541" max="1541" width="21" style="158" customWidth="1"/>
    <col min="1542" max="1542" width="36.5703125" style="158" customWidth="1"/>
    <col min="1543" max="1788" width="9.140625" style="158"/>
    <col min="1789" max="1789" width="4.7109375" style="158" customWidth="1"/>
    <col min="1790" max="1790" width="30.7109375" style="158" customWidth="1"/>
    <col min="1791" max="1791" width="4.7109375" style="158" customWidth="1"/>
    <col min="1792" max="1792" width="13.7109375" style="158" customWidth="1"/>
    <col min="1793" max="1795" width="12.7109375" style="158" customWidth="1"/>
    <col min="1796" max="1796" width="9.140625" style="158"/>
    <col min="1797" max="1797" width="21" style="158" customWidth="1"/>
    <col min="1798" max="1798" width="36.5703125" style="158" customWidth="1"/>
    <col min="1799" max="2044" width="9.140625" style="158"/>
    <col min="2045" max="2045" width="4.7109375" style="158" customWidth="1"/>
    <col min="2046" max="2046" width="30.7109375" style="158" customWidth="1"/>
    <col min="2047" max="2047" width="4.7109375" style="158" customWidth="1"/>
    <col min="2048" max="2048" width="13.7109375" style="158" customWidth="1"/>
    <col min="2049" max="2051" width="12.7109375" style="158" customWidth="1"/>
    <col min="2052" max="2052" width="9.140625" style="158"/>
    <col min="2053" max="2053" width="21" style="158" customWidth="1"/>
    <col min="2054" max="2054" width="36.5703125" style="158" customWidth="1"/>
    <col min="2055" max="2300" width="9.140625" style="158"/>
    <col min="2301" max="2301" width="4.7109375" style="158" customWidth="1"/>
    <col min="2302" max="2302" width="30.7109375" style="158" customWidth="1"/>
    <col min="2303" max="2303" width="4.7109375" style="158" customWidth="1"/>
    <col min="2304" max="2304" width="13.7109375" style="158" customWidth="1"/>
    <col min="2305" max="2307" width="12.7109375" style="158" customWidth="1"/>
    <col min="2308" max="2308" width="9.140625" style="158"/>
    <col min="2309" max="2309" width="21" style="158" customWidth="1"/>
    <col min="2310" max="2310" width="36.5703125" style="158" customWidth="1"/>
    <col min="2311" max="2556" width="9.140625" style="158"/>
    <col min="2557" max="2557" width="4.7109375" style="158" customWidth="1"/>
    <col min="2558" max="2558" width="30.7109375" style="158" customWidth="1"/>
    <col min="2559" max="2559" width="4.7109375" style="158" customWidth="1"/>
    <col min="2560" max="2560" width="13.7109375" style="158" customWidth="1"/>
    <col min="2561" max="2563" width="12.7109375" style="158" customWidth="1"/>
    <col min="2564" max="2564" width="9.140625" style="158"/>
    <col min="2565" max="2565" width="21" style="158" customWidth="1"/>
    <col min="2566" max="2566" width="36.5703125" style="158" customWidth="1"/>
    <col min="2567" max="2812" width="9.140625" style="158"/>
    <col min="2813" max="2813" width="4.7109375" style="158" customWidth="1"/>
    <col min="2814" max="2814" width="30.7109375" style="158" customWidth="1"/>
    <col min="2815" max="2815" width="4.7109375" style="158" customWidth="1"/>
    <col min="2816" max="2816" width="13.7109375" style="158" customWidth="1"/>
    <col min="2817" max="2819" width="12.7109375" style="158" customWidth="1"/>
    <col min="2820" max="2820" width="9.140625" style="158"/>
    <col min="2821" max="2821" width="21" style="158" customWidth="1"/>
    <col min="2822" max="2822" width="36.5703125" style="158" customWidth="1"/>
    <col min="2823" max="3068" width="9.140625" style="158"/>
    <col min="3069" max="3069" width="4.7109375" style="158" customWidth="1"/>
    <col min="3070" max="3070" width="30.7109375" style="158" customWidth="1"/>
    <col min="3071" max="3071" width="4.7109375" style="158" customWidth="1"/>
    <col min="3072" max="3072" width="13.7109375" style="158" customWidth="1"/>
    <col min="3073" max="3075" width="12.7109375" style="158" customWidth="1"/>
    <col min="3076" max="3076" width="9.140625" style="158"/>
    <col min="3077" max="3077" width="21" style="158" customWidth="1"/>
    <col min="3078" max="3078" width="36.5703125" style="158" customWidth="1"/>
    <col min="3079" max="3324" width="9.140625" style="158"/>
    <col min="3325" max="3325" width="4.7109375" style="158" customWidth="1"/>
    <col min="3326" max="3326" width="30.7109375" style="158" customWidth="1"/>
    <col min="3327" max="3327" width="4.7109375" style="158" customWidth="1"/>
    <col min="3328" max="3328" width="13.7109375" style="158" customWidth="1"/>
    <col min="3329" max="3331" width="12.7109375" style="158" customWidth="1"/>
    <col min="3332" max="3332" width="9.140625" style="158"/>
    <col min="3333" max="3333" width="21" style="158" customWidth="1"/>
    <col min="3334" max="3334" width="36.5703125" style="158" customWidth="1"/>
    <col min="3335" max="3580" width="9.140625" style="158"/>
    <col min="3581" max="3581" width="4.7109375" style="158" customWidth="1"/>
    <col min="3582" max="3582" width="30.7109375" style="158" customWidth="1"/>
    <col min="3583" max="3583" width="4.7109375" style="158" customWidth="1"/>
    <col min="3584" max="3584" width="13.7109375" style="158" customWidth="1"/>
    <col min="3585" max="3587" width="12.7109375" style="158" customWidth="1"/>
    <col min="3588" max="3588" width="9.140625" style="158"/>
    <col min="3589" max="3589" width="21" style="158" customWidth="1"/>
    <col min="3590" max="3590" width="36.5703125" style="158" customWidth="1"/>
    <col min="3591" max="3836" width="9.140625" style="158"/>
    <col min="3837" max="3837" width="4.7109375" style="158" customWidth="1"/>
    <col min="3838" max="3838" width="30.7109375" style="158" customWidth="1"/>
    <col min="3839" max="3839" width="4.7109375" style="158" customWidth="1"/>
    <col min="3840" max="3840" width="13.7109375" style="158" customWidth="1"/>
    <col min="3841" max="3843" width="12.7109375" style="158" customWidth="1"/>
    <col min="3844" max="3844" width="9.140625" style="158"/>
    <col min="3845" max="3845" width="21" style="158" customWidth="1"/>
    <col min="3846" max="3846" width="36.5703125" style="158" customWidth="1"/>
    <col min="3847" max="4092" width="9.140625" style="158"/>
    <col min="4093" max="4093" width="4.7109375" style="158" customWidth="1"/>
    <col min="4094" max="4094" width="30.7109375" style="158" customWidth="1"/>
    <col min="4095" max="4095" width="4.7109375" style="158" customWidth="1"/>
    <col min="4096" max="4096" width="13.7109375" style="158" customWidth="1"/>
    <col min="4097" max="4099" width="12.7109375" style="158" customWidth="1"/>
    <col min="4100" max="4100" width="9.140625" style="158"/>
    <col min="4101" max="4101" width="21" style="158" customWidth="1"/>
    <col min="4102" max="4102" width="36.5703125" style="158" customWidth="1"/>
    <col min="4103" max="4348" width="9.140625" style="158"/>
    <col min="4349" max="4349" width="4.7109375" style="158" customWidth="1"/>
    <col min="4350" max="4350" width="30.7109375" style="158" customWidth="1"/>
    <col min="4351" max="4351" width="4.7109375" style="158" customWidth="1"/>
    <col min="4352" max="4352" width="13.7109375" style="158" customWidth="1"/>
    <col min="4353" max="4355" width="12.7109375" style="158" customWidth="1"/>
    <col min="4356" max="4356" width="9.140625" style="158"/>
    <col min="4357" max="4357" width="21" style="158" customWidth="1"/>
    <col min="4358" max="4358" width="36.5703125" style="158" customWidth="1"/>
    <col min="4359" max="4604" width="9.140625" style="158"/>
    <col min="4605" max="4605" width="4.7109375" style="158" customWidth="1"/>
    <col min="4606" max="4606" width="30.7109375" style="158" customWidth="1"/>
    <col min="4607" max="4607" width="4.7109375" style="158" customWidth="1"/>
    <col min="4608" max="4608" width="13.7109375" style="158" customWidth="1"/>
    <col min="4609" max="4611" width="12.7109375" style="158" customWidth="1"/>
    <col min="4612" max="4612" width="9.140625" style="158"/>
    <col min="4613" max="4613" width="21" style="158" customWidth="1"/>
    <col min="4614" max="4614" width="36.5703125" style="158" customWidth="1"/>
    <col min="4615" max="4860" width="9.140625" style="158"/>
    <col min="4861" max="4861" width="4.7109375" style="158" customWidth="1"/>
    <col min="4862" max="4862" width="30.7109375" style="158" customWidth="1"/>
    <col min="4863" max="4863" width="4.7109375" style="158" customWidth="1"/>
    <col min="4864" max="4864" width="13.7109375" style="158" customWidth="1"/>
    <col min="4865" max="4867" width="12.7109375" style="158" customWidth="1"/>
    <col min="4868" max="4868" width="9.140625" style="158"/>
    <col min="4869" max="4869" width="21" style="158" customWidth="1"/>
    <col min="4870" max="4870" width="36.5703125" style="158" customWidth="1"/>
    <col min="4871" max="5116" width="9.140625" style="158"/>
    <col min="5117" max="5117" width="4.7109375" style="158" customWidth="1"/>
    <col min="5118" max="5118" width="30.7109375" style="158" customWidth="1"/>
    <col min="5119" max="5119" width="4.7109375" style="158" customWidth="1"/>
    <col min="5120" max="5120" width="13.7109375" style="158" customWidth="1"/>
    <col min="5121" max="5123" width="12.7109375" style="158" customWidth="1"/>
    <col min="5124" max="5124" width="9.140625" style="158"/>
    <col min="5125" max="5125" width="21" style="158" customWidth="1"/>
    <col min="5126" max="5126" width="36.5703125" style="158" customWidth="1"/>
    <col min="5127" max="5372" width="9.140625" style="158"/>
    <col min="5373" max="5373" width="4.7109375" style="158" customWidth="1"/>
    <col min="5374" max="5374" width="30.7109375" style="158" customWidth="1"/>
    <col min="5375" max="5375" width="4.7109375" style="158" customWidth="1"/>
    <col min="5376" max="5376" width="13.7109375" style="158" customWidth="1"/>
    <col min="5377" max="5379" width="12.7109375" style="158" customWidth="1"/>
    <col min="5380" max="5380" width="9.140625" style="158"/>
    <col min="5381" max="5381" width="21" style="158" customWidth="1"/>
    <col min="5382" max="5382" width="36.5703125" style="158" customWidth="1"/>
    <col min="5383" max="5628" width="9.140625" style="158"/>
    <col min="5629" max="5629" width="4.7109375" style="158" customWidth="1"/>
    <col min="5630" max="5630" width="30.7109375" style="158" customWidth="1"/>
    <col min="5631" max="5631" width="4.7109375" style="158" customWidth="1"/>
    <col min="5632" max="5632" width="13.7109375" style="158" customWidth="1"/>
    <col min="5633" max="5635" width="12.7109375" style="158" customWidth="1"/>
    <col min="5636" max="5636" width="9.140625" style="158"/>
    <col min="5637" max="5637" width="21" style="158" customWidth="1"/>
    <col min="5638" max="5638" width="36.5703125" style="158" customWidth="1"/>
    <col min="5639" max="5884" width="9.140625" style="158"/>
    <col min="5885" max="5885" width="4.7109375" style="158" customWidth="1"/>
    <col min="5886" max="5886" width="30.7109375" style="158" customWidth="1"/>
    <col min="5887" max="5887" width="4.7109375" style="158" customWidth="1"/>
    <col min="5888" max="5888" width="13.7109375" style="158" customWidth="1"/>
    <col min="5889" max="5891" width="12.7109375" style="158" customWidth="1"/>
    <col min="5892" max="5892" width="9.140625" style="158"/>
    <col min="5893" max="5893" width="21" style="158" customWidth="1"/>
    <col min="5894" max="5894" width="36.5703125" style="158" customWidth="1"/>
    <col min="5895" max="6140" width="9.140625" style="158"/>
    <col min="6141" max="6141" width="4.7109375" style="158" customWidth="1"/>
    <col min="6142" max="6142" width="30.7109375" style="158" customWidth="1"/>
    <col min="6143" max="6143" width="4.7109375" style="158" customWidth="1"/>
    <col min="6144" max="6144" width="13.7109375" style="158" customWidth="1"/>
    <col min="6145" max="6147" width="12.7109375" style="158" customWidth="1"/>
    <col min="6148" max="6148" width="9.140625" style="158"/>
    <col min="6149" max="6149" width="21" style="158" customWidth="1"/>
    <col min="6150" max="6150" width="36.5703125" style="158" customWidth="1"/>
    <col min="6151" max="6396" width="9.140625" style="158"/>
    <col min="6397" max="6397" width="4.7109375" style="158" customWidth="1"/>
    <col min="6398" max="6398" width="30.7109375" style="158" customWidth="1"/>
    <col min="6399" max="6399" width="4.7109375" style="158" customWidth="1"/>
    <col min="6400" max="6400" width="13.7109375" style="158" customWidth="1"/>
    <col min="6401" max="6403" width="12.7109375" style="158" customWidth="1"/>
    <col min="6404" max="6404" width="9.140625" style="158"/>
    <col min="6405" max="6405" width="21" style="158" customWidth="1"/>
    <col min="6406" max="6406" width="36.5703125" style="158" customWidth="1"/>
    <col min="6407" max="6652" width="9.140625" style="158"/>
    <col min="6653" max="6653" width="4.7109375" style="158" customWidth="1"/>
    <col min="6654" max="6654" width="30.7109375" style="158" customWidth="1"/>
    <col min="6655" max="6655" width="4.7109375" style="158" customWidth="1"/>
    <col min="6656" max="6656" width="13.7109375" style="158" customWidth="1"/>
    <col min="6657" max="6659" width="12.7109375" style="158" customWidth="1"/>
    <col min="6660" max="6660" width="9.140625" style="158"/>
    <col min="6661" max="6661" width="21" style="158" customWidth="1"/>
    <col min="6662" max="6662" width="36.5703125" style="158" customWidth="1"/>
    <col min="6663" max="6908" width="9.140625" style="158"/>
    <col min="6909" max="6909" width="4.7109375" style="158" customWidth="1"/>
    <col min="6910" max="6910" width="30.7109375" style="158" customWidth="1"/>
    <col min="6911" max="6911" width="4.7109375" style="158" customWidth="1"/>
    <col min="6912" max="6912" width="13.7109375" style="158" customWidth="1"/>
    <col min="6913" max="6915" width="12.7109375" style="158" customWidth="1"/>
    <col min="6916" max="6916" width="9.140625" style="158"/>
    <col min="6917" max="6917" width="21" style="158" customWidth="1"/>
    <col min="6918" max="6918" width="36.5703125" style="158" customWidth="1"/>
    <col min="6919" max="7164" width="9.140625" style="158"/>
    <col min="7165" max="7165" width="4.7109375" style="158" customWidth="1"/>
    <col min="7166" max="7166" width="30.7109375" style="158" customWidth="1"/>
    <col min="7167" max="7167" width="4.7109375" style="158" customWidth="1"/>
    <col min="7168" max="7168" width="13.7109375" style="158" customWidth="1"/>
    <col min="7169" max="7171" width="12.7109375" style="158" customWidth="1"/>
    <col min="7172" max="7172" width="9.140625" style="158"/>
    <col min="7173" max="7173" width="21" style="158" customWidth="1"/>
    <col min="7174" max="7174" width="36.5703125" style="158" customWidth="1"/>
    <col min="7175" max="7420" width="9.140625" style="158"/>
    <col min="7421" max="7421" width="4.7109375" style="158" customWidth="1"/>
    <col min="7422" max="7422" width="30.7109375" style="158" customWidth="1"/>
    <col min="7423" max="7423" width="4.7109375" style="158" customWidth="1"/>
    <col min="7424" max="7424" width="13.7109375" style="158" customWidth="1"/>
    <col min="7425" max="7427" width="12.7109375" style="158" customWidth="1"/>
    <col min="7428" max="7428" width="9.140625" style="158"/>
    <col min="7429" max="7429" width="21" style="158" customWidth="1"/>
    <col min="7430" max="7430" width="36.5703125" style="158" customWidth="1"/>
    <col min="7431" max="7676" width="9.140625" style="158"/>
    <col min="7677" max="7677" width="4.7109375" style="158" customWidth="1"/>
    <col min="7678" max="7678" width="30.7109375" style="158" customWidth="1"/>
    <col min="7679" max="7679" width="4.7109375" style="158" customWidth="1"/>
    <col min="7680" max="7680" width="13.7109375" style="158" customWidth="1"/>
    <col min="7681" max="7683" width="12.7109375" style="158" customWidth="1"/>
    <col min="7684" max="7684" width="9.140625" style="158"/>
    <col min="7685" max="7685" width="21" style="158" customWidth="1"/>
    <col min="7686" max="7686" width="36.5703125" style="158" customWidth="1"/>
    <col min="7687" max="7932" width="9.140625" style="158"/>
    <col min="7933" max="7933" width="4.7109375" style="158" customWidth="1"/>
    <col min="7934" max="7934" width="30.7109375" style="158" customWidth="1"/>
    <col min="7935" max="7935" width="4.7109375" style="158" customWidth="1"/>
    <col min="7936" max="7936" width="13.7109375" style="158" customWidth="1"/>
    <col min="7937" max="7939" width="12.7109375" style="158" customWidth="1"/>
    <col min="7940" max="7940" width="9.140625" style="158"/>
    <col min="7941" max="7941" width="21" style="158" customWidth="1"/>
    <col min="7942" max="7942" width="36.5703125" style="158" customWidth="1"/>
    <col min="7943" max="8188" width="9.140625" style="158"/>
    <col min="8189" max="8189" width="4.7109375" style="158" customWidth="1"/>
    <col min="8190" max="8190" width="30.7109375" style="158" customWidth="1"/>
    <col min="8191" max="8191" width="4.7109375" style="158" customWidth="1"/>
    <col min="8192" max="8192" width="13.7109375" style="158" customWidth="1"/>
    <col min="8193" max="8195" width="12.7109375" style="158" customWidth="1"/>
    <col min="8196" max="8196" width="9.140625" style="158"/>
    <col min="8197" max="8197" width="21" style="158" customWidth="1"/>
    <col min="8198" max="8198" width="36.5703125" style="158" customWidth="1"/>
    <col min="8199" max="8444" width="9.140625" style="158"/>
    <col min="8445" max="8445" width="4.7109375" style="158" customWidth="1"/>
    <col min="8446" max="8446" width="30.7109375" style="158" customWidth="1"/>
    <col min="8447" max="8447" width="4.7109375" style="158" customWidth="1"/>
    <col min="8448" max="8448" width="13.7109375" style="158" customWidth="1"/>
    <col min="8449" max="8451" width="12.7109375" style="158" customWidth="1"/>
    <col min="8452" max="8452" width="9.140625" style="158"/>
    <col min="8453" max="8453" width="21" style="158" customWidth="1"/>
    <col min="8454" max="8454" width="36.5703125" style="158" customWidth="1"/>
    <col min="8455" max="8700" width="9.140625" style="158"/>
    <col min="8701" max="8701" width="4.7109375" style="158" customWidth="1"/>
    <col min="8702" max="8702" width="30.7109375" style="158" customWidth="1"/>
    <col min="8703" max="8703" width="4.7109375" style="158" customWidth="1"/>
    <col min="8704" max="8704" width="13.7109375" style="158" customWidth="1"/>
    <col min="8705" max="8707" width="12.7109375" style="158" customWidth="1"/>
    <col min="8708" max="8708" width="9.140625" style="158"/>
    <col min="8709" max="8709" width="21" style="158" customWidth="1"/>
    <col min="8710" max="8710" width="36.5703125" style="158" customWidth="1"/>
    <col min="8711" max="8956" width="9.140625" style="158"/>
    <col min="8957" max="8957" width="4.7109375" style="158" customWidth="1"/>
    <col min="8958" max="8958" width="30.7109375" style="158" customWidth="1"/>
    <col min="8959" max="8959" width="4.7109375" style="158" customWidth="1"/>
    <col min="8960" max="8960" width="13.7109375" style="158" customWidth="1"/>
    <col min="8961" max="8963" width="12.7109375" style="158" customWidth="1"/>
    <col min="8964" max="8964" width="9.140625" style="158"/>
    <col min="8965" max="8965" width="21" style="158" customWidth="1"/>
    <col min="8966" max="8966" width="36.5703125" style="158" customWidth="1"/>
    <col min="8967" max="9212" width="9.140625" style="158"/>
    <col min="9213" max="9213" width="4.7109375" style="158" customWidth="1"/>
    <col min="9214" max="9214" width="30.7109375" style="158" customWidth="1"/>
    <col min="9215" max="9215" width="4.7109375" style="158" customWidth="1"/>
    <col min="9216" max="9216" width="13.7109375" style="158" customWidth="1"/>
    <col min="9217" max="9219" width="12.7109375" style="158" customWidth="1"/>
    <col min="9220" max="9220" width="9.140625" style="158"/>
    <col min="9221" max="9221" width="21" style="158" customWidth="1"/>
    <col min="9222" max="9222" width="36.5703125" style="158" customWidth="1"/>
    <col min="9223" max="9468" width="9.140625" style="158"/>
    <col min="9469" max="9469" width="4.7109375" style="158" customWidth="1"/>
    <col min="9470" max="9470" width="30.7109375" style="158" customWidth="1"/>
    <col min="9471" max="9471" width="4.7109375" style="158" customWidth="1"/>
    <col min="9472" max="9472" width="13.7109375" style="158" customWidth="1"/>
    <col min="9473" max="9475" width="12.7109375" style="158" customWidth="1"/>
    <col min="9476" max="9476" width="9.140625" style="158"/>
    <col min="9477" max="9477" width="21" style="158" customWidth="1"/>
    <col min="9478" max="9478" width="36.5703125" style="158" customWidth="1"/>
    <col min="9479" max="9724" width="9.140625" style="158"/>
    <col min="9725" max="9725" width="4.7109375" style="158" customWidth="1"/>
    <col min="9726" max="9726" width="30.7109375" style="158" customWidth="1"/>
    <col min="9727" max="9727" width="4.7109375" style="158" customWidth="1"/>
    <col min="9728" max="9728" width="13.7109375" style="158" customWidth="1"/>
    <col min="9729" max="9731" width="12.7109375" style="158" customWidth="1"/>
    <col min="9732" max="9732" width="9.140625" style="158"/>
    <col min="9733" max="9733" width="21" style="158" customWidth="1"/>
    <col min="9734" max="9734" width="36.5703125" style="158" customWidth="1"/>
    <col min="9735" max="9980" width="9.140625" style="158"/>
    <col min="9981" max="9981" width="4.7109375" style="158" customWidth="1"/>
    <col min="9982" max="9982" width="30.7109375" style="158" customWidth="1"/>
    <col min="9983" max="9983" width="4.7109375" style="158" customWidth="1"/>
    <col min="9984" max="9984" width="13.7109375" style="158" customWidth="1"/>
    <col min="9985" max="9987" width="12.7109375" style="158" customWidth="1"/>
    <col min="9988" max="9988" width="9.140625" style="158"/>
    <col min="9989" max="9989" width="21" style="158" customWidth="1"/>
    <col min="9990" max="9990" width="36.5703125" style="158" customWidth="1"/>
    <col min="9991" max="10236" width="9.140625" style="158"/>
    <col min="10237" max="10237" width="4.7109375" style="158" customWidth="1"/>
    <col min="10238" max="10238" width="30.7109375" style="158" customWidth="1"/>
    <col min="10239" max="10239" width="4.7109375" style="158" customWidth="1"/>
    <col min="10240" max="10240" width="13.7109375" style="158" customWidth="1"/>
    <col min="10241" max="10243" width="12.7109375" style="158" customWidth="1"/>
    <col min="10244" max="10244" width="9.140625" style="158"/>
    <col min="10245" max="10245" width="21" style="158" customWidth="1"/>
    <col min="10246" max="10246" width="36.5703125" style="158" customWidth="1"/>
    <col min="10247" max="10492" width="9.140625" style="158"/>
    <col min="10493" max="10493" width="4.7109375" style="158" customWidth="1"/>
    <col min="10494" max="10494" width="30.7109375" style="158" customWidth="1"/>
    <col min="10495" max="10495" width="4.7109375" style="158" customWidth="1"/>
    <col min="10496" max="10496" width="13.7109375" style="158" customWidth="1"/>
    <col min="10497" max="10499" width="12.7109375" style="158" customWidth="1"/>
    <col min="10500" max="10500" width="9.140625" style="158"/>
    <col min="10501" max="10501" width="21" style="158" customWidth="1"/>
    <col min="10502" max="10502" width="36.5703125" style="158" customWidth="1"/>
    <col min="10503" max="10748" width="9.140625" style="158"/>
    <col min="10749" max="10749" width="4.7109375" style="158" customWidth="1"/>
    <col min="10750" max="10750" width="30.7109375" style="158" customWidth="1"/>
    <col min="10751" max="10751" width="4.7109375" style="158" customWidth="1"/>
    <col min="10752" max="10752" width="13.7109375" style="158" customWidth="1"/>
    <col min="10753" max="10755" width="12.7109375" style="158" customWidth="1"/>
    <col min="10756" max="10756" width="9.140625" style="158"/>
    <col min="10757" max="10757" width="21" style="158" customWidth="1"/>
    <col min="10758" max="10758" width="36.5703125" style="158" customWidth="1"/>
    <col min="10759" max="11004" width="9.140625" style="158"/>
    <col min="11005" max="11005" width="4.7109375" style="158" customWidth="1"/>
    <col min="11006" max="11006" width="30.7109375" style="158" customWidth="1"/>
    <col min="11007" max="11007" width="4.7109375" style="158" customWidth="1"/>
    <col min="11008" max="11008" width="13.7109375" style="158" customWidth="1"/>
    <col min="11009" max="11011" width="12.7109375" style="158" customWidth="1"/>
    <col min="11012" max="11012" width="9.140625" style="158"/>
    <col min="11013" max="11013" width="21" style="158" customWidth="1"/>
    <col min="11014" max="11014" width="36.5703125" style="158" customWidth="1"/>
    <col min="11015" max="11260" width="9.140625" style="158"/>
    <col min="11261" max="11261" width="4.7109375" style="158" customWidth="1"/>
    <col min="11262" max="11262" width="30.7109375" style="158" customWidth="1"/>
    <col min="11263" max="11263" width="4.7109375" style="158" customWidth="1"/>
    <col min="11264" max="11264" width="13.7109375" style="158" customWidth="1"/>
    <col min="11265" max="11267" width="12.7109375" style="158" customWidth="1"/>
    <col min="11268" max="11268" width="9.140625" style="158"/>
    <col min="11269" max="11269" width="21" style="158" customWidth="1"/>
    <col min="11270" max="11270" width="36.5703125" style="158" customWidth="1"/>
    <col min="11271" max="11516" width="9.140625" style="158"/>
    <col min="11517" max="11517" width="4.7109375" style="158" customWidth="1"/>
    <col min="11518" max="11518" width="30.7109375" style="158" customWidth="1"/>
    <col min="11519" max="11519" width="4.7109375" style="158" customWidth="1"/>
    <col min="11520" max="11520" width="13.7109375" style="158" customWidth="1"/>
    <col min="11521" max="11523" width="12.7109375" style="158" customWidth="1"/>
    <col min="11524" max="11524" width="9.140625" style="158"/>
    <col min="11525" max="11525" width="21" style="158" customWidth="1"/>
    <col min="11526" max="11526" width="36.5703125" style="158" customWidth="1"/>
    <col min="11527" max="11772" width="9.140625" style="158"/>
    <col min="11773" max="11773" width="4.7109375" style="158" customWidth="1"/>
    <col min="11774" max="11774" width="30.7109375" style="158" customWidth="1"/>
    <col min="11775" max="11775" width="4.7109375" style="158" customWidth="1"/>
    <col min="11776" max="11776" width="13.7109375" style="158" customWidth="1"/>
    <col min="11777" max="11779" width="12.7109375" style="158" customWidth="1"/>
    <col min="11780" max="11780" width="9.140625" style="158"/>
    <col min="11781" max="11781" width="21" style="158" customWidth="1"/>
    <col min="11782" max="11782" width="36.5703125" style="158" customWidth="1"/>
    <col min="11783" max="12028" width="9.140625" style="158"/>
    <col min="12029" max="12029" width="4.7109375" style="158" customWidth="1"/>
    <col min="12030" max="12030" width="30.7109375" style="158" customWidth="1"/>
    <col min="12031" max="12031" width="4.7109375" style="158" customWidth="1"/>
    <col min="12032" max="12032" width="13.7109375" style="158" customWidth="1"/>
    <col min="12033" max="12035" width="12.7109375" style="158" customWidth="1"/>
    <col min="12036" max="12036" width="9.140625" style="158"/>
    <col min="12037" max="12037" width="21" style="158" customWidth="1"/>
    <col min="12038" max="12038" width="36.5703125" style="158" customWidth="1"/>
    <col min="12039" max="12284" width="9.140625" style="158"/>
    <col min="12285" max="12285" width="4.7109375" style="158" customWidth="1"/>
    <col min="12286" max="12286" width="30.7109375" style="158" customWidth="1"/>
    <col min="12287" max="12287" width="4.7109375" style="158" customWidth="1"/>
    <col min="12288" max="12288" width="13.7109375" style="158" customWidth="1"/>
    <col min="12289" max="12291" width="12.7109375" style="158" customWidth="1"/>
    <col min="12292" max="12292" width="9.140625" style="158"/>
    <col min="12293" max="12293" width="21" style="158" customWidth="1"/>
    <col min="12294" max="12294" width="36.5703125" style="158" customWidth="1"/>
    <col min="12295" max="12540" width="9.140625" style="158"/>
    <col min="12541" max="12541" width="4.7109375" style="158" customWidth="1"/>
    <col min="12542" max="12542" width="30.7109375" style="158" customWidth="1"/>
    <col min="12543" max="12543" width="4.7109375" style="158" customWidth="1"/>
    <col min="12544" max="12544" width="13.7109375" style="158" customWidth="1"/>
    <col min="12545" max="12547" width="12.7109375" style="158" customWidth="1"/>
    <col min="12548" max="12548" width="9.140625" style="158"/>
    <col min="12549" max="12549" width="21" style="158" customWidth="1"/>
    <col min="12550" max="12550" width="36.5703125" style="158" customWidth="1"/>
    <col min="12551" max="12796" width="9.140625" style="158"/>
    <col min="12797" max="12797" width="4.7109375" style="158" customWidth="1"/>
    <col min="12798" max="12798" width="30.7109375" style="158" customWidth="1"/>
    <col min="12799" max="12799" width="4.7109375" style="158" customWidth="1"/>
    <col min="12800" max="12800" width="13.7109375" style="158" customWidth="1"/>
    <col min="12801" max="12803" width="12.7109375" style="158" customWidth="1"/>
    <col min="12804" max="12804" width="9.140625" style="158"/>
    <col min="12805" max="12805" width="21" style="158" customWidth="1"/>
    <col min="12806" max="12806" width="36.5703125" style="158" customWidth="1"/>
    <col min="12807" max="13052" width="9.140625" style="158"/>
    <col min="13053" max="13053" width="4.7109375" style="158" customWidth="1"/>
    <col min="13054" max="13054" width="30.7109375" style="158" customWidth="1"/>
    <col min="13055" max="13055" width="4.7109375" style="158" customWidth="1"/>
    <col min="13056" max="13056" width="13.7109375" style="158" customWidth="1"/>
    <col min="13057" max="13059" width="12.7109375" style="158" customWidth="1"/>
    <col min="13060" max="13060" width="9.140625" style="158"/>
    <col min="13061" max="13061" width="21" style="158" customWidth="1"/>
    <col min="13062" max="13062" width="36.5703125" style="158" customWidth="1"/>
    <col min="13063" max="13308" width="9.140625" style="158"/>
    <col min="13309" max="13309" width="4.7109375" style="158" customWidth="1"/>
    <col min="13310" max="13310" width="30.7109375" style="158" customWidth="1"/>
    <col min="13311" max="13311" width="4.7109375" style="158" customWidth="1"/>
    <col min="13312" max="13312" width="13.7109375" style="158" customWidth="1"/>
    <col min="13313" max="13315" width="12.7109375" style="158" customWidth="1"/>
    <col min="13316" max="13316" width="9.140625" style="158"/>
    <col min="13317" max="13317" width="21" style="158" customWidth="1"/>
    <col min="13318" max="13318" width="36.5703125" style="158" customWidth="1"/>
    <col min="13319" max="13564" width="9.140625" style="158"/>
    <col min="13565" max="13565" width="4.7109375" style="158" customWidth="1"/>
    <col min="13566" max="13566" width="30.7109375" style="158" customWidth="1"/>
    <col min="13567" max="13567" width="4.7109375" style="158" customWidth="1"/>
    <col min="13568" max="13568" width="13.7109375" style="158" customWidth="1"/>
    <col min="13569" max="13571" width="12.7109375" style="158" customWidth="1"/>
    <col min="13572" max="13572" width="9.140625" style="158"/>
    <col min="13573" max="13573" width="21" style="158" customWidth="1"/>
    <col min="13574" max="13574" width="36.5703125" style="158" customWidth="1"/>
    <col min="13575" max="13820" width="9.140625" style="158"/>
    <col min="13821" max="13821" width="4.7109375" style="158" customWidth="1"/>
    <col min="13822" max="13822" width="30.7109375" style="158" customWidth="1"/>
    <col min="13823" max="13823" width="4.7109375" style="158" customWidth="1"/>
    <col min="13824" max="13824" width="13.7109375" style="158" customWidth="1"/>
    <col min="13825" max="13827" width="12.7109375" style="158" customWidth="1"/>
    <col min="13828" max="13828" width="9.140625" style="158"/>
    <col min="13829" max="13829" width="21" style="158" customWidth="1"/>
    <col min="13830" max="13830" width="36.5703125" style="158" customWidth="1"/>
    <col min="13831" max="14076" width="9.140625" style="158"/>
    <col min="14077" max="14077" width="4.7109375" style="158" customWidth="1"/>
    <col min="14078" max="14078" width="30.7109375" style="158" customWidth="1"/>
    <col min="14079" max="14079" width="4.7109375" style="158" customWidth="1"/>
    <col min="14080" max="14080" width="13.7109375" style="158" customWidth="1"/>
    <col min="14081" max="14083" width="12.7109375" style="158" customWidth="1"/>
    <col min="14084" max="14084" width="9.140625" style="158"/>
    <col min="14085" max="14085" width="21" style="158" customWidth="1"/>
    <col min="14086" max="14086" width="36.5703125" style="158" customWidth="1"/>
    <col min="14087" max="14332" width="9.140625" style="158"/>
    <col min="14333" max="14333" width="4.7109375" style="158" customWidth="1"/>
    <col min="14334" max="14334" width="30.7109375" style="158" customWidth="1"/>
    <col min="14335" max="14335" width="4.7109375" style="158" customWidth="1"/>
    <col min="14336" max="14336" width="13.7109375" style="158" customWidth="1"/>
    <col min="14337" max="14339" width="12.7109375" style="158" customWidth="1"/>
    <col min="14340" max="14340" width="9.140625" style="158"/>
    <col min="14341" max="14341" width="21" style="158" customWidth="1"/>
    <col min="14342" max="14342" width="36.5703125" style="158" customWidth="1"/>
    <col min="14343" max="14588" width="9.140625" style="158"/>
    <col min="14589" max="14589" width="4.7109375" style="158" customWidth="1"/>
    <col min="14590" max="14590" width="30.7109375" style="158" customWidth="1"/>
    <col min="14591" max="14591" width="4.7109375" style="158" customWidth="1"/>
    <col min="14592" max="14592" width="13.7109375" style="158" customWidth="1"/>
    <col min="14593" max="14595" width="12.7109375" style="158" customWidth="1"/>
    <col min="14596" max="14596" width="9.140625" style="158"/>
    <col min="14597" max="14597" width="21" style="158" customWidth="1"/>
    <col min="14598" max="14598" width="36.5703125" style="158" customWidth="1"/>
    <col min="14599" max="14844" width="9.140625" style="158"/>
    <col min="14845" max="14845" width="4.7109375" style="158" customWidth="1"/>
    <col min="14846" max="14846" width="30.7109375" style="158" customWidth="1"/>
    <col min="14847" max="14847" width="4.7109375" style="158" customWidth="1"/>
    <col min="14848" max="14848" width="13.7109375" style="158" customWidth="1"/>
    <col min="14849" max="14851" width="12.7109375" style="158" customWidth="1"/>
    <col min="14852" max="14852" width="9.140625" style="158"/>
    <col min="14853" max="14853" width="21" style="158" customWidth="1"/>
    <col min="14854" max="14854" width="36.5703125" style="158" customWidth="1"/>
    <col min="14855" max="15100" width="9.140625" style="158"/>
    <col min="15101" max="15101" width="4.7109375" style="158" customWidth="1"/>
    <col min="15102" max="15102" width="30.7109375" style="158" customWidth="1"/>
    <col min="15103" max="15103" width="4.7109375" style="158" customWidth="1"/>
    <col min="15104" max="15104" width="13.7109375" style="158" customWidth="1"/>
    <col min="15105" max="15107" width="12.7109375" style="158" customWidth="1"/>
    <col min="15108" max="15108" width="9.140625" style="158"/>
    <col min="15109" max="15109" width="21" style="158" customWidth="1"/>
    <col min="15110" max="15110" width="36.5703125" style="158" customWidth="1"/>
    <col min="15111" max="15356" width="9.140625" style="158"/>
    <col min="15357" max="15357" width="4.7109375" style="158" customWidth="1"/>
    <col min="15358" max="15358" width="30.7109375" style="158" customWidth="1"/>
    <col min="15359" max="15359" width="4.7109375" style="158" customWidth="1"/>
    <col min="15360" max="15360" width="13.7109375" style="158" customWidth="1"/>
    <col min="15361" max="15363" width="12.7109375" style="158" customWidth="1"/>
    <col min="15364" max="15364" width="9.140625" style="158"/>
    <col min="15365" max="15365" width="21" style="158" customWidth="1"/>
    <col min="15366" max="15366" width="36.5703125" style="158" customWidth="1"/>
    <col min="15367" max="15612" width="9.140625" style="158"/>
    <col min="15613" max="15613" width="4.7109375" style="158" customWidth="1"/>
    <col min="15614" max="15614" width="30.7109375" style="158" customWidth="1"/>
    <col min="15615" max="15615" width="4.7109375" style="158" customWidth="1"/>
    <col min="15616" max="15616" width="13.7109375" style="158" customWidth="1"/>
    <col min="15617" max="15619" width="12.7109375" style="158" customWidth="1"/>
    <col min="15620" max="15620" width="9.140625" style="158"/>
    <col min="15621" max="15621" width="21" style="158" customWidth="1"/>
    <col min="15622" max="15622" width="36.5703125" style="158" customWidth="1"/>
    <col min="15623" max="15868" width="9.140625" style="158"/>
    <col min="15869" max="15869" width="4.7109375" style="158" customWidth="1"/>
    <col min="15870" max="15870" width="30.7109375" style="158" customWidth="1"/>
    <col min="15871" max="15871" width="4.7109375" style="158" customWidth="1"/>
    <col min="15872" max="15872" width="13.7109375" style="158" customWidth="1"/>
    <col min="15873" max="15875" width="12.7109375" style="158" customWidth="1"/>
    <col min="15876" max="15876" width="9.140625" style="158"/>
    <col min="15877" max="15877" width="21" style="158" customWidth="1"/>
    <col min="15878" max="15878" width="36.5703125" style="158" customWidth="1"/>
    <col min="15879" max="16124" width="9.140625" style="158"/>
    <col min="16125" max="16125" width="4.7109375" style="158" customWidth="1"/>
    <col min="16126" max="16126" width="30.7109375" style="158" customWidth="1"/>
    <col min="16127" max="16127" width="4.7109375" style="158" customWidth="1"/>
    <col min="16128" max="16128" width="13.7109375" style="158" customWidth="1"/>
    <col min="16129" max="16131" width="12.7109375" style="158" customWidth="1"/>
    <col min="16132" max="16132" width="9.140625" style="158"/>
    <col min="16133" max="16133" width="21" style="158" customWidth="1"/>
    <col min="16134" max="16134" width="36.5703125" style="158" customWidth="1"/>
    <col min="16135" max="16384" width="9.140625" style="158"/>
  </cols>
  <sheetData>
    <row r="1" spans="1:6" ht="12.75" customHeight="1">
      <c r="B1" s="270" t="str">
        <f>+kan!B1</f>
        <v>JAVNA FEKALNA KANALIZACIJA NA</v>
      </c>
    </row>
    <row r="2" spans="1:6" ht="12.75" customHeight="1">
      <c r="B2" s="63" t="e">
        <f>+#REF!</f>
        <v>#REF!</v>
      </c>
    </row>
    <row r="3" spans="1:6" ht="12.75" customHeight="1">
      <c r="B3" s="63"/>
    </row>
    <row r="4" spans="1:6" ht="12.75" customHeight="1">
      <c r="B4" s="63"/>
    </row>
    <row r="5" spans="1:6" ht="12.75" customHeight="1"/>
    <row r="6" spans="1:6" ht="15.75">
      <c r="A6" s="21" t="s">
        <v>381</v>
      </c>
      <c r="B6" s="72" t="s">
        <v>376</v>
      </c>
      <c r="C6" s="171"/>
      <c r="D6" s="31"/>
      <c r="E6" s="31"/>
      <c r="F6" s="135"/>
    </row>
    <row r="7" spans="1:6" ht="12.75" customHeight="1">
      <c r="A7" s="21"/>
      <c r="B7" s="72"/>
      <c r="C7" s="171"/>
      <c r="D7" s="31"/>
      <c r="E7" s="31"/>
      <c r="F7" s="135"/>
    </row>
    <row r="8" spans="1:6" ht="140.25">
      <c r="A8" s="34">
        <v>1</v>
      </c>
      <c r="B8" s="48" t="s">
        <v>270</v>
      </c>
      <c r="C8" s="172" t="s">
        <v>16</v>
      </c>
      <c r="D8" s="31">
        <v>107</v>
      </c>
      <c r="E8" s="31"/>
      <c r="F8" s="135">
        <f>+D8*E8</f>
        <v>0</v>
      </c>
    </row>
    <row r="9" spans="1:6">
      <c r="A9" s="34"/>
      <c r="B9" s="48"/>
      <c r="C9" s="172"/>
      <c r="D9" s="31"/>
      <c r="E9" s="31"/>
      <c r="F9" s="135"/>
    </row>
    <row r="10" spans="1:6" s="160" customFormat="1" ht="150">
      <c r="A10" s="34">
        <v>2</v>
      </c>
      <c r="B10" s="33" t="s">
        <v>271</v>
      </c>
      <c r="C10" t="s">
        <v>16</v>
      </c>
      <c r="D10" s="31">
        <v>15</v>
      </c>
      <c r="E10" s="31"/>
      <c r="F10" s="135">
        <f>+D10*E10</f>
        <v>0</v>
      </c>
    </row>
    <row r="11" spans="1:6" ht="12.75" customHeight="1">
      <c r="A11"/>
      <c r="B11"/>
      <c r="C11"/>
      <c r="D11"/>
      <c r="E11"/>
      <c r="F11" s="52"/>
    </row>
    <row r="12" spans="1:6" ht="40.5" customHeight="1">
      <c r="A12" s="34">
        <v>3</v>
      </c>
      <c r="B12" s="48" t="s">
        <v>272</v>
      </c>
      <c r="C12" s="172" t="s">
        <v>16</v>
      </c>
      <c r="D12" s="31">
        <v>107</v>
      </c>
      <c r="E12" s="31"/>
      <c r="F12" s="135">
        <f>+D12*E12</f>
        <v>0</v>
      </c>
    </row>
    <row r="13" spans="1:6" ht="12.75" customHeight="1">
      <c r="A13"/>
      <c r="B13"/>
      <c r="C13"/>
      <c r="D13"/>
      <c r="E13"/>
      <c r="F13" s="52"/>
    </row>
    <row r="14" spans="1:6" ht="54" customHeight="1">
      <c r="A14" s="34">
        <v>4</v>
      </c>
      <c r="B14" s="48" t="s">
        <v>273</v>
      </c>
      <c r="C14" s="172" t="s">
        <v>14</v>
      </c>
      <c r="D14" s="31">
        <v>60</v>
      </c>
      <c r="E14" s="31"/>
      <c r="F14" s="135">
        <f>+D14*E14</f>
        <v>0</v>
      </c>
    </row>
    <row r="15" spans="1:6" ht="12.75" customHeight="1">
      <c r="A15"/>
      <c r="B15"/>
      <c r="C15"/>
      <c r="D15"/>
      <c r="E15"/>
      <c r="F15" s="52"/>
    </row>
    <row r="16" spans="1:6" ht="38.25">
      <c r="A16" s="34">
        <v>5</v>
      </c>
      <c r="B16" s="48" t="s">
        <v>277</v>
      </c>
      <c r="C16" s="172" t="s">
        <v>12</v>
      </c>
      <c r="D16" s="31">
        <v>1</v>
      </c>
      <c r="E16" s="31"/>
      <c r="F16" s="135">
        <f>+D16*E16</f>
        <v>0</v>
      </c>
    </row>
    <row r="17" spans="1:7" ht="12.75" customHeight="1">
      <c r="A17"/>
      <c r="B17"/>
      <c r="C17"/>
      <c r="D17"/>
      <c r="E17"/>
      <c r="F17" s="52"/>
    </row>
    <row r="18" spans="1:7" ht="102">
      <c r="A18" s="34">
        <v>6</v>
      </c>
      <c r="B18" s="48" t="s">
        <v>371</v>
      </c>
      <c r="C18" s="172" t="s">
        <v>12</v>
      </c>
      <c r="D18" s="31">
        <v>1</v>
      </c>
      <c r="E18" s="31"/>
      <c r="F18" s="135">
        <f>+D18*E18</f>
        <v>0</v>
      </c>
    </row>
    <row r="19" spans="1:7">
      <c r="A19" s="34"/>
      <c r="B19" s="48"/>
      <c r="C19" s="172"/>
      <c r="D19" s="31"/>
      <c r="E19" s="31"/>
      <c r="F19" s="135"/>
    </row>
    <row r="20" spans="1:7" ht="102">
      <c r="A20" s="34">
        <v>7</v>
      </c>
      <c r="B20" s="48" t="s">
        <v>372</v>
      </c>
      <c r="C20" s="172" t="s">
        <v>12</v>
      </c>
      <c r="D20" s="31">
        <v>1</v>
      </c>
      <c r="E20" s="31"/>
      <c r="F20" s="135">
        <f>+D20*E20</f>
        <v>0</v>
      </c>
    </row>
    <row r="21" spans="1:7" ht="16.5" customHeight="1">
      <c r="A21" s="34"/>
      <c r="B21" s="48"/>
      <c r="C21" s="172"/>
      <c r="D21" s="31"/>
      <c r="E21" s="31"/>
      <c r="F21" s="135"/>
    </row>
    <row r="22" spans="1:7" ht="89.25">
      <c r="A22" s="34">
        <v>8</v>
      </c>
      <c r="B22" s="48" t="s">
        <v>373</v>
      </c>
      <c r="C22" s="172" t="s">
        <v>12</v>
      </c>
      <c r="D22" s="31">
        <v>1</v>
      </c>
      <c r="E22" s="31"/>
      <c r="F22" s="135">
        <f>+D22*E22</f>
        <v>0</v>
      </c>
    </row>
    <row r="23" spans="1:7">
      <c r="A23" s="34"/>
      <c r="B23" s="48"/>
      <c r="C23" s="172"/>
      <c r="D23" s="31"/>
      <c r="E23" s="31"/>
      <c r="F23" s="135"/>
    </row>
    <row r="24" spans="1:7" ht="114.75">
      <c r="A24" s="34">
        <v>9</v>
      </c>
      <c r="B24" s="48" t="s">
        <v>374</v>
      </c>
      <c r="C24" s="172" t="s">
        <v>12</v>
      </c>
      <c r="D24" s="31">
        <v>1</v>
      </c>
      <c r="E24" s="31"/>
      <c r="F24" s="135">
        <f>+D24*E24</f>
        <v>0</v>
      </c>
    </row>
    <row r="25" spans="1:7" ht="15.75" customHeight="1">
      <c r="A25" s="34"/>
      <c r="B25" s="48"/>
      <c r="C25" s="172"/>
      <c r="D25" s="31"/>
      <c r="E25" s="31"/>
      <c r="F25" s="135"/>
    </row>
    <row r="26" spans="1:7" ht="63.75">
      <c r="A26" s="34">
        <v>10</v>
      </c>
      <c r="B26" s="48" t="s">
        <v>375</v>
      </c>
      <c r="C26" s="172" t="s">
        <v>12</v>
      </c>
      <c r="D26" s="31">
        <v>1</v>
      </c>
      <c r="E26" s="31"/>
      <c r="F26" s="135">
        <f>+D26*E26</f>
        <v>0</v>
      </c>
    </row>
    <row r="27" spans="1:7">
      <c r="A27" s="34"/>
      <c r="B27" s="48"/>
      <c r="C27" s="172"/>
      <c r="D27" s="31"/>
      <c r="E27" s="31"/>
      <c r="F27" s="135"/>
    </row>
    <row r="28" spans="1:7" ht="15.75" thickBot="1">
      <c r="A28"/>
      <c r="B28"/>
      <c r="C28"/>
      <c r="D28"/>
      <c r="E28" s="70" t="s">
        <v>34</v>
      </c>
      <c r="F28" s="396">
        <f>SUM(F6:F27)</f>
        <v>0</v>
      </c>
    </row>
    <row r="29" spans="1:7" ht="12.75" customHeight="1" thickTop="1">
      <c r="A29" s="34"/>
      <c r="B29" s="19"/>
      <c r="C29" s="172"/>
      <c r="D29" s="161"/>
      <c r="E29" s="31"/>
      <c r="F29" s="135"/>
    </row>
    <row r="30" spans="1:7" ht="15">
      <c r="A30" s="34"/>
      <c r="B30" s="317"/>
      <c r="C30" s="307"/>
      <c r="D30" s="308"/>
      <c r="E30" s="309"/>
      <c r="F30" s="310"/>
      <c r="G30" s="316"/>
    </row>
    <row r="31" spans="1:7" ht="12.75" customHeight="1">
      <c r="A31" s="34"/>
      <c r="B31" s="306"/>
      <c r="C31" s="307"/>
      <c r="D31" s="308"/>
      <c r="E31" s="309"/>
      <c r="F31" s="310"/>
      <c r="G31" s="316"/>
    </row>
    <row r="32" spans="1:7" s="160" customFormat="1" ht="15">
      <c r="A32" s="170"/>
      <c r="B32" s="312"/>
      <c r="C32" s="313"/>
      <c r="D32" s="314"/>
      <c r="E32" s="318"/>
      <c r="F32" s="397"/>
      <c r="G32" s="311"/>
    </row>
    <row r="33" spans="1:7" s="160" customFormat="1" ht="15">
      <c r="A33" s="170"/>
      <c r="B33" s="312"/>
      <c r="C33" s="313"/>
      <c r="D33" s="318"/>
      <c r="E33" s="318"/>
      <c r="F33" s="397"/>
      <c r="G33" s="311"/>
    </row>
    <row r="34" spans="1:7" ht="12.75" customHeight="1">
      <c r="A34" s="34"/>
      <c r="B34" s="306"/>
      <c r="C34" s="307"/>
      <c r="D34" s="309"/>
      <c r="E34" s="309"/>
      <c r="F34" s="310"/>
      <c r="G34" s="316"/>
    </row>
    <row r="35" spans="1:7" s="173" customFormat="1" ht="15.75">
      <c r="A35" s="21"/>
      <c r="B35" s="319"/>
      <c r="C35" s="320"/>
      <c r="D35" s="321"/>
      <c r="E35" s="322"/>
      <c r="F35" s="398"/>
      <c r="G35" s="336"/>
    </row>
    <row r="36" spans="1:7" ht="12.75" customHeight="1">
      <c r="A36" s="34"/>
      <c r="B36" s="306"/>
      <c r="C36" s="307"/>
      <c r="D36" s="309"/>
      <c r="E36" s="309"/>
      <c r="F36" s="310"/>
      <c r="G36" s="316"/>
    </row>
    <row r="37" spans="1:7" ht="12.75" customHeight="1">
      <c r="A37" s="34"/>
      <c r="B37" s="306"/>
      <c r="C37" s="307"/>
      <c r="D37" s="309"/>
      <c r="E37" s="309"/>
      <c r="F37" s="310"/>
      <c r="G37" s="316"/>
    </row>
    <row r="38" spans="1:7" ht="12.75" customHeight="1">
      <c r="A38" s="34"/>
      <c r="B38" s="306"/>
      <c r="C38" s="307"/>
      <c r="D38" s="309"/>
      <c r="E38" s="309"/>
      <c r="F38" s="310"/>
      <c r="G38" s="316"/>
    </row>
    <row r="39" spans="1:7" ht="12.75" customHeight="1">
      <c r="B39" s="337"/>
      <c r="C39" s="307"/>
      <c r="D39" s="338"/>
      <c r="E39" s="339"/>
      <c r="F39" s="340"/>
      <c r="G39" s="316"/>
    </row>
    <row r="40" spans="1:7" ht="12.75" customHeight="1">
      <c r="B40" s="316"/>
      <c r="C40" s="341"/>
      <c r="D40" s="342"/>
      <c r="E40" s="343"/>
      <c r="F40" s="343"/>
      <c r="G40" s="316"/>
    </row>
    <row r="41" spans="1:7" ht="12.75" customHeight="1">
      <c r="B41" s="306"/>
      <c r="C41" s="307"/>
      <c r="D41" s="344"/>
      <c r="E41" s="339"/>
      <c r="F41" s="340"/>
      <c r="G41" s="316"/>
    </row>
    <row r="42" spans="1:7" ht="12.75" customHeight="1">
      <c r="B42" s="316"/>
      <c r="C42" s="341"/>
      <c r="D42" s="342"/>
      <c r="E42" s="343"/>
      <c r="F42" s="343"/>
      <c r="G42" s="316"/>
    </row>
    <row r="43" spans="1:7" ht="12.75" customHeight="1">
      <c r="B43" s="316"/>
      <c r="C43" s="341"/>
      <c r="D43" s="342"/>
      <c r="E43" s="343"/>
      <c r="F43" s="343"/>
      <c r="G43" s="316"/>
    </row>
    <row r="44" spans="1:7" ht="12.75" customHeight="1">
      <c r="B44" s="316"/>
      <c r="C44" s="341"/>
      <c r="D44" s="342"/>
      <c r="E44" s="343"/>
      <c r="F44" s="343"/>
      <c r="G44" s="316"/>
    </row>
    <row r="45" spans="1:7" ht="12.75" customHeight="1">
      <c r="B45" s="316"/>
      <c r="C45" s="341"/>
      <c r="D45" s="342"/>
      <c r="E45" s="343"/>
      <c r="F45" s="343"/>
      <c r="G45" s="316"/>
    </row>
    <row r="139" spans="3:6" ht="15" customHeight="1">
      <c r="C139" s="158"/>
      <c r="D139" s="158"/>
      <c r="E139" s="158"/>
      <c r="F139" s="4"/>
    </row>
    <row r="162" spans="3:6" ht="26.25" customHeight="1">
      <c r="C162" s="158"/>
      <c r="D162" s="158"/>
      <c r="E162" s="158"/>
      <c r="F162" s="4"/>
    </row>
    <row r="237" spans="3:6" ht="12.75" customHeight="1">
      <c r="C237" s="158"/>
      <c r="D237" s="158"/>
      <c r="E237" s="158"/>
      <c r="F237" s="4"/>
    </row>
    <row r="239" spans="3:6" ht="12.75" customHeight="1">
      <c r="C239" s="158"/>
      <c r="D239" s="158"/>
      <c r="E239" s="158"/>
      <c r="F239" s="4"/>
    </row>
    <row r="241" spans="3:6" ht="12.75" customHeight="1">
      <c r="C241" s="158"/>
      <c r="D241" s="158"/>
      <c r="E241" s="158"/>
      <c r="F241" s="4"/>
    </row>
    <row r="242" spans="3:6" ht="12.75" customHeight="1">
      <c r="C242" s="158"/>
      <c r="D242" s="158"/>
      <c r="E242" s="158"/>
      <c r="F242" s="4"/>
    </row>
    <row r="243" spans="3:6" ht="12.75" customHeight="1">
      <c r="C243" s="158"/>
      <c r="D243" s="158"/>
      <c r="E243" s="158"/>
      <c r="F243" s="4"/>
    </row>
    <row r="244" spans="3:6" ht="12.75" customHeight="1">
      <c r="C244" s="158"/>
      <c r="D244" s="158"/>
      <c r="E244" s="158"/>
      <c r="F244" s="4"/>
    </row>
    <row r="245" spans="3:6" ht="12.75" customHeight="1">
      <c r="C245" s="158"/>
      <c r="D245" s="158"/>
      <c r="E245" s="158"/>
      <c r="F245" s="4"/>
    </row>
    <row r="246" spans="3:6" ht="12.75" customHeight="1">
      <c r="C246" s="158"/>
      <c r="D246" s="158"/>
      <c r="E246" s="158"/>
      <c r="F246" s="4"/>
    </row>
    <row r="247" spans="3:6" ht="12.75" customHeight="1">
      <c r="C247" s="158"/>
      <c r="D247" s="158"/>
      <c r="E247" s="158"/>
      <c r="F247" s="4"/>
    </row>
    <row r="248" spans="3:6" ht="12.75" customHeight="1">
      <c r="C248" s="158"/>
      <c r="D248" s="158"/>
      <c r="E248" s="158"/>
      <c r="F248" s="4"/>
    </row>
    <row r="249" spans="3:6" ht="12.75" customHeight="1">
      <c r="C249" s="158"/>
      <c r="D249" s="158"/>
      <c r="E249" s="158"/>
      <c r="F249" s="4"/>
    </row>
    <row r="250" spans="3:6" ht="12.75" customHeight="1">
      <c r="C250" s="158"/>
      <c r="D250" s="158"/>
      <c r="E250" s="158"/>
      <c r="F250" s="4"/>
    </row>
    <row r="251" spans="3:6" ht="12.75" customHeight="1">
      <c r="C251" s="158"/>
      <c r="D251" s="158"/>
      <c r="E251" s="158"/>
      <c r="F251" s="4"/>
    </row>
    <row r="252" spans="3:6" ht="12.75" customHeight="1">
      <c r="C252" s="158"/>
      <c r="D252" s="158"/>
      <c r="E252" s="158"/>
      <c r="F252" s="4"/>
    </row>
    <row r="254" spans="3:6" ht="12.75" customHeight="1">
      <c r="C254" s="158"/>
      <c r="D254" s="158"/>
      <c r="E254" s="158"/>
      <c r="F254" s="4"/>
    </row>
    <row r="255" spans="3:6" ht="12.75" customHeight="1">
      <c r="C255" s="158"/>
      <c r="D255" s="158"/>
      <c r="E255" s="158"/>
      <c r="F255" s="4"/>
    </row>
    <row r="256" spans="3:6" ht="12.75" customHeight="1">
      <c r="C256" s="158"/>
      <c r="D256" s="158"/>
      <c r="E256" s="158"/>
      <c r="F256" s="4"/>
    </row>
    <row r="257" spans="3:6" ht="12.75" customHeight="1">
      <c r="C257" s="158"/>
      <c r="D257" s="158"/>
      <c r="E257" s="158"/>
      <c r="F257" s="4"/>
    </row>
    <row r="258" spans="3:6" ht="12.75" customHeight="1">
      <c r="C258" s="158"/>
      <c r="D258" s="158"/>
      <c r="E258" s="158"/>
      <c r="F258" s="4"/>
    </row>
    <row r="259" spans="3:6" ht="12.75" customHeight="1">
      <c r="C259" s="158"/>
      <c r="D259" s="158"/>
      <c r="E259" s="158"/>
      <c r="F259" s="4"/>
    </row>
    <row r="260" spans="3:6" ht="12.75" customHeight="1">
      <c r="C260" s="158"/>
      <c r="D260" s="158"/>
      <c r="E260" s="158"/>
      <c r="F260" s="4"/>
    </row>
    <row r="261" spans="3:6" ht="12.75" customHeight="1">
      <c r="C261" s="158"/>
      <c r="D261" s="158"/>
      <c r="E261" s="158"/>
      <c r="F261" s="4"/>
    </row>
    <row r="262" spans="3:6" ht="12.75" customHeight="1">
      <c r="C262" s="158"/>
      <c r="D262" s="158"/>
      <c r="E262" s="158"/>
      <c r="F262" s="4"/>
    </row>
    <row r="263" spans="3:6" ht="12.75" customHeight="1">
      <c r="C263" s="158"/>
      <c r="D263" s="158"/>
      <c r="E263" s="158"/>
      <c r="F263" s="4"/>
    </row>
    <row r="264" spans="3:6" ht="12.75" customHeight="1">
      <c r="C264" s="158"/>
      <c r="D264" s="158"/>
      <c r="E264" s="158"/>
      <c r="F264" s="4"/>
    </row>
    <row r="265" spans="3:6" ht="12.75" customHeight="1">
      <c r="C265" s="158"/>
      <c r="D265" s="158"/>
      <c r="E265" s="158"/>
      <c r="F265" s="4"/>
    </row>
    <row r="266" spans="3:6" ht="12.75" customHeight="1">
      <c r="C266" s="158"/>
      <c r="D266" s="158"/>
      <c r="E266" s="158"/>
      <c r="F266" s="4"/>
    </row>
    <row r="267" spans="3:6" ht="12.75" customHeight="1">
      <c r="C267" s="158"/>
      <c r="D267" s="158"/>
      <c r="E267" s="158"/>
      <c r="F267" s="4"/>
    </row>
    <row r="268" spans="3:6" ht="12.75" customHeight="1">
      <c r="C268" s="158"/>
      <c r="D268" s="158"/>
      <c r="E268" s="158"/>
      <c r="F268" s="4"/>
    </row>
    <row r="269" spans="3:6" ht="12.75" customHeight="1">
      <c r="C269" s="158"/>
      <c r="D269" s="158"/>
      <c r="E269" s="158"/>
      <c r="F269" s="4"/>
    </row>
    <row r="270" spans="3:6" ht="12.75" customHeight="1">
      <c r="C270" s="158"/>
      <c r="D270" s="158"/>
      <c r="E270" s="158"/>
      <c r="F270" s="4"/>
    </row>
    <row r="271" spans="3:6" ht="12.75" customHeight="1">
      <c r="C271" s="158"/>
      <c r="D271" s="158"/>
      <c r="E271" s="158"/>
      <c r="F271" s="4"/>
    </row>
    <row r="272" spans="3:6" ht="12.75" customHeight="1">
      <c r="C272" s="158"/>
      <c r="D272" s="158"/>
      <c r="E272" s="158"/>
      <c r="F272" s="4"/>
    </row>
    <row r="273" spans="3:6" ht="12.75" customHeight="1">
      <c r="C273" s="158"/>
      <c r="D273" s="158"/>
      <c r="E273" s="158"/>
      <c r="F273" s="4"/>
    </row>
    <row r="274" spans="3:6" ht="12.75" customHeight="1">
      <c r="C274" s="158"/>
      <c r="D274" s="158"/>
      <c r="E274" s="158"/>
      <c r="F274" s="4"/>
    </row>
    <row r="275" spans="3:6" ht="12.75" customHeight="1">
      <c r="C275" s="158"/>
      <c r="D275" s="158"/>
      <c r="E275" s="158"/>
      <c r="F275" s="4"/>
    </row>
  </sheetData>
  <pageMargins left="0.70866141732283472" right="0.70866141732283472" top="0.74803149606299213" bottom="0.74803149606299213" header="0.31496062992125984" footer="0.31496062992125984"/>
  <pageSetup paperSize="9" orientation="portrait" r:id="rId1"/>
  <headerFooter>
    <oddFooter>&amp;CStran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F36"/>
  <sheetViews>
    <sheetView showZeros="0" workbookViewId="0">
      <selection activeCell="F10" sqref="F10"/>
    </sheetView>
  </sheetViews>
  <sheetFormatPr defaultRowHeight="15"/>
  <cols>
    <col min="2" max="2" width="36.140625" customWidth="1"/>
    <col min="6" max="6" width="9.140625" style="52"/>
  </cols>
  <sheetData>
    <row r="1" spans="1:6">
      <c r="B1" s="270" t="str">
        <f>+kan!B1</f>
        <v>JAVNA FEKALNA KANALIZACIJA NA</v>
      </c>
    </row>
    <row r="2" spans="1:6">
      <c r="B2" s="63" t="e">
        <f>+#REF!</f>
        <v>#REF!</v>
      </c>
    </row>
    <row r="4" spans="1:6" ht="15.75">
      <c r="A4" s="21" t="s">
        <v>288</v>
      </c>
      <c r="B4" s="72" t="s">
        <v>398</v>
      </c>
    </row>
    <row r="6" spans="1:6" ht="38.25">
      <c r="A6" s="34">
        <v>1</v>
      </c>
      <c r="B6" s="48" t="s">
        <v>282</v>
      </c>
      <c r="C6" s="172" t="s">
        <v>16</v>
      </c>
      <c r="D6" s="31">
        <v>120</v>
      </c>
      <c r="E6" s="31"/>
      <c r="F6" s="135">
        <f>+D6*E6</f>
        <v>0</v>
      </c>
    </row>
    <row r="8" spans="1:6" ht="38.25">
      <c r="A8" s="34">
        <v>2</v>
      </c>
      <c r="B8" s="48" t="s">
        <v>283</v>
      </c>
      <c r="C8" s="172" t="s">
        <v>279</v>
      </c>
      <c r="D8" s="31">
        <v>2</v>
      </c>
      <c r="E8" s="31"/>
      <c r="F8" s="135">
        <f>+D8*E8</f>
        <v>0</v>
      </c>
    </row>
    <row r="10" spans="1:6" ht="165.75">
      <c r="A10" s="34">
        <v>3</v>
      </c>
      <c r="B10" s="48" t="s">
        <v>284</v>
      </c>
      <c r="C10" s="172" t="s">
        <v>279</v>
      </c>
      <c r="D10" s="31">
        <v>1</v>
      </c>
      <c r="E10" s="31"/>
      <c r="F10" s="135">
        <f>+D10*E10</f>
        <v>0</v>
      </c>
    </row>
    <row r="12" spans="1:6" ht="38.25">
      <c r="A12" s="34">
        <f>A10+1</f>
        <v>4</v>
      </c>
      <c r="B12" s="48" t="s">
        <v>280</v>
      </c>
      <c r="C12" s="172" t="s">
        <v>12</v>
      </c>
      <c r="D12" s="31">
        <v>1</v>
      </c>
      <c r="E12" s="31"/>
      <c r="F12" s="135">
        <f>+D12*E12</f>
        <v>0</v>
      </c>
    </row>
    <row r="14" spans="1:6" ht="89.25">
      <c r="A14" s="34">
        <f>A12+1</f>
        <v>5</v>
      </c>
      <c r="B14" s="48" t="s">
        <v>399</v>
      </c>
      <c r="C14" s="172" t="s">
        <v>279</v>
      </c>
      <c r="D14" s="31">
        <v>1</v>
      </c>
      <c r="E14" s="31"/>
      <c r="F14" s="135">
        <f>+D14*E14</f>
        <v>0</v>
      </c>
    </row>
    <row r="16" spans="1:6" ht="63.75">
      <c r="A16" s="34">
        <f>A14+1</f>
        <v>6</v>
      </c>
      <c r="B16" s="48" t="s">
        <v>400</v>
      </c>
      <c r="C16" s="172" t="s">
        <v>279</v>
      </c>
      <c r="D16" s="31">
        <v>2</v>
      </c>
      <c r="E16" s="31"/>
      <c r="F16" s="135">
        <f>+D16*E16</f>
        <v>0</v>
      </c>
    </row>
    <row r="18" spans="1:6" ht="25.5">
      <c r="A18" s="34">
        <f>A16+1</f>
        <v>7</v>
      </c>
      <c r="B18" s="48" t="s">
        <v>401</v>
      </c>
      <c r="C18" s="172" t="s">
        <v>279</v>
      </c>
      <c r="D18" s="31">
        <v>1</v>
      </c>
      <c r="E18" s="31"/>
      <c r="F18" s="135">
        <f>+D18*E18</f>
        <v>0</v>
      </c>
    </row>
    <row r="20" spans="1:6" ht="60">
      <c r="A20" s="34">
        <f>A18+1</f>
        <v>8</v>
      </c>
      <c r="B20" s="48" t="s">
        <v>407</v>
      </c>
      <c r="C20" s="172" t="s">
        <v>12</v>
      </c>
      <c r="D20" s="31">
        <v>60</v>
      </c>
      <c r="E20" s="31"/>
      <c r="F20" s="135">
        <f>+D20*E20</f>
        <v>0</v>
      </c>
    </row>
    <row r="22" spans="1:6" ht="38.25">
      <c r="A22" s="34">
        <f>A20+1</f>
        <v>9</v>
      </c>
      <c r="B22" s="48" t="s">
        <v>402</v>
      </c>
      <c r="C22" s="172" t="s">
        <v>12</v>
      </c>
      <c r="D22" s="31">
        <v>1</v>
      </c>
      <c r="E22" s="31"/>
      <c r="F22" s="135">
        <f>+D22*E22</f>
        <v>0</v>
      </c>
    </row>
    <row r="24" spans="1:6" ht="51">
      <c r="A24" s="34">
        <f>A22+1</f>
        <v>10</v>
      </c>
      <c r="B24" s="48" t="s">
        <v>403</v>
      </c>
      <c r="C24" s="172" t="s">
        <v>12</v>
      </c>
      <c r="D24" s="31">
        <v>60</v>
      </c>
      <c r="E24" s="31"/>
      <c r="F24" s="135">
        <f>+D24*E24</f>
        <v>0</v>
      </c>
    </row>
    <row r="26" spans="1:6" ht="44.25">
      <c r="A26" s="34">
        <f>A24+1</f>
        <v>11</v>
      </c>
      <c r="B26" s="48" t="s">
        <v>408</v>
      </c>
      <c r="C26" s="172" t="s">
        <v>12</v>
      </c>
      <c r="D26" s="31">
        <v>2</v>
      </c>
      <c r="E26" s="31"/>
      <c r="F26" s="135">
        <f>+D26*E26</f>
        <v>0</v>
      </c>
    </row>
    <row r="28" spans="1:6" ht="25.5">
      <c r="A28" s="34">
        <f>A26+1</f>
        <v>12</v>
      </c>
      <c r="B28" s="48" t="s">
        <v>404</v>
      </c>
      <c r="C28" s="172" t="s">
        <v>12</v>
      </c>
      <c r="D28" s="31">
        <v>1</v>
      </c>
      <c r="E28" s="31"/>
      <c r="F28" s="135">
        <f>+D28*E28</f>
        <v>0</v>
      </c>
    </row>
    <row r="30" spans="1:6" ht="51">
      <c r="A30" s="34">
        <f t="shared" ref="A30" si="0">A28+1</f>
        <v>13</v>
      </c>
      <c r="B30" s="48" t="s">
        <v>405</v>
      </c>
      <c r="C30" s="172" t="s">
        <v>12</v>
      </c>
      <c r="D30" s="31">
        <v>1</v>
      </c>
      <c r="E30" s="31"/>
      <c r="F30" s="135">
        <f t="shared" ref="F30" si="1">+D30*E30</f>
        <v>0</v>
      </c>
    </row>
    <row r="32" spans="1:6" ht="25.5">
      <c r="A32" s="34">
        <f t="shared" ref="A32" si="2">A30+1</f>
        <v>14</v>
      </c>
      <c r="B32" s="48" t="s">
        <v>406</v>
      </c>
      <c r="C32" s="172" t="s">
        <v>12</v>
      </c>
      <c r="D32" s="31">
        <v>1</v>
      </c>
      <c r="E32" s="31"/>
      <c r="F32" s="135">
        <f t="shared" ref="F32" si="3">+D32*E32</f>
        <v>0</v>
      </c>
    </row>
    <row r="35" spans="5:6" ht="15.75" thickBot="1">
      <c r="E35" s="70" t="s">
        <v>34</v>
      </c>
      <c r="F35" s="396">
        <f>SUM(F6:F33)</f>
        <v>0</v>
      </c>
    </row>
    <row r="36" spans="5:6" ht="15.75" thickTop="1"/>
  </sheetData>
  <pageMargins left="0.70866141732283472" right="0.70866141732283472" top="0.74803149606299213" bottom="0.74803149606299213" header="0.31496062992125984" footer="0.31496062992125984"/>
  <pageSetup paperSize="9" orientation="portrait" r:id="rId1"/>
  <headerFooter>
    <oddFooter>&amp;CStran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E67"/>
  <sheetViews>
    <sheetView showZeros="0" topLeftCell="A49" workbookViewId="0">
      <selection activeCell="E67" sqref="E67"/>
    </sheetView>
  </sheetViews>
  <sheetFormatPr defaultRowHeight="15"/>
  <cols>
    <col min="1" max="1" width="6.42578125" customWidth="1"/>
    <col min="2" max="2" width="49.28515625" customWidth="1"/>
    <col min="3" max="3" width="5.85546875" customWidth="1"/>
    <col min="4" max="4" width="4.85546875" customWidth="1"/>
    <col min="5" max="5" width="17.28515625" customWidth="1"/>
  </cols>
  <sheetData>
    <row r="1" spans="1:5">
      <c r="B1" s="270" t="str">
        <f>+kan!B1</f>
        <v>JAVNA FEKALNA KANALIZACIJA NA</v>
      </c>
    </row>
    <row r="2" spans="1:5">
      <c r="B2" s="63" t="e">
        <f>+#REF!</f>
        <v>#REF!</v>
      </c>
    </row>
    <row r="4" spans="1:5" ht="15.75">
      <c r="A4" s="21" t="s">
        <v>382</v>
      </c>
      <c r="B4" s="72" t="s">
        <v>380</v>
      </c>
    </row>
    <row r="5" spans="1:5" ht="15.75" thickBot="1"/>
    <row r="6" spans="1:5" ht="15.75" thickBot="1">
      <c r="A6" s="323" t="s">
        <v>289</v>
      </c>
      <c r="B6" s="324" t="s">
        <v>290</v>
      </c>
      <c r="C6" s="325" t="s">
        <v>291</v>
      </c>
      <c r="D6" s="326" t="s">
        <v>292</v>
      </c>
      <c r="E6" s="327"/>
    </row>
    <row r="7" spans="1:5" ht="15.75" thickBot="1">
      <c r="A7" s="328" t="s">
        <v>144</v>
      </c>
      <c r="B7" s="329" t="s">
        <v>293</v>
      </c>
      <c r="C7" s="330" t="s">
        <v>55</v>
      </c>
      <c r="D7" s="331">
        <v>1</v>
      </c>
      <c r="E7" s="332"/>
    </row>
    <row r="8" spans="1:5" ht="15.75" thickBot="1">
      <c r="A8" s="328" t="s">
        <v>146</v>
      </c>
      <c r="B8" s="329" t="s">
        <v>294</v>
      </c>
      <c r="C8" s="330" t="s">
        <v>55</v>
      </c>
      <c r="D8" s="331">
        <v>1</v>
      </c>
      <c r="E8" s="332"/>
    </row>
    <row r="9" spans="1:5" ht="15.75" thickBot="1">
      <c r="A9" s="328" t="s">
        <v>157</v>
      </c>
      <c r="B9" s="329" t="s">
        <v>295</v>
      </c>
      <c r="C9" s="330" t="s">
        <v>12</v>
      </c>
      <c r="D9" s="331">
        <v>1</v>
      </c>
      <c r="E9" s="329">
        <v>0</v>
      </c>
    </row>
    <row r="10" spans="1:5" ht="15.75" thickBot="1">
      <c r="A10" s="328" t="s">
        <v>151</v>
      </c>
      <c r="B10" s="329" t="s">
        <v>296</v>
      </c>
      <c r="C10" s="330" t="s">
        <v>12</v>
      </c>
      <c r="D10" s="331">
        <v>3</v>
      </c>
      <c r="E10" s="329" t="s">
        <v>297</v>
      </c>
    </row>
    <row r="11" spans="1:5" ht="30" customHeight="1" thickBot="1">
      <c r="A11" s="328" t="s">
        <v>152</v>
      </c>
      <c r="B11" s="329" t="s">
        <v>298</v>
      </c>
      <c r="C11" s="330" t="s">
        <v>12</v>
      </c>
      <c r="D11" s="331">
        <v>1</v>
      </c>
      <c r="E11" s="329">
        <v>0</v>
      </c>
    </row>
    <row r="12" spans="1:5" ht="15.75" thickBot="1">
      <c r="A12" s="328" t="s">
        <v>70</v>
      </c>
      <c r="B12" s="329" t="s">
        <v>299</v>
      </c>
      <c r="C12" s="330" t="s">
        <v>55</v>
      </c>
      <c r="D12" s="331">
        <v>1</v>
      </c>
      <c r="E12" s="329">
        <v>0</v>
      </c>
    </row>
    <row r="13" spans="1:5" ht="15.75" thickBot="1">
      <c r="A13" s="328" t="s">
        <v>153</v>
      </c>
      <c r="B13" s="329" t="s">
        <v>300</v>
      </c>
      <c r="C13" s="330" t="s">
        <v>12</v>
      </c>
      <c r="D13" s="331">
        <v>1</v>
      </c>
      <c r="E13" s="329" t="s">
        <v>301</v>
      </c>
    </row>
    <row r="14" spans="1:5" ht="15.75" thickBot="1">
      <c r="A14" s="328" t="s">
        <v>154</v>
      </c>
      <c r="B14" s="329" t="s">
        <v>302</v>
      </c>
      <c r="C14" s="330" t="s">
        <v>12</v>
      </c>
      <c r="D14" s="331">
        <v>1</v>
      </c>
      <c r="E14" s="329" t="s">
        <v>301</v>
      </c>
    </row>
    <row r="15" spans="1:5" ht="15.75" thickBot="1">
      <c r="A15" s="328" t="s">
        <v>155</v>
      </c>
      <c r="B15" s="329" t="s">
        <v>303</v>
      </c>
      <c r="C15" s="330" t="s">
        <v>12</v>
      </c>
      <c r="D15" s="331">
        <v>1</v>
      </c>
      <c r="E15" s="329">
        <v>0</v>
      </c>
    </row>
    <row r="16" spans="1:5" ht="15.75" thickBot="1">
      <c r="A16" s="328" t="s">
        <v>145</v>
      </c>
      <c r="B16" s="329" t="s">
        <v>304</v>
      </c>
      <c r="C16" s="330" t="s">
        <v>55</v>
      </c>
      <c r="D16" s="331">
        <v>1</v>
      </c>
      <c r="E16" s="329">
        <v>0</v>
      </c>
    </row>
    <row r="17" spans="1:5" ht="15.75" thickBot="1">
      <c r="A17" s="328" t="s">
        <v>156</v>
      </c>
      <c r="B17" s="329" t="s">
        <v>377</v>
      </c>
      <c r="C17" s="330" t="s">
        <v>55</v>
      </c>
      <c r="D17" s="331">
        <v>2</v>
      </c>
      <c r="E17" s="329" t="s">
        <v>306</v>
      </c>
    </row>
    <row r="18" spans="1:5" ht="15.75" thickBot="1">
      <c r="A18" s="328" t="s">
        <v>158</v>
      </c>
      <c r="B18" s="329" t="s">
        <v>307</v>
      </c>
      <c r="C18" s="330" t="s">
        <v>12</v>
      </c>
      <c r="D18" s="331">
        <v>1</v>
      </c>
      <c r="E18" s="329">
        <v>0</v>
      </c>
    </row>
    <row r="19" spans="1:5" ht="15.75" thickBot="1">
      <c r="A19" s="328" t="s">
        <v>159</v>
      </c>
      <c r="B19" s="329" t="s">
        <v>308</v>
      </c>
      <c r="C19" s="330" t="s">
        <v>12</v>
      </c>
      <c r="D19" s="331">
        <v>1</v>
      </c>
      <c r="E19" s="329">
        <v>0</v>
      </c>
    </row>
    <row r="20" spans="1:5" ht="15.75" thickBot="1">
      <c r="A20" s="328" t="s">
        <v>160</v>
      </c>
      <c r="B20" s="329" t="s">
        <v>309</v>
      </c>
      <c r="C20" s="330" t="s">
        <v>12</v>
      </c>
      <c r="D20" s="331">
        <v>1</v>
      </c>
      <c r="E20" s="329">
        <v>0</v>
      </c>
    </row>
    <row r="21" spans="1:5" ht="15.75" thickBot="1">
      <c r="A21" s="328" t="s">
        <v>161</v>
      </c>
      <c r="B21" s="329" t="s">
        <v>310</v>
      </c>
      <c r="C21" s="330" t="s">
        <v>12</v>
      </c>
      <c r="D21" s="331">
        <v>1</v>
      </c>
      <c r="E21" s="329">
        <v>0</v>
      </c>
    </row>
    <row r="22" spans="1:5" ht="15.75" thickBot="1">
      <c r="A22" s="328" t="s">
        <v>162</v>
      </c>
      <c r="B22" s="329" t="s">
        <v>311</v>
      </c>
      <c r="C22" s="330" t="s">
        <v>12</v>
      </c>
      <c r="D22" s="331">
        <v>1</v>
      </c>
      <c r="E22" s="329">
        <v>0</v>
      </c>
    </row>
    <row r="23" spans="1:5" ht="15.75" thickBot="1">
      <c r="A23" s="328" t="s">
        <v>163</v>
      </c>
      <c r="B23" s="329" t="s">
        <v>312</v>
      </c>
      <c r="C23" s="330" t="s">
        <v>12</v>
      </c>
      <c r="D23" s="331">
        <v>4</v>
      </c>
      <c r="E23" s="329" t="s">
        <v>313</v>
      </c>
    </row>
    <row r="24" spans="1:5" ht="30.75" thickBot="1">
      <c r="A24" s="328" t="s">
        <v>150</v>
      </c>
      <c r="B24" s="329" t="s">
        <v>314</v>
      </c>
      <c r="C24" s="330" t="s">
        <v>55</v>
      </c>
      <c r="D24" s="331">
        <v>6</v>
      </c>
      <c r="E24" s="329" t="s">
        <v>315</v>
      </c>
    </row>
    <row r="25" spans="1:5" ht="15.75" thickBot="1">
      <c r="A25" s="328" t="s">
        <v>149</v>
      </c>
      <c r="B25" s="329" t="s">
        <v>316</v>
      </c>
      <c r="C25" s="330" t="s">
        <v>12</v>
      </c>
      <c r="D25" s="331">
        <v>1</v>
      </c>
      <c r="E25" s="329">
        <v>0</v>
      </c>
    </row>
    <row r="26" spans="1:5" ht="30.75" customHeight="1" thickBot="1">
      <c r="A26" s="328" t="s">
        <v>164</v>
      </c>
      <c r="B26" s="329" t="s">
        <v>317</v>
      </c>
      <c r="C26" s="330" t="s">
        <v>12</v>
      </c>
      <c r="D26" s="331">
        <v>1</v>
      </c>
      <c r="E26" s="333">
        <v>0</v>
      </c>
    </row>
    <row r="27" spans="1:5" ht="27.75" customHeight="1" thickBot="1">
      <c r="A27" s="328" t="s">
        <v>165</v>
      </c>
      <c r="B27" s="329" t="s">
        <v>318</v>
      </c>
      <c r="C27" s="330" t="s">
        <v>12</v>
      </c>
      <c r="D27" s="331">
        <v>1</v>
      </c>
      <c r="E27" s="329">
        <v>0</v>
      </c>
    </row>
    <row r="28" spans="1:5" ht="15.75" thickBot="1">
      <c r="A28" s="328" t="s">
        <v>148</v>
      </c>
      <c r="B28" s="329" t="s">
        <v>319</v>
      </c>
      <c r="C28" s="330" t="s">
        <v>12</v>
      </c>
      <c r="D28" s="331">
        <v>1</v>
      </c>
      <c r="E28" s="329" t="s">
        <v>320</v>
      </c>
    </row>
    <row r="29" spans="1:5" ht="15.75" thickBot="1">
      <c r="A29" s="328" t="s">
        <v>147</v>
      </c>
      <c r="B29" s="329" t="s">
        <v>321</v>
      </c>
      <c r="C29" s="330" t="s">
        <v>12</v>
      </c>
      <c r="D29" s="331">
        <v>1</v>
      </c>
      <c r="E29" s="329" t="s">
        <v>322</v>
      </c>
    </row>
    <row r="30" spans="1:5" ht="15.75" thickBot="1">
      <c r="A30" s="328" t="s">
        <v>166</v>
      </c>
      <c r="B30" s="329" t="s">
        <v>323</v>
      </c>
      <c r="C30" s="330" t="s">
        <v>55</v>
      </c>
      <c r="D30" s="331">
        <v>1</v>
      </c>
      <c r="E30" s="329">
        <v>0</v>
      </c>
    </row>
    <row r="31" spans="1:5" ht="15.75" thickBot="1">
      <c r="A31" s="328" t="s">
        <v>167</v>
      </c>
      <c r="B31" s="329" t="s">
        <v>324</v>
      </c>
      <c r="C31" s="330" t="s">
        <v>55</v>
      </c>
      <c r="D31" s="331">
        <v>1</v>
      </c>
      <c r="E31" s="329">
        <v>0</v>
      </c>
    </row>
    <row r="32" spans="1:5" ht="15.75" thickBot="1">
      <c r="A32" s="328" t="s">
        <v>168</v>
      </c>
      <c r="B32" s="329" t="s">
        <v>325</v>
      </c>
      <c r="C32" s="330" t="s">
        <v>55</v>
      </c>
      <c r="D32" s="331">
        <v>2</v>
      </c>
      <c r="E32" s="329" t="s">
        <v>326</v>
      </c>
    </row>
    <row r="33" spans="1:5" ht="15.75" thickBot="1">
      <c r="A33" s="328" t="s">
        <v>169</v>
      </c>
      <c r="B33" s="329" t="s">
        <v>327</v>
      </c>
      <c r="C33" s="330" t="s">
        <v>55</v>
      </c>
      <c r="D33" s="331">
        <v>2</v>
      </c>
      <c r="E33" s="329" t="s">
        <v>328</v>
      </c>
    </row>
    <row r="34" spans="1:5" ht="15.75" thickBot="1">
      <c r="A34" s="328" t="s">
        <v>170</v>
      </c>
      <c r="B34" s="329" t="s">
        <v>329</v>
      </c>
      <c r="C34" s="330" t="s">
        <v>55</v>
      </c>
      <c r="D34" s="331">
        <v>2</v>
      </c>
      <c r="E34" s="329" t="s">
        <v>330</v>
      </c>
    </row>
    <row r="35" spans="1:5" ht="15.75" thickBot="1">
      <c r="A35" s="328" t="s">
        <v>171</v>
      </c>
      <c r="B35" s="329" t="s">
        <v>331</v>
      </c>
      <c r="C35" s="330" t="s">
        <v>55</v>
      </c>
      <c r="D35" s="331">
        <v>3</v>
      </c>
      <c r="E35" s="329" t="s">
        <v>332</v>
      </c>
    </row>
    <row r="36" spans="1:5" ht="15.75" thickBot="1">
      <c r="A36" s="328" t="s">
        <v>172</v>
      </c>
      <c r="B36" s="329" t="s">
        <v>333</v>
      </c>
      <c r="C36" s="330" t="s">
        <v>55</v>
      </c>
      <c r="D36" s="331">
        <v>2</v>
      </c>
      <c r="E36" s="329" t="s">
        <v>334</v>
      </c>
    </row>
    <row r="37" spans="1:5" ht="15.75" thickBot="1">
      <c r="A37" s="328" t="s">
        <v>173</v>
      </c>
      <c r="B37" s="329" t="s">
        <v>335</v>
      </c>
      <c r="C37" s="330" t="s">
        <v>55</v>
      </c>
      <c r="D37" s="331">
        <v>2</v>
      </c>
      <c r="E37" s="329" t="s">
        <v>336</v>
      </c>
    </row>
    <row r="38" spans="1:5" ht="15.75" thickBot="1">
      <c r="A38" s="328" t="s">
        <v>174</v>
      </c>
      <c r="B38" s="329" t="s">
        <v>337</v>
      </c>
      <c r="C38" s="330" t="s">
        <v>12</v>
      </c>
      <c r="D38" s="331">
        <v>2</v>
      </c>
      <c r="E38" s="329" t="s">
        <v>338</v>
      </c>
    </row>
    <row r="39" spans="1:5" ht="15.75" thickBot="1">
      <c r="A39" s="328" t="s">
        <v>175</v>
      </c>
      <c r="B39" s="329" t="s">
        <v>339</v>
      </c>
      <c r="C39" s="330" t="s">
        <v>12</v>
      </c>
      <c r="D39" s="331">
        <v>1</v>
      </c>
      <c r="E39" s="329">
        <v>0</v>
      </c>
    </row>
    <row r="40" spans="1:5" ht="15.75" thickBot="1">
      <c r="A40" s="328" t="s">
        <v>176</v>
      </c>
      <c r="B40" s="329" t="s">
        <v>340</v>
      </c>
      <c r="C40" s="330" t="s">
        <v>12</v>
      </c>
      <c r="D40" s="331">
        <v>1</v>
      </c>
      <c r="E40" s="329">
        <v>0</v>
      </c>
    </row>
    <row r="41" spans="1:5" ht="15.75" thickBot="1">
      <c r="A41" s="328" t="s">
        <v>177</v>
      </c>
      <c r="B41" s="329" t="s">
        <v>341</v>
      </c>
      <c r="C41" s="330" t="s">
        <v>12</v>
      </c>
      <c r="D41" s="331">
        <v>1</v>
      </c>
      <c r="E41" s="329">
        <v>0</v>
      </c>
    </row>
    <row r="42" spans="1:5" ht="15.75" thickBot="1">
      <c r="A42" s="328" t="s">
        <v>178</v>
      </c>
      <c r="B42" s="329" t="s">
        <v>342</v>
      </c>
      <c r="C42" s="330" t="s">
        <v>12</v>
      </c>
      <c r="D42" s="331">
        <v>2</v>
      </c>
      <c r="E42" s="329" t="s">
        <v>343</v>
      </c>
    </row>
    <row r="43" spans="1:5" ht="15.75" thickBot="1">
      <c r="A43" s="328" t="s">
        <v>179</v>
      </c>
      <c r="B43" s="329" t="s">
        <v>344</v>
      </c>
      <c r="C43" s="330" t="s">
        <v>12</v>
      </c>
      <c r="D43" s="331">
        <v>1</v>
      </c>
      <c r="E43" s="329">
        <v>0</v>
      </c>
    </row>
    <row r="44" spans="1:5" ht="15.75" thickBot="1">
      <c r="A44" s="328" t="s">
        <v>180</v>
      </c>
      <c r="B44" s="329" t="s">
        <v>378</v>
      </c>
      <c r="C44" s="330" t="s">
        <v>55</v>
      </c>
      <c r="D44" s="331">
        <v>2</v>
      </c>
      <c r="E44" s="329" t="s">
        <v>346</v>
      </c>
    </row>
    <row r="45" spans="1:5" ht="15.75" thickBot="1">
      <c r="A45" s="328" t="s">
        <v>181</v>
      </c>
      <c r="B45" s="329" t="s">
        <v>347</v>
      </c>
      <c r="C45" s="330" t="s">
        <v>12</v>
      </c>
      <c r="D45" s="331">
        <v>2</v>
      </c>
      <c r="E45" s="329" t="s">
        <v>348</v>
      </c>
    </row>
    <row r="46" spans="1:5" ht="15.75" thickBot="1">
      <c r="A46" s="328" t="s">
        <v>182</v>
      </c>
      <c r="B46" s="329" t="s">
        <v>349</v>
      </c>
      <c r="C46" s="330" t="s">
        <v>55</v>
      </c>
      <c r="D46" s="331">
        <v>2</v>
      </c>
      <c r="E46" s="329" t="s">
        <v>350</v>
      </c>
    </row>
    <row r="47" spans="1:5" ht="15.75" thickBot="1">
      <c r="A47" s="328" t="s">
        <v>183</v>
      </c>
      <c r="B47" s="329" t="s">
        <v>351</v>
      </c>
      <c r="C47" s="330" t="s">
        <v>55</v>
      </c>
      <c r="D47" s="331">
        <v>1</v>
      </c>
      <c r="E47" s="329">
        <v>0</v>
      </c>
    </row>
    <row r="48" spans="1:5" ht="15.75" thickBot="1">
      <c r="A48" s="328" t="s">
        <v>184</v>
      </c>
      <c r="B48" s="329" t="s">
        <v>352</v>
      </c>
      <c r="C48" s="330" t="s">
        <v>55</v>
      </c>
      <c r="D48" s="331">
        <v>2</v>
      </c>
      <c r="E48" s="329" t="s">
        <v>353</v>
      </c>
    </row>
    <row r="49" spans="1:5" ht="15.75" thickBot="1">
      <c r="A49" s="328" t="s">
        <v>185</v>
      </c>
      <c r="B49" s="329" t="s">
        <v>354</v>
      </c>
      <c r="C49" s="330" t="s">
        <v>12</v>
      </c>
      <c r="D49" s="331">
        <v>4</v>
      </c>
      <c r="E49" s="329" t="s">
        <v>355</v>
      </c>
    </row>
    <row r="50" spans="1:5" ht="15.75" thickBot="1">
      <c r="A50" s="328">
        <v>44</v>
      </c>
      <c r="B50" s="354" t="s">
        <v>383</v>
      </c>
      <c r="C50" s="355" t="s">
        <v>12</v>
      </c>
      <c r="D50" s="356">
        <v>1</v>
      </c>
      <c r="E50" s="360" t="s">
        <v>412</v>
      </c>
    </row>
    <row r="51" spans="1:5" ht="15.75" thickBot="1">
      <c r="A51" s="328">
        <v>45</v>
      </c>
      <c r="B51" s="357" t="s">
        <v>384</v>
      </c>
      <c r="C51" s="358" t="s">
        <v>12</v>
      </c>
      <c r="D51" s="359">
        <v>2</v>
      </c>
      <c r="E51" s="361" t="s">
        <v>410</v>
      </c>
    </row>
    <row r="52" spans="1:5" ht="15.75" thickBot="1">
      <c r="A52" s="328"/>
      <c r="B52" s="357" t="s">
        <v>388</v>
      </c>
      <c r="C52" s="358" t="s">
        <v>12</v>
      </c>
      <c r="D52" s="359">
        <v>1</v>
      </c>
      <c r="E52" s="361"/>
    </row>
    <row r="53" spans="1:5" ht="15.75" thickBot="1">
      <c r="A53" s="328">
        <v>46</v>
      </c>
      <c r="B53" s="357" t="s">
        <v>385</v>
      </c>
      <c r="C53" s="358" t="s">
        <v>12</v>
      </c>
      <c r="D53" s="359">
        <v>1</v>
      </c>
      <c r="E53" s="361" t="s">
        <v>413</v>
      </c>
    </row>
    <row r="54" spans="1:5" ht="15.75" thickBot="1">
      <c r="A54" s="328"/>
      <c r="B54" s="357" t="s">
        <v>386</v>
      </c>
      <c r="C54" s="358" t="s">
        <v>12</v>
      </c>
      <c r="D54" s="359">
        <v>1</v>
      </c>
      <c r="E54" s="361"/>
    </row>
    <row r="55" spans="1:5" ht="15.75" thickBot="1">
      <c r="A55" s="328">
        <v>47</v>
      </c>
      <c r="B55" s="357" t="s">
        <v>387</v>
      </c>
      <c r="C55" s="358" t="s">
        <v>12</v>
      </c>
      <c r="D55" s="359">
        <v>1</v>
      </c>
      <c r="E55" s="361" t="s">
        <v>414</v>
      </c>
    </row>
    <row r="56" spans="1:5" ht="15.75" thickBot="1">
      <c r="A56" s="328">
        <v>48</v>
      </c>
      <c r="B56" s="357" t="s">
        <v>411</v>
      </c>
      <c r="C56" s="358" t="s">
        <v>12</v>
      </c>
      <c r="D56" s="359">
        <v>1</v>
      </c>
      <c r="E56" s="361" t="s">
        <v>415</v>
      </c>
    </row>
    <row r="57" spans="1:5" ht="15.75" thickBot="1">
      <c r="A57" s="345" t="s">
        <v>191</v>
      </c>
      <c r="B57" s="346" t="s">
        <v>356</v>
      </c>
      <c r="C57" s="330" t="s">
        <v>55</v>
      </c>
      <c r="D57" s="331">
        <v>1</v>
      </c>
      <c r="E57" s="329" t="s">
        <v>357</v>
      </c>
    </row>
    <row r="58" spans="1:5" ht="15.75" thickBot="1">
      <c r="A58" s="328" t="s">
        <v>192</v>
      </c>
      <c r="B58" s="329" t="s">
        <v>358</v>
      </c>
      <c r="C58" s="330" t="s">
        <v>16</v>
      </c>
      <c r="D58" s="331">
        <v>20</v>
      </c>
      <c r="E58" s="332"/>
    </row>
    <row r="59" spans="1:5" ht="15.75" thickBot="1">
      <c r="A59" s="328" t="s">
        <v>193</v>
      </c>
      <c r="B59" s="329" t="s">
        <v>359</v>
      </c>
      <c r="C59" s="330" t="s">
        <v>16</v>
      </c>
      <c r="D59" s="331">
        <v>50</v>
      </c>
      <c r="E59" s="332"/>
    </row>
    <row r="60" spans="1:5" ht="15.75" thickBot="1">
      <c r="A60" s="328" t="s">
        <v>194</v>
      </c>
      <c r="B60" s="329" t="s">
        <v>360</v>
      </c>
      <c r="C60" s="330" t="s">
        <v>16</v>
      </c>
      <c r="D60" s="331">
        <v>20</v>
      </c>
      <c r="E60" s="332"/>
    </row>
    <row r="61" spans="1:5" ht="15.75" thickBot="1">
      <c r="A61" s="328" t="s">
        <v>195</v>
      </c>
      <c r="B61" s="329" t="s">
        <v>361</v>
      </c>
      <c r="C61" s="330" t="s">
        <v>16</v>
      </c>
      <c r="D61" s="331">
        <v>20</v>
      </c>
      <c r="E61" s="332"/>
    </row>
    <row r="62" spans="1:5" ht="15.75" thickBot="1">
      <c r="A62" s="328" t="s">
        <v>196</v>
      </c>
      <c r="B62" s="329" t="s">
        <v>362</v>
      </c>
      <c r="C62" s="330" t="s">
        <v>55</v>
      </c>
      <c r="D62" s="331">
        <v>1</v>
      </c>
      <c r="E62" s="332"/>
    </row>
    <row r="63" spans="1:5" ht="15.75" thickBot="1">
      <c r="A63" s="328" t="s">
        <v>197</v>
      </c>
      <c r="B63" s="329" t="s">
        <v>363</v>
      </c>
      <c r="C63" s="330" t="s">
        <v>55</v>
      </c>
      <c r="D63" s="331">
        <v>1</v>
      </c>
      <c r="E63" s="332"/>
    </row>
    <row r="64" spans="1:5" ht="30.75" thickBot="1">
      <c r="A64" s="328" t="s">
        <v>198</v>
      </c>
      <c r="B64" s="329" t="s">
        <v>364</v>
      </c>
      <c r="C64" s="330" t="s">
        <v>55</v>
      </c>
      <c r="D64" s="331">
        <v>1</v>
      </c>
      <c r="E64" s="332"/>
    </row>
    <row r="65" spans="1:5" ht="33" customHeight="1" thickBot="1">
      <c r="A65" s="328" t="s">
        <v>199</v>
      </c>
      <c r="B65" s="329" t="s">
        <v>365</v>
      </c>
      <c r="C65" s="330" t="s">
        <v>55</v>
      </c>
      <c r="D65" s="331">
        <v>1</v>
      </c>
      <c r="E65" s="332"/>
    </row>
    <row r="66" spans="1:5" ht="15.75" thickBot="1">
      <c r="A66" s="328" t="s">
        <v>200</v>
      </c>
      <c r="B66" s="329" t="s">
        <v>379</v>
      </c>
      <c r="C66" s="334" t="s">
        <v>12</v>
      </c>
      <c r="D66" s="335">
        <v>1</v>
      </c>
      <c r="E66" s="332">
        <v>0</v>
      </c>
    </row>
    <row r="67" spans="1:5" ht="17.25" customHeight="1" thickBot="1">
      <c r="A67" s="425"/>
      <c r="B67" s="421" t="s">
        <v>461</v>
      </c>
      <c r="C67" s="421"/>
      <c r="D67" s="421"/>
      <c r="E67" s="422"/>
    </row>
  </sheetData>
  <pageMargins left="0.70866141732283472" right="0.70866141732283472" top="0.74803149606299213" bottom="0.74803149606299213" header="0.31496062992125984" footer="0.31496062992125984"/>
  <pageSetup paperSize="9" orientation="portrait" r:id="rId1"/>
  <headerFooter>
    <oddFooter>&amp;CStran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53"/>
  <sheetViews>
    <sheetView showZeros="0" topLeftCell="A13" workbookViewId="0">
      <selection activeCell="H28" sqref="H28"/>
    </sheetView>
  </sheetViews>
  <sheetFormatPr defaultRowHeight="14.25"/>
  <cols>
    <col min="1" max="1" width="4.85546875" style="61" customWidth="1"/>
    <col min="2" max="2" width="30.7109375" style="61" customWidth="1"/>
    <col min="3" max="3" width="4.7109375" style="61" customWidth="1"/>
    <col min="4" max="5" width="11.7109375" style="61" customWidth="1"/>
    <col min="6" max="6" width="12.7109375" style="61" customWidth="1"/>
    <col min="7" max="7" width="4.7109375" style="4" customWidth="1"/>
    <col min="8" max="9" width="12.7109375" style="4" customWidth="1"/>
    <col min="10" max="10" width="9.140625" style="4"/>
    <col min="11" max="16384" width="9.140625" style="61"/>
  </cols>
  <sheetData>
    <row r="1" spans="1:6">
      <c r="A1" s="63"/>
      <c r="B1" s="270" t="str">
        <f>+kan!B1</f>
        <v>JAVNA FEKALNA KANALIZACIJA NA</v>
      </c>
    </row>
    <row r="2" spans="1:6">
      <c r="A2" s="63"/>
      <c r="B2" s="63" t="e">
        <f>+#REF!</f>
        <v>#REF!</v>
      </c>
    </row>
    <row r="3" spans="1:6">
      <c r="A3" s="63"/>
      <c r="B3" s="63"/>
    </row>
    <row r="4" spans="1:6" ht="31.5">
      <c r="A4" s="176" t="s">
        <v>394</v>
      </c>
      <c r="B4" s="72" t="s">
        <v>253</v>
      </c>
      <c r="C4" s="30"/>
      <c r="D4" s="31"/>
      <c r="E4" s="31"/>
      <c r="F4" s="32"/>
    </row>
    <row r="5" spans="1:6">
      <c r="A5" s="34"/>
      <c r="B5" s="35"/>
      <c r="C5" s="30"/>
      <c r="D5" s="31"/>
      <c r="E5" s="31"/>
      <c r="F5" s="32"/>
    </row>
    <row r="6" spans="1:6" s="4" customFormat="1">
      <c r="A6" s="61"/>
      <c r="B6" s="61"/>
      <c r="C6" s="61"/>
      <c r="D6" s="61"/>
      <c r="E6" s="61"/>
      <c r="F6" s="61"/>
    </row>
    <row r="7" spans="1:6" s="4" customFormat="1">
      <c r="A7" s="27" t="s">
        <v>68</v>
      </c>
      <c r="B7" s="157" t="s">
        <v>65</v>
      </c>
      <c r="C7" s="61"/>
      <c r="D7" s="61"/>
      <c r="E7" s="61"/>
      <c r="F7" s="61"/>
    </row>
    <row r="8" spans="1:6" s="4" customFormat="1">
      <c r="A8" s="61"/>
      <c r="B8" s="61"/>
      <c r="C8" s="61"/>
      <c r="D8" s="61"/>
      <c r="E8" s="61"/>
      <c r="F8" s="61"/>
    </row>
    <row r="9" spans="1:6" s="4" customFormat="1" ht="89.25">
      <c r="A9" s="191">
        <v>1</v>
      </c>
      <c r="B9" s="192" t="s">
        <v>266</v>
      </c>
      <c r="C9" s="193" t="s">
        <v>12</v>
      </c>
      <c r="D9" s="194">
        <v>2</v>
      </c>
      <c r="E9" s="194"/>
      <c r="F9" s="195">
        <f>D9*E9</f>
        <v>0</v>
      </c>
    </row>
    <row r="10" spans="1:6" s="4" customFormat="1" ht="12.75">
      <c r="A10" s="191"/>
      <c r="B10" s="192"/>
      <c r="C10" s="193"/>
      <c r="D10" s="194"/>
      <c r="E10" s="194"/>
      <c r="F10" s="195"/>
    </row>
    <row r="11" spans="1:6" s="4" customFormat="1" ht="51">
      <c r="A11" s="191">
        <v>2</v>
      </c>
      <c r="B11" s="192" t="s">
        <v>267</v>
      </c>
      <c r="C11" s="193" t="s">
        <v>12</v>
      </c>
      <c r="D11" s="194">
        <v>1</v>
      </c>
      <c r="E11" s="194"/>
      <c r="F11" s="195">
        <f>D11*E11</f>
        <v>0</v>
      </c>
    </row>
    <row r="12" spans="1:6" s="4" customFormat="1" ht="12.75">
      <c r="A12" s="191"/>
      <c r="B12" s="192"/>
      <c r="C12" s="193"/>
      <c r="D12" s="194"/>
      <c r="E12" s="194"/>
      <c r="F12" s="195"/>
    </row>
    <row r="13" spans="1:6" s="4" customFormat="1" ht="63.75">
      <c r="A13" s="191">
        <v>3</v>
      </c>
      <c r="B13" s="377" t="s">
        <v>435</v>
      </c>
      <c r="C13" s="193" t="s">
        <v>12</v>
      </c>
      <c r="D13" s="194">
        <v>1</v>
      </c>
      <c r="E13" s="194"/>
      <c r="F13" s="195">
        <f>D13*E13</f>
        <v>0</v>
      </c>
    </row>
    <row r="14" spans="1:6" s="4" customFormat="1" ht="12.75">
      <c r="A14" s="150"/>
      <c r="B14" s="183"/>
      <c r="C14" s="151"/>
      <c r="D14" s="185"/>
      <c r="E14" s="154"/>
      <c r="F14" s="153"/>
    </row>
    <row r="15" spans="1:6" s="4" customFormat="1" ht="25.5">
      <c r="A15" s="150">
        <v>4</v>
      </c>
      <c r="B15" s="192" t="s">
        <v>107</v>
      </c>
      <c r="C15" s="151"/>
      <c r="D15" s="185"/>
      <c r="E15" s="154"/>
      <c r="F15" s="153"/>
    </row>
    <row r="16" spans="1:6" s="4" customFormat="1" ht="12.75">
      <c r="A16" s="150"/>
      <c r="B16" s="183" t="s">
        <v>254</v>
      </c>
      <c r="C16" s="151" t="s">
        <v>12</v>
      </c>
      <c r="D16" s="186">
        <v>2</v>
      </c>
      <c r="E16" s="154"/>
      <c r="F16" s="153">
        <f t="shared" ref="F16:F25" si="0">D16*E16</f>
        <v>0</v>
      </c>
    </row>
    <row r="17" spans="1:6" s="4" customFormat="1" ht="12.75">
      <c r="A17" s="150"/>
      <c r="B17" s="183" t="s">
        <v>244</v>
      </c>
      <c r="C17" s="151" t="s">
        <v>12</v>
      </c>
      <c r="D17" s="186">
        <v>2</v>
      </c>
      <c r="E17" s="154"/>
      <c r="F17" s="153">
        <f t="shared" si="0"/>
        <v>0</v>
      </c>
    </row>
    <row r="18" spans="1:6" s="4" customFormat="1" ht="25.5">
      <c r="A18" s="150"/>
      <c r="B18" s="183" t="s">
        <v>255</v>
      </c>
      <c r="C18" s="151" t="s">
        <v>12</v>
      </c>
      <c r="D18" s="186">
        <v>1</v>
      </c>
      <c r="E18" s="154"/>
      <c r="F18" s="153">
        <f t="shared" si="0"/>
        <v>0</v>
      </c>
    </row>
    <row r="19" spans="1:6" s="4" customFormat="1" ht="12.75">
      <c r="A19" s="150"/>
      <c r="B19" s="183" t="s">
        <v>256</v>
      </c>
      <c r="C19" s="151" t="s">
        <v>12</v>
      </c>
      <c r="D19" s="186">
        <v>4</v>
      </c>
      <c r="E19" s="154"/>
      <c r="F19" s="153">
        <f t="shared" si="0"/>
        <v>0</v>
      </c>
    </row>
    <row r="20" spans="1:6" s="4" customFormat="1" ht="12.75">
      <c r="A20" s="150"/>
      <c r="B20" s="183" t="s">
        <v>257</v>
      </c>
      <c r="C20" s="151" t="s">
        <v>12</v>
      </c>
      <c r="D20" s="186">
        <v>1</v>
      </c>
      <c r="E20" s="154"/>
      <c r="F20" s="153">
        <f t="shared" si="0"/>
        <v>0</v>
      </c>
    </row>
    <row r="21" spans="1:6" s="4" customFormat="1" ht="12.75">
      <c r="A21" s="150"/>
      <c r="B21" s="183" t="s">
        <v>78</v>
      </c>
      <c r="C21" s="151" t="s">
        <v>55</v>
      </c>
      <c r="D21" s="186">
        <v>1</v>
      </c>
      <c r="E21" s="154"/>
      <c r="F21" s="153">
        <f t="shared" si="0"/>
        <v>0</v>
      </c>
    </row>
    <row r="22" spans="1:6" s="4" customFormat="1" ht="12.75">
      <c r="A22" s="150"/>
      <c r="B22" s="183" t="s">
        <v>258</v>
      </c>
      <c r="C22" s="151" t="s">
        <v>12</v>
      </c>
      <c r="D22" s="186">
        <v>1</v>
      </c>
      <c r="E22" s="154"/>
      <c r="F22" s="153">
        <f t="shared" si="0"/>
        <v>0</v>
      </c>
    </row>
    <row r="23" spans="1:6" s="4" customFormat="1" ht="12.75">
      <c r="A23" s="150"/>
      <c r="B23" s="183" t="s">
        <v>259</v>
      </c>
      <c r="C23" s="151" t="s">
        <v>12</v>
      </c>
      <c r="D23" s="186">
        <v>2</v>
      </c>
      <c r="E23" s="154"/>
      <c r="F23" s="153">
        <f t="shared" si="0"/>
        <v>0</v>
      </c>
    </row>
    <row r="24" spans="1:6" s="4" customFormat="1" ht="12.75">
      <c r="A24" s="150"/>
      <c r="B24" s="183" t="s">
        <v>260</v>
      </c>
      <c r="C24" s="151" t="s">
        <v>12</v>
      </c>
      <c r="D24" s="186">
        <v>1</v>
      </c>
      <c r="E24" s="154"/>
      <c r="F24" s="153">
        <f t="shared" si="0"/>
        <v>0</v>
      </c>
    </row>
    <row r="25" spans="1:6" s="4" customFormat="1" ht="12.75">
      <c r="A25" s="150"/>
      <c r="B25" s="183" t="s">
        <v>261</v>
      </c>
      <c r="C25" s="151" t="s">
        <v>12</v>
      </c>
      <c r="D25" s="186">
        <v>2</v>
      </c>
      <c r="E25" s="154"/>
      <c r="F25" s="153">
        <f t="shared" si="0"/>
        <v>0</v>
      </c>
    </row>
    <row r="26" spans="1:6" s="4" customFormat="1" ht="12.75">
      <c r="A26" s="150"/>
      <c r="B26" s="183" t="s">
        <v>59</v>
      </c>
      <c r="C26" s="151" t="s">
        <v>12</v>
      </c>
      <c r="D26" s="186">
        <v>1</v>
      </c>
      <c r="E26" s="154"/>
      <c r="F26" s="153">
        <f>D26*E26</f>
        <v>0</v>
      </c>
    </row>
    <row r="27" spans="1:6" s="4" customFormat="1" ht="12.75">
      <c r="A27" s="150"/>
      <c r="B27" s="298" t="s">
        <v>262</v>
      </c>
      <c r="C27" s="299" t="s">
        <v>12</v>
      </c>
      <c r="D27" s="300">
        <v>1</v>
      </c>
      <c r="E27" s="301"/>
      <c r="F27" s="302">
        <f t="shared" ref="F27:F30" si="1">D27*E27</f>
        <v>0</v>
      </c>
    </row>
    <row r="28" spans="1:6" s="4" customFormat="1" ht="12.75">
      <c r="A28" s="150"/>
      <c r="B28" s="298" t="s">
        <v>263</v>
      </c>
      <c r="C28" s="299" t="s">
        <v>12</v>
      </c>
      <c r="D28" s="300">
        <v>1</v>
      </c>
      <c r="E28" s="301"/>
      <c r="F28" s="302">
        <f t="shared" si="1"/>
        <v>0</v>
      </c>
    </row>
    <row r="29" spans="1:6" s="4" customFormat="1" ht="12.75">
      <c r="A29" s="150"/>
      <c r="B29" s="298" t="s">
        <v>250</v>
      </c>
      <c r="C29" s="299" t="s">
        <v>12</v>
      </c>
      <c r="D29" s="300">
        <v>1</v>
      </c>
      <c r="E29" s="301"/>
      <c r="F29" s="302">
        <f t="shared" si="1"/>
        <v>0</v>
      </c>
    </row>
    <row r="30" spans="1:6" s="4" customFormat="1" ht="12.75">
      <c r="A30" s="150"/>
      <c r="B30" s="298" t="s">
        <v>251</v>
      </c>
      <c r="C30" s="299" t="s">
        <v>12</v>
      </c>
      <c r="D30" s="300">
        <v>1</v>
      </c>
      <c r="E30" s="301"/>
      <c r="F30" s="302">
        <f t="shared" si="1"/>
        <v>0</v>
      </c>
    </row>
    <row r="31" spans="1:6" s="4" customFormat="1" ht="12.75">
      <c r="A31" s="150"/>
      <c r="B31" s="183"/>
      <c r="C31" s="151"/>
      <c r="D31" s="186"/>
      <c r="E31" s="154"/>
      <c r="F31" s="153"/>
    </row>
    <row r="32" spans="1:6" s="4" customFormat="1">
      <c r="A32" s="150"/>
      <c r="B32" s="61"/>
      <c r="C32" s="151"/>
      <c r="D32" s="186"/>
      <c r="E32" s="154"/>
      <c r="F32" s="153"/>
    </row>
    <row r="33" spans="1:6" s="4" customFormat="1" ht="12.75">
      <c r="A33" s="150">
        <f>+A15+1</f>
        <v>5</v>
      </c>
      <c r="B33" s="156" t="s">
        <v>60</v>
      </c>
      <c r="C33" s="196">
        <v>0.05</v>
      </c>
      <c r="D33" s="152"/>
      <c r="E33" s="154"/>
      <c r="F33" s="153">
        <f>0.05*SUM(F1:F32)</f>
        <v>0</v>
      </c>
    </row>
    <row r="34" spans="1:6" s="4" customFormat="1" ht="12.75">
      <c r="A34" s="150"/>
      <c r="B34" s="156"/>
      <c r="C34" s="196"/>
      <c r="D34" s="152"/>
      <c r="E34" s="154"/>
      <c r="F34" s="153"/>
    </row>
    <row r="35" spans="1:6" s="4" customFormat="1" ht="15.75" thickBot="1">
      <c r="A35" s="27" t="s">
        <v>68</v>
      </c>
      <c r="B35" s="157" t="s">
        <v>65</v>
      </c>
      <c r="C35" s="149"/>
      <c r="D35" s="149"/>
      <c r="E35" s="189" t="s">
        <v>34</v>
      </c>
      <c r="F35" s="190">
        <f>SUM(F9:F33)</f>
        <v>0</v>
      </c>
    </row>
    <row r="36" spans="1:6" s="4" customFormat="1" ht="15" thickTop="1">
      <c r="A36" s="61"/>
      <c r="B36" s="61"/>
      <c r="C36" s="61"/>
      <c r="D36" s="61"/>
      <c r="E36" s="61"/>
      <c r="F36" s="61"/>
    </row>
    <row r="37" spans="1:6" s="4" customFormat="1">
      <c r="A37" s="61"/>
      <c r="B37" s="61"/>
      <c r="C37" s="61"/>
      <c r="D37" s="61"/>
      <c r="E37" s="61"/>
      <c r="F37" s="61"/>
    </row>
    <row r="38" spans="1:6" s="4" customFormat="1" ht="15">
      <c r="A38" s="61"/>
      <c r="B38" s="61"/>
      <c r="C38" s="175"/>
      <c r="D38" s="61"/>
      <c r="E38" s="174"/>
      <c r="F38" s="197"/>
    </row>
    <row r="39" spans="1:6" s="4" customFormat="1">
      <c r="A39" s="61"/>
      <c r="B39" s="61"/>
      <c r="C39" s="61"/>
      <c r="D39" s="61"/>
      <c r="E39" s="61"/>
      <c r="F39" s="61"/>
    </row>
    <row r="40" spans="1:6" s="4" customFormat="1" ht="15">
      <c r="D40" s="31"/>
      <c r="E40" s="61"/>
      <c r="F40" s="198"/>
    </row>
    <row r="41" spans="1:6" s="4" customFormat="1">
      <c r="A41" s="61"/>
      <c r="B41" s="61"/>
      <c r="C41" s="61"/>
      <c r="D41" s="61"/>
      <c r="E41" s="61"/>
      <c r="F41" s="61"/>
    </row>
    <row r="42" spans="1:6" s="4" customFormat="1">
      <c r="A42" s="61"/>
      <c r="B42" s="61"/>
      <c r="C42" s="61"/>
      <c r="D42" s="61"/>
      <c r="E42" s="61"/>
      <c r="F42" s="61"/>
    </row>
    <row r="43" spans="1:6" s="4" customFormat="1">
      <c r="A43" s="61"/>
      <c r="B43" s="61"/>
      <c r="C43" s="61"/>
      <c r="D43" s="61"/>
      <c r="E43" s="61"/>
      <c r="F43" s="61"/>
    </row>
    <row r="44" spans="1:6" s="4" customFormat="1">
      <c r="A44" s="61"/>
      <c r="B44" s="61"/>
      <c r="C44" s="61"/>
      <c r="D44" s="61"/>
      <c r="E44" s="61"/>
      <c r="F44" s="61"/>
    </row>
    <row r="45" spans="1:6" s="4" customFormat="1">
      <c r="A45" s="61"/>
      <c r="B45" s="61"/>
      <c r="C45" s="61"/>
      <c r="D45" s="61"/>
      <c r="E45" s="61"/>
      <c r="F45" s="61"/>
    </row>
    <row r="46" spans="1:6" s="4" customFormat="1">
      <c r="A46" s="61"/>
      <c r="B46" s="61"/>
      <c r="C46" s="61"/>
      <c r="D46" s="61"/>
      <c r="E46" s="61"/>
      <c r="F46" s="61"/>
    </row>
    <row r="47" spans="1:6" s="4" customFormat="1">
      <c r="A47" s="61"/>
      <c r="B47" s="61"/>
      <c r="C47" s="61"/>
      <c r="D47" s="61"/>
      <c r="E47" s="61"/>
      <c r="F47" s="61"/>
    </row>
    <row r="48" spans="1:6" s="4" customFormat="1">
      <c r="A48" s="61"/>
      <c r="B48" s="61"/>
      <c r="C48" s="61"/>
      <c r="D48" s="61"/>
      <c r="E48" s="61"/>
      <c r="F48" s="61"/>
    </row>
    <row r="49" spans="1:6" s="4" customFormat="1">
      <c r="A49" s="61"/>
      <c r="B49" s="61"/>
      <c r="C49" s="61"/>
      <c r="D49" s="61"/>
      <c r="E49" s="61"/>
      <c r="F49" s="61"/>
    </row>
    <row r="50" spans="1:6" s="4" customFormat="1">
      <c r="A50" s="61"/>
      <c r="B50" s="61"/>
      <c r="C50" s="61"/>
      <c r="D50" s="61"/>
      <c r="E50" s="61"/>
      <c r="F50" s="61"/>
    </row>
    <row r="51" spans="1:6" s="4" customFormat="1">
      <c r="A51" s="61"/>
      <c r="B51" s="61"/>
      <c r="C51" s="61"/>
      <c r="D51" s="61"/>
      <c r="E51" s="61"/>
      <c r="F51" s="61"/>
    </row>
    <row r="52" spans="1:6" s="4" customFormat="1">
      <c r="A52" s="61"/>
      <c r="B52" s="61"/>
      <c r="C52" s="61"/>
      <c r="D52" s="61"/>
      <c r="E52" s="61"/>
      <c r="F52" s="61"/>
    </row>
    <row r="53" spans="1:6" s="4" customFormat="1">
      <c r="A53" s="61"/>
      <c r="B53" s="61"/>
      <c r="C53" s="61"/>
      <c r="D53" s="61"/>
      <c r="E53" s="61"/>
      <c r="F53" s="61"/>
    </row>
  </sheetData>
  <pageMargins left="0.70866141732283472" right="0.70866141732283472" top="0.74803149606299213" bottom="0.74803149606299213" header="0.31496062992125984" footer="0.31496062992125984"/>
  <pageSetup paperSize="9" orientation="portrait" r:id="rId1"/>
  <headerFooter>
    <oddFooter>&amp;CStran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1:D24"/>
  <sheetViews>
    <sheetView showZeros="0" workbookViewId="0">
      <selection activeCell="C13" sqref="C13"/>
    </sheetView>
  </sheetViews>
  <sheetFormatPr defaultRowHeight="15"/>
  <cols>
    <col min="2" max="2" width="47.5703125" customWidth="1"/>
    <col min="3" max="3" width="33" customWidth="1"/>
    <col min="4" max="5" width="10.140625" bestFit="1" customWidth="1"/>
  </cols>
  <sheetData>
    <row r="1" spans="2:4" s="406" customFormat="1" ht="14.25"/>
    <row r="2" spans="2:4" s="406" customFormat="1" ht="14.25"/>
    <row r="3" spans="2:4" s="406" customFormat="1">
      <c r="B3" s="407" t="s">
        <v>442</v>
      </c>
    </row>
    <row r="4" spans="2:4" s="406" customFormat="1">
      <c r="B4" s="407" t="s">
        <v>443</v>
      </c>
    </row>
    <row r="5" spans="2:4" s="406" customFormat="1" ht="14.25">
      <c r="B5" s="408"/>
    </row>
    <row r="6" spans="2:4" s="406" customFormat="1" ht="18">
      <c r="B6" s="399" t="s">
        <v>444</v>
      </c>
    </row>
    <row r="7" spans="2:4" s="406" customFormat="1" ht="18">
      <c r="B7" s="399"/>
    </row>
    <row r="8" spans="2:4" s="406" customFormat="1" ht="19.5" customHeight="1">
      <c r="B8" s="400" t="s">
        <v>448</v>
      </c>
      <c r="C8" s="401">
        <f>'Zahteve služnosti'!F93</f>
        <v>0</v>
      </c>
    </row>
    <row r="9" spans="2:4" s="406" customFormat="1" ht="19.5" customHeight="1">
      <c r="B9" s="400" t="s">
        <v>449</v>
      </c>
      <c r="C9" s="401">
        <f>'Zahteve služnosti'!F94</f>
        <v>0</v>
      </c>
    </row>
    <row r="10" spans="2:4" s="406" customFormat="1" ht="19.5" customHeight="1">
      <c r="B10" s="400" t="s">
        <v>450</v>
      </c>
      <c r="C10" s="401">
        <f>'Zahteve služnosti'!F95</f>
        <v>0</v>
      </c>
    </row>
    <row r="11" spans="2:4" s="406" customFormat="1" ht="19.5" customHeight="1">
      <c r="B11" s="400" t="s">
        <v>451</v>
      </c>
      <c r="C11" s="401">
        <f>'Zahteve služnosti'!F97</f>
        <v>0</v>
      </c>
    </row>
    <row r="12" spans="2:4" s="406" customFormat="1" ht="19.5" customHeight="1">
      <c r="B12" s="400" t="s">
        <v>452</v>
      </c>
      <c r="C12" s="401">
        <f>'Zahteve služnosti'!F98</f>
        <v>0</v>
      </c>
      <c r="D12" s="420"/>
    </row>
    <row r="13" spans="2:4" s="406" customFormat="1" ht="19.5" customHeight="1">
      <c r="B13" s="410" t="s">
        <v>445</v>
      </c>
      <c r="C13" s="402">
        <f>C8+C9+C10+C11+C12</f>
        <v>0</v>
      </c>
    </row>
    <row r="14" spans="2:4" s="411" customFormat="1" ht="19.5" customHeight="1">
      <c r="B14" s="410"/>
      <c r="C14" s="403"/>
    </row>
    <row r="15" spans="2:4" s="411" customFormat="1" ht="19.5" customHeight="1">
      <c r="B15" s="400" t="s">
        <v>446</v>
      </c>
      <c r="C15" s="404">
        <f>C13</f>
        <v>0</v>
      </c>
    </row>
    <row r="16" spans="2:4" s="411" customFormat="1" ht="19.5" customHeight="1">
      <c r="B16" s="409" t="s">
        <v>230</v>
      </c>
      <c r="C16" s="405">
        <f>C15*0.22</f>
        <v>0</v>
      </c>
    </row>
    <row r="17" spans="2:3" s="411" customFormat="1" ht="19.5" customHeight="1">
      <c r="B17" s="400" t="s">
        <v>447</v>
      </c>
      <c r="C17" s="404">
        <f>C15+C16</f>
        <v>0</v>
      </c>
    </row>
    <row r="18" spans="2:3" s="411" customFormat="1" ht="19.5" customHeight="1">
      <c r="B18" s="400"/>
      <c r="C18" s="412"/>
    </row>
    <row r="19" spans="2:3" s="406" customFormat="1" ht="19.5" customHeight="1">
      <c r="B19" s="413"/>
      <c r="C19" s="414"/>
    </row>
    <row r="20" spans="2:3" s="406" customFormat="1" ht="19.5" customHeight="1">
      <c r="B20" s="415"/>
    </row>
    <row r="21" spans="2:3" s="406" customFormat="1" ht="14.25"/>
    <row r="22" spans="2:3" s="406" customFormat="1" ht="14.25"/>
    <row r="23" spans="2:3" s="406" customFormat="1" ht="14.25"/>
    <row r="24" spans="2:3" s="406" customFormat="1" ht="14.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Zeros="0" tabSelected="1" workbookViewId="0">
      <selection activeCell="D17" sqref="D17"/>
    </sheetView>
  </sheetViews>
  <sheetFormatPr defaultRowHeight="12.75"/>
  <cols>
    <col min="1" max="1" width="4.7109375" style="27" customWidth="1"/>
    <col min="2" max="2" width="39.7109375" style="19" customWidth="1"/>
    <col min="3" max="3" width="12.5703125" style="19" customWidth="1"/>
    <col min="4" max="4" width="16.28515625" style="18" customWidth="1"/>
    <col min="5" max="5" width="4" style="4" customWidth="1"/>
    <col min="6" max="6" width="9.140625" style="4"/>
    <col min="7" max="7" width="27.28515625" style="4" customWidth="1"/>
    <col min="8" max="256" width="9.140625" style="4"/>
    <col min="257" max="257" width="17.5703125" style="4" customWidth="1"/>
    <col min="258" max="258" width="42.42578125" style="4" customWidth="1"/>
    <col min="259" max="259" width="9.140625" style="4"/>
    <col min="260" max="260" width="20.7109375" style="4" customWidth="1"/>
    <col min="261" max="512" width="9.140625" style="4"/>
    <col min="513" max="513" width="17.5703125" style="4" customWidth="1"/>
    <col min="514" max="514" width="42.42578125" style="4" customWidth="1"/>
    <col min="515" max="515" width="9.140625" style="4"/>
    <col min="516" max="516" width="20.7109375" style="4" customWidth="1"/>
    <col min="517" max="768" width="9.140625" style="4"/>
    <col min="769" max="769" width="17.5703125" style="4" customWidth="1"/>
    <col min="770" max="770" width="42.42578125" style="4" customWidth="1"/>
    <col min="771" max="771" width="9.140625" style="4"/>
    <col min="772" max="772" width="20.7109375" style="4" customWidth="1"/>
    <col min="773" max="1024" width="9.140625" style="4"/>
    <col min="1025" max="1025" width="17.5703125" style="4" customWidth="1"/>
    <col min="1026" max="1026" width="42.42578125" style="4" customWidth="1"/>
    <col min="1027" max="1027" width="9.140625" style="4"/>
    <col min="1028" max="1028" width="20.7109375" style="4" customWidth="1"/>
    <col min="1029" max="1280" width="9.140625" style="4"/>
    <col min="1281" max="1281" width="17.5703125" style="4" customWidth="1"/>
    <col min="1282" max="1282" width="42.42578125" style="4" customWidth="1"/>
    <col min="1283" max="1283" width="9.140625" style="4"/>
    <col min="1284" max="1284" width="20.7109375" style="4" customWidth="1"/>
    <col min="1285" max="1536" width="9.140625" style="4"/>
    <col min="1537" max="1537" width="17.5703125" style="4" customWidth="1"/>
    <col min="1538" max="1538" width="42.42578125" style="4" customWidth="1"/>
    <col min="1539" max="1539" width="9.140625" style="4"/>
    <col min="1540" max="1540" width="20.7109375" style="4" customWidth="1"/>
    <col min="1541" max="1792" width="9.140625" style="4"/>
    <col min="1793" max="1793" width="17.5703125" style="4" customWidth="1"/>
    <col min="1794" max="1794" width="42.42578125" style="4" customWidth="1"/>
    <col min="1795" max="1795" width="9.140625" style="4"/>
    <col min="1796" max="1796" width="20.7109375" style="4" customWidth="1"/>
    <col min="1797" max="2048" width="9.140625" style="4"/>
    <col min="2049" max="2049" width="17.5703125" style="4" customWidth="1"/>
    <col min="2050" max="2050" width="42.42578125" style="4" customWidth="1"/>
    <col min="2051" max="2051" width="9.140625" style="4"/>
    <col min="2052" max="2052" width="20.7109375" style="4" customWidth="1"/>
    <col min="2053" max="2304" width="9.140625" style="4"/>
    <col min="2305" max="2305" width="17.5703125" style="4" customWidth="1"/>
    <col min="2306" max="2306" width="42.42578125" style="4" customWidth="1"/>
    <col min="2307" max="2307" width="9.140625" style="4"/>
    <col min="2308" max="2308" width="20.7109375" style="4" customWidth="1"/>
    <col min="2309" max="2560" width="9.140625" style="4"/>
    <col min="2561" max="2561" width="17.5703125" style="4" customWidth="1"/>
    <col min="2562" max="2562" width="42.42578125" style="4" customWidth="1"/>
    <col min="2563" max="2563" width="9.140625" style="4"/>
    <col min="2564" max="2564" width="20.7109375" style="4" customWidth="1"/>
    <col min="2565" max="2816" width="9.140625" style="4"/>
    <col min="2817" max="2817" width="17.5703125" style="4" customWidth="1"/>
    <col min="2818" max="2818" width="42.42578125" style="4" customWidth="1"/>
    <col min="2819" max="2819" width="9.140625" style="4"/>
    <col min="2820" max="2820" width="20.7109375" style="4" customWidth="1"/>
    <col min="2821" max="3072" width="9.140625" style="4"/>
    <col min="3073" max="3073" width="17.5703125" style="4" customWidth="1"/>
    <col min="3074" max="3074" width="42.42578125" style="4" customWidth="1"/>
    <col min="3075" max="3075" width="9.140625" style="4"/>
    <col min="3076" max="3076" width="20.7109375" style="4" customWidth="1"/>
    <col min="3077" max="3328" width="9.140625" style="4"/>
    <col min="3329" max="3329" width="17.5703125" style="4" customWidth="1"/>
    <col min="3330" max="3330" width="42.42578125" style="4" customWidth="1"/>
    <col min="3331" max="3331" width="9.140625" style="4"/>
    <col min="3332" max="3332" width="20.7109375" style="4" customWidth="1"/>
    <col min="3333" max="3584" width="9.140625" style="4"/>
    <col min="3585" max="3585" width="17.5703125" style="4" customWidth="1"/>
    <col min="3586" max="3586" width="42.42578125" style="4" customWidth="1"/>
    <col min="3587" max="3587" width="9.140625" style="4"/>
    <col min="3588" max="3588" width="20.7109375" style="4" customWidth="1"/>
    <col min="3589" max="3840" width="9.140625" style="4"/>
    <col min="3841" max="3841" width="17.5703125" style="4" customWidth="1"/>
    <col min="3842" max="3842" width="42.42578125" style="4" customWidth="1"/>
    <col min="3843" max="3843" width="9.140625" style="4"/>
    <col min="3844" max="3844" width="20.7109375" style="4" customWidth="1"/>
    <col min="3845" max="4096" width="9.140625" style="4"/>
    <col min="4097" max="4097" width="17.5703125" style="4" customWidth="1"/>
    <col min="4098" max="4098" width="42.42578125" style="4" customWidth="1"/>
    <col min="4099" max="4099" width="9.140625" style="4"/>
    <col min="4100" max="4100" width="20.7109375" style="4" customWidth="1"/>
    <col min="4101" max="4352" width="9.140625" style="4"/>
    <col min="4353" max="4353" width="17.5703125" style="4" customWidth="1"/>
    <col min="4354" max="4354" width="42.42578125" style="4" customWidth="1"/>
    <col min="4355" max="4355" width="9.140625" style="4"/>
    <col min="4356" max="4356" width="20.7109375" style="4" customWidth="1"/>
    <col min="4357" max="4608" width="9.140625" style="4"/>
    <col min="4609" max="4609" width="17.5703125" style="4" customWidth="1"/>
    <col min="4610" max="4610" width="42.42578125" style="4" customWidth="1"/>
    <col min="4611" max="4611" width="9.140625" style="4"/>
    <col min="4612" max="4612" width="20.7109375" style="4" customWidth="1"/>
    <col min="4613" max="4864" width="9.140625" style="4"/>
    <col min="4865" max="4865" width="17.5703125" style="4" customWidth="1"/>
    <col min="4866" max="4866" width="42.42578125" style="4" customWidth="1"/>
    <col min="4867" max="4867" width="9.140625" style="4"/>
    <col min="4868" max="4868" width="20.7109375" style="4" customWidth="1"/>
    <col min="4869" max="5120" width="9.140625" style="4"/>
    <col min="5121" max="5121" width="17.5703125" style="4" customWidth="1"/>
    <col min="5122" max="5122" width="42.42578125" style="4" customWidth="1"/>
    <col min="5123" max="5123" width="9.140625" style="4"/>
    <col min="5124" max="5124" width="20.7109375" style="4" customWidth="1"/>
    <col min="5125" max="5376" width="9.140625" style="4"/>
    <col min="5377" max="5377" width="17.5703125" style="4" customWidth="1"/>
    <col min="5378" max="5378" width="42.42578125" style="4" customWidth="1"/>
    <col min="5379" max="5379" width="9.140625" style="4"/>
    <col min="5380" max="5380" width="20.7109375" style="4" customWidth="1"/>
    <col min="5381" max="5632" width="9.140625" style="4"/>
    <col min="5633" max="5633" width="17.5703125" style="4" customWidth="1"/>
    <col min="5634" max="5634" width="42.42578125" style="4" customWidth="1"/>
    <col min="5635" max="5635" width="9.140625" style="4"/>
    <col min="5636" max="5636" width="20.7109375" style="4" customWidth="1"/>
    <col min="5637" max="5888" width="9.140625" style="4"/>
    <col min="5889" max="5889" width="17.5703125" style="4" customWidth="1"/>
    <col min="5890" max="5890" width="42.42578125" style="4" customWidth="1"/>
    <col min="5891" max="5891" width="9.140625" style="4"/>
    <col min="5892" max="5892" width="20.7109375" style="4" customWidth="1"/>
    <col min="5893" max="6144" width="9.140625" style="4"/>
    <col min="6145" max="6145" width="17.5703125" style="4" customWidth="1"/>
    <col min="6146" max="6146" width="42.42578125" style="4" customWidth="1"/>
    <col min="6147" max="6147" width="9.140625" style="4"/>
    <col min="6148" max="6148" width="20.7109375" style="4" customWidth="1"/>
    <col min="6149" max="6400" width="9.140625" style="4"/>
    <col min="6401" max="6401" width="17.5703125" style="4" customWidth="1"/>
    <col min="6402" max="6402" width="42.42578125" style="4" customWidth="1"/>
    <col min="6403" max="6403" width="9.140625" style="4"/>
    <col min="6404" max="6404" width="20.7109375" style="4" customWidth="1"/>
    <col min="6405" max="6656" width="9.140625" style="4"/>
    <col min="6657" max="6657" width="17.5703125" style="4" customWidth="1"/>
    <col min="6658" max="6658" width="42.42578125" style="4" customWidth="1"/>
    <col min="6659" max="6659" width="9.140625" style="4"/>
    <col min="6660" max="6660" width="20.7109375" style="4" customWidth="1"/>
    <col min="6661" max="6912" width="9.140625" style="4"/>
    <col min="6913" max="6913" width="17.5703125" style="4" customWidth="1"/>
    <col min="6914" max="6914" width="42.42578125" style="4" customWidth="1"/>
    <col min="6915" max="6915" width="9.140625" style="4"/>
    <col min="6916" max="6916" width="20.7109375" style="4" customWidth="1"/>
    <col min="6917" max="7168" width="9.140625" style="4"/>
    <col min="7169" max="7169" width="17.5703125" style="4" customWidth="1"/>
    <col min="7170" max="7170" width="42.42578125" style="4" customWidth="1"/>
    <col min="7171" max="7171" width="9.140625" style="4"/>
    <col min="7172" max="7172" width="20.7109375" style="4" customWidth="1"/>
    <col min="7173" max="7424" width="9.140625" style="4"/>
    <col min="7425" max="7425" width="17.5703125" style="4" customWidth="1"/>
    <col min="7426" max="7426" width="42.42578125" style="4" customWidth="1"/>
    <col min="7427" max="7427" width="9.140625" style="4"/>
    <col min="7428" max="7428" width="20.7109375" style="4" customWidth="1"/>
    <col min="7429" max="7680" width="9.140625" style="4"/>
    <col min="7681" max="7681" width="17.5703125" style="4" customWidth="1"/>
    <col min="7682" max="7682" width="42.42578125" style="4" customWidth="1"/>
    <col min="7683" max="7683" width="9.140625" style="4"/>
    <col min="7684" max="7684" width="20.7109375" style="4" customWidth="1"/>
    <col min="7685" max="7936" width="9.140625" style="4"/>
    <col min="7937" max="7937" width="17.5703125" style="4" customWidth="1"/>
    <col min="7938" max="7938" width="42.42578125" style="4" customWidth="1"/>
    <col min="7939" max="7939" width="9.140625" style="4"/>
    <col min="7940" max="7940" width="20.7109375" style="4" customWidth="1"/>
    <col min="7941" max="8192" width="9.140625" style="4"/>
    <col min="8193" max="8193" width="17.5703125" style="4" customWidth="1"/>
    <col min="8194" max="8194" width="42.42578125" style="4" customWidth="1"/>
    <col min="8195" max="8195" width="9.140625" style="4"/>
    <col min="8196" max="8196" width="20.7109375" style="4" customWidth="1"/>
    <col min="8197" max="8448" width="9.140625" style="4"/>
    <col min="8449" max="8449" width="17.5703125" style="4" customWidth="1"/>
    <col min="8450" max="8450" width="42.42578125" style="4" customWidth="1"/>
    <col min="8451" max="8451" width="9.140625" style="4"/>
    <col min="8452" max="8452" width="20.7109375" style="4" customWidth="1"/>
    <col min="8453" max="8704" width="9.140625" style="4"/>
    <col min="8705" max="8705" width="17.5703125" style="4" customWidth="1"/>
    <col min="8706" max="8706" width="42.42578125" style="4" customWidth="1"/>
    <col min="8707" max="8707" width="9.140625" style="4"/>
    <col min="8708" max="8708" width="20.7109375" style="4" customWidth="1"/>
    <col min="8709" max="8960" width="9.140625" style="4"/>
    <col min="8961" max="8961" width="17.5703125" style="4" customWidth="1"/>
    <col min="8962" max="8962" width="42.42578125" style="4" customWidth="1"/>
    <col min="8963" max="8963" width="9.140625" style="4"/>
    <col min="8964" max="8964" width="20.7109375" style="4" customWidth="1"/>
    <col min="8965" max="9216" width="9.140625" style="4"/>
    <col min="9217" max="9217" width="17.5703125" style="4" customWidth="1"/>
    <col min="9218" max="9218" width="42.42578125" style="4" customWidth="1"/>
    <col min="9219" max="9219" width="9.140625" style="4"/>
    <col min="9220" max="9220" width="20.7109375" style="4" customWidth="1"/>
    <col min="9221" max="9472" width="9.140625" style="4"/>
    <col min="9473" max="9473" width="17.5703125" style="4" customWidth="1"/>
    <col min="9474" max="9474" width="42.42578125" style="4" customWidth="1"/>
    <col min="9475" max="9475" width="9.140625" style="4"/>
    <col min="9476" max="9476" width="20.7109375" style="4" customWidth="1"/>
    <col min="9477" max="9728" width="9.140625" style="4"/>
    <col min="9729" max="9729" width="17.5703125" style="4" customWidth="1"/>
    <col min="9730" max="9730" width="42.42578125" style="4" customWidth="1"/>
    <col min="9731" max="9731" width="9.140625" style="4"/>
    <col min="9732" max="9732" width="20.7109375" style="4" customWidth="1"/>
    <col min="9733" max="9984" width="9.140625" style="4"/>
    <col min="9985" max="9985" width="17.5703125" style="4" customWidth="1"/>
    <col min="9986" max="9986" width="42.42578125" style="4" customWidth="1"/>
    <col min="9987" max="9987" width="9.140625" style="4"/>
    <col min="9988" max="9988" width="20.7109375" style="4" customWidth="1"/>
    <col min="9989" max="10240" width="9.140625" style="4"/>
    <col min="10241" max="10241" width="17.5703125" style="4" customWidth="1"/>
    <col min="10242" max="10242" width="42.42578125" style="4" customWidth="1"/>
    <col min="10243" max="10243" width="9.140625" style="4"/>
    <col min="10244" max="10244" width="20.7109375" style="4" customWidth="1"/>
    <col min="10245" max="10496" width="9.140625" style="4"/>
    <col min="10497" max="10497" width="17.5703125" style="4" customWidth="1"/>
    <col min="10498" max="10498" width="42.42578125" style="4" customWidth="1"/>
    <col min="10499" max="10499" width="9.140625" style="4"/>
    <col min="10500" max="10500" width="20.7109375" style="4" customWidth="1"/>
    <col min="10501" max="10752" width="9.140625" style="4"/>
    <col min="10753" max="10753" width="17.5703125" style="4" customWidth="1"/>
    <col min="10754" max="10754" width="42.42578125" style="4" customWidth="1"/>
    <col min="10755" max="10755" width="9.140625" style="4"/>
    <col min="10756" max="10756" width="20.7109375" style="4" customWidth="1"/>
    <col min="10757" max="11008" width="9.140625" style="4"/>
    <col min="11009" max="11009" width="17.5703125" style="4" customWidth="1"/>
    <col min="11010" max="11010" width="42.42578125" style="4" customWidth="1"/>
    <col min="11011" max="11011" width="9.140625" style="4"/>
    <col min="11012" max="11012" width="20.7109375" style="4" customWidth="1"/>
    <col min="11013" max="11264" width="9.140625" style="4"/>
    <col min="11265" max="11265" width="17.5703125" style="4" customWidth="1"/>
    <col min="11266" max="11266" width="42.42578125" style="4" customWidth="1"/>
    <col min="11267" max="11267" width="9.140625" style="4"/>
    <col min="11268" max="11268" width="20.7109375" style="4" customWidth="1"/>
    <col min="11269" max="11520" width="9.140625" style="4"/>
    <col min="11521" max="11521" width="17.5703125" style="4" customWidth="1"/>
    <col min="11522" max="11522" width="42.42578125" style="4" customWidth="1"/>
    <col min="11523" max="11523" width="9.140625" style="4"/>
    <col min="11524" max="11524" width="20.7109375" style="4" customWidth="1"/>
    <col min="11525" max="11776" width="9.140625" style="4"/>
    <col min="11777" max="11777" width="17.5703125" style="4" customWidth="1"/>
    <col min="11778" max="11778" width="42.42578125" style="4" customWidth="1"/>
    <col min="11779" max="11779" width="9.140625" style="4"/>
    <col min="11780" max="11780" width="20.7109375" style="4" customWidth="1"/>
    <col min="11781" max="12032" width="9.140625" style="4"/>
    <col min="12033" max="12033" width="17.5703125" style="4" customWidth="1"/>
    <col min="12034" max="12034" width="42.42578125" style="4" customWidth="1"/>
    <col min="12035" max="12035" width="9.140625" style="4"/>
    <col min="12036" max="12036" width="20.7109375" style="4" customWidth="1"/>
    <col min="12037" max="12288" width="9.140625" style="4"/>
    <col min="12289" max="12289" width="17.5703125" style="4" customWidth="1"/>
    <col min="12290" max="12290" width="42.42578125" style="4" customWidth="1"/>
    <col min="12291" max="12291" width="9.140625" style="4"/>
    <col min="12292" max="12292" width="20.7109375" style="4" customWidth="1"/>
    <col min="12293" max="12544" width="9.140625" style="4"/>
    <col min="12545" max="12545" width="17.5703125" style="4" customWidth="1"/>
    <col min="12546" max="12546" width="42.42578125" style="4" customWidth="1"/>
    <col min="12547" max="12547" width="9.140625" style="4"/>
    <col min="12548" max="12548" width="20.7109375" style="4" customWidth="1"/>
    <col min="12549" max="12800" width="9.140625" style="4"/>
    <col min="12801" max="12801" width="17.5703125" style="4" customWidth="1"/>
    <col min="12802" max="12802" width="42.42578125" style="4" customWidth="1"/>
    <col min="12803" max="12803" width="9.140625" style="4"/>
    <col min="12804" max="12804" width="20.7109375" style="4" customWidth="1"/>
    <col min="12805" max="13056" width="9.140625" style="4"/>
    <col min="13057" max="13057" width="17.5703125" style="4" customWidth="1"/>
    <col min="13058" max="13058" width="42.42578125" style="4" customWidth="1"/>
    <col min="13059" max="13059" width="9.140625" style="4"/>
    <col min="13060" max="13060" width="20.7109375" style="4" customWidth="1"/>
    <col min="13061" max="13312" width="9.140625" style="4"/>
    <col min="13313" max="13313" width="17.5703125" style="4" customWidth="1"/>
    <col min="13314" max="13314" width="42.42578125" style="4" customWidth="1"/>
    <col min="13315" max="13315" width="9.140625" style="4"/>
    <col min="13316" max="13316" width="20.7109375" style="4" customWidth="1"/>
    <col min="13317" max="13568" width="9.140625" style="4"/>
    <col min="13569" max="13569" width="17.5703125" style="4" customWidth="1"/>
    <col min="13570" max="13570" width="42.42578125" style="4" customWidth="1"/>
    <col min="13571" max="13571" width="9.140625" style="4"/>
    <col min="13572" max="13572" width="20.7109375" style="4" customWidth="1"/>
    <col min="13573" max="13824" width="9.140625" style="4"/>
    <col min="13825" max="13825" width="17.5703125" style="4" customWidth="1"/>
    <col min="13826" max="13826" width="42.42578125" style="4" customWidth="1"/>
    <col min="13827" max="13827" width="9.140625" style="4"/>
    <col min="13828" max="13828" width="20.7109375" style="4" customWidth="1"/>
    <col min="13829" max="14080" width="9.140625" style="4"/>
    <col min="14081" max="14081" width="17.5703125" style="4" customWidth="1"/>
    <col min="14082" max="14082" width="42.42578125" style="4" customWidth="1"/>
    <col min="14083" max="14083" width="9.140625" style="4"/>
    <col min="14084" max="14084" width="20.7109375" style="4" customWidth="1"/>
    <col min="14085" max="14336" width="9.140625" style="4"/>
    <col min="14337" max="14337" width="17.5703125" style="4" customWidth="1"/>
    <col min="14338" max="14338" width="42.42578125" style="4" customWidth="1"/>
    <col min="14339" max="14339" width="9.140625" style="4"/>
    <col min="14340" max="14340" width="20.7109375" style="4" customWidth="1"/>
    <col min="14341" max="14592" width="9.140625" style="4"/>
    <col min="14593" max="14593" width="17.5703125" style="4" customWidth="1"/>
    <col min="14594" max="14594" width="42.42578125" style="4" customWidth="1"/>
    <col min="14595" max="14595" width="9.140625" style="4"/>
    <col min="14596" max="14596" width="20.7109375" style="4" customWidth="1"/>
    <col min="14597" max="14848" width="9.140625" style="4"/>
    <col min="14849" max="14849" width="17.5703125" style="4" customWidth="1"/>
    <col min="14850" max="14850" width="42.42578125" style="4" customWidth="1"/>
    <col min="14851" max="14851" width="9.140625" style="4"/>
    <col min="14852" max="14852" width="20.7109375" style="4" customWidth="1"/>
    <col min="14853" max="15104" width="9.140625" style="4"/>
    <col min="15105" max="15105" width="17.5703125" style="4" customWidth="1"/>
    <col min="15106" max="15106" width="42.42578125" style="4" customWidth="1"/>
    <col min="15107" max="15107" width="9.140625" style="4"/>
    <col min="15108" max="15108" width="20.7109375" style="4" customWidth="1"/>
    <col min="15109" max="15360" width="9.140625" style="4"/>
    <col min="15361" max="15361" width="17.5703125" style="4" customWidth="1"/>
    <col min="15362" max="15362" width="42.42578125" style="4" customWidth="1"/>
    <col min="15363" max="15363" width="9.140625" style="4"/>
    <col min="15364" max="15364" width="20.7109375" style="4" customWidth="1"/>
    <col min="15365" max="15616" width="9.140625" style="4"/>
    <col min="15617" max="15617" width="17.5703125" style="4" customWidth="1"/>
    <col min="15618" max="15618" width="42.42578125" style="4" customWidth="1"/>
    <col min="15619" max="15619" width="9.140625" style="4"/>
    <col min="15620" max="15620" width="20.7109375" style="4" customWidth="1"/>
    <col min="15621" max="15872" width="9.140625" style="4"/>
    <col min="15873" max="15873" width="17.5703125" style="4" customWidth="1"/>
    <col min="15874" max="15874" width="42.42578125" style="4" customWidth="1"/>
    <col min="15875" max="15875" width="9.140625" style="4"/>
    <col min="15876" max="15876" width="20.7109375" style="4" customWidth="1"/>
    <col min="15877" max="16128" width="9.140625" style="4"/>
    <col min="16129" max="16129" width="17.5703125" style="4" customWidth="1"/>
    <col min="16130" max="16130" width="42.42578125" style="4" customWidth="1"/>
    <col min="16131" max="16131" width="9.140625" style="4"/>
    <col min="16132" max="16132" width="20.7109375" style="4" customWidth="1"/>
    <col min="16133" max="16384" width="9.140625" style="4"/>
  </cols>
  <sheetData>
    <row r="1" spans="1:8" ht="15.75">
      <c r="B1" s="62" t="str">
        <f>+nsl!D16</f>
        <v>IZGRADNJA KANALIZACIJSKEGA SISTEMA NA OBMOČJU</v>
      </c>
      <c r="C1" s="62"/>
      <c r="D1" s="28"/>
      <c r="E1" s="28"/>
      <c r="F1" s="28"/>
      <c r="G1" s="28"/>
      <c r="H1" s="29"/>
    </row>
    <row r="2" spans="1:8" ht="15.75">
      <c r="B2" s="62" t="str">
        <f>+nsl!D17</f>
        <v>AGLOMERACIJE ŠKOFIJE - KANALIZACIJA SPODNJE ŠKOFIJE</v>
      </c>
      <c r="C2" s="62"/>
      <c r="D2" s="17"/>
      <c r="E2" s="53"/>
      <c r="F2" s="28"/>
      <c r="G2" s="28"/>
      <c r="H2" s="29"/>
    </row>
    <row r="3" spans="1:8">
      <c r="B3" s="62" t="s">
        <v>102</v>
      </c>
      <c r="C3" s="62"/>
    </row>
    <row r="4" spans="1:8" ht="26.25" customHeight="1">
      <c r="B4" s="62"/>
      <c r="C4" s="62"/>
    </row>
    <row r="5" spans="1:8" ht="26.25">
      <c r="B5" s="20" t="s">
        <v>9</v>
      </c>
      <c r="C5" s="20"/>
    </row>
    <row r="6" spans="1:8" ht="26.25">
      <c r="B6" s="20"/>
      <c r="C6" s="20"/>
    </row>
    <row r="7" spans="1:8" ht="15.75">
      <c r="B7" s="22"/>
      <c r="C7" s="22"/>
    </row>
    <row r="8" spans="1:8" s="23" customFormat="1" ht="15.75">
      <c r="A8" s="21">
        <v>1</v>
      </c>
      <c r="B8" s="22" t="s">
        <v>113</v>
      </c>
      <c r="C8" s="22"/>
      <c r="D8" s="148">
        <f>Rfk!M38</f>
        <v>0</v>
      </c>
      <c r="E8" s="349"/>
    </row>
    <row r="9" spans="1:8" s="23" customFormat="1" ht="15.75">
      <c r="A9" s="21"/>
      <c r="B9" s="22"/>
      <c r="C9" s="22"/>
      <c r="D9" s="148"/>
      <c r="E9" s="349"/>
    </row>
    <row r="10" spans="1:8" s="23" customFormat="1" ht="15.75">
      <c r="A10" s="21">
        <v>2</v>
      </c>
      <c r="B10" s="288" t="s">
        <v>103</v>
      </c>
      <c r="C10" s="288"/>
      <c r="D10" s="347"/>
      <c r="E10" s="349"/>
    </row>
    <row r="11" spans="1:8" s="23" customFormat="1" ht="15.75">
      <c r="A11" s="350" t="s">
        <v>67</v>
      </c>
      <c r="B11" s="351" t="s">
        <v>64</v>
      </c>
      <c r="C11" s="288"/>
      <c r="D11" s="347">
        <f>'ČRP 2-grd'!F61+'ČRP 4-grd'!F60</f>
        <v>0</v>
      </c>
      <c r="E11" s="349"/>
    </row>
    <row r="12" spans="1:8" s="23" customFormat="1" ht="20.25" customHeight="1">
      <c r="A12" s="350" t="s">
        <v>68</v>
      </c>
      <c r="B12" s="351" t="s">
        <v>390</v>
      </c>
      <c r="C12" s="288"/>
      <c r="D12" s="347">
        <f>'ČRP 2 gd-NNp'!F21+'ČRP 4 gd-NNp'!F28+'ČRP 2 eld-NNp'!F25+'ČRP 4 eld-NNp'!F36</f>
        <v>0</v>
      </c>
      <c r="E12" s="349"/>
      <c r="G12" s="57"/>
    </row>
    <row r="13" spans="1:8" s="23" customFormat="1" ht="15.75">
      <c r="A13" s="350" t="s">
        <v>391</v>
      </c>
      <c r="B13" s="351" t="s">
        <v>269</v>
      </c>
      <c r="C13" s="288"/>
      <c r="D13" s="347">
        <f>'ČRP 2 str'!F35+'ĆRP 4 str'!F35</f>
        <v>0</v>
      </c>
      <c r="E13" s="349"/>
    </row>
    <row r="14" spans="1:8" s="23" customFormat="1" ht="21" customHeight="1">
      <c r="A14" s="350" t="s">
        <v>392</v>
      </c>
      <c r="B14" s="351" t="s">
        <v>389</v>
      </c>
      <c r="C14" s="288"/>
      <c r="D14" s="347">
        <f>'ČRP 2 eld-telem'!E67+'ČRP 4 eld-tlem'!E67</f>
        <v>0</v>
      </c>
      <c r="E14" s="349"/>
    </row>
    <row r="15" spans="1:8" s="23" customFormat="1" ht="21" customHeight="1">
      <c r="A15" s="350"/>
      <c r="B15" s="379" t="s">
        <v>437</v>
      </c>
      <c r="C15" s="288"/>
      <c r="D15" s="380">
        <f>D11+D12+D13+D14</f>
        <v>0</v>
      </c>
      <c r="E15" s="349"/>
    </row>
    <row r="16" spans="1:8" s="304" customFormat="1" ht="15.75">
      <c r="A16" s="303"/>
      <c r="B16" s="288"/>
      <c r="C16" s="288"/>
      <c r="D16" s="347"/>
      <c r="E16" s="349"/>
    </row>
    <row r="17" spans="1:5" s="23" customFormat="1" ht="15.75">
      <c r="A17" s="21">
        <v>3</v>
      </c>
      <c r="B17" s="22" t="s">
        <v>459</v>
      </c>
      <c r="C17" s="22"/>
      <c r="D17" s="148">
        <f>(D8+D15)*0.1</f>
        <v>0</v>
      </c>
      <c r="E17" s="349"/>
    </row>
    <row r="18" spans="1:5">
      <c r="A18" s="381"/>
      <c r="B18" s="295"/>
      <c r="C18" s="295"/>
      <c r="D18" s="382"/>
    </row>
    <row r="19" spans="1:5" s="293" customFormat="1" ht="15.75">
      <c r="A19" s="383"/>
      <c r="B19" s="294" t="s">
        <v>395</v>
      </c>
      <c r="C19" s="294"/>
      <c r="D19" s="292">
        <f>D8+D15+D17</f>
        <v>0</v>
      </c>
      <c r="E19" s="384"/>
    </row>
    <row r="20" spans="1:5" s="293" customFormat="1" ht="15.75">
      <c r="A20" s="383"/>
      <c r="B20" s="294"/>
      <c r="C20" s="294"/>
      <c r="D20" s="292"/>
      <c r="E20" s="384"/>
    </row>
    <row r="21" spans="1:5" s="293" customFormat="1" ht="15.75">
      <c r="A21" s="383"/>
      <c r="B21" s="294"/>
      <c r="C21" s="294"/>
      <c r="D21" s="292"/>
      <c r="E21" s="384"/>
    </row>
    <row r="22" spans="1:5" s="293" customFormat="1" ht="15.75">
      <c r="A22" s="383"/>
      <c r="B22" s="385"/>
      <c r="C22" s="385"/>
      <c r="D22" s="292"/>
      <c r="E22" s="384"/>
    </row>
    <row r="23" spans="1:5" s="293" customFormat="1" ht="15.75">
      <c r="A23" s="383"/>
      <c r="B23" s="294" t="s">
        <v>7</v>
      </c>
      <c r="C23" s="294"/>
      <c r="D23" s="292">
        <f>SUM(D19:D19)</f>
        <v>0</v>
      </c>
      <c r="E23" s="384"/>
    </row>
    <row r="24" spans="1:5" s="293" customFormat="1" ht="15.75">
      <c r="A24" s="383"/>
      <c r="B24" s="387" t="s">
        <v>230</v>
      </c>
      <c r="C24" s="352"/>
      <c r="D24" s="388">
        <f>D23*22%</f>
        <v>0</v>
      </c>
      <c r="E24" s="384"/>
    </row>
    <row r="25" spans="1:5" s="293" customFormat="1" ht="15.75">
      <c r="A25" s="383"/>
      <c r="B25" s="348"/>
      <c r="C25" s="294"/>
      <c r="D25" s="378"/>
      <c r="E25" s="384"/>
    </row>
    <row r="26" spans="1:5" s="293" customFormat="1" ht="15.75">
      <c r="A26" s="383"/>
      <c r="B26" s="386" t="s">
        <v>8</v>
      </c>
      <c r="C26" s="386"/>
      <c r="D26" s="378">
        <f>D23+D24</f>
        <v>0</v>
      </c>
      <c r="E26" s="384"/>
    </row>
    <row r="27" spans="1:5" s="293" customFormat="1" ht="15.75">
      <c r="A27" s="383"/>
      <c r="B27" s="294"/>
      <c r="C27" s="294"/>
      <c r="D27" s="292"/>
      <c r="E27" s="384"/>
    </row>
    <row r="28" spans="1:5" s="23" customFormat="1" ht="15.75">
      <c r="A28" s="21"/>
      <c r="B28" s="22"/>
      <c r="C28" s="22"/>
      <c r="D28" s="148"/>
    </row>
    <row r="29" spans="1:5" s="23" customFormat="1" ht="15">
      <c r="A29" s="27"/>
      <c r="B29" s="19"/>
      <c r="C29" s="19"/>
      <c r="D29" s="18"/>
    </row>
    <row r="30" spans="1:5" s="23" customFormat="1" ht="15">
      <c r="A30" s="27"/>
      <c r="B30" s="25"/>
      <c r="C30" s="25"/>
      <c r="D30" s="18"/>
    </row>
    <row r="31" spans="1:5" s="23" customFormat="1" ht="15">
      <c r="A31" s="27"/>
      <c r="B31" s="25"/>
      <c r="C31" s="25"/>
      <c r="D31" s="18"/>
    </row>
    <row r="32" spans="1:5" s="23" customFormat="1" ht="15">
      <c r="A32" s="27"/>
      <c r="B32" s="19"/>
      <c r="C32" s="19"/>
      <c r="D32" s="18"/>
    </row>
    <row r="33" spans="1:4" s="24" customFormat="1" ht="18.75">
      <c r="A33" s="27"/>
      <c r="B33" s="19"/>
      <c r="C33" s="19"/>
      <c r="D33" s="18"/>
    </row>
    <row r="34" spans="1:4" s="23" customFormat="1" ht="15">
      <c r="A34" s="27"/>
      <c r="B34" s="19"/>
      <c r="C34" s="19"/>
      <c r="D34" s="18"/>
    </row>
    <row r="39" spans="1:4" ht="15.75">
      <c r="B39" s="26"/>
      <c r="C39" s="26"/>
    </row>
  </sheetData>
  <pageMargins left="0.70866141732283472" right="0.70866141732283472" top="0.74803149606299213" bottom="0.74803149606299213" header="0.31496062992125984" footer="0.31496062992125984"/>
  <pageSetup paperSize="9" orientation="portrait" r:id="rId1"/>
  <headerFooter>
    <oddFooter>&amp;CStran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showZeros="0" topLeftCell="A88" zoomScaleNormal="100" zoomScaleSheetLayoutView="100" workbookViewId="0">
      <selection activeCell="F98" sqref="F98"/>
    </sheetView>
  </sheetViews>
  <sheetFormatPr defaultRowHeight="15"/>
  <cols>
    <col min="1" max="1" width="4.7109375" customWidth="1"/>
    <col min="2" max="2" width="30.7109375" customWidth="1"/>
    <col min="3" max="3" width="4.7109375" style="74" customWidth="1"/>
    <col min="4" max="4" width="12.7109375" style="103" customWidth="1"/>
    <col min="5" max="5" width="11.7109375" style="104" customWidth="1"/>
    <col min="6" max="6" width="12.7109375" style="105" customWidth="1"/>
    <col min="7" max="7" width="13" customWidth="1"/>
    <col min="8" max="8" width="15.5703125" style="129" customWidth="1"/>
    <col min="9" max="9" width="12.28515625" customWidth="1"/>
    <col min="12" max="12" width="10.5703125" bestFit="1" customWidth="1"/>
    <col min="255" max="255" width="4.7109375" customWidth="1"/>
    <col min="256" max="256" width="30.7109375" customWidth="1"/>
    <col min="257" max="257" width="4.7109375" customWidth="1"/>
    <col min="258" max="258" width="13.7109375" customWidth="1"/>
    <col min="259" max="261" width="12.7109375" customWidth="1"/>
    <col min="263" max="263" width="21" customWidth="1"/>
    <col min="264" max="264" width="36.5703125" customWidth="1"/>
    <col min="511" max="511" width="4.7109375" customWidth="1"/>
    <col min="512" max="512" width="30.7109375" customWidth="1"/>
    <col min="513" max="513" width="4.7109375" customWidth="1"/>
    <col min="514" max="514" width="13.7109375" customWidth="1"/>
    <col min="515" max="517" width="12.7109375" customWidth="1"/>
    <col min="519" max="519" width="21" customWidth="1"/>
    <col min="520" max="520" width="36.5703125" customWidth="1"/>
    <col min="767" max="767" width="4.7109375" customWidth="1"/>
    <col min="768" max="768" width="30.7109375" customWidth="1"/>
    <col min="769" max="769" width="4.7109375" customWidth="1"/>
    <col min="770" max="770" width="13.7109375" customWidth="1"/>
    <col min="771" max="773" width="12.7109375" customWidth="1"/>
    <col min="775" max="775" width="21" customWidth="1"/>
    <col min="776" max="776" width="36.5703125" customWidth="1"/>
    <col min="1023" max="1023" width="4.7109375" customWidth="1"/>
    <col min="1024" max="1024" width="30.7109375" customWidth="1"/>
    <col min="1025" max="1025" width="4.7109375" customWidth="1"/>
    <col min="1026" max="1026" width="13.7109375" customWidth="1"/>
    <col min="1027" max="1029" width="12.7109375" customWidth="1"/>
    <col min="1031" max="1031" width="21" customWidth="1"/>
    <col min="1032" max="1032" width="36.5703125" customWidth="1"/>
    <col min="1279" max="1279" width="4.7109375" customWidth="1"/>
    <col min="1280" max="1280" width="30.7109375" customWidth="1"/>
    <col min="1281" max="1281" width="4.7109375" customWidth="1"/>
    <col min="1282" max="1282" width="13.7109375" customWidth="1"/>
    <col min="1283" max="1285" width="12.7109375" customWidth="1"/>
    <col min="1287" max="1287" width="21" customWidth="1"/>
    <col min="1288" max="1288" width="36.5703125" customWidth="1"/>
    <col min="1535" max="1535" width="4.7109375" customWidth="1"/>
    <col min="1536" max="1536" width="30.7109375" customWidth="1"/>
    <col min="1537" max="1537" width="4.7109375" customWidth="1"/>
    <col min="1538" max="1538" width="13.7109375" customWidth="1"/>
    <col min="1539" max="1541" width="12.7109375" customWidth="1"/>
    <col min="1543" max="1543" width="21" customWidth="1"/>
    <col min="1544" max="1544" width="36.5703125" customWidth="1"/>
    <col min="1791" max="1791" width="4.7109375" customWidth="1"/>
    <col min="1792" max="1792" width="30.7109375" customWidth="1"/>
    <col min="1793" max="1793" width="4.7109375" customWidth="1"/>
    <col min="1794" max="1794" width="13.7109375" customWidth="1"/>
    <col min="1795" max="1797" width="12.7109375" customWidth="1"/>
    <col min="1799" max="1799" width="21" customWidth="1"/>
    <col min="1800" max="1800" width="36.5703125" customWidth="1"/>
    <col min="2047" max="2047" width="4.7109375" customWidth="1"/>
    <col min="2048" max="2048" width="30.7109375" customWidth="1"/>
    <col min="2049" max="2049" width="4.7109375" customWidth="1"/>
    <col min="2050" max="2050" width="13.7109375" customWidth="1"/>
    <col min="2051" max="2053" width="12.7109375" customWidth="1"/>
    <col min="2055" max="2055" width="21" customWidth="1"/>
    <col min="2056" max="2056" width="36.5703125" customWidth="1"/>
    <col min="2303" max="2303" width="4.7109375" customWidth="1"/>
    <col min="2304" max="2304" width="30.7109375" customWidth="1"/>
    <col min="2305" max="2305" width="4.7109375" customWidth="1"/>
    <col min="2306" max="2306" width="13.7109375" customWidth="1"/>
    <col min="2307" max="2309" width="12.7109375" customWidth="1"/>
    <col min="2311" max="2311" width="21" customWidth="1"/>
    <col min="2312" max="2312" width="36.5703125" customWidth="1"/>
    <col min="2559" max="2559" width="4.7109375" customWidth="1"/>
    <col min="2560" max="2560" width="30.7109375" customWidth="1"/>
    <col min="2561" max="2561" width="4.7109375" customWidth="1"/>
    <col min="2562" max="2562" width="13.7109375" customWidth="1"/>
    <col min="2563" max="2565" width="12.7109375" customWidth="1"/>
    <col min="2567" max="2567" width="21" customWidth="1"/>
    <col min="2568" max="2568" width="36.5703125" customWidth="1"/>
    <col min="2815" max="2815" width="4.7109375" customWidth="1"/>
    <col min="2816" max="2816" width="30.7109375" customWidth="1"/>
    <col min="2817" max="2817" width="4.7109375" customWidth="1"/>
    <col min="2818" max="2818" width="13.7109375" customWidth="1"/>
    <col min="2819" max="2821" width="12.7109375" customWidth="1"/>
    <col min="2823" max="2823" width="21" customWidth="1"/>
    <col min="2824" max="2824" width="36.5703125" customWidth="1"/>
    <col min="3071" max="3071" width="4.7109375" customWidth="1"/>
    <col min="3072" max="3072" width="30.7109375" customWidth="1"/>
    <col min="3073" max="3073" width="4.7109375" customWidth="1"/>
    <col min="3074" max="3074" width="13.7109375" customWidth="1"/>
    <col min="3075" max="3077" width="12.7109375" customWidth="1"/>
    <col min="3079" max="3079" width="21" customWidth="1"/>
    <col min="3080" max="3080" width="36.5703125" customWidth="1"/>
    <col min="3327" max="3327" width="4.7109375" customWidth="1"/>
    <col min="3328" max="3328" width="30.7109375" customWidth="1"/>
    <col min="3329" max="3329" width="4.7109375" customWidth="1"/>
    <col min="3330" max="3330" width="13.7109375" customWidth="1"/>
    <col min="3331" max="3333" width="12.7109375" customWidth="1"/>
    <col min="3335" max="3335" width="21" customWidth="1"/>
    <col min="3336" max="3336" width="36.5703125" customWidth="1"/>
    <col min="3583" max="3583" width="4.7109375" customWidth="1"/>
    <col min="3584" max="3584" width="30.7109375" customWidth="1"/>
    <col min="3585" max="3585" width="4.7109375" customWidth="1"/>
    <col min="3586" max="3586" width="13.7109375" customWidth="1"/>
    <col min="3587" max="3589" width="12.7109375" customWidth="1"/>
    <col min="3591" max="3591" width="21" customWidth="1"/>
    <col min="3592" max="3592" width="36.5703125" customWidth="1"/>
    <col min="3839" max="3839" width="4.7109375" customWidth="1"/>
    <col min="3840" max="3840" width="30.7109375" customWidth="1"/>
    <col min="3841" max="3841" width="4.7109375" customWidth="1"/>
    <col min="3842" max="3842" width="13.7109375" customWidth="1"/>
    <col min="3843" max="3845" width="12.7109375" customWidth="1"/>
    <col min="3847" max="3847" width="21" customWidth="1"/>
    <col min="3848" max="3848" width="36.5703125" customWidth="1"/>
    <col min="4095" max="4095" width="4.7109375" customWidth="1"/>
    <col min="4096" max="4096" width="30.7109375" customWidth="1"/>
    <col min="4097" max="4097" width="4.7109375" customWidth="1"/>
    <col min="4098" max="4098" width="13.7109375" customWidth="1"/>
    <col min="4099" max="4101" width="12.7109375" customWidth="1"/>
    <col min="4103" max="4103" width="21" customWidth="1"/>
    <col min="4104" max="4104" width="36.5703125" customWidth="1"/>
    <col min="4351" max="4351" width="4.7109375" customWidth="1"/>
    <col min="4352" max="4352" width="30.7109375" customWidth="1"/>
    <col min="4353" max="4353" width="4.7109375" customWidth="1"/>
    <col min="4354" max="4354" width="13.7109375" customWidth="1"/>
    <col min="4355" max="4357" width="12.7109375" customWidth="1"/>
    <col min="4359" max="4359" width="21" customWidth="1"/>
    <col min="4360" max="4360" width="36.5703125" customWidth="1"/>
    <col min="4607" max="4607" width="4.7109375" customWidth="1"/>
    <col min="4608" max="4608" width="30.7109375" customWidth="1"/>
    <col min="4609" max="4609" width="4.7109375" customWidth="1"/>
    <col min="4610" max="4610" width="13.7109375" customWidth="1"/>
    <col min="4611" max="4613" width="12.7109375" customWidth="1"/>
    <col min="4615" max="4615" width="21" customWidth="1"/>
    <col min="4616" max="4616" width="36.5703125" customWidth="1"/>
    <col min="4863" max="4863" width="4.7109375" customWidth="1"/>
    <col min="4864" max="4864" width="30.7109375" customWidth="1"/>
    <col min="4865" max="4865" width="4.7109375" customWidth="1"/>
    <col min="4866" max="4866" width="13.7109375" customWidth="1"/>
    <col min="4867" max="4869" width="12.7109375" customWidth="1"/>
    <col min="4871" max="4871" width="21" customWidth="1"/>
    <col min="4872" max="4872" width="36.5703125" customWidth="1"/>
    <col min="5119" max="5119" width="4.7109375" customWidth="1"/>
    <col min="5120" max="5120" width="30.7109375" customWidth="1"/>
    <col min="5121" max="5121" width="4.7109375" customWidth="1"/>
    <col min="5122" max="5122" width="13.7109375" customWidth="1"/>
    <col min="5123" max="5125" width="12.7109375" customWidth="1"/>
    <col min="5127" max="5127" width="21" customWidth="1"/>
    <col min="5128" max="5128" width="36.5703125" customWidth="1"/>
    <col min="5375" max="5375" width="4.7109375" customWidth="1"/>
    <col min="5376" max="5376" width="30.7109375" customWidth="1"/>
    <col min="5377" max="5377" width="4.7109375" customWidth="1"/>
    <col min="5378" max="5378" width="13.7109375" customWidth="1"/>
    <col min="5379" max="5381" width="12.7109375" customWidth="1"/>
    <col min="5383" max="5383" width="21" customWidth="1"/>
    <col min="5384" max="5384" width="36.5703125" customWidth="1"/>
    <col min="5631" max="5631" width="4.7109375" customWidth="1"/>
    <col min="5632" max="5632" width="30.7109375" customWidth="1"/>
    <col min="5633" max="5633" width="4.7109375" customWidth="1"/>
    <col min="5634" max="5634" width="13.7109375" customWidth="1"/>
    <col min="5635" max="5637" width="12.7109375" customWidth="1"/>
    <col min="5639" max="5639" width="21" customWidth="1"/>
    <col min="5640" max="5640" width="36.5703125" customWidth="1"/>
    <col min="5887" max="5887" width="4.7109375" customWidth="1"/>
    <col min="5888" max="5888" width="30.7109375" customWidth="1"/>
    <col min="5889" max="5889" width="4.7109375" customWidth="1"/>
    <col min="5890" max="5890" width="13.7109375" customWidth="1"/>
    <col min="5891" max="5893" width="12.7109375" customWidth="1"/>
    <col min="5895" max="5895" width="21" customWidth="1"/>
    <col min="5896" max="5896" width="36.5703125" customWidth="1"/>
    <col min="6143" max="6143" width="4.7109375" customWidth="1"/>
    <col min="6144" max="6144" width="30.7109375" customWidth="1"/>
    <col min="6145" max="6145" width="4.7109375" customWidth="1"/>
    <col min="6146" max="6146" width="13.7109375" customWidth="1"/>
    <col min="6147" max="6149" width="12.7109375" customWidth="1"/>
    <col min="6151" max="6151" width="21" customWidth="1"/>
    <col min="6152" max="6152" width="36.5703125" customWidth="1"/>
    <col min="6399" max="6399" width="4.7109375" customWidth="1"/>
    <col min="6400" max="6400" width="30.7109375" customWidth="1"/>
    <col min="6401" max="6401" width="4.7109375" customWidth="1"/>
    <col min="6402" max="6402" width="13.7109375" customWidth="1"/>
    <col min="6403" max="6405" width="12.7109375" customWidth="1"/>
    <col min="6407" max="6407" width="21" customWidth="1"/>
    <col min="6408" max="6408" width="36.5703125" customWidth="1"/>
    <col min="6655" max="6655" width="4.7109375" customWidth="1"/>
    <col min="6656" max="6656" width="30.7109375" customWidth="1"/>
    <col min="6657" max="6657" width="4.7109375" customWidth="1"/>
    <col min="6658" max="6658" width="13.7109375" customWidth="1"/>
    <col min="6659" max="6661" width="12.7109375" customWidth="1"/>
    <col min="6663" max="6663" width="21" customWidth="1"/>
    <col min="6664" max="6664" width="36.5703125" customWidth="1"/>
    <col min="6911" max="6911" width="4.7109375" customWidth="1"/>
    <col min="6912" max="6912" width="30.7109375" customWidth="1"/>
    <col min="6913" max="6913" width="4.7109375" customWidth="1"/>
    <col min="6914" max="6914" width="13.7109375" customWidth="1"/>
    <col min="6915" max="6917" width="12.7109375" customWidth="1"/>
    <col min="6919" max="6919" width="21" customWidth="1"/>
    <col min="6920" max="6920" width="36.5703125" customWidth="1"/>
    <col min="7167" max="7167" width="4.7109375" customWidth="1"/>
    <col min="7168" max="7168" width="30.7109375" customWidth="1"/>
    <col min="7169" max="7169" width="4.7109375" customWidth="1"/>
    <col min="7170" max="7170" width="13.7109375" customWidth="1"/>
    <col min="7171" max="7173" width="12.7109375" customWidth="1"/>
    <col min="7175" max="7175" width="21" customWidth="1"/>
    <col min="7176" max="7176" width="36.5703125" customWidth="1"/>
    <col min="7423" max="7423" width="4.7109375" customWidth="1"/>
    <col min="7424" max="7424" width="30.7109375" customWidth="1"/>
    <col min="7425" max="7425" width="4.7109375" customWidth="1"/>
    <col min="7426" max="7426" width="13.7109375" customWidth="1"/>
    <col min="7427" max="7429" width="12.7109375" customWidth="1"/>
    <col min="7431" max="7431" width="21" customWidth="1"/>
    <col min="7432" max="7432" width="36.5703125" customWidth="1"/>
    <col min="7679" max="7679" width="4.7109375" customWidth="1"/>
    <col min="7680" max="7680" width="30.7109375" customWidth="1"/>
    <col min="7681" max="7681" width="4.7109375" customWidth="1"/>
    <col min="7682" max="7682" width="13.7109375" customWidth="1"/>
    <col min="7683" max="7685" width="12.7109375" customWidth="1"/>
    <col min="7687" max="7687" width="21" customWidth="1"/>
    <col min="7688" max="7688" width="36.5703125" customWidth="1"/>
    <col min="7935" max="7935" width="4.7109375" customWidth="1"/>
    <col min="7936" max="7936" width="30.7109375" customWidth="1"/>
    <col min="7937" max="7937" width="4.7109375" customWidth="1"/>
    <col min="7938" max="7938" width="13.7109375" customWidth="1"/>
    <col min="7939" max="7941" width="12.7109375" customWidth="1"/>
    <col min="7943" max="7943" width="21" customWidth="1"/>
    <col min="7944" max="7944" width="36.5703125" customWidth="1"/>
    <col min="8191" max="8191" width="4.7109375" customWidth="1"/>
    <col min="8192" max="8192" width="30.7109375" customWidth="1"/>
    <col min="8193" max="8193" width="4.7109375" customWidth="1"/>
    <col min="8194" max="8194" width="13.7109375" customWidth="1"/>
    <col min="8195" max="8197" width="12.7109375" customWidth="1"/>
    <col min="8199" max="8199" width="21" customWidth="1"/>
    <col min="8200" max="8200" width="36.5703125" customWidth="1"/>
    <col min="8447" max="8447" width="4.7109375" customWidth="1"/>
    <col min="8448" max="8448" width="30.7109375" customWidth="1"/>
    <col min="8449" max="8449" width="4.7109375" customWidth="1"/>
    <col min="8450" max="8450" width="13.7109375" customWidth="1"/>
    <col min="8451" max="8453" width="12.7109375" customWidth="1"/>
    <col min="8455" max="8455" width="21" customWidth="1"/>
    <col min="8456" max="8456" width="36.5703125" customWidth="1"/>
    <col min="8703" max="8703" width="4.7109375" customWidth="1"/>
    <col min="8704" max="8704" width="30.7109375" customWidth="1"/>
    <col min="8705" max="8705" width="4.7109375" customWidth="1"/>
    <col min="8706" max="8706" width="13.7109375" customWidth="1"/>
    <col min="8707" max="8709" width="12.7109375" customWidth="1"/>
    <col min="8711" max="8711" width="21" customWidth="1"/>
    <col min="8712" max="8712" width="36.5703125" customWidth="1"/>
    <col min="8959" max="8959" width="4.7109375" customWidth="1"/>
    <col min="8960" max="8960" width="30.7109375" customWidth="1"/>
    <col min="8961" max="8961" width="4.7109375" customWidth="1"/>
    <col min="8962" max="8962" width="13.7109375" customWidth="1"/>
    <col min="8963" max="8965" width="12.7109375" customWidth="1"/>
    <col min="8967" max="8967" width="21" customWidth="1"/>
    <col min="8968" max="8968" width="36.5703125" customWidth="1"/>
    <col min="9215" max="9215" width="4.7109375" customWidth="1"/>
    <col min="9216" max="9216" width="30.7109375" customWidth="1"/>
    <col min="9217" max="9217" width="4.7109375" customWidth="1"/>
    <col min="9218" max="9218" width="13.7109375" customWidth="1"/>
    <col min="9219" max="9221" width="12.7109375" customWidth="1"/>
    <col min="9223" max="9223" width="21" customWidth="1"/>
    <col min="9224" max="9224" width="36.5703125" customWidth="1"/>
    <col min="9471" max="9471" width="4.7109375" customWidth="1"/>
    <col min="9472" max="9472" width="30.7109375" customWidth="1"/>
    <col min="9473" max="9473" width="4.7109375" customWidth="1"/>
    <col min="9474" max="9474" width="13.7109375" customWidth="1"/>
    <col min="9475" max="9477" width="12.7109375" customWidth="1"/>
    <col min="9479" max="9479" width="21" customWidth="1"/>
    <col min="9480" max="9480" width="36.5703125" customWidth="1"/>
    <col min="9727" max="9727" width="4.7109375" customWidth="1"/>
    <col min="9728" max="9728" width="30.7109375" customWidth="1"/>
    <col min="9729" max="9729" width="4.7109375" customWidth="1"/>
    <col min="9730" max="9730" width="13.7109375" customWidth="1"/>
    <col min="9731" max="9733" width="12.7109375" customWidth="1"/>
    <col min="9735" max="9735" width="21" customWidth="1"/>
    <col min="9736" max="9736" width="36.5703125" customWidth="1"/>
    <col min="9983" max="9983" width="4.7109375" customWidth="1"/>
    <col min="9984" max="9984" width="30.7109375" customWidth="1"/>
    <col min="9985" max="9985" width="4.7109375" customWidth="1"/>
    <col min="9986" max="9986" width="13.7109375" customWidth="1"/>
    <col min="9987" max="9989" width="12.7109375" customWidth="1"/>
    <col min="9991" max="9991" width="21" customWidth="1"/>
    <col min="9992" max="9992" width="36.5703125" customWidth="1"/>
    <col min="10239" max="10239" width="4.7109375" customWidth="1"/>
    <col min="10240" max="10240" width="30.7109375" customWidth="1"/>
    <col min="10241" max="10241" width="4.7109375" customWidth="1"/>
    <col min="10242" max="10242" width="13.7109375" customWidth="1"/>
    <col min="10243" max="10245" width="12.7109375" customWidth="1"/>
    <col min="10247" max="10247" width="21" customWidth="1"/>
    <col min="10248" max="10248" width="36.5703125" customWidth="1"/>
    <col min="10495" max="10495" width="4.7109375" customWidth="1"/>
    <col min="10496" max="10496" width="30.7109375" customWidth="1"/>
    <col min="10497" max="10497" width="4.7109375" customWidth="1"/>
    <col min="10498" max="10498" width="13.7109375" customWidth="1"/>
    <col min="10499" max="10501" width="12.7109375" customWidth="1"/>
    <col min="10503" max="10503" width="21" customWidth="1"/>
    <col min="10504" max="10504" width="36.5703125" customWidth="1"/>
    <col min="10751" max="10751" width="4.7109375" customWidth="1"/>
    <col min="10752" max="10752" width="30.7109375" customWidth="1"/>
    <col min="10753" max="10753" width="4.7109375" customWidth="1"/>
    <col min="10754" max="10754" width="13.7109375" customWidth="1"/>
    <col min="10755" max="10757" width="12.7109375" customWidth="1"/>
    <col min="10759" max="10759" width="21" customWidth="1"/>
    <col min="10760" max="10760" width="36.5703125" customWidth="1"/>
    <col min="11007" max="11007" width="4.7109375" customWidth="1"/>
    <col min="11008" max="11008" width="30.7109375" customWidth="1"/>
    <col min="11009" max="11009" width="4.7109375" customWidth="1"/>
    <col min="11010" max="11010" width="13.7109375" customWidth="1"/>
    <col min="11011" max="11013" width="12.7109375" customWidth="1"/>
    <col min="11015" max="11015" width="21" customWidth="1"/>
    <col min="11016" max="11016" width="36.5703125" customWidth="1"/>
    <col min="11263" max="11263" width="4.7109375" customWidth="1"/>
    <col min="11264" max="11264" width="30.7109375" customWidth="1"/>
    <col min="11265" max="11265" width="4.7109375" customWidth="1"/>
    <col min="11266" max="11266" width="13.7109375" customWidth="1"/>
    <col min="11267" max="11269" width="12.7109375" customWidth="1"/>
    <col min="11271" max="11271" width="21" customWidth="1"/>
    <col min="11272" max="11272" width="36.5703125" customWidth="1"/>
    <col min="11519" max="11519" width="4.7109375" customWidth="1"/>
    <col min="11520" max="11520" width="30.7109375" customWidth="1"/>
    <col min="11521" max="11521" width="4.7109375" customWidth="1"/>
    <col min="11522" max="11522" width="13.7109375" customWidth="1"/>
    <col min="11523" max="11525" width="12.7109375" customWidth="1"/>
    <col min="11527" max="11527" width="21" customWidth="1"/>
    <col min="11528" max="11528" width="36.5703125" customWidth="1"/>
    <col min="11775" max="11775" width="4.7109375" customWidth="1"/>
    <col min="11776" max="11776" width="30.7109375" customWidth="1"/>
    <col min="11777" max="11777" width="4.7109375" customWidth="1"/>
    <col min="11778" max="11778" width="13.7109375" customWidth="1"/>
    <col min="11779" max="11781" width="12.7109375" customWidth="1"/>
    <col min="11783" max="11783" width="21" customWidth="1"/>
    <col min="11784" max="11784" width="36.5703125" customWidth="1"/>
    <col min="12031" max="12031" width="4.7109375" customWidth="1"/>
    <col min="12032" max="12032" width="30.7109375" customWidth="1"/>
    <col min="12033" max="12033" width="4.7109375" customWidth="1"/>
    <col min="12034" max="12034" width="13.7109375" customWidth="1"/>
    <col min="12035" max="12037" width="12.7109375" customWidth="1"/>
    <col min="12039" max="12039" width="21" customWidth="1"/>
    <col min="12040" max="12040" width="36.5703125" customWidth="1"/>
    <col min="12287" max="12287" width="4.7109375" customWidth="1"/>
    <col min="12288" max="12288" width="30.7109375" customWidth="1"/>
    <col min="12289" max="12289" width="4.7109375" customWidth="1"/>
    <col min="12290" max="12290" width="13.7109375" customWidth="1"/>
    <col min="12291" max="12293" width="12.7109375" customWidth="1"/>
    <col min="12295" max="12295" width="21" customWidth="1"/>
    <col min="12296" max="12296" width="36.5703125" customWidth="1"/>
    <col min="12543" max="12543" width="4.7109375" customWidth="1"/>
    <col min="12544" max="12544" width="30.7109375" customWidth="1"/>
    <col min="12545" max="12545" width="4.7109375" customWidth="1"/>
    <col min="12546" max="12546" width="13.7109375" customWidth="1"/>
    <col min="12547" max="12549" width="12.7109375" customWidth="1"/>
    <col min="12551" max="12551" width="21" customWidth="1"/>
    <col min="12552" max="12552" width="36.5703125" customWidth="1"/>
    <col min="12799" max="12799" width="4.7109375" customWidth="1"/>
    <col min="12800" max="12800" width="30.7109375" customWidth="1"/>
    <col min="12801" max="12801" width="4.7109375" customWidth="1"/>
    <col min="12802" max="12802" width="13.7109375" customWidth="1"/>
    <col min="12803" max="12805" width="12.7109375" customWidth="1"/>
    <col min="12807" max="12807" width="21" customWidth="1"/>
    <col min="12808" max="12808" width="36.5703125" customWidth="1"/>
    <col min="13055" max="13055" width="4.7109375" customWidth="1"/>
    <col min="13056" max="13056" width="30.7109375" customWidth="1"/>
    <col min="13057" max="13057" width="4.7109375" customWidth="1"/>
    <col min="13058" max="13058" width="13.7109375" customWidth="1"/>
    <col min="13059" max="13061" width="12.7109375" customWidth="1"/>
    <col min="13063" max="13063" width="21" customWidth="1"/>
    <col min="13064" max="13064" width="36.5703125" customWidth="1"/>
    <col min="13311" max="13311" width="4.7109375" customWidth="1"/>
    <col min="13312" max="13312" width="30.7109375" customWidth="1"/>
    <col min="13313" max="13313" width="4.7109375" customWidth="1"/>
    <col min="13314" max="13314" width="13.7109375" customWidth="1"/>
    <col min="13315" max="13317" width="12.7109375" customWidth="1"/>
    <col min="13319" max="13319" width="21" customWidth="1"/>
    <col min="13320" max="13320" width="36.5703125" customWidth="1"/>
    <col min="13567" max="13567" width="4.7109375" customWidth="1"/>
    <col min="13568" max="13568" width="30.7109375" customWidth="1"/>
    <col min="13569" max="13569" width="4.7109375" customWidth="1"/>
    <col min="13570" max="13570" width="13.7109375" customWidth="1"/>
    <col min="13571" max="13573" width="12.7109375" customWidth="1"/>
    <col min="13575" max="13575" width="21" customWidth="1"/>
    <col min="13576" max="13576" width="36.5703125" customWidth="1"/>
    <col min="13823" max="13823" width="4.7109375" customWidth="1"/>
    <col min="13824" max="13824" width="30.7109375" customWidth="1"/>
    <col min="13825" max="13825" width="4.7109375" customWidth="1"/>
    <col min="13826" max="13826" width="13.7109375" customWidth="1"/>
    <col min="13827" max="13829" width="12.7109375" customWidth="1"/>
    <col min="13831" max="13831" width="21" customWidth="1"/>
    <col min="13832" max="13832" width="36.5703125" customWidth="1"/>
    <col min="14079" max="14079" width="4.7109375" customWidth="1"/>
    <col min="14080" max="14080" width="30.7109375" customWidth="1"/>
    <col min="14081" max="14081" width="4.7109375" customWidth="1"/>
    <col min="14082" max="14082" width="13.7109375" customWidth="1"/>
    <col min="14083" max="14085" width="12.7109375" customWidth="1"/>
    <col min="14087" max="14087" width="21" customWidth="1"/>
    <col min="14088" max="14088" width="36.5703125" customWidth="1"/>
    <col min="14335" max="14335" width="4.7109375" customWidth="1"/>
    <col min="14336" max="14336" width="30.7109375" customWidth="1"/>
    <col min="14337" max="14337" width="4.7109375" customWidth="1"/>
    <col min="14338" max="14338" width="13.7109375" customWidth="1"/>
    <col min="14339" max="14341" width="12.7109375" customWidth="1"/>
    <col min="14343" max="14343" width="21" customWidth="1"/>
    <col min="14344" max="14344" width="36.5703125" customWidth="1"/>
    <col min="14591" max="14591" width="4.7109375" customWidth="1"/>
    <col min="14592" max="14592" width="30.7109375" customWidth="1"/>
    <col min="14593" max="14593" width="4.7109375" customWidth="1"/>
    <col min="14594" max="14594" width="13.7109375" customWidth="1"/>
    <col min="14595" max="14597" width="12.7109375" customWidth="1"/>
    <col min="14599" max="14599" width="21" customWidth="1"/>
    <col min="14600" max="14600" width="36.5703125" customWidth="1"/>
    <col min="14847" max="14847" width="4.7109375" customWidth="1"/>
    <col min="14848" max="14848" width="30.7109375" customWidth="1"/>
    <col min="14849" max="14849" width="4.7109375" customWidth="1"/>
    <col min="14850" max="14850" width="13.7109375" customWidth="1"/>
    <col min="14851" max="14853" width="12.7109375" customWidth="1"/>
    <col min="14855" max="14855" width="21" customWidth="1"/>
    <col min="14856" max="14856" width="36.5703125" customWidth="1"/>
    <col min="15103" max="15103" width="4.7109375" customWidth="1"/>
    <col min="15104" max="15104" width="30.7109375" customWidth="1"/>
    <col min="15105" max="15105" width="4.7109375" customWidth="1"/>
    <col min="15106" max="15106" width="13.7109375" customWidth="1"/>
    <col min="15107" max="15109" width="12.7109375" customWidth="1"/>
    <col min="15111" max="15111" width="21" customWidth="1"/>
    <col min="15112" max="15112" width="36.5703125" customWidth="1"/>
    <col min="15359" max="15359" width="4.7109375" customWidth="1"/>
    <col min="15360" max="15360" width="30.7109375" customWidth="1"/>
    <col min="15361" max="15361" width="4.7109375" customWidth="1"/>
    <col min="15362" max="15362" width="13.7109375" customWidth="1"/>
    <col min="15363" max="15365" width="12.7109375" customWidth="1"/>
    <col min="15367" max="15367" width="21" customWidth="1"/>
    <col min="15368" max="15368" width="36.5703125" customWidth="1"/>
    <col min="15615" max="15615" width="4.7109375" customWidth="1"/>
    <col min="15616" max="15616" width="30.7109375" customWidth="1"/>
    <col min="15617" max="15617" width="4.7109375" customWidth="1"/>
    <col min="15618" max="15618" width="13.7109375" customWidth="1"/>
    <col min="15619" max="15621" width="12.7109375" customWidth="1"/>
    <col min="15623" max="15623" width="21" customWidth="1"/>
    <col min="15624" max="15624" width="36.5703125" customWidth="1"/>
    <col min="15871" max="15871" width="4.7109375" customWidth="1"/>
    <col min="15872" max="15872" width="30.7109375" customWidth="1"/>
    <col min="15873" max="15873" width="4.7109375" customWidth="1"/>
    <col min="15874" max="15874" width="13.7109375" customWidth="1"/>
    <col min="15875" max="15877" width="12.7109375" customWidth="1"/>
    <col min="15879" max="15879" width="21" customWidth="1"/>
    <col min="15880" max="15880" width="36.5703125" customWidth="1"/>
    <col min="16127" max="16127" width="4.7109375" customWidth="1"/>
    <col min="16128" max="16128" width="30.7109375" customWidth="1"/>
    <col min="16129" max="16129" width="4.7109375" customWidth="1"/>
    <col min="16130" max="16130" width="13.7109375" customWidth="1"/>
    <col min="16131" max="16133" width="12.7109375" customWidth="1"/>
    <col min="16135" max="16135" width="21" customWidth="1"/>
    <col min="16136" max="16136" width="36.5703125" customWidth="1"/>
  </cols>
  <sheetData>
    <row r="1" spans="1:12">
      <c r="B1" s="62"/>
    </row>
    <row r="2" spans="1:12" ht="15.75">
      <c r="A2" s="21"/>
      <c r="B2" s="72" t="s">
        <v>108</v>
      </c>
      <c r="C2" s="75"/>
      <c r="D2" s="98"/>
      <c r="E2" s="98"/>
      <c r="F2" s="85"/>
    </row>
    <row r="3" spans="1:12" ht="10.5" customHeight="1">
      <c r="A3" s="21"/>
      <c r="B3" s="72"/>
      <c r="C3" s="75"/>
      <c r="D3" s="98"/>
      <c r="E3" s="98"/>
      <c r="F3" s="85"/>
    </row>
    <row r="4" spans="1:12" ht="178.5">
      <c r="A4" s="34">
        <v>1</v>
      </c>
      <c r="B4" s="159" t="s">
        <v>264</v>
      </c>
      <c r="C4" s="75"/>
      <c r="D4" s="180"/>
      <c r="E4" s="98"/>
      <c r="F4" s="85"/>
      <c r="G4" s="416"/>
      <c r="H4" s="36"/>
      <c r="I4" s="37"/>
    </row>
    <row r="5" spans="1:12">
      <c r="A5" s="34"/>
      <c r="B5" s="42"/>
      <c r="C5" s="75"/>
      <c r="D5" s="98"/>
      <c r="E5" s="98"/>
      <c r="F5" s="85"/>
      <c r="G5" s="416"/>
      <c r="H5" s="36"/>
      <c r="I5" s="37"/>
    </row>
    <row r="6" spans="1:12" ht="12.75" customHeight="1">
      <c r="A6" s="208"/>
      <c r="B6" s="207"/>
      <c r="C6" s="209"/>
      <c r="D6" s="231"/>
      <c r="E6" s="219"/>
      <c r="F6" s="220"/>
      <c r="G6" s="204"/>
      <c r="H6"/>
    </row>
    <row r="7" spans="1:12" ht="12.75" customHeight="1">
      <c r="A7" s="208"/>
      <c r="B7" s="207" t="s">
        <v>139</v>
      </c>
      <c r="C7" s="209"/>
      <c r="D7" s="210"/>
      <c r="E7" s="211"/>
      <c r="F7" s="394"/>
      <c r="G7" s="204"/>
      <c r="H7"/>
    </row>
    <row r="8" spans="1:12">
      <c r="A8" s="34"/>
      <c r="B8" s="206" t="s">
        <v>234</v>
      </c>
      <c r="C8" s="43" t="s">
        <v>13</v>
      </c>
      <c r="D8" s="44">
        <f>D18*0.3</f>
        <v>23.099999999999998</v>
      </c>
      <c r="E8" s="138"/>
      <c r="F8" s="200">
        <f>D8*E8</f>
        <v>0</v>
      </c>
      <c r="H8" s="36"/>
      <c r="I8" s="37"/>
    </row>
    <row r="9" spans="1:12">
      <c r="A9" s="34"/>
      <c r="B9" s="206" t="s">
        <v>235</v>
      </c>
      <c r="C9" s="43" t="s">
        <v>13</v>
      </c>
      <c r="D9" s="44">
        <f t="shared" ref="D9:D13" si="0">D19*0.3</f>
        <v>14.174999999999999</v>
      </c>
      <c r="E9" s="138"/>
      <c r="F9" s="200">
        <f>D9*E9</f>
        <v>0</v>
      </c>
      <c r="H9" s="36"/>
      <c r="I9" s="37"/>
    </row>
    <row r="10" spans="1:12">
      <c r="A10" s="34"/>
      <c r="B10" s="206" t="s">
        <v>236</v>
      </c>
      <c r="C10" s="43" t="s">
        <v>13</v>
      </c>
      <c r="D10" s="44">
        <f t="shared" si="0"/>
        <v>34.125</v>
      </c>
      <c r="E10" s="138"/>
      <c r="F10" s="200">
        <f>D10*E10</f>
        <v>0</v>
      </c>
      <c r="H10" s="36"/>
      <c r="I10" s="37"/>
    </row>
    <row r="11" spans="1:12">
      <c r="A11" s="34"/>
      <c r="B11" s="258" t="s">
        <v>140</v>
      </c>
      <c r="C11" s="43"/>
      <c r="D11" s="44"/>
      <c r="E11" s="138"/>
      <c r="F11" s="200"/>
      <c r="H11" s="36"/>
      <c r="I11" s="37"/>
    </row>
    <row r="12" spans="1:12">
      <c r="A12" s="34"/>
      <c r="B12" s="206" t="s">
        <v>237</v>
      </c>
      <c r="C12" s="43" t="s">
        <v>13</v>
      </c>
      <c r="D12" s="44">
        <f t="shared" si="0"/>
        <v>0</v>
      </c>
      <c r="E12" s="138"/>
      <c r="F12" s="200">
        <f>D12*E12</f>
        <v>0</v>
      </c>
      <c r="H12" s="36"/>
      <c r="I12" s="37"/>
    </row>
    <row r="13" spans="1:12">
      <c r="A13" s="34"/>
      <c r="B13" s="206" t="s">
        <v>238</v>
      </c>
      <c r="C13" s="43" t="s">
        <v>13</v>
      </c>
      <c r="D13" s="44">
        <f t="shared" si="0"/>
        <v>0</v>
      </c>
      <c r="E13" s="138"/>
      <c r="F13" s="200">
        <f>D13*E13</f>
        <v>0</v>
      </c>
      <c r="H13" s="36"/>
      <c r="I13" s="37"/>
    </row>
    <row r="14" spans="1:12">
      <c r="A14" s="34"/>
      <c r="B14" s="38"/>
      <c r="C14" s="77"/>
      <c r="D14" s="107"/>
      <c r="E14" s="106"/>
      <c r="F14" s="86"/>
      <c r="H14" s="131"/>
      <c r="L14" s="178"/>
    </row>
    <row r="15" spans="1:12" ht="51">
      <c r="A15" s="34">
        <f>A4+1</f>
        <v>2</v>
      </c>
      <c r="B15" s="45" t="s">
        <v>233</v>
      </c>
      <c r="C15" s="75"/>
      <c r="D15" s="94"/>
      <c r="E15" s="98"/>
      <c r="F15" s="85"/>
      <c r="H15"/>
    </row>
    <row r="16" spans="1:12">
      <c r="A16" s="34"/>
      <c r="B16" s="48"/>
      <c r="C16" s="75"/>
      <c r="D16" s="98"/>
      <c r="E16" s="98"/>
      <c r="F16" s="86"/>
      <c r="H16"/>
    </row>
    <row r="17" spans="1:9" ht="12.75" customHeight="1">
      <c r="A17" s="208"/>
      <c r="B17" s="207" t="s">
        <v>139</v>
      </c>
      <c r="C17" s="209"/>
      <c r="D17" s="210"/>
      <c r="E17" s="211"/>
      <c r="F17" s="394"/>
      <c r="G17" s="204"/>
      <c r="H17"/>
    </row>
    <row r="18" spans="1:9">
      <c r="A18" s="34"/>
      <c r="B18" s="206" t="s">
        <v>234</v>
      </c>
      <c r="C18" s="43" t="s">
        <v>14</v>
      </c>
      <c r="D18" s="94">
        <v>77</v>
      </c>
      <c r="E18" s="92"/>
      <c r="F18" s="200">
        <f t="shared" ref="F18:F20" si="1">D18*E18</f>
        <v>0</v>
      </c>
      <c r="H18" s="36"/>
      <c r="I18" s="37"/>
    </row>
    <row r="19" spans="1:9">
      <c r="A19" s="34"/>
      <c r="B19" s="206" t="s">
        <v>235</v>
      </c>
      <c r="C19" s="43" t="s">
        <v>14</v>
      </c>
      <c r="D19" s="94">
        <v>47.25</v>
      </c>
      <c r="E19" s="92"/>
      <c r="F19" s="200">
        <f t="shared" si="1"/>
        <v>0</v>
      </c>
      <c r="H19" s="36"/>
      <c r="I19" s="37"/>
    </row>
    <row r="20" spans="1:9">
      <c r="A20" s="34"/>
      <c r="B20" s="206" t="s">
        <v>236</v>
      </c>
      <c r="C20" s="43" t="s">
        <v>14</v>
      </c>
      <c r="D20" s="94">
        <v>113.75</v>
      </c>
      <c r="E20" s="92"/>
      <c r="F20" s="200">
        <f t="shared" si="1"/>
        <v>0</v>
      </c>
      <c r="H20" s="36"/>
      <c r="I20" s="37"/>
    </row>
    <row r="21" spans="1:9">
      <c r="A21" s="34"/>
      <c r="B21" s="258" t="s">
        <v>140</v>
      </c>
      <c r="C21" s="43"/>
      <c r="D21" s="44"/>
      <c r="E21" s="138"/>
      <c r="F21" s="200"/>
      <c r="H21" s="36"/>
      <c r="I21" s="37"/>
    </row>
    <row r="22" spans="1:9">
      <c r="A22" s="34"/>
      <c r="B22" s="206" t="s">
        <v>237</v>
      </c>
      <c r="C22" s="43" t="s">
        <v>14</v>
      </c>
      <c r="D22" s="94">
        <v>0</v>
      </c>
      <c r="E22" s="92"/>
      <c r="F22" s="200">
        <f t="shared" ref="F22:F23" si="2">D22*E22</f>
        <v>0</v>
      </c>
      <c r="H22" s="36"/>
      <c r="I22" s="37"/>
    </row>
    <row r="23" spans="1:9">
      <c r="A23" s="34"/>
      <c r="B23" s="206" t="s">
        <v>238</v>
      </c>
      <c r="C23" s="43" t="s">
        <v>14</v>
      </c>
      <c r="D23" s="94">
        <v>0</v>
      </c>
      <c r="E23" s="92"/>
      <c r="F23" s="200">
        <f t="shared" si="2"/>
        <v>0</v>
      </c>
      <c r="H23" s="36"/>
      <c r="I23" s="37"/>
    </row>
    <row r="24" spans="1:9">
      <c r="A24" s="34"/>
      <c r="B24" s="19"/>
      <c r="C24" s="75"/>
      <c r="D24" s="98"/>
      <c r="E24" s="99"/>
      <c r="F24" s="86"/>
      <c r="H24"/>
    </row>
    <row r="25" spans="1:9" ht="153">
      <c r="A25" s="34">
        <f>A15+1</f>
        <v>3</v>
      </c>
      <c r="B25" s="19" t="s">
        <v>101</v>
      </c>
      <c r="C25" s="27"/>
      <c r="D25" s="98"/>
      <c r="E25" s="98"/>
      <c r="F25" s="85"/>
      <c r="H25"/>
    </row>
    <row r="26" spans="1:9">
      <c r="A26" s="34"/>
      <c r="B26" s="162"/>
      <c r="C26" s="75"/>
      <c r="D26" s="94"/>
      <c r="E26" s="95"/>
      <c r="F26" s="96"/>
    </row>
    <row r="27" spans="1:9" ht="12.75" customHeight="1">
      <c r="A27" s="208"/>
      <c r="B27" s="207" t="s">
        <v>139</v>
      </c>
      <c r="C27" s="209"/>
      <c r="D27" s="210"/>
      <c r="E27" s="211"/>
      <c r="F27" s="394"/>
      <c r="G27" s="204"/>
      <c r="H27"/>
    </row>
    <row r="28" spans="1:9">
      <c r="A28" s="34"/>
      <c r="B28" s="206" t="s">
        <v>234</v>
      </c>
      <c r="C28" s="43" t="s">
        <v>13</v>
      </c>
      <c r="D28" s="94">
        <f>D8</f>
        <v>23.099999999999998</v>
      </c>
      <c r="E28" s="92"/>
      <c r="F28" s="200">
        <f t="shared" ref="F28:F30" si="3">D28*E28</f>
        <v>0</v>
      </c>
      <c r="H28" s="36"/>
      <c r="I28" s="37"/>
    </row>
    <row r="29" spans="1:9">
      <c r="A29" s="34"/>
      <c r="B29" s="206" t="s">
        <v>235</v>
      </c>
      <c r="C29" s="43" t="s">
        <v>13</v>
      </c>
      <c r="D29" s="94">
        <f t="shared" ref="D29:D33" si="4">D9</f>
        <v>14.174999999999999</v>
      </c>
      <c r="E29" s="92"/>
      <c r="F29" s="200">
        <f t="shared" si="3"/>
        <v>0</v>
      </c>
      <c r="H29" s="36"/>
      <c r="I29" s="37"/>
    </row>
    <row r="30" spans="1:9">
      <c r="A30" s="34"/>
      <c r="B30" s="206" t="s">
        <v>236</v>
      </c>
      <c r="C30" s="43" t="s">
        <v>13</v>
      </c>
      <c r="D30" s="94">
        <f t="shared" si="4"/>
        <v>34.125</v>
      </c>
      <c r="E30" s="92"/>
      <c r="F30" s="200">
        <f t="shared" si="3"/>
        <v>0</v>
      </c>
      <c r="H30" s="36"/>
      <c r="I30" s="37"/>
    </row>
    <row r="31" spans="1:9">
      <c r="A31" s="34"/>
      <c r="B31" s="258" t="s">
        <v>140</v>
      </c>
      <c r="C31" s="43"/>
      <c r="D31" s="94"/>
      <c r="E31" s="138"/>
      <c r="F31" s="200"/>
      <c r="H31" s="36"/>
      <c r="I31" s="37"/>
    </row>
    <row r="32" spans="1:9">
      <c r="A32" s="34"/>
      <c r="B32" s="206" t="s">
        <v>237</v>
      </c>
      <c r="C32" s="43" t="s">
        <v>13</v>
      </c>
      <c r="D32" s="94">
        <f t="shared" si="4"/>
        <v>0</v>
      </c>
      <c r="E32" s="92"/>
      <c r="F32" s="200">
        <f t="shared" ref="F32:F33" si="5">D32*E32</f>
        <v>0</v>
      </c>
      <c r="H32" s="36"/>
      <c r="I32" s="37"/>
    </row>
    <row r="33" spans="1:9">
      <c r="A33" s="34"/>
      <c r="B33" s="206" t="s">
        <v>238</v>
      </c>
      <c r="C33" s="43" t="s">
        <v>13</v>
      </c>
      <c r="D33" s="94">
        <f t="shared" si="4"/>
        <v>0</v>
      </c>
      <c r="E33" s="92"/>
      <c r="F33" s="200">
        <f t="shared" si="5"/>
        <v>0</v>
      </c>
      <c r="H33" s="36"/>
      <c r="I33" s="37"/>
    </row>
    <row r="34" spans="1:9">
      <c r="A34" s="34"/>
      <c r="B34" s="38"/>
      <c r="C34" s="77"/>
      <c r="D34" s="94"/>
      <c r="E34" s="106"/>
      <c r="F34" s="86"/>
    </row>
    <row r="35" spans="1:9" ht="102">
      <c r="A35" s="34">
        <f>A25+1</f>
        <v>4</v>
      </c>
      <c r="B35" s="48" t="s">
        <v>105</v>
      </c>
      <c r="C35" s="75"/>
      <c r="D35" s="98"/>
      <c r="E35" s="94"/>
      <c r="F35" s="85"/>
    </row>
    <row r="36" spans="1:9">
      <c r="A36" s="34"/>
      <c r="B36" s="42"/>
      <c r="C36" s="75"/>
      <c r="D36" s="98"/>
      <c r="E36" s="98"/>
      <c r="F36" s="85"/>
    </row>
    <row r="37" spans="1:9" ht="12.75" customHeight="1">
      <c r="A37" s="208"/>
      <c r="B37" s="207" t="s">
        <v>139</v>
      </c>
      <c r="C37" s="209"/>
      <c r="D37" s="210"/>
      <c r="E37" s="211"/>
      <c r="F37" s="394"/>
      <c r="G37" s="204"/>
      <c r="H37"/>
    </row>
    <row r="38" spans="1:9">
      <c r="A38" s="34"/>
      <c r="B38" s="206" t="s">
        <v>234</v>
      </c>
      <c r="C38" s="43" t="s">
        <v>14</v>
      </c>
      <c r="D38" s="44">
        <f>D18</f>
        <v>77</v>
      </c>
      <c r="E38" s="138"/>
      <c r="F38" s="200">
        <f>D38*E38</f>
        <v>0</v>
      </c>
      <c r="H38" s="36"/>
      <c r="I38" s="37"/>
    </row>
    <row r="39" spans="1:9">
      <c r="A39" s="34"/>
      <c r="B39" s="206" t="s">
        <v>235</v>
      </c>
      <c r="C39" s="43" t="s">
        <v>14</v>
      </c>
      <c r="D39" s="44">
        <f t="shared" ref="D39:D43" si="6">D19</f>
        <v>47.25</v>
      </c>
      <c r="E39" s="138"/>
      <c r="F39" s="200">
        <f t="shared" ref="F39:F40" si="7">D39*E39</f>
        <v>0</v>
      </c>
      <c r="H39" s="36"/>
      <c r="I39" s="37"/>
    </row>
    <row r="40" spans="1:9">
      <c r="A40" s="34"/>
      <c r="B40" s="206" t="s">
        <v>236</v>
      </c>
      <c r="C40" s="43" t="s">
        <v>14</v>
      </c>
      <c r="D40" s="44">
        <f t="shared" si="6"/>
        <v>113.75</v>
      </c>
      <c r="E40" s="138"/>
      <c r="F40" s="200">
        <f t="shared" si="7"/>
        <v>0</v>
      </c>
      <c r="H40" s="36"/>
      <c r="I40" s="37"/>
    </row>
    <row r="41" spans="1:9">
      <c r="A41" s="34"/>
      <c r="B41" s="258" t="s">
        <v>140</v>
      </c>
      <c r="C41" s="43"/>
      <c r="D41" s="44"/>
      <c r="E41" s="138"/>
      <c r="F41" s="200"/>
      <c r="H41" s="36"/>
      <c r="I41" s="37"/>
    </row>
    <row r="42" spans="1:9">
      <c r="A42" s="34"/>
      <c r="B42" s="206" t="s">
        <v>237</v>
      </c>
      <c r="C42" s="43" t="s">
        <v>14</v>
      </c>
      <c r="D42" s="44">
        <f t="shared" si="6"/>
        <v>0</v>
      </c>
      <c r="E42" s="138"/>
      <c r="F42" s="200">
        <f t="shared" ref="F42:F43" si="8">D42*E42</f>
        <v>0</v>
      </c>
      <c r="H42" s="36"/>
      <c r="I42" s="37"/>
    </row>
    <row r="43" spans="1:9">
      <c r="A43" s="34"/>
      <c r="B43" s="206" t="s">
        <v>238</v>
      </c>
      <c r="C43" s="43" t="s">
        <v>14</v>
      </c>
      <c r="D43" s="44">
        <f t="shared" si="6"/>
        <v>0</v>
      </c>
      <c r="E43" s="138"/>
      <c r="F43" s="200">
        <f t="shared" si="8"/>
        <v>0</v>
      </c>
      <c r="H43" s="36"/>
      <c r="I43" s="37"/>
    </row>
    <row r="44" spans="1:9">
      <c r="A44" s="34"/>
      <c r="B44" s="38"/>
      <c r="C44" s="77"/>
      <c r="D44" s="107"/>
      <c r="E44" s="106"/>
      <c r="F44" s="86"/>
    </row>
    <row r="45" spans="1:9" ht="51">
      <c r="A45" s="34">
        <f>+A35+1</f>
        <v>5</v>
      </c>
      <c r="B45" s="38" t="s">
        <v>41</v>
      </c>
      <c r="C45" s="126"/>
      <c r="D45" s="98"/>
      <c r="E45" s="112"/>
      <c r="F45" s="85"/>
    </row>
    <row r="46" spans="1:9">
      <c r="A46" s="34"/>
      <c r="B46" s="42"/>
      <c r="C46" s="75"/>
      <c r="D46" s="98"/>
      <c r="E46" s="98"/>
      <c r="F46" s="85"/>
    </row>
    <row r="47" spans="1:9" ht="12.75" customHeight="1">
      <c r="A47" s="208"/>
      <c r="B47" s="207" t="s">
        <v>139</v>
      </c>
      <c r="C47" s="209"/>
      <c r="D47" s="210"/>
      <c r="E47" s="211"/>
      <c r="F47" s="394"/>
      <c r="G47" s="204"/>
      <c r="H47"/>
    </row>
    <row r="48" spans="1:9">
      <c r="A48" s="34"/>
      <c r="B48" s="206" t="s">
        <v>234</v>
      </c>
      <c r="C48" s="43" t="s">
        <v>14</v>
      </c>
      <c r="D48" s="44">
        <f>+D38</f>
        <v>77</v>
      </c>
      <c r="E48" s="138"/>
      <c r="F48" s="200">
        <f t="shared" ref="F48:F50" si="9">D48*E48</f>
        <v>0</v>
      </c>
      <c r="H48" s="36"/>
      <c r="I48" s="37"/>
    </row>
    <row r="49" spans="1:9">
      <c r="A49" s="34"/>
      <c r="B49" s="206" t="s">
        <v>235</v>
      </c>
      <c r="C49" s="43" t="s">
        <v>14</v>
      </c>
      <c r="D49" s="44">
        <f>+D39</f>
        <v>47.25</v>
      </c>
      <c r="E49" s="138"/>
      <c r="F49" s="200">
        <f t="shared" si="9"/>
        <v>0</v>
      </c>
      <c r="H49" s="36"/>
      <c r="I49" s="37"/>
    </row>
    <row r="50" spans="1:9">
      <c r="A50" s="34"/>
      <c r="B50" s="206" t="s">
        <v>236</v>
      </c>
      <c r="C50" s="43" t="s">
        <v>14</v>
      </c>
      <c r="D50" s="44">
        <f>+D40</f>
        <v>113.75</v>
      </c>
      <c r="E50" s="138"/>
      <c r="F50" s="200">
        <f t="shared" si="9"/>
        <v>0</v>
      </c>
      <c r="H50" s="36"/>
      <c r="I50" s="37"/>
    </row>
    <row r="51" spans="1:9">
      <c r="A51" s="34"/>
      <c r="B51" s="258" t="s">
        <v>140</v>
      </c>
      <c r="C51" s="43"/>
      <c r="D51" s="44"/>
      <c r="E51" s="138"/>
      <c r="F51" s="200"/>
      <c r="H51" s="36"/>
      <c r="I51" s="37"/>
    </row>
    <row r="52" spans="1:9">
      <c r="A52" s="34"/>
      <c r="B52" s="206" t="s">
        <v>237</v>
      </c>
      <c r="C52" s="43" t="s">
        <v>14</v>
      </c>
      <c r="D52" s="44">
        <f>+D42</f>
        <v>0</v>
      </c>
      <c r="E52" s="138"/>
      <c r="F52" s="200">
        <f t="shared" ref="F52:F53" si="10">D52*E52</f>
        <v>0</v>
      </c>
      <c r="H52" s="36"/>
      <c r="I52" s="37"/>
    </row>
    <row r="53" spans="1:9">
      <c r="A53" s="34"/>
      <c r="B53" s="206" t="s">
        <v>238</v>
      </c>
      <c r="C53" s="43" t="s">
        <v>14</v>
      </c>
      <c r="D53" s="44">
        <f>+D43</f>
        <v>0</v>
      </c>
      <c r="E53" s="138"/>
      <c r="F53" s="200">
        <f t="shared" si="10"/>
        <v>0</v>
      </c>
      <c r="H53" s="36"/>
      <c r="I53" s="37"/>
    </row>
    <row r="54" spans="1:9">
      <c r="A54" s="34"/>
      <c r="B54" s="48"/>
      <c r="C54" s="75"/>
      <c r="D54" s="94"/>
      <c r="E54" s="98"/>
      <c r="F54" s="85"/>
    </row>
    <row r="55" spans="1:9" ht="89.25">
      <c r="A55" s="34">
        <f>+A45+1</f>
        <v>6</v>
      </c>
      <c r="B55" s="48" t="s">
        <v>118</v>
      </c>
      <c r="C55" s="127"/>
      <c r="D55" s="98"/>
      <c r="E55" s="94"/>
      <c r="F55" s="85"/>
    </row>
    <row r="56" spans="1:9">
      <c r="A56" s="34"/>
      <c r="B56" s="42"/>
      <c r="C56" s="75"/>
      <c r="D56" s="98"/>
      <c r="E56" s="98"/>
      <c r="F56" s="85"/>
    </row>
    <row r="57" spans="1:9" ht="12.75" customHeight="1">
      <c r="A57" s="208"/>
      <c r="B57" s="207" t="s">
        <v>139</v>
      </c>
      <c r="C57" s="209"/>
      <c r="D57" s="210"/>
      <c r="E57" s="211"/>
      <c r="F57" s="394"/>
      <c r="G57" s="204"/>
      <c r="H57"/>
    </row>
    <row r="58" spans="1:9">
      <c r="A58" s="34"/>
      <c r="B58" s="206" t="s">
        <v>234</v>
      </c>
      <c r="C58" s="43" t="s">
        <v>14</v>
      </c>
      <c r="D58" s="44">
        <f t="shared" ref="D58:D60" si="11">+D48</f>
        <v>77</v>
      </c>
      <c r="E58" s="138"/>
      <c r="F58" s="200">
        <f t="shared" ref="F58:F60" si="12">D58*E58</f>
        <v>0</v>
      </c>
      <c r="H58" s="36"/>
      <c r="I58" s="37"/>
    </row>
    <row r="59" spans="1:9">
      <c r="A59" s="34"/>
      <c r="B59" s="206" t="s">
        <v>235</v>
      </c>
      <c r="C59" s="43" t="s">
        <v>14</v>
      </c>
      <c r="D59" s="44">
        <f t="shared" si="11"/>
        <v>47.25</v>
      </c>
      <c r="E59" s="138"/>
      <c r="F59" s="200">
        <f t="shared" si="12"/>
        <v>0</v>
      </c>
      <c r="H59" s="36"/>
      <c r="I59" s="37"/>
    </row>
    <row r="60" spans="1:9">
      <c r="A60" s="34"/>
      <c r="B60" s="206" t="s">
        <v>236</v>
      </c>
      <c r="C60" s="43" t="s">
        <v>14</v>
      </c>
      <c r="D60" s="44">
        <f t="shared" si="11"/>
        <v>113.75</v>
      </c>
      <c r="E60" s="138"/>
      <c r="F60" s="200">
        <f t="shared" si="12"/>
        <v>0</v>
      </c>
      <c r="H60" s="36"/>
      <c r="I60" s="37"/>
    </row>
    <row r="61" spans="1:9">
      <c r="A61" s="34"/>
      <c r="B61" s="258" t="s">
        <v>140</v>
      </c>
      <c r="C61" s="43"/>
      <c r="D61" s="44"/>
      <c r="E61" s="138"/>
      <c r="F61" s="200"/>
      <c r="H61" s="36"/>
      <c r="I61" s="37"/>
    </row>
    <row r="62" spans="1:9">
      <c r="A62" s="34"/>
      <c r="B62" s="206" t="s">
        <v>237</v>
      </c>
      <c r="C62" s="43" t="s">
        <v>14</v>
      </c>
      <c r="D62" s="44">
        <f t="shared" ref="D62:D63" si="13">+D52</f>
        <v>0</v>
      </c>
      <c r="E62" s="138"/>
      <c r="F62" s="200">
        <f t="shared" ref="F62:F63" si="14">D62*E62</f>
        <v>0</v>
      </c>
      <c r="H62" s="36"/>
      <c r="I62" s="37"/>
    </row>
    <row r="63" spans="1:9">
      <c r="A63" s="34"/>
      <c r="B63" s="206" t="s">
        <v>238</v>
      </c>
      <c r="C63" s="43" t="s">
        <v>14</v>
      </c>
      <c r="D63" s="44">
        <f t="shared" si="13"/>
        <v>0</v>
      </c>
      <c r="E63" s="138"/>
      <c r="F63" s="200">
        <f t="shared" si="14"/>
        <v>0</v>
      </c>
      <c r="H63" s="36"/>
      <c r="I63" s="37"/>
    </row>
    <row r="65" spans="1:12">
      <c r="E65" s="104" t="s">
        <v>22</v>
      </c>
      <c r="F65" s="297">
        <f>SUM(F5:F64)</f>
        <v>0</v>
      </c>
    </row>
    <row r="66" spans="1:12">
      <c r="B66" s="62"/>
    </row>
    <row r="67" spans="1:12" ht="25.5">
      <c r="A67" s="34">
        <v>7</v>
      </c>
      <c r="B67" s="179" t="s">
        <v>109</v>
      </c>
      <c r="C67" s="182"/>
      <c r="D67" s="181"/>
      <c r="E67" s="106"/>
      <c r="F67" s="86"/>
      <c r="H67" s="130"/>
    </row>
    <row r="68" spans="1:12">
      <c r="A68" s="34"/>
      <c r="B68" s="48"/>
      <c r="C68" s="75"/>
      <c r="D68" s="98"/>
      <c r="E68" s="98"/>
      <c r="F68" s="86"/>
      <c r="H68" s="131"/>
      <c r="I68" s="134"/>
      <c r="L68" s="178"/>
    </row>
    <row r="69" spans="1:12">
      <c r="A69" s="34"/>
      <c r="B69" s="42"/>
      <c r="C69" s="75"/>
      <c r="D69" s="98"/>
      <c r="E69" s="98"/>
      <c r="F69" s="85"/>
      <c r="H69" s="131"/>
      <c r="I69" s="134"/>
      <c r="L69" s="178"/>
    </row>
    <row r="70" spans="1:12" ht="12.75" customHeight="1">
      <c r="A70" s="208"/>
      <c r="B70" s="207" t="s">
        <v>139</v>
      </c>
      <c r="C70" s="209"/>
      <c r="D70" s="210"/>
      <c r="E70" s="211"/>
      <c r="F70" s="394"/>
      <c r="G70" s="204"/>
      <c r="H70"/>
    </row>
    <row r="71" spans="1:12">
      <c r="A71" s="34"/>
      <c r="B71" s="206" t="s">
        <v>234</v>
      </c>
      <c r="C71" s="43"/>
      <c r="D71" s="94">
        <v>0</v>
      </c>
      <c r="E71" s="138"/>
      <c r="F71" s="200">
        <f t="shared" ref="F71:F73" si="15">D71*E71</f>
        <v>0</v>
      </c>
      <c r="H71" s="36"/>
      <c r="I71" s="37"/>
    </row>
    <row r="72" spans="1:12">
      <c r="A72" s="34"/>
      <c r="B72" s="206" t="s">
        <v>235</v>
      </c>
      <c r="C72" s="43"/>
      <c r="D72" s="94">
        <v>0</v>
      </c>
      <c r="E72" s="138"/>
      <c r="F72" s="200">
        <f t="shared" si="15"/>
        <v>0</v>
      </c>
      <c r="H72" s="36"/>
      <c r="I72" s="37"/>
    </row>
    <row r="73" spans="1:12">
      <c r="A73" s="34"/>
      <c r="B73" s="206" t="s">
        <v>236</v>
      </c>
      <c r="C73" s="43"/>
      <c r="D73" s="94">
        <v>0</v>
      </c>
      <c r="E73" s="138"/>
      <c r="F73" s="200">
        <f t="shared" si="15"/>
        <v>0</v>
      </c>
      <c r="H73" s="36"/>
      <c r="I73" s="37"/>
    </row>
    <row r="74" spans="1:12">
      <c r="A74" s="34"/>
      <c r="B74" s="258" t="s">
        <v>140</v>
      </c>
      <c r="C74" s="43"/>
      <c r="D74" s="44"/>
      <c r="E74" s="138"/>
      <c r="F74" s="200"/>
      <c r="H74" s="36"/>
      <c r="I74" s="37"/>
    </row>
    <row r="75" spans="1:12">
      <c r="A75" s="34"/>
      <c r="B75" s="206" t="s">
        <v>237</v>
      </c>
      <c r="C75" s="43"/>
      <c r="D75" s="94">
        <v>1</v>
      </c>
      <c r="E75" s="417"/>
      <c r="F75" s="200">
        <f t="shared" ref="F75" si="16">D75*E75</f>
        <v>0</v>
      </c>
      <c r="H75" s="36"/>
      <c r="I75" s="37"/>
    </row>
    <row r="76" spans="1:12">
      <c r="A76" s="34"/>
      <c r="B76" s="206" t="s">
        <v>238</v>
      </c>
      <c r="C76" s="43"/>
      <c r="D76" s="94">
        <v>1</v>
      </c>
      <c r="E76" s="418"/>
      <c r="F76" s="200">
        <f>D76*E76</f>
        <v>0</v>
      </c>
      <c r="H76" s="36"/>
      <c r="I76" s="37"/>
    </row>
    <row r="77" spans="1:12">
      <c r="A77" s="34"/>
      <c r="B77" s="140" t="s">
        <v>22</v>
      </c>
      <c r="C77" s="76"/>
      <c r="D77" s="94">
        <f>SUM(D71:D76)</f>
        <v>2</v>
      </c>
      <c r="E77" s="138"/>
      <c r="F77" s="86"/>
      <c r="H77" s="131"/>
      <c r="I77" s="134"/>
      <c r="L77" s="178"/>
    </row>
    <row r="78" spans="1:12">
      <c r="A78" s="34"/>
      <c r="B78" s="38"/>
      <c r="C78" s="77"/>
      <c r="D78" s="107"/>
      <c r="E78" s="104" t="s">
        <v>22</v>
      </c>
      <c r="F78" s="297">
        <f>SUM(F71:F76)</f>
        <v>0</v>
      </c>
      <c r="H78" s="131"/>
      <c r="L78" s="178"/>
    </row>
    <row r="79" spans="1:12" ht="166.5">
      <c r="A79" s="34">
        <v>8</v>
      </c>
      <c r="B79" s="199" t="s">
        <v>453</v>
      </c>
      <c r="C79" s="77"/>
      <c r="D79" s="118"/>
      <c r="E79" s="115"/>
      <c r="F79" s="123"/>
      <c r="H79"/>
    </row>
    <row r="80" spans="1:12">
      <c r="A80" s="34"/>
      <c r="B80" s="48"/>
      <c r="C80" s="77"/>
      <c r="D80" s="84"/>
      <c r="E80" s="115"/>
      <c r="F80" s="123"/>
      <c r="H80"/>
    </row>
    <row r="81" spans="1:12" ht="12.75" customHeight="1">
      <c r="A81" s="208"/>
      <c r="B81" s="207" t="s">
        <v>139</v>
      </c>
      <c r="C81" s="209"/>
      <c r="D81" s="210"/>
      <c r="E81" s="211"/>
      <c r="F81" s="394"/>
      <c r="G81" s="204"/>
      <c r="H81"/>
    </row>
    <row r="82" spans="1:12">
      <c r="A82" s="34"/>
      <c r="B82" s="206" t="s">
        <v>234</v>
      </c>
      <c r="C82" s="43" t="s">
        <v>16</v>
      </c>
      <c r="D82" s="84">
        <v>0</v>
      </c>
      <c r="E82" s="115"/>
      <c r="F82" s="123">
        <f t="shared" ref="F82:F86" si="17">D82*E82</f>
        <v>0</v>
      </c>
      <c r="H82" s="36"/>
      <c r="I82" s="37"/>
    </row>
    <row r="83" spans="1:12">
      <c r="A83" s="34"/>
      <c r="B83" s="206" t="s">
        <v>235</v>
      </c>
      <c r="C83" s="43" t="s">
        <v>16</v>
      </c>
      <c r="D83" s="84">
        <v>0</v>
      </c>
      <c r="E83" s="115"/>
      <c r="F83" s="123">
        <f t="shared" si="17"/>
        <v>0</v>
      </c>
      <c r="H83" s="36"/>
      <c r="I83" s="37"/>
    </row>
    <row r="84" spans="1:12">
      <c r="A84" s="34"/>
      <c r="B84" s="206" t="s">
        <v>236</v>
      </c>
      <c r="C84" s="43" t="s">
        <v>16</v>
      </c>
      <c r="D84" s="84">
        <v>0</v>
      </c>
      <c r="E84" s="115"/>
      <c r="F84" s="123">
        <f t="shared" si="17"/>
        <v>0</v>
      </c>
      <c r="H84" s="36"/>
      <c r="I84" s="37"/>
    </row>
    <row r="85" spans="1:12">
      <c r="A85" s="34"/>
      <c r="B85" s="258" t="s">
        <v>140</v>
      </c>
      <c r="C85" s="43"/>
      <c r="D85" s="84"/>
      <c r="E85" s="115"/>
      <c r="F85" s="123"/>
      <c r="H85" s="36"/>
      <c r="I85" s="37"/>
    </row>
    <row r="86" spans="1:12">
      <c r="A86" s="34"/>
      <c r="B86" s="206" t="s">
        <v>237</v>
      </c>
      <c r="C86" s="43" t="s">
        <v>16</v>
      </c>
      <c r="D86" s="84">
        <v>0</v>
      </c>
      <c r="E86" s="115"/>
      <c r="F86" s="123">
        <f t="shared" si="17"/>
        <v>0</v>
      </c>
      <c r="H86" s="36"/>
      <c r="I86" s="37"/>
    </row>
    <row r="87" spans="1:12">
      <c r="A87" s="34"/>
      <c r="B87" s="206" t="s">
        <v>238</v>
      </c>
      <c r="C87" s="43" t="s">
        <v>16</v>
      </c>
      <c r="D87" s="84">
        <v>0</v>
      </c>
      <c r="E87" s="115"/>
      <c r="F87" s="123">
        <f>D87*E87</f>
        <v>0</v>
      </c>
      <c r="H87" s="36"/>
      <c r="I87" s="37"/>
    </row>
    <row r="88" spans="1:12">
      <c r="A88" s="34"/>
      <c r="B88" s="140"/>
      <c r="C88" s="76"/>
      <c r="D88" s="84"/>
      <c r="E88" s="140" t="s">
        <v>22</v>
      </c>
      <c r="F88" s="123"/>
      <c r="H88" s="131"/>
      <c r="I88" s="134"/>
      <c r="L88" s="178"/>
    </row>
    <row r="89" spans="1:12">
      <c r="A89" s="34"/>
      <c r="B89" s="38"/>
      <c r="C89" s="77"/>
      <c r="D89" s="107"/>
      <c r="E89" s="104" t="s">
        <v>22</v>
      </c>
      <c r="F89" s="297">
        <f>SUM(F82:F87)</f>
        <v>0</v>
      </c>
      <c r="H89" s="131"/>
      <c r="L89" s="178"/>
    </row>
    <row r="90" spans="1:12">
      <c r="A90" s="34"/>
      <c r="B90" s="19"/>
      <c r="C90" s="75"/>
      <c r="D90" s="98"/>
      <c r="E90" s="99"/>
      <c r="F90" s="86"/>
      <c r="H90"/>
    </row>
    <row r="91" spans="1:12">
      <c r="A91" s="34"/>
      <c r="B91" s="19" t="s">
        <v>66</v>
      </c>
      <c r="C91" s="75"/>
      <c r="D91" s="98"/>
      <c r="E91" s="99"/>
      <c r="F91" s="86"/>
      <c r="H91"/>
    </row>
    <row r="92" spans="1:12">
      <c r="A92" s="34"/>
      <c r="B92" s="207" t="s">
        <v>139</v>
      </c>
      <c r="C92" s="77"/>
      <c r="D92" s="94"/>
      <c r="E92" s="92"/>
      <c r="F92" s="200"/>
      <c r="H92"/>
    </row>
    <row r="93" spans="1:12" ht="25.5">
      <c r="A93" s="34"/>
      <c r="B93" s="206" t="s">
        <v>454</v>
      </c>
      <c r="C93" s="77"/>
      <c r="D93" s="94"/>
      <c r="E93" s="92"/>
      <c r="F93" s="200">
        <f>F8+F18+F28+F38+F48+F58+F71+F82</f>
        <v>0</v>
      </c>
      <c r="H93" s="400"/>
    </row>
    <row r="94" spans="1:12" ht="25.5">
      <c r="A94" s="34"/>
      <c r="B94" s="206" t="s">
        <v>455</v>
      </c>
      <c r="C94" s="77"/>
      <c r="D94" s="94"/>
      <c r="E94" s="92"/>
      <c r="F94" s="200">
        <f t="shared" ref="F94:F98" si="18">F9+F19+F29+F39+F49+F59+F72+F83</f>
        <v>0</v>
      </c>
      <c r="H94" s="400"/>
    </row>
    <row r="95" spans="1:12" ht="25.5">
      <c r="A95" s="34"/>
      <c r="B95" s="206" t="s">
        <v>456</v>
      </c>
      <c r="C95" s="77"/>
      <c r="D95" s="94"/>
      <c r="E95" s="92"/>
      <c r="F95" s="200">
        <f t="shared" si="18"/>
        <v>0</v>
      </c>
      <c r="H95" s="400"/>
    </row>
    <row r="96" spans="1:12">
      <c r="A96" s="34"/>
      <c r="B96" s="258" t="s">
        <v>140</v>
      </c>
      <c r="C96" s="77"/>
      <c r="D96" s="94"/>
      <c r="E96" s="92"/>
      <c r="F96" s="200"/>
      <c r="H96" s="400"/>
    </row>
    <row r="97" spans="1:8" ht="25.5">
      <c r="A97" s="34"/>
      <c r="B97" s="206" t="s">
        <v>457</v>
      </c>
      <c r="C97" s="77"/>
      <c r="D97" s="94"/>
      <c r="E97" s="138"/>
      <c r="F97" s="200">
        <f t="shared" si="18"/>
        <v>0</v>
      </c>
      <c r="H97" s="400"/>
    </row>
    <row r="98" spans="1:8" ht="25.5">
      <c r="A98" s="34"/>
      <c r="B98" s="206" t="s">
        <v>458</v>
      </c>
      <c r="C98" s="77"/>
      <c r="D98" s="94"/>
      <c r="E98" s="138"/>
      <c r="F98" s="200">
        <f t="shared" si="18"/>
        <v>0</v>
      </c>
      <c r="H98"/>
    </row>
    <row r="99" spans="1:8" ht="16.5" thickBot="1">
      <c r="A99" s="21"/>
      <c r="B99" s="72"/>
      <c r="C99" s="78"/>
      <c r="D99" s="98"/>
      <c r="E99" s="70" t="s">
        <v>34</v>
      </c>
      <c r="F99" s="70">
        <f>SUM(F92:F98)</f>
        <v>0</v>
      </c>
      <c r="H99"/>
    </row>
    <row r="100" spans="1:8" ht="15.75" thickTop="1">
      <c r="A100" s="34"/>
      <c r="B100" s="19"/>
      <c r="C100" s="78"/>
      <c r="D100" s="98"/>
      <c r="E100" s="98"/>
      <c r="F100" s="85"/>
      <c r="H100"/>
    </row>
    <row r="101" spans="1:8">
      <c r="A101" s="34"/>
      <c r="B101" s="19"/>
      <c r="C101" s="78"/>
      <c r="D101" s="98"/>
      <c r="E101" s="98"/>
      <c r="F101" s="85"/>
      <c r="H101"/>
    </row>
    <row r="102" spans="1:8">
      <c r="A102" s="34"/>
      <c r="B102" s="19"/>
      <c r="C102" s="75"/>
      <c r="D102" s="98"/>
      <c r="E102" s="98"/>
      <c r="F102" s="85"/>
      <c r="H102"/>
    </row>
    <row r="103" spans="1:8">
      <c r="A103" s="34"/>
      <c r="B103" s="38"/>
      <c r="C103" s="75"/>
      <c r="D103" s="98"/>
      <c r="E103" s="98"/>
      <c r="F103" s="85"/>
    </row>
    <row r="104" spans="1:8">
      <c r="A104" s="34"/>
      <c r="B104" s="38"/>
      <c r="C104" s="75"/>
      <c r="D104" s="98"/>
      <c r="E104" s="98"/>
      <c r="F104" s="85"/>
      <c r="H104"/>
    </row>
    <row r="106" spans="1:8">
      <c r="B106" s="419"/>
      <c r="C106" s="79"/>
      <c r="D106" s="100"/>
      <c r="E106" s="97"/>
      <c r="F106" s="93"/>
      <c r="H106"/>
    </row>
    <row r="108" spans="1:8">
      <c r="B108" s="45"/>
      <c r="C108" s="80"/>
      <c r="D108" s="101"/>
      <c r="E108" s="102"/>
      <c r="F108" s="86"/>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M48"/>
  <sheetViews>
    <sheetView showZeros="0" topLeftCell="A2" workbookViewId="0">
      <selection activeCell="B18" sqref="B18"/>
    </sheetView>
  </sheetViews>
  <sheetFormatPr defaultRowHeight="12.75"/>
  <cols>
    <col min="1" max="1" width="4.7109375" style="27" customWidth="1"/>
    <col min="2" max="2" width="1.7109375" style="27" customWidth="1"/>
    <col min="3" max="3" width="24.28515625" style="16" customWidth="1"/>
    <col min="4" max="4" width="1.140625" style="16" customWidth="1"/>
    <col min="5" max="5" width="19.7109375" style="39" customWidth="1"/>
    <col min="6" max="6" width="1.7109375" style="39" customWidth="1"/>
    <col min="7" max="7" width="19.7109375" style="55" customWidth="1"/>
    <col min="8" max="8" width="1.7109375" style="55" customWidth="1"/>
    <col min="9" max="9" width="16.85546875" style="56" customWidth="1"/>
    <col min="10" max="10" width="1.7109375" style="56" customWidth="1"/>
    <col min="11" max="11" width="17.28515625" style="56" customWidth="1"/>
    <col min="12" max="12" width="1.7109375" style="56" customWidth="1"/>
    <col min="13" max="13" width="17" style="56" customWidth="1"/>
    <col min="14" max="258" width="9.140625" style="4"/>
    <col min="259" max="259" width="17.5703125" style="4" customWidth="1"/>
    <col min="260" max="260" width="42.42578125" style="4" customWidth="1"/>
    <col min="261" max="261" width="9.140625" style="4"/>
    <col min="262" max="262" width="20.7109375" style="4" customWidth="1"/>
    <col min="263" max="514" width="9.140625" style="4"/>
    <col min="515" max="515" width="17.5703125" style="4" customWidth="1"/>
    <col min="516" max="516" width="42.42578125" style="4" customWidth="1"/>
    <col min="517" max="517" width="9.140625" style="4"/>
    <col min="518" max="518" width="20.7109375" style="4" customWidth="1"/>
    <col min="519" max="770" width="9.140625" style="4"/>
    <col min="771" max="771" width="17.5703125" style="4" customWidth="1"/>
    <col min="772" max="772" width="42.42578125" style="4" customWidth="1"/>
    <col min="773" max="773" width="9.140625" style="4"/>
    <col min="774" max="774" width="20.7109375" style="4" customWidth="1"/>
    <col min="775" max="1026" width="9.140625" style="4"/>
    <col min="1027" max="1027" width="17.5703125" style="4" customWidth="1"/>
    <col min="1028" max="1028" width="42.42578125" style="4" customWidth="1"/>
    <col min="1029" max="1029" width="9.140625" style="4"/>
    <col min="1030" max="1030" width="20.7109375" style="4" customWidth="1"/>
    <col min="1031" max="1282" width="9.140625" style="4"/>
    <col min="1283" max="1283" width="17.5703125" style="4" customWidth="1"/>
    <col min="1284" max="1284" width="42.42578125" style="4" customWidth="1"/>
    <col min="1285" max="1285" width="9.140625" style="4"/>
    <col min="1286" max="1286" width="20.7109375" style="4" customWidth="1"/>
    <col min="1287" max="1538" width="9.140625" style="4"/>
    <col min="1539" max="1539" width="17.5703125" style="4" customWidth="1"/>
    <col min="1540" max="1540" width="42.42578125" style="4" customWidth="1"/>
    <col min="1541" max="1541" width="9.140625" style="4"/>
    <col min="1542" max="1542" width="20.7109375" style="4" customWidth="1"/>
    <col min="1543" max="1794" width="9.140625" style="4"/>
    <col min="1795" max="1795" width="17.5703125" style="4" customWidth="1"/>
    <col min="1796" max="1796" width="42.42578125" style="4" customWidth="1"/>
    <col min="1797" max="1797" width="9.140625" style="4"/>
    <col min="1798" max="1798" width="20.7109375" style="4" customWidth="1"/>
    <col min="1799" max="2050" width="9.140625" style="4"/>
    <col min="2051" max="2051" width="17.5703125" style="4" customWidth="1"/>
    <col min="2052" max="2052" width="42.42578125" style="4" customWidth="1"/>
    <col min="2053" max="2053" width="9.140625" style="4"/>
    <col min="2054" max="2054" width="20.7109375" style="4" customWidth="1"/>
    <col min="2055" max="2306" width="9.140625" style="4"/>
    <col min="2307" max="2307" width="17.5703125" style="4" customWidth="1"/>
    <col min="2308" max="2308" width="42.42578125" style="4" customWidth="1"/>
    <col min="2309" max="2309" width="9.140625" style="4"/>
    <col min="2310" max="2310" width="20.7109375" style="4" customWidth="1"/>
    <col min="2311" max="2562" width="9.140625" style="4"/>
    <col min="2563" max="2563" width="17.5703125" style="4" customWidth="1"/>
    <col min="2564" max="2564" width="42.42578125" style="4" customWidth="1"/>
    <col min="2565" max="2565" width="9.140625" style="4"/>
    <col min="2566" max="2566" width="20.7109375" style="4" customWidth="1"/>
    <col min="2567" max="2818" width="9.140625" style="4"/>
    <col min="2819" max="2819" width="17.5703125" style="4" customWidth="1"/>
    <col min="2820" max="2820" width="42.42578125" style="4" customWidth="1"/>
    <col min="2821" max="2821" width="9.140625" style="4"/>
    <col min="2822" max="2822" width="20.7109375" style="4" customWidth="1"/>
    <col min="2823" max="3074" width="9.140625" style="4"/>
    <col min="3075" max="3075" width="17.5703125" style="4" customWidth="1"/>
    <col min="3076" max="3076" width="42.42578125" style="4" customWidth="1"/>
    <col min="3077" max="3077" width="9.140625" style="4"/>
    <col min="3078" max="3078" width="20.7109375" style="4" customWidth="1"/>
    <col min="3079" max="3330" width="9.140625" style="4"/>
    <col min="3331" max="3331" width="17.5703125" style="4" customWidth="1"/>
    <col min="3332" max="3332" width="42.42578125" style="4" customWidth="1"/>
    <col min="3333" max="3333" width="9.140625" style="4"/>
    <col min="3334" max="3334" width="20.7109375" style="4" customWidth="1"/>
    <col min="3335" max="3586" width="9.140625" style="4"/>
    <col min="3587" max="3587" width="17.5703125" style="4" customWidth="1"/>
    <col min="3588" max="3588" width="42.42578125" style="4" customWidth="1"/>
    <col min="3589" max="3589" width="9.140625" style="4"/>
    <col min="3590" max="3590" width="20.7109375" style="4" customWidth="1"/>
    <col min="3591" max="3842" width="9.140625" style="4"/>
    <col min="3843" max="3843" width="17.5703125" style="4" customWidth="1"/>
    <col min="3844" max="3844" width="42.42578125" style="4" customWidth="1"/>
    <col min="3845" max="3845" width="9.140625" style="4"/>
    <col min="3846" max="3846" width="20.7109375" style="4" customWidth="1"/>
    <col min="3847" max="4098" width="9.140625" style="4"/>
    <col min="4099" max="4099" width="17.5703125" style="4" customWidth="1"/>
    <col min="4100" max="4100" width="42.42578125" style="4" customWidth="1"/>
    <col min="4101" max="4101" width="9.140625" style="4"/>
    <col min="4102" max="4102" width="20.7109375" style="4" customWidth="1"/>
    <col min="4103" max="4354" width="9.140625" style="4"/>
    <col min="4355" max="4355" width="17.5703125" style="4" customWidth="1"/>
    <col min="4356" max="4356" width="42.42578125" style="4" customWidth="1"/>
    <col min="4357" max="4357" width="9.140625" style="4"/>
    <col min="4358" max="4358" width="20.7109375" style="4" customWidth="1"/>
    <col min="4359" max="4610" width="9.140625" style="4"/>
    <col min="4611" max="4611" width="17.5703125" style="4" customWidth="1"/>
    <col min="4612" max="4612" width="42.42578125" style="4" customWidth="1"/>
    <col min="4613" max="4613" width="9.140625" style="4"/>
    <col min="4614" max="4614" width="20.7109375" style="4" customWidth="1"/>
    <col min="4615" max="4866" width="9.140625" style="4"/>
    <col min="4867" max="4867" width="17.5703125" style="4" customWidth="1"/>
    <col min="4868" max="4868" width="42.42578125" style="4" customWidth="1"/>
    <col min="4869" max="4869" width="9.140625" style="4"/>
    <col min="4870" max="4870" width="20.7109375" style="4" customWidth="1"/>
    <col min="4871" max="5122" width="9.140625" style="4"/>
    <col min="5123" max="5123" width="17.5703125" style="4" customWidth="1"/>
    <col min="5124" max="5124" width="42.42578125" style="4" customWidth="1"/>
    <col min="5125" max="5125" width="9.140625" style="4"/>
    <col min="5126" max="5126" width="20.7109375" style="4" customWidth="1"/>
    <col min="5127" max="5378" width="9.140625" style="4"/>
    <col min="5379" max="5379" width="17.5703125" style="4" customWidth="1"/>
    <col min="5380" max="5380" width="42.42578125" style="4" customWidth="1"/>
    <col min="5381" max="5381" width="9.140625" style="4"/>
    <col min="5382" max="5382" width="20.7109375" style="4" customWidth="1"/>
    <col min="5383" max="5634" width="9.140625" style="4"/>
    <col min="5635" max="5635" width="17.5703125" style="4" customWidth="1"/>
    <col min="5636" max="5636" width="42.42578125" style="4" customWidth="1"/>
    <col min="5637" max="5637" width="9.140625" style="4"/>
    <col min="5638" max="5638" width="20.7109375" style="4" customWidth="1"/>
    <col min="5639" max="5890" width="9.140625" style="4"/>
    <col min="5891" max="5891" width="17.5703125" style="4" customWidth="1"/>
    <col min="5892" max="5892" width="42.42578125" style="4" customWidth="1"/>
    <col min="5893" max="5893" width="9.140625" style="4"/>
    <col min="5894" max="5894" width="20.7109375" style="4" customWidth="1"/>
    <col min="5895" max="6146" width="9.140625" style="4"/>
    <col min="6147" max="6147" width="17.5703125" style="4" customWidth="1"/>
    <col min="6148" max="6148" width="42.42578125" style="4" customWidth="1"/>
    <col min="6149" max="6149" width="9.140625" style="4"/>
    <col min="6150" max="6150" width="20.7109375" style="4" customWidth="1"/>
    <col min="6151" max="6402" width="9.140625" style="4"/>
    <col min="6403" max="6403" width="17.5703125" style="4" customWidth="1"/>
    <col min="6404" max="6404" width="42.42578125" style="4" customWidth="1"/>
    <col min="6405" max="6405" width="9.140625" style="4"/>
    <col min="6406" max="6406" width="20.7109375" style="4" customWidth="1"/>
    <col min="6407" max="6658" width="9.140625" style="4"/>
    <col min="6659" max="6659" width="17.5703125" style="4" customWidth="1"/>
    <col min="6660" max="6660" width="42.42578125" style="4" customWidth="1"/>
    <col min="6661" max="6661" width="9.140625" style="4"/>
    <col min="6662" max="6662" width="20.7109375" style="4" customWidth="1"/>
    <col min="6663" max="6914" width="9.140625" style="4"/>
    <col min="6915" max="6915" width="17.5703125" style="4" customWidth="1"/>
    <col min="6916" max="6916" width="42.42578125" style="4" customWidth="1"/>
    <col min="6917" max="6917" width="9.140625" style="4"/>
    <col min="6918" max="6918" width="20.7109375" style="4" customWidth="1"/>
    <col min="6919" max="7170" width="9.140625" style="4"/>
    <col min="7171" max="7171" width="17.5703125" style="4" customWidth="1"/>
    <col min="7172" max="7172" width="42.42578125" style="4" customWidth="1"/>
    <col min="7173" max="7173" width="9.140625" style="4"/>
    <col min="7174" max="7174" width="20.7109375" style="4" customWidth="1"/>
    <col min="7175" max="7426" width="9.140625" style="4"/>
    <col min="7427" max="7427" width="17.5703125" style="4" customWidth="1"/>
    <col min="7428" max="7428" width="42.42578125" style="4" customWidth="1"/>
    <col min="7429" max="7429" width="9.140625" style="4"/>
    <col min="7430" max="7430" width="20.7109375" style="4" customWidth="1"/>
    <col min="7431" max="7682" width="9.140625" style="4"/>
    <col min="7683" max="7683" width="17.5703125" style="4" customWidth="1"/>
    <col min="7684" max="7684" width="42.42578125" style="4" customWidth="1"/>
    <col min="7685" max="7685" width="9.140625" style="4"/>
    <col min="7686" max="7686" width="20.7109375" style="4" customWidth="1"/>
    <col min="7687" max="7938" width="9.140625" style="4"/>
    <col min="7939" max="7939" width="17.5703125" style="4" customWidth="1"/>
    <col min="7940" max="7940" width="42.42578125" style="4" customWidth="1"/>
    <col min="7941" max="7941" width="9.140625" style="4"/>
    <col min="7942" max="7942" width="20.7109375" style="4" customWidth="1"/>
    <col min="7943" max="8194" width="9.140625" style="4"/>
    <col min="8195" max="8195" width="17.5703125" style="4" customWidth="1"/>
    <col min="8196" max="8196" width="42.42578125" style="4" customWidth="1"/>
    <col min="8197" max="8197" width="9.140625" style="4"/>
    <col min="8198" max="8198" width="20.7109375" style="4" customWidth="1"/>
    <col min="8199" max="8450" width="9.140625" style="4"/>
    <col min="8451" max="8451" width="17.5703125" style="4" customWidth="1"/>
    <col min="8452" max="8452" width="42.42578125" style="4" customWidth="1"/>
    <col min="8453" max="8453" width="9.140625" style="4"/>
    <col min="8454" max="8454" width="20.7109375" style="4" customWidth="1"/>
    <col min="8455" max="8706" width="9.140625" style="4"/>
    <col min="8707" max="8707" width="17.5703125" style="4" customWidth="1"/>
    <col min="8708" max="8708" width="42.42578125" style="4" customWidth="1"/>
    <col min="8709" max="8709" width="9.140625" style="4"/>
    <col min="8710" max="8710" width="20.7109375" style="4" customWidth="1"/>
    <col min="8711" max="8962" width="9.140625" style="4"/>
    <col min="8963" max="8963" width="17.5703125" style="4" customWidth="1"/>
    <col min="8964" max="8964" width="42.42578125" style="4" customWidth="1"/>
    <col min="8965" max="8965" width="9.140625" style="4"/>
    <col min="8966" max="8966" width="20.7109375" style="4" customWidth="1"/>
    <col min="8967" max="9218" width="9.140625" style="4"/>
    <col min="9219" max="9219" width="17.5703125" style="4" customWidth="1"/>
    <col min="9220" max="9220" width="42.42578125" style="4" customWidth="1"/>
    <col min="9221" max="9221" width="9.140625" style="4"/>
    <col min="9222" max="9222" width="20.7109375" style="4" customWidth="1"/>
    <col min="9223" max="9474" width="9.140625" style="4"/>
    <col min="9475" max="9475" width="17.5703125" style="4" customWidth="1"/>
    <col min="9476" max="9476" width="42.42578125" style="4" customWidth="1"/>
    <col min="9477" max="9477" width="9.140625" style="4"/>
    <col min="9478" max="9478" width="20.7109375" style="4" customWidth="1"/>
    <col min="9479" max="9730" width="9.140625" style="4"/>
    <col min="9731" max="9731" width="17.5703125" style="4" customWidth="1"/>
    <col min="9732" max="9732" width="42.42578125" style="4" customWidth="1"/>
    <col min="9733" max="9733" width="9.140625" style="4"/>
    <col min="9734" max="9734" width="20.7109375" style="4" customWidth="1"/>
    <col min="9735" max="9986" width="9.140625" style="4"/>
    <col min="9987" max="9987" width="17.5703125" style="4" customWidth="1"/>
    <col min="9988" max="9988" width="42.42578125" style="4" customWidth="1"/>
    <col min="9989" max="9989" width="9.140625" style="4"/>
    <col min="9990" max="9990" width="20.7109375" style="4" customWidth="1"/>
    <col min="9991" max="10242" width="9.140625" style="4"/>
    <col min="10243" max="10243" width="17.5703125" style="4" customWidth="1"/>
    <col min="10244" max="10244" width="42.42578125" style="4" customWidth="1"/>
    <col min="10245" max="10245" width="9.140625" style="4"/>
    <col min="10246" max="10246" width="20.7109375" style="4" customWidth="1"/>
    <col min="10247" max="10498" width="9.140625" style="4"/>
    <col min="10499" max="10499" width="17.5703125" style="4" customWidth="1"/>
    <col min="10500" max="10500" width="42.42578125" style="4" customWidth="1"/>
    <col min="10501" max="10501" width="9.140625" style="4"/>
    <col min="10502" max="10502" width="20.7109375" style="4" customWidth="1"/>
    <col min="10503" max="10754" width="9.140625" style="4"/>
    <col min="10755" max="10755" width="17.5703125" style="4" customWidth="1"/>
    <col min="10756" max="10756" width="42.42578125" style="4" customWidth="1"/>
    <col min="10757" max="10757" width="9.140625" style="4"/>
    <col min="10758" max="10758" width="20.7109375" style="4" customWidth="1"/>
    <col min="10759" max="11010" width="9.140625" style="4"/>
    <col min="11011" max="11011" width="17.5703125" style="4" customWidth="1"/>
    <col min="11012" max="11012" width="42.42578125" style="4" customWidth="1"/>
    <col min="11013" max="11013" width="9.140625" style="4"/>
    <col min="11014" max="11014" width="20.7109375" style="4" customWidth="1"/>
    <col min="11015" max="11266" width="9.140625" style="4"/>
    <col min="11267" max="11267" width="17.5703125" style="4" customWidth="1"/>
    <col min="11268" max="11268" width="42.42578125" style="4" customWidth="1"/>
    <col min="11269" max="11269" width="9.140625" style="4"/>
    <col min="11270" max="11270" width="20.7109375" style="4" customWidth="1"/>
    <col min="11271" max="11522" width="9.140625" style="4"/>
    <col min="11523" max="11523" width="17.5703125" style="4" customWidth="1"/>
    <col min="11524" max="11524" width="42.42578125" style="4" customWidth="1"/>
    <col min="11525" max="11525" width="9.140625" style="4"/>
    <col min="11526" max="11526" width="20.7109375" style="4" customWidth="1"/>
    <col min="11527" max="11778" width="9.140625" style="4"/>
    <col min="11779" max="11779" width="17.5703125" style="4" customWidth="1"/>
    <col min="11780" max="11780" width="42.42578125" style="4" customWidth="1"/>
    <col min="11781" max="11781" width="9.140625" style="4"/>
    <col min="11782" max="11782" width="20.7109375" style="4" customWidth="1"/>
    <col min="11783" max="12034" width="9.140625" style="4"/>
    <col min="12035" max="12035" width="17.5703125" style="4" customWidth="1"/>
    <col min="12036" max="12036" width="42.42578125" style="4" customWidth="1"/>
    <col min="12037" max="12037" width="9.140625" style="4"/>
    <col min="12038" max="12038" width="20.7109375" style="4" customWidth="1"/>
    <col min="12039" max="12290" width="9.140625" style="4"/>
    <col min="12291" max="12291" width="17.5703125" style="4" customWidth="1"/>
    <col min="12292" max="12292" width="42.42578125" style="4" customWidth="1"/>
    <col min="12293" max="12293" width="9.140625" style="4"/>
    <col min="12294" max="12294" width="20.7109375" style="4" customWidth="1"/>
    <col min="12295" max="12546" width="9.140625" style="4"/>
    <col min="12547" max="12547" width="17.5703125" style="4" customWidth="1"/>
    <col min="12548" max="12548" width="42.42578125" style="4" customWidth="1"/>
    <col min="12549" max="12549" width="9.140625" style="4"/>
    <col min="12550" max="12550" width="20.7109375" style="4" customWidth="1"/>
    <col min="12551" max="12802" width="9.140625" style="4"/>
    <col min="12803" max="12803" width="17.5703125" style="4" customWidth="1"/>
    <col min="12804" max="12804" width="42.42578125" style="4" customWidth="1"/>
    <col min="12805" max="12805" width="9.140625" style="4"/>
    <col min="12806" max="12806" width="20.7109375" style="4" customWidth="1"/>
    <col min="12807" max="13058" width="9.140625" style="4"/>
    <col min="13059" max="13059" width="17.5703125" style="4" customWidth="1"/>
    <col min="13060" max="13060" width="42.42578125" style="4" customWidth="1"/>
    <col min="13061" max="13061" width="9.140625" style="4"/>
    <col min="13062" max="13062" width="20.7109375" style="4" customWidth="1"/>
    <col min="13063" max="13314" width="9.140625" style="4"/>
    <col min="13315" max="13315" width="17.5703125" style="4" customWidth="1"/>
    <col min="13316" max="13316" width="42.42578125" style="4" customWidth="1"/>
    <col min="13317" max="13317" width="9.140625" style="4"/>
    <col min="13318" max="13318" width="20.7109375" style="4" customWidth="1"/>
    <col min="13319" max="13570" width="9.140625" style="4"/>
    <col min="13571" max="13571" width="17.5703125" style="4" customWidth="1"/>
    <col min="13572" max="13572" width="42.42578125" style="4" customWidth="1"/>
    <col min="13573" max="13573" width="9.140625" style="4"/>
    <col min="13574" max="13574" width="20.7109375" style="4" customWidth="1"/>
    <col min="13575" max="13826" width="9.140625" style="4"/>
    <col min="13827" max="13827" width="17.5703125" style="4" customWidth="1"/>
    <col min="13828" max="13828" width="42.42578125" style="4" customWidth="1"/>
    <col min="13829" max="13829" width="9.140625" style="4"/>
    <col min="13830" max="13830" width="20.7109375" style="4" customWidth="1"/>
    <col min="13831" max="14082" width="9.140625" style="4"/>
    <col min="14083" max="14083" width="17.5703125" style="4" customWidth="1"/>
    <col min="14084" max="14084" width="42.42578125" style="4" customWidth="1"/>
    <col min="14085" max="14085" width="9.140625" style="4"/>
    <col min="14086" max="14086" width="20.7109375" style="4" customWidth="1"/>
    <col min="14087" max="14338" width="9.140625" style="4"/>
    <col min="14339" max="14339" width="17.5703125" style="4" customWidth="1"/>
    <col min="14340" max="14340" width="42.42578125" style="4" customWidth="1"/>
    <col min="14341" max="14341" width="9.140625" style="4"/>
    <col min="14342" max="14342" width="20.7109375" style="4" customWidth="1"/>
    <col min="14343" max="14594" width="9.140625" style="4"/>
    <col min="14595" max="14595" width="17.5703125" style="4" customWidth="1"/>
    <col min="14596" max="14596" width="42.42578125" style="4" customWidth="1"/>
    <col min="14597" max="14597" width="9.140625" style="4"/>
    <col min="14598" max="14598" width="20.7109375" style="4" customWidth="1"/>
    <col min="14599" max="14850" width="9.140625" style="4"/>
    <col min="14851" max="14851" width="17.5703125" style="4" customWidth="1"/>
    <col min="14852" max="14852" width="42.42578125" style="4" customWidth="1"/>
    <col min="14853" max="14853" width="9.140625" style="4"/>
    <col min="14854" max="14854" width="20.7109375" style="4" customWidth="1"/>
    <col min="14855" max="15106" width="9.140625" style="4"/>
    <col min="15107" max="15107" width="17.5703125" style="4" customWidth="1"/>
    <col min="15108" max="15108" width="42.42578125" style="4" customWidth="1"/>
    <col min="15109" max="15109" width="9.140625" style="4"/>
    <col min="15110" max="15110" width="20.7109375" style="4" customWidth="1"/>
    <col min="15111" max="15362" width="9.140625" style="4"/>
    <col min="15363" max="15363" width="17.5703125" style="4" customWidth="1"/>
    <col min="15364" max="15364" width="42.42578125" style="4" customWidth="1"/>
    <col min="15365" max="15365" width="9.140625" style="4"/>
    <col min="15366" max="15366" width="20.7109375" style="4" customWidth="1"/>
    <col min="15367" max="15618" width="9.140625" style="4"/>
    <col min="15619" max="15619" width="17.5703125" style="4" customWidth="1"/>
    <col min="15620" max="15620" width="42.42578125" style="4" customWidth="1"/>
    <col min="15621" max="15621" width="9.140625" style="4"/>
    <col min="15622" max="15622" width="20.7109375" style="4" customWidth="1"/>
    <col min="15623" max="15874" width="9.140625" style="4"/>
    <col min="15875" max="15875" width="17.5703125" style="4" customWidth="1"/>
    <col min="15876" max="15876" width="42.42578125" style="4" customWidth="1"/>
    <col min="15877" max="15877" width="9.140625" style="4"/>
    <col min="15878" max="15878" width="20.7109375" style="4" customWidth="1"/>
    <col min="15879" max="16130" width="9.140625" style="4"/>
    <col min="16131" max="16131" width="17.5703125" style="4" customWidth="1"/>
    <col min="16132" max="16132" width="42.42578125" style="4" customWidth="1"/>
    <col min="16133" max="16133" width="9.140625" style="4"/>
    <col min="16134" max="16134" width="20.7109375" style="4" customWidth="1"/>
    <col min="16135" max="16384" width="9.140625" style="4"/>
  </cols>
  <sheetData>
    <row r="1" spans="1:13">
      <c r="E1" s="63" t="str">
        <f>+'fekalna osnovni podatki'!A1</f>
        <v xml:space="preserve">JAVNA FEKALNA KANALIZACIJA </v>
      </c>
      <c r="F1" s="63"/>
    </row>
    <row r="2" spans="1:13">
      <c r="E2" s="63" t="str">
        <f>+'fekalna osnovni podatki'!A2</f>
        <v>AGLOMERACIJE ŠKOFIJE - KANALIZACIJA SPODNJE ŠKOFIJE</v>
      </c>
      <c r="F2" s="63"/>
    </row>
    <row r="3" spans="1:13" ht="9" customHeight="1">
      <c r="E3" s="63"/>
      <c r="F3" s="64"/>
    </row>
    <row r="4" spans="1:13" ht="26.25">
      <c r="E4" s="65" t="s">
        <v>112</v>
      </c>
      <c r="F4" s="65"/>
      <c r="G4" s="66"/>
      <c r="H4" s="66"/>
      <c r="M4" s="67"/>
    </row>
    <row r="5" spans="1:13" ht="3" customHeight="1">
      <c r="E5" s="58"/>
      <c r="F5" s="58"/>
    </row>
    <row r="6" spans="1:13" s="61" customFormat="1" ht="19.5">
      <c r="A6" s="59"/>
      <c r="B6" s="59"/>
      <c r="C6" s="60"/>
      <c r="D6" s="60"/>
      <c r="E6" s="144" t="s">
        <v>30</v>
      </c>
      <c r="F6" s="144"/>
      <c r="G6" s="145" t="s">
        <v>44</v>
      </c>
      <c r="H6" s="145"/>
      <c r="I6" s="144" t="s">
        <v>31</v>
      </c>
      <c r="J6" s="144"/>
      <c r="K6" s="144" t="s">
        <v>32</v>
      </c>
      <c r="L6" s="146"/>
      <c r="M6" s="146" t="s">
        <v>33</v>
      </c>
    </row>
    <row r="7" spans="1:13" s="56" customFormat="1" ht="15" customHeight="1">
      <c r="A7" s="27"/>
      <c r="B7" s="27"/>
      <c r="C7" s="48"/>
      <c r="D7" s="54"/>
      <c r="E7" s="58"/>
      <c r="F7" s="58"/>
      <c r="G7" s="55"/>
      <c r="H7" s="55"/>
    </row>
    <row r="8" spans="1:13" s="56" customFormat="1">
      <c r="A8" s="27"/>
      <c r="B8" s="27"/>
      <c r="C8" s="257" t="s">
        <v>139</v>
      </c>
      <c r="D8" s="54"/>
      <c r="E8" s="139"/>
      <c r="F8" s="58"/>
      <c r="G8" s="55"/>
      <c r="H8" s="55"/>
    </row>
    <row r="9" spans="1:13" s="56" customFormat="1">
      <c r="A9" s="27"/>
      <c r="B9" s="27"/>
      <c r="C9" s="206" t="s">
        <v>119</v>
      </c>
      <c r="D9" s="54"/>
      <c r="E9" s="139">
        <f>+predD!F330</f>
        <v>0</v>
      </c>
      <c r="F9" s="58"/>
      <c r="G9" s="55">
        <f>+zemBetD!F634</f>
        <v>0</v>
      </c>
      <c r="H9" s="55"/>
      <c r="I9" s="56">
        <f>+kan!F371</f>
        <v>0</v>
      </c>
      <c r="K9" s="56">
        <f>+zakljD!F314</f>
        <v>0</v>
      </c>
      <c r="M9" s="56">
        <f>SUM(E9:K9)</f>
        <v>0</v>
      </c>
    </row>
    <row r="10" spans="1:13" s="56" customFormat="1">
      <c r="A10" s="27"/>
      <c r="B10" s="27"/>
      <c r="C10" s="205" t="s">
        <v>120</v>
      </c>
      <c r="D10" s="54"/>
      <c r="E10" s="139">
        <f>+predD!F331</f>
        <v>0</v>
      </c>
      <c r="F10" s="58"/>
      <c r="G10" s="55">
        <f>+zemBetD!F635</f>
        <v>0</v>
      </c>
      <c r="H10" s="55"/>
      <c r="I10" s="56">
        <f>+kan!F372</f>
        <v>0</v>
      </c>
      <c r="K10" s="56">
        <f>+zakljD!F315</f>
        <v>0</v>
      </c>
      <c r="M10" s="56">
        <f t="shared" ref="M10:M36" si="0">SUM(E10:K10)</f>
        <v>0</v>
      </c>
    </row>
    <row r="11" spans="1:13" s="256" customFormat="1">
      <c r="A11" s="242"/>
      <c r="B11" s="242"/>
      <c r="C11" s="205" t="s">
        <v>138</v>
      </c>
      <c r="D11" s="253"/>
      <c r="E11" s="139">
        <f>+predD!F332</f>
        <v>0</v>
      </c>
      <c r="F11" s="254"/>
      <c r="G11" s="55">
        <f>+zemBetD!F636</f>
        <v>0</v>
      </c>
      <c r="H11" s="255"/>
      <c r="I11" s="56">
        <f>+kan!F373</f>
        <v>0</v>
      </c>
      <c r="K11" s="56">
        <f>+zakljD!F316</f>
        <v>0</v>
      </c>
      <c r="M11" s="56">
        <f t="shared" si="0"/>
        <v>0</v>
      </c>
    </row>
    <row r="12" spans="1:13" s="256" customFormat="1">
      <c r="A12" s="242"/>
      <c r="B12" s="242"/>
      <c r="C12" s="205"/>
      <c r="D12" s="253"/>
      <c r="E12" s="139"/>
      <c r="F12" s="254"/>
      <c r="G12" s="55"/>
      <c r="H12" s="255"/>
      <c r="I12" s="56"/>
      <c r="K12" s="56"/>
      <c r="M12" s="56"/>
    </row>
    <row r="13" spans="1:13" s="256" customFormat="1">
      <c r="A13" s="242"/>
      <c r="B13" s="242"/>
      <c r="C13" s="259" t="s">
        <v>140</v>
      </c>
      <c r="D13" s="253"/>
      <c r="E13" s="139"/>
      <c r="F13" s="254"/>
      <c r="G13" s="55"/>
      <c r="H13" s="255"/>
      <c r="I13" s="56"/>
      <c r="K13" s="56"/>
      <c r="M13" s="56"/>
    </row>
    <row r="14" spans="1:13" s="56" customFormat="1">
      <c r="A14" s="27"/>
      <c r="B14" s="27"/>
      <c r="C14" s="205" t="s">
        <v>121</v>
      </c>
      <c r="D14" s="54"/>
      <c r="E14" s="139">
        <f>+predD!F335</f>
        <v>0</v>
      </c>
      <c r="F14" s="58"/>
      <c r="G14" s="55">
        <f>+zemBetD!F639</f>
        <v>0</v>
      </c>
      <c r="H14" s="55"/>
      <c r="I14" s="56">
        <f>+kan!F376</f>
        <v>0</v>
      </c>
      <c r="K14" s="56">
        <f>+zakljD!F319</f>
        <v>0</v>
      </c>
      <c r="M14" s="56">
        <f t="shared" si="0"/>
        <v>0</v>
      </c>
    </row>
    <row r="15" spans="1:13" s="56" customFormat="1">
      <c r="A15" s="27"/>
      <c r="B15" s="27"/>
      <c r="C15" s="205" t="s">
        <v>127</v>
      </c>
      <c r="D15" s="54"/>
      <c r="E15" s="139">
        <f>+predD!F336</f>
        <v>0</v>
      </c>
      <c r="F15" s="58"/>
      <c r="G15" s="55">
        <f>+zemBetD!F640</f>
        <v>0</v>
      </c>
      <c r="H15" s="55"/>
      <c r="I15" s="56">
        <f>+kan!F377</f>
        <v>0</v>
      </c>
      <c r="K15" s="56">
        <f>+zakljD!F320</f>
        <v>0</v>
      </c>
      <c r="M15" s="56">
        <f t="shared" si="0"/>
        <v>0</v>
      </c>
    </row>
    <row r="16" spans="1:13" s="56" customFormat="1">
      <c r="A16" s="27"/>
      <c r="B16" s="27"/>
      <c r="C16" s="205" t="s">
        <v>122</v>
      </c>
      <c r="D16" s="54"/>
      <c r="E16" s="139">
        <f>+predD!F337</f>
        <v>0</v>
      </c>
      <c r="F16" s="58"/>
      <c r="G16" s="55">
        <f>+zemBetD!F641</f>
        <v>0</v>
      </c>
      <c r="H16" s="55"/>
      <c r="I16" s="56">
        <f>+kan!F378</f>
        <v>0</v>
      </c>
      <c r="K16" s="56">
        <f>+zakljD!F321</f>
        <v>0</v>
      </c>
      <c r="M16" s="56">
        <f t="shared" si="0"/>
        <v>0</v>
      </c>
    </row>
    <row r="17" spans="1:13" s="56" customFormat="1">
      <c r="A17" s="27"/>
      <c r="B17" s="27"/>
      <c r="C17" s="205" t="s">
        <v>123</v>
      </c>
      <c r="D17" s="54"/>
      <c r="E17" s="139">
        <f>+predD!F338</f>
        <v>0</v>
      </c>
      <c r="F17" s="58"/>
      <c r="G17" s="55">
        <f>+zemBetD!F642</f>
        <v>0</v>
      </c>
      <c r="H17" s="55"/>
      <c r="I17" s="56">
        <f>+kan!F379</f>
        <v>0</v>
      </c>
      <c r="K17" s="56">
        <f>+zakljD!F322</f>
        <v>0</v>
      </c>
      <c r="M17" s="56">
        <f t="shared" si="0"/>
        <v>0</v>
      </c>
    </row>
    <row r="18" spans="1:13" s="56" customFormat="1">
      <c r="A18" s="27"/>
      <c r="B18" s="27"/>
      <c r="C18" s="205" t="s">
        <v>124</v>
      </c>
      <c r="D18" s="54"/>
      <c r="E18" s="139">
        <f>+predD!F339</f>
        <v>0</v>
      </c>
      <c r="F18" s="58"/>
      <c r="G18" s="55">
        <f>+zemBetD!F643</f>
        <v>0</v>
      </c>
      <c r="H18" s="55"/>
      <c r="I18" s="56">
        <f>+kan!F380</f>
        <v>0</v>
      </c>
      <c r="K18" s="56">
        <f>+zakljD!F323</f>
        <v>0</v>
      </c>
      <c r="M18" s="56">
        <f t="shared" si="0"/>
        <v>0</v>
      </c>
    </row>
    <row r="19" spans="1:13" s="56" customFormat="1">
      <c r="A19" s="27"/>
      <c r="B19" s="27"/>
      <c r="C19" s="205" t="s">
        <v>125</v>
      </c>
      <c r="D19" s="54"/>
      <c r="E19" s="139">
        <f>+predD!F340</f>
        <v>0</v>
      </c>
      <c r="F19" s="58"/>
      <c r="G19" s="55">
        <f>+zemBetD!F644</f>
        <v>0</v>
      </c>
      <c r="H19" s="55"/>
      <c r="I19" s="56">
        <f>+kan!F381</f>
        <v>0</v>
      </c>
      <c r="K19" s="56">
        <f>+zakljD!F324</f>
        <v>0</v>
      </c>
      <c r="M19" s="56">
        <f t="shared" si="0"/>
        <v>0</v>
      </c>
    </row>
    <row r="20" spans="1:13" s="56" customFormat="1">
      <c r="A20" s="27"/>
      <c r="B20" s="27"/>
      <c r="C20" s="205" t="s">
        <v>126</v>
      </c>
      <c r="D20" s="54"/>
      <c r="E20" s="139">
        <f>+predD!F341</f>
        <v>0</v>
      </c>
      <c r="F20" s="58"/>
      <c r="G20" s="55">
        <f>+zemBetD!F645</f>
        <v>0</v>
      </c>
      <c r="H20" s="55"/>
      <c r="I20" s="56">
        <f>+kan!F382</f>
        <v>0</v>
      </c>
      <c r="K20" s="56">
        <f>+zakljD!F325</f>
        <v>0</v>
      </c>
      <c r="M20" s="56">
        <f t="shared" si="0"/>
        <v>0</v>
      </c>
    </row>
    <row r="21" spans="1:13" s="56" customFormat="1">
      <c r="A21" s="27"/>
      <c r="B21" s="27"/>
      <c r="C21" s="205" t="s">
        <v>128</v>
      </c>
      <c r="D21" s="54"/>
      <c r="E21" s="139">
        <f>+predD!F342</f>
        <v>0</v>
      </c>
      <c r="F21" s="58"/>
      <c r="G21" s="55">
        <f>+zemBetD!F646</f>
        <v>0</v>
      </c>
      <c r="H21" s="55"/>
      <c r="I21" s="56">
        <f>+kan!F383</f>
        <v>0</v>
      </c>
      <c r="K21" s="56">
        <f>+zakljD!F326</f>
        <v>0</v>
      </c>
      <c r="M21" s="56">
        <f t="shared" si="0"/>
        <v>0</v>
      </c>
    </row>
    <row r="22" spans="1:13" s="56" customFormat="1">
      <c r="A22" s="27"/>
      <c r="B22" s="27"/>
      <c r="C22" s="205" t="s">
        <v>129</v>
      </c>
      <c r="D22" s="54"/>
      <c r="E22" s="139">
        <f>+predD!F343</f>
        <v>0</v>
      </c>
      <c r="F22" s="58"/>
      <c r="G22" s="55">
        <f>+zemBetD!F647</f>
        <v>0</v>
      </c>
      <c r="H22" s="55"/>
      <c r="I22" s="56">
        <f>+kan!F384</f>
        <v>0</v>
      </c>
      <c r="K22" s="56">
        <f>+zakljD!F327</f>
        <v>0</v>
      </c>
      <c r="M22" s="56">
        <f t="shared" si="0"/>
        <v>0</v>
      </c>
    </row>
    <row r="23" spans="1:13" s="56" customFormat="1">
      <c r="A23" s="27"/>
      <c r="B23" s="27"/>
      <c r="C23" s="205" t="s">
        <v>130</v>
      </c>
      <c r="D23" s="54"/>
      <c r="E23" s="139">
        <f>+predD!F344</f>
        <v>0</v>
      </c>
      <c r="F23" s="58"/>
      <c r="G23" s="55">
        <f>+zemBetD!F648</f>
        <v>0</v>
      </c>
      <c r="H23" s="55"/>
      <c r="I23" s="56">
        <f>+kan!F385</f>
        <v>0</v>
      </c>
      <c r="K23" s="56">
        <f>+zakljD!F328</f>
        <v>0</v>
      </c>
      <c r="M23" s="56">
        <f t="shared" si="0"/>
        <v>0</v>
      </c>
    </row>
    <row r="24" spans="1:13" s="56" customFormat="1">
      <c r="A24" s="27"/>
      <c r="B24" s="27"/>
      <c r="C24" s="205" t="s">
        <v>131</v>
      </c>
      <c r="D24" s="54"/>
      <c r="E24" s="139">
        <f>+predD!F345</f>
        <v>0</v>
      </c>
      <c r="F24" s="58"/>
      <c r="G24" s="55">
        <f>+zemBetD!F649</f>
        <v>0</v>
      </c>
      <c r="H24" s="55"/>
      <c r="I24" s="56">
        <f>+kan!F386</f>
        <v>0</v>
      </c>
      <c r="K24" s="56">
        <f>+zakljD!F329</f>
        <v>0</v>
      </c>
      <c r="M24" s="56">
        <f t="shared" si="0"/>
        <v>0</v>
      </c>
    </row>
    <row r="25" spans="1:13" s="56" customFormat="1">
      <c r="A25" s="27"/>
      <c r="B25" s="27"/>
      <c r="C25" s="205" t="s">
        <v>201</v>
      </c>
      <c r="D25" s="54"/>
      <c r="E25" s="139">
        <f>+predD!F346</f>
        <v>0</v>
      </c>
      <c r="F25" s="58"/>
      <c r="G25" s="55">
        <f>+zemBetD!F650</f>
        <v>0</v>
      </c>
      <c r="H25" s="55"/>
      <c r="I25" s="56">
        <f>+kan!F387</f>
        <v>0</v>
      </c>
      <c r="K25" s="56">
        <f>+zakljD!F330</f>
        <v>0</v>
      </c>
      <c r="M25" s="56">
        <f t="shared" si="0"/>
        <v>0</v>
      </c>
    </row>
    <row r="26" spans="1:13" s="56" customFormat="1">
      <c r="A26" s="27"/>
      <c r="B26" s="27"/>
      <c r="C26" s="205" t="s">
        <v>132</v>
      </c>
      <c r="D26" s="54"/>
      <c r="E26" s="139">
        <f>+predD!F347</f>
        <v>0</v>
      </c>
      <c r="F26" s="58"/>
      <c r="G26" s="55">
        <f>+zemBetD!F651</f>
        <v>0</v>
      </c>
      <c r="H26" s="55"/>
      <c r="I26" s="56">
        <f>+kan!F388</f>
        <v>0</v>
      </c>
      <c r="K26" s="56">
        <f>+zakljD!F331</f>
        <v>0</v>
      </c>
      <c r="M26" s="56">
        <f t="shared" si="0"/>
        <v>0</v>
      </c>
    </row>
    <row r="27" spans="1:13" s="56" customFormat="1">
      <c r="A27" s="27"/>
      <c r="B27" s="27"/>
      <c r="C27" s="205" t="s">
        <v>133</v>
      </c>
      <c r="D27" s="54"/>
      <c r="E27" s="139">
        <f>+predD!F348</f>
        <v>0</v>
      </c>
      <c r="F27" s="58"/>
      <c r="G27" s="55">
        <f>+zemBetD!F652</f>
        <v>0</v>
      </c>
      <c r="H27" s="55"/>
      <c r="I27" s="56">
        <f>+kan!F389</f>
        <v>0</v>
      </c>
      <c r="K27" s="56">
        <f>+zakljD!F332</f>
        <v>0</v>
      </c>
      <c r="M27" s="56">
        <f t="shared" si="0"/>
        <v>0</v>
      </c>
    </row>
    <row r="28" spans="1:13" s="56" customFormat="1">
      <c r="A28" s="27"/>
      <c r="B28" s="27"/>
      <c r="C28" s="205" t="s">
        <v>134</v>
      </c>
      <c r="D28" s="54"/>
      <c r="E28" s="139">
        <f>+predD!F349</f>
        <v>0</v>
      </c>
      <c r="F28" s="58"/>
      <c r="G28" s="55">
        <f>+zemBetD!F653</f>
        <v>0</v>
      </c>
      <c r="H28" s="55"/>
      <c r="I28" s="56">
        <f>+kan!F390</f>
        <v>0</v>
      </c>
      <c r="K28" s="56">
        <f>+zakljD!F333</f>
        <v>0</v>
      </c>
      <c r="M28" s="56">
        <f t="shared" si="0"/>
        <v>0</v>
      </c>
    </row>
    <row r="29" spans="1:13" s="56" customFormat="1">
      <c r="A29" s="27"/>
      <c r="B29" s="27"/>
      <c r="C29" s="205" t="s">
        <v>135</v>
      </c>
      <c r="D29" s="54"/>
      <c r="E29" s="139">
        <f>+predD!F350</f>
        <v>0</v>
      </c>
      <c r="F29" s="58"/>
      <c r="G29" s="55">
        <f>+zemBetD!F654</f>
        <v>0</v>
      </c>
      <c r="H29" s="55"/>
      <c r="I29" s="56">
        <f>+kan!F391</f>
        <v>0</v>
      </c>
      <c r="K29" s="56">
        <f>+zakljD!F334</f>
        <v>0</v>
      </c>
      <c r="M29" s="56">
        <f t="shared" si="0"/>
        <v>0</v>
      </c>
    </row>
    <row r="30" spans="1:13" s="56" customFormat="1" ht="10.5" customHeight="1">
      <c r="A30" s="27"/>
      <c r="B30" s="27"/>
      <c r="C30" s="205"/>
      <c r="D30" s="54"/>
      <c r="E30" s="139"/>
      <c r="F30" s="58"/>
      <c r="G30" s="55"/>
      <c r="H30" s="55"/>
    </row>
    <row r="31" spans="1:13" s="56" customFormat="1" ht="14.25" customHeight="1">
      <c r="A31" s="27"/>
      <c r="B31" s="27"/>
      <c r="C31" s="259" t="s">
        <v>141</v>
      </c>
      <c r="D31" s="54"/>
      <c r="E31" s="139"/>
      <c r="F31" s="58"/>
      <c r="G31" s="55"/>
      <c r="H31" s="55"/>
    </row>
    <row r="32" spans="1:13" s="56" customFormat="1" ht="14.25" customHeight="1">
      <c r="A32" s="27"/>
      <c r="B32" s="27"/>
      <c r="C32" s="205" t="s">
        <v>137</v>
      </c>
      <c r="D32" s="54"/>
      <c r="E32" s="139">
        <f>+predD!F353</f>
        <v>0</v>
      </c>
      <c r="F32" s="58"/>
      <c r="G32" s="55">
        <f>+zemBetD!F657</f>
        <v>0</v>
      </c>
      <c r="H32" s="55"/>
      <c r="I32" s="56">
        <f>+kan!F394</f>
        <v>0</v>
      </c>
      <c r="K32" s="56">
        <f>+zakljD!F337</f>
        <v>0</v>
      </c>
      <c r="M32" s="56">
        <f t="shared" si="0"/>
        <v>0</v>
      </c>
    </row>
    <row r="33" spans="1:13" s="56" customFormat="1" ht="9.75" customHeight="1">
      <c r="A33" s="27"/>
      <c r="B33" s="27"/>
      <c r="C33" s="205"/>
      <c r="D33" s="54"/>
      <c r="E33" s="139"/>
      <c r="F33" s="58"/>
      <c r="G33" s="55"/>
      <c r="H33" s="55"/>
    </row>
    <row r="34" spans="1:13" s="56" customFormat="1" ht="13.5" customHeight="1">
      <c r="A34" s="27"/>
      <c r="B34" s="27"/>
      <c r="C34" s="259" t="s">
        <v>142</v>
      </c>
      <c r="D34" s="54"/>
      <c r="E34" s="139"/>
      <c r="F34" s="58"/>
      <c r="G34" s="55"/>
      <c r="H34" s="55"/>
    </row>
    <row r="35" spans="1:13" s="56" customFormat="1">
      <c r="A35" s="27"/>
      <c r="B35" s="27"/>
      <c r="C35" s="205" t="s">
        <v>136</v>
      </c>
      <c r="D35" s="54"/>
      <c r="E35" s="139">
        <f>+predD!F356</f>
        <v>0</v>
      </c>
      <c r="F35" s="58"/>
      <c r="G35" s="55">
        <f>+zemBetD!F660</f>
        <v>0</v>
      </c>
      <c r="H35" s="55"/>
      <c r="I35" s="56">
        <f>+kan!F397</f>
        <v>0</v>
      </c>
      <c r="K35" s="56">
        <f>+zakljD!F340</f>
        <v>0</v>
      </c>
      <c r="M35" s="56">
        <f t="shared" si="0"/>
        <v>0</v>
      </c>
    </row>
    <row r="36" spans="1:13" s="56" customFormat="1">
      <c r="A36" s="27"/>
      <c r="B36" s="27"/>
      <c r="C36" s="205" t="s">
        <v>143</v>
      </c>
      <c r="D36" s="54"/>
      <c r="E36" s="139">
        <f>+predD!F357</f>
        <v>0</v>
      </c>
      <c r="F36" s="58"/>
      <c r="G36" s="55">
        <f>+zemBetD!F661</f>
        <v>0</v>
      </c>
      <c r="H36" s="55"/>
      <c r="I36" s="56">
        <f>+kan!F398</f>
        <v>0</v>
      </c>
      <c r="K36" s="56">
        <f>+zakljD!F341</f>
        <v>0</v>
      </c>
      <c r="M36" s="56">
        <f t="shared" si="0"/>
        <v>0</v>
      </c>
    </row>
    <row r="37" spans="1:13" s="56" customFormat="1" ht="9" customHeight="1">
      <c r="A37" s="27"/>
      <c r="B37" s="27"/>
      <c r="C37" s="205"/>
      <c r="D37" s="54"/>
      <c r="E37" s="139"/>
      <c r="F37" s="58"/>
      <c r="G37" s="55"/>
      <c r="H37" s="55"/>
    </row>
    <row r="38" spans="1:13" s="56" customFormat="1" ht="15" customHeight="1">
      <c r="A38" s="27"/>
      <c r="B38" s="27"/>
      <c r="C38" s="54" t="s">
        <v>22</v>
      </c>
      <c r="D38" s="54"/>
      <c r="E38" s="139">
        <f>SUM(E8:E37)</f>
        <v>0</v>
      </c>
      <c r="F38" s="139"/>
      <c r="G38" s="139">
        <f>SUM(G8:G37)</f>
        <v>0</v>
      </c>
      <c r="H38" s="139"/>
      <c r="I38" s="139">
        <f>SUM(I8:I37)</f>
        <v>0</v>
      </c>
      <c r="J38" s="139"/>
      <c r="K38" s="139">
        <f>SUM(K8:K37)</f>
        <v>0</v>
      </c>
      <c r="M38" s="161">
        <f>SUM(E38:K38)</f>
        <v>0</v>
      </c>
    </row>
    <row r="40" spans="1:13">
      <c r="C40" s="140"/>
    </row>
    <row r="41" spans="1:13">
      <c r="C41" s="140"/>
      <c r="E41" s="68"/>
      <c r="F41" s="68"/>
    </row>
    <row r="42" spans="1:13">
      <c r="C42" s="140"/>
    </row>
    <row r="43" spans="1:13">
      <c r="C43" s="140"/>
      <c r="E43" s="68"/>
      <c r="F43" s="68"/>
    </row>
    <row r="44" spans="1:13">
      <c r="C44" s="140"/>
      <c r="E44" s="68"/>
      <c r="F44" s="68"/>
    </row>
    <row r="45" spans="1:13">
      <c r="C45" s="140"/>
    </row>
    <row r="46" spans="1:13">
      <c r="C46" s="140"/>
    </row>
    <row r="47" spans="1:13">
      <c r="C47" s="140"/>
    </row>
    <row r="48" spans="1:13" ht="15.75">
      <c r="E48" s="69"/>
      <c r="F48" s="69"/>
    </row>
  </sheetData>
  <phoneticPr fontId="120" type="noConversion"/>
  <pageMargins left="0.70866141732283472" right="0.70866141732283472" top="0.74803149606299213" bottom="0.74803149606299213" header="0.31496062992125984" footer="0.31496062992125984"/>
  <pageSetup paperSize="9" orientation="landscape" r:id="rId1"/>
  <headerFooter>
    <oddFooter>&amp;CStran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6"/>
  <sheetViews>
    <sheetView showZeros="0" topLeftCell="A8" workbookViewId="0">
      <selection activeCell="B18" sqref="B18"/>
    </sheetView>
  </sheetViews>
  <sheetFormatPr defaultRowHeight="15"/>
  <cols>
    <col min="1" max="1" width="14.85546875" customWidth="1"/>
    <col min="9" max="14" width="0" hidden="1" customWidth="1"/>
    <col min="15" max="15" width="11.85546875" hidden="1" customWidth="1"/>
    <col min="16" max="22" width="0" hidden="1" customWidth="1"/>
    <col min="23" max="23" width="13.140625" hidden="1" customWidth="1"/>
    <col min="24" max="24" width="21.7109375" hidden="1" customWidth="1"/>
    <col min="25" max="25" width="12" hidden="1" customWidth="1"/>
    <col min="26" max="26" width="0" hidden="1" customWidth="1"/>
    <col min="27" max="27" width="15.7109375" hidden="1" customWidth="1"/>
  </cols>
  <sheetData>
    <row r="1" spans="1:27">
      <c r="A1" s="62" t="s">
        <v>114</v>
      </c>
    </row>
    <row r="2" spans="1:27">
      <c r="A2" s="62" t="str">
        <f>+nsl!D17</f>
        <v>AGLOMERACIJE ŠKOFIJE - KANALIZACIJA SPODNJE ŠKOFIJE</v>
      </c>
    </row>
    <row r="3" spans="1:27">
      <c r="A3" s="62"/>
    </row>
    <row r="4" spans="1:27">
      <c r="A4" s="62"/>
    </row>
    <row r="6" spans="1:27">
      <c r="A6" s="204"/>
      <c r="B6" s="204"/>
      <c r="C6" s="204"/>
      <c r="D6" s="204"/>
      <c r="E6" s="204"/>
      <c r="F6" s="204"/>
      <c r="G6" s="204"/>
      <c r="H6" s="204"/>
    </row>
    <row r="7" spans="1:27">
      <c r="A7" s="230" t="s">
        <v>86</v>
      </c>
      <c r="B7" s="209"/>
      <c r="C7" s="219"/>
      <c r="D7" s="244" t="s">
        <v>106</v>
      </c>
      <c r="E7" s="244"/>
      <c r="F7" s="244"/>
      <c r="G7" s="244"/>
      <c r="H7" s="244"/>
      <c r="I7" s="424" t="s">
        <v>206</v>
      </c>
      <c r="J7" s="424"/>
      <c r="K7" s="424"/>
      <c r="L7" s="424"/>
      <c r="M7" s="424"/>
      <c r="N7" s="262"/>
      <c r="O7" s="262"/>
      <c r="P7" s="423" t="s">
        <v>210</v>
      </c>
      <c r="Q7" s="423"/>
      <c r="R7" s="423"/>
      <c r="S7" s="423"/>
      <c r="T7" s="424" t="s">
        <v>212</v>
      </c>
      <c r="U7" s="424"/>
      <c r="V7" s="424"/>
      <c r="AA7" t="s">
        <v>226</v>
      </c>
    </row>
    <row r="8" spans="1:27" s="243" customFormat="1" ht="64.5">
      <c r="A8" s="389" t="s">
        <v>139</v>
      </c>
      <c r="B8" s="390"/>
      <c r="C8" s="391" t="s">
        <v>117</v>
      </c>
      <c r="D8" s="391" t="s">
        <v>216</v>
      </c>
      <c r="E8" s="391" t="s">
        <v>217</v>
      </c>
      <c r="F8" s="392" t="s">
        <v>218</v>
      </c>
      <c r="G8" s="391" t="s">
        <v>219</v>
      </c>
      <c r="H8" s="391" t="s">
        <v>220</v>
      </c>
      <c r="I8" s="267" t="s">
        <v>225</v>
      </c>
      <c r="J8" s="267" t="s">
        <v>203</v>
      </c>
      <c r="K8" s="267" t="s">
        <v>204</v>
      </c>
      <c r="L8" s="267" t="s">
        <v>205</v>
      </c>
      <c r="M8" s="267" t="s">
        <v>202</v>
      </c>
      <c r="N8" s="267" t="s">
        <v>224</v>
      </c>
      <c r="O8" s="267" t="s">
        <v>213</v>
      </c>
      <c r="P8" s="267" t="s">
        <v>207</v>
      </c>
      <c r="Q8" s="267" t="s">
        <v>208</v>
      </c>
      <c r="R8" s="267" t="s">
        <v>209</v>
      </c>
      <c r="S8" s="267" t="s">
        <v>22</v>
      </c>
      <c r="T8" s="267" t="s">
        <v>214</v>
      </c>
      <c r="U8" s="267" t="s">
        <v>215</v>
      </c>
      <c r="V8" s="267" t="s">
        <v>211</v>
      </c>
      <c r="W8" s="268" t="s">
        <v>221</v>
      </c>
      <c r="X8" s="268" t="s">
        <v>222</v>
      </c>
      <c r="Y8" s="268" t="s">
        <v>223</v>
      </c>
      <c r="Z8" s="267" t="s">
        <v>216</v>
      </c>
      <c r="AA8" s="243" t="s">
        <v>227</v>
      </c>
    </row>
    <row r="9" spans="1:27">
      <c r="A9" s="206" t="s">
        <v>119</v>
      </c>
      <c r="B9" s="393" t="s">
        <v>16</v>
      </c>
      <c r="C9" s="263">
        <f>SUM(W9:Y9)</f>
        <v>120.16</v>
      </c>
      <c r="D9" s="264">
        <f>IF(C9-E9-F9-G9-H9&lt;0,0,C9-E9-F9-G9-H9)</f>
        <v>3.1599999999999966</v>
      </c>
      <c r="E9" s="264">
        <v>69</v>
      </c>
      <c r="F9" s="264">
        <v>0</v>
      </c>
      <c r="G9" s="264">
        <v>48</v>
      </c>
      <c r="H9" s="264">
        <v>0</v>
      </c>
      <c r="I9" s="265">
        <v>0</v>
      </c>
      <c r="J9" s="265">
        <v>0</v>
      </c>
      <c r="K9" s="265">
        <v>0</v>
      </c>
      <c r="L9" s="265">
        <v>4</v>
      </c>
      <c r="M9" s="265">
        <v>1</v>
      </c>
      <c r="N9" s="269">
        <f>SUM(I9:M9)</f>
        <v>5</v>
      </c>
      <c r="O9" s="265">
        <v>0</v>
      </c>
      <c r="P9" s="265">
        <v>2</v>
      </c>
      <c r="Q9" s="265">
        <v>3</v>
      </c>
      <c r="R9" s="265">
        <v>2</v>
      </c>
      <c r="S9" s="265">
        <f>SUM(P9:R9)</f>
        <v>7</v>
      </c>
      <c r="T9" s="265">
        <v>0</v>
      </c>
      <c r="U9" s="265">
        <v>1</v>
      </c>
      <c r="V9" s="265">
        <v>0</v>
      </c>
      <c r="W9">
        <v>120.16</v>
      </c>
      <c r="Z9" s="264">
        <v>0</v>
      </c>
      <c r="AA9">
        <v>220.07</v>
      </c>
    </row>
    <row r="10" spans="1:27">
      <c r="A10" s="205" t="s">
        <v>120</v>
      </c>
      <c r="B10" s="393" t="s">
        <v>16</v>
      </c>
      <c r="C10" s="263">
        <f>SUM(W10:Y10)</f>
        <v>165.56</v>
      </c>
      <c r="D10" s="264">
        <f t="shared" ref="D10:D36" si="0">IF(C10-E10-F10-G10-H10&lt;0,0,C10-E10-F10-G10-H10)</f>
        <v>50.56</v>
      </c>
      <c r="E10" s="264">
        <v>115</v>
      </c>
      <c r="F10" s="264">
        <v>0</v>
      </c>
      <c r="G10" s="264">
        <v>0</v>
      </c>
      <c r="H10" s="264">
        <v>0</v>
      </c>
      <c r="I10" s="265">
        <v>0</v>
      </c>
      <c r="J10" s="265">
        <v>8</v>
      </c>
      <c r="K10" s="265">
        <v>0</v>
      </c>
      <c r="L10" s="265">
        <v>3</v>
      </c>
      <c r="M10" s="265">
        <v>0</v>
      </c>
      <c r="N10" s="269">
        <f t="shared" ref="N10:N36" si="1">SUM(I10:M10)</f>
        <v>11</v>
      </c>
      <c r="O10" s="265">
        <v>0</v>
      </c>
      <c r="P10" s="265">
        <v>1</v>
      </c>
      <c r="Q10" s="265">
        <v>1</v>
      </c>
      <c r="R10" s="265">
        <v>1</v>
      </c>
      <c r="S10" s="265">
        <f t="shared" ref="S10:S36" si="2">SUM(P10:R10)</f>
        <v>3</v>
      </c>
      <c r="T10" s="265">
        <v>0</v>
      </c>
      <c r="U10" s="265">
        <v>1</v>
      </c>
      <c r="V10" s="265">
        <v>0</v>
      </c>
      <c r="W10">
        <v>165.56</v>
      </c>
      <c r="Z10" s="264">
        <v>240</v>
      </c>
      <c r="AA10">
        <v>431.13</v>
      </c>
    </row>
    <row r="11" spans="1:27">
      <c r="A11" s="205" t="s">
        <v>138</v>
      </c>
      <c r="B11" s="393" t="s">
        <v>16</v>
      </c>
      <c r="C11" s="263">
        <f>SUM(W11:Y11)</f>
        <v>62.1</v>
      </c>
      <c r="D11" s="264">
        <f t="shared" si="0"/>
        <v>21.1</v>
      </c>
      <c r="E11" s="264">
        <v>0</v>
      </c>
      <c r="F11" s="264">
        <v>0</v>
      </c>
      <c r="G11" s="264">
        <v>41</v>
      </c>
      <c r="H11" s="264">
        <v>0</v>
      </c>
      <c r="I11" s="265">
        <v>0</v>
      </c>
      <c r="J11" s="265">
        <v>0</v>
      </c>
      <c r="K11" s="265">
        <v>0</v>
      </c>
      <c r="L11" s="265">
        <v>0</v>
      </c>
      <c r="M11" s="265">
        <v>0</v>
      </c>
      <c r="N11" s="269">
        <f t="shared" si="1"/>
        <v>0</v>
      </c>
      <c r="O11" s="265">
        <v>1</v>
      </c>
      <c r="P11" s="265">
        <v>0</v>
      </c>
      <c r="Q11" s="265">
        <v>1</v>
      </c>
      <c r="R11" s="265">
        <v>1</v>
      </c>
      <c r="S11" s="265">
        <f t="shared" si="2"/>
        <v>2</v>
      </c>
      <c r="T11" s="265">
        <v>0</v>
      </c>
      <c r="U11" s="265">
        <v>1</v>
      </c>
      <c r="V11" s="265">
        <v>1</v>
      </c>
      <c r="Y11">
        <v>62.1</v>
      </c>
      <c r="Z11" s="264">
        <v>21</v>
      </c>
      <c r="AA11">
        <v>348.68</v>
      </c>
    </row>
    <row r="12" spans="1:27">
      <c r="A12" s="205"/>
      <c r="B12" s="393"/>
      <c r="C12" s="263"/>
      <c r="D12" s="264"/>
      <c r="E12" s="264"/>
      <c r="F12" s="264"/>
      <c r="G12" s="264"/>
      <c r="H12" s="264"/>
      <c r="I12" s="265"/>
      <c r="J12" s="265"/>
      <c r="K12" s="265"/>
      <c r="L12" s="265"/>
      <c r="M12" s="265"/>
      <c r="N12" s="269"/>
      <c r="O12" s="265"/>
      <c r="P12" s="265"/>
      <c r="Q12" s="265"/>
      <c r="R12" s="265"/>
      <c r="S12" s="265"/>
      <c r="T12" s="265"/>
      <c r="U12" s="265"/>
      <c r="V12" s="265"/>
      <c r="Z12" s="264"/>
    </row>
    <row r="13" spans="1:27" ht="25.5">
      <c r="A13" s="258" t="s">
        <v>140</v>
      </c>
      <c r="B13" s="393"/>
      <c r="C13" s="263"/>
      <c r="D13" s="264"/>
      <c r="E13" s="264"/>
      <c r="F13" s="264"/>
      <c r="G13" s="264"/>
      <c r="H13" s="264"/>
      <c r="I13" s="265"/>
      <c r="J13" s="265"/>
      <c r="K13" s="265"/>
      <c r="L13" s="265"/>
      <c r="M13" s="265"/>
      <c r="N13" s="269"/>
      <c r="O13" s="265"/>
      <c r="P13" s="265"/>
      <c r="Q13" s="265"/>
      <c r="R13" s="265"/>
      <c r="S13" s="265"/>
      <c r="T13" s="265"/>
      <c r="U13" s="265"/>
      <c r="V13" s="265"/>
      <c r="Z13" s="264"/>
    </row>
    <row r="14" spans="1:27">
      <c r="A14" s="205" t="s">
        <v>121</v>
      </c>
      <c r="B14" s="393" t="s">
        <v>16</v>
      </c>
      <c r="C14" s="263">
        <f t="shared" ref="C14:C29" si="3">SUM(W14:Y14)</f>
        <v>386.5</v>
      </c>
      <c r="D14" s="264">
        <f t="shared" si="0"/>
        <v>160.5</v>
      </c>
      <c r="E14" s="264">
        <v>189</v>
      </c>
      <c r="F14" s="264">
        <v>36</v>
      </c>
      <c r="G14" s="264">
        <v>1</v>
      </c>
      <c r="H14" s="264">
        <v>0</v>
      </c>
      <c r="I14" s="265">
        <v>7</v>
      </c>
      <c r="J14" s="265">
        <v>7</v>
      </c>
      <c r="K14" s="265">
        <v>3</v>
      </c>
      <c r="L14" s="265">
        <v>0</v>
      </c>
      <c r="M14" s="265">
        <v>1</v>
      </c>
      <c r="N14" s="269">
        <f t="shared" si="1"/>
        <v>18</v>
      </c>
      <c r="O14" s="265">
        <v>1</v>
      </c>
      <c r="P14" s="265">
        <v>3</v>
      </c>
      <c r="Q14" s="265">
        <v>1</v>
      </c>
      <c r="R14" s="265">
        <v>1</v>
      </c>
      <c r="S14" s="265">
        <f t="shared" si="2"/>
        <v>5</v>
      </c>
      <c r="T14" s="265">
        <v>0</v>
      </c>
      <c r="U14" s="265">
        <v>1</v>
      </c>
      <c r="V14" s="265">
        <v>0</v>
      </c>
      <c r="W14">
        <v>215.77</v>
      </c>
      <c r="X14">
        <v>170.73</v>
      </c>
      <c r="Z14" s="264">
        <v>556</v>
      </c>
      <c r="AA14">
        <v>834.23</v>
      </c>
    </row>
    <row r="15" spans="1:27">
      <c r="A15" s="205" t="s">
        <v>127</v>
      </c>
      <c r="B15" s="393" t="s">
        <v>16</v>
      </c>
      <c r="C15" s="263">
        <f t="shared" si="3"/>
        <v>16.799999999999997</v>
      </c>
      <c r="D15" s="264">
        <f t="shared" si="0"/>
        <v>0</v>
      </c>
      <c r="E15" s="264">
        <v>0</v>
      </c>
      <c r="F15" s="264">
        <v>16</v>
      </c>
      <c r="G15" s="264">
        <v>1</v>
      </c>
      <c r="H15" s="264">
        <v>0</v>
      </c>
      <c r="I15" s="265">
        <v>0</v>
      </c>
      <c r="J15" s="265">
        <v>0</v>
      </c>
      <c r="K15" s="265">
        <v>1</v>
      </c>
      <c r="L15" s="265">
        <v>0</v>
      </c>
      <c r="M15" s="265">
        <v>1</v>
      </c>
      <c r="N15" s="269">
        <f t="shared" si="1"/>
        <v>2</v>
      </c>
      <c r="O15" s="265">
        <v>0</v>
      </c>
      <c r="P15" s="265">
        <v>0</v>
      </c>
      <c r="Q15" s="265">
        <v>0</v>
      </c>
      <c r="R15" s="265">
        <v>0</v>
      </c>
      <c r="S15" s="265">
        <f t="shared" si="2"/>
        <v>0</v>
      </c>
      <c r="T15" s="265">
        <v>1</v>
      </c>
      <c r="U15" s="265">
        <v>1</v>
      </c>
      <c r="V15" s="265">
        <v>1</v>
      </c>
      <c r="W15">
        <v>12.7</v>
      </c>
      <c r="X15">
        <v>4.0999999999999996</v>
      </c>
      <c r="Z15" s="264">
        <v>0</v>
      </c>
      <c r="AA15">
        <v>65.650000000000006</v>
      </c>
    </row>
    <row r="16" spans="1:27">
      <c r="A16" s="205" t="s">
        <v>122</v>
      </c>
      <c r="B16" s="393" t="s">
        <v>16</v>
      </c>
      <c r="C16" s="263">
        <f t="shared" si="3"/>
        <v>294.63</v>
      </c>
      <c r="D16" s="264">
        <f t="shared" si="0"/>
        <v>0</v>
      </c>
      <c r="E16" s="264">
        <v>0</v>
      </c>
      <c r="F16" s="264">
        <v>0</v>
      </c>
      <c r="G16" s="264">
        <v>274</v>
      </c>
      <c r="H16" s="264">
        <v>23</v>
      </c>
      <c r="I16" s="265">
        <v>0</v>
      </c>
      <c r="J16" s="265">
        <v>0</v>
      </c>
      <c r="K16" s="265">
        <v>6</v>
      </c>
      <c r="L16" s="265">
        <v>1</v>
      </c>
      <c r="M16" s="265">
        <v>6</v>
      </c>
      <c r="N16" s="269">
        <f t="shared" si="1"/>
        <v>13</v>
      </c>
      <c r="O16" s="265">
        <v>1</v>
      </c>
      <c r="P16" s="265">
        <v>2</v>
      </c>
      <c r="Q16" s="265">
        <v>0</v>
      </c>
      <c r="R16" s="265">
        <v>0</v>
      </c>
      <c r="S16" s="265">
        <f t="shared" si="2"/>
        <v>2</v>
      </c>
      <c r="T16" s="265">
        <v>0</v>
      </c>
      <c r="U16" s="265">
        <v>1</v>
      </c>
      <c r="V16" s="265">
        <v>1</v>
      </c>
      <c r="W16">
        <v>294.63</v>
      </c>
      <c r="Z16" s="264">
        <v>0</v>
      </c>
      <c r="AA16">
        <v>1004.14</v>
      </c>
    </row>
    <row r="17" spans="1:27">
      <c r="A17" s="205" t="s">
        <v>123</v>
      </c>
      <c r="B17" s="393" t="s">
        <v>16</v>
      </c>
      <c r="C17" s="263">
        <f t="shared" si="3"/>
        <v>227.68</v>
      </c>
      <c r="D17" s="264">
        <f t="shared" si="0"/>
        <v>166.68</v>
      </c>
      <c r="E17" s="264">
        <v>0</v>
      </c>
      <c r="F17" s="264">
        <v>21</v>
      </c>
      <c r="G17" s="264">
        <v>40</v>
      </c>
      <c r="H17" s="264">
        <v>0</v>
      </c>
      <c r="I17" s="265">
        <v>0</v>
      </c>
      <c r="J17" s="265">
        <v>1</v>
      </c>
      <c r="K17" s="265">
        <v>1</v>
      </c>
      <c r="L17" s="265">
        <v>7</v>
      </c>
      <c r="M17" s="265">
        <v>2</v>
      </c>
      <c r="N17" s="269">
        <f t="shared" si="1"/>
        <v>11</v>
      </c>
      <c r="O17" s="265">
        <v>0</v>
      </c>
      <c r="P17" s="265">
        <v>1</v>
      </c>
      <c r="Q17" s="265">
        <v>0</v>
      </c>
      <c r="R17" s="265">
        <v>0</v>
      </c>
      <c r="S17" s="265">
        <f t="shared" si="2"/>
        <v>1</v>
      </c>
      <c r="T17" s="265">
        <v>0</v>
      </c>
      <c r="U17" s="265">
        <v>1</v>
      </c>
      <c r="V17" s="265">
        <v>0</v>
      </c>
      <c r="W17">
        <v>227.68</v>
      </c>
      <c r="Z17" s="264">
        <v>950</v>
      </c>
      <c r="AA17">
        <v>689.77</v>
      </c>
    </row>
    <row r="18" spans="1:27">
      <c r="A18" s="205" t="s">
        <v>124</v>
      </c>
      <c r="B18" s="393" t="s">
        <v>16</v>
      </c>
      <c r="C18" s="263">
        <f t="shared" si="3"/>
        <v>301.26</v>
      </c>
      <c r="D18" s="264">
        <f t="shared" si="0"/>
        <v>71.259999999999991</v>
      </c>
      <c r="E18" s="264">
        <v>95</v>
      </c>
      <c r="F18" s="264">
        <v>134</v>
      </c>
      <c r="G18" s="264">
        <v>1</v>
      </c>
      <c r="H18" s="264">
        <v>0</v>
      </c>
      <c r="I18" s="265">
        <v>0</v>
      </c>
      <c r="J18" s="265">
        <v>7</v>
      </c>
      <c r="K18" s="265">
        <v>2</v>
      </c>
      <c r="L18" s="265">
        <v>4</v>
      </c>
      <c r="M18" s="265">
        <v>3</v>
      </c>
      <c r="N18" s="269">
        <f t="shared" si="1"/>
        <v>16</v>
      </c>
      <c r="O18" s="265">
        <v>0</v>
      </c>
      <c r="P18" s="265">
        <v>0</v>
      </c>
      <c r="Q18" s="265">
        <v>0</v>
      </c>
      <c r="R18" s="265">
        <v>0</v>
      </c>
      <c r="S18" s="265">
        <f t="shared" si="2"/>
        <v>0</v>
      </c>
      <c r="T18" s="265">
        <v>1</v>
      </c>
      <c r="U18" s="265">
        <v>1</v>
      </c>
      <c r="V18" s="265">
        <v>0</v>
      </c>
      <c r="W18">
        <v>301.26</v>
      </c>
      <c r="Z18" s="264">
        <v>277</v>
      </c>
      <c r="AA18">
        <v>884.07</v>
      </c>
    </row>
    <row r="19" spans="1:27">
      <c r="A19" s="205" t="s">
        <v>125</v>
      </c>
      <c r="B19" s="393" t="s">
        <v>16</v>
      </c>
      <c r="C19" s="263">
        <f t="shared" si="3"/>
        <v>163.78</v>
      </c>
      <c r="D19" s="264">
        <f t="shared" si="0"/>
        <v>162.78</v>
      </c>
      <c r="E19" s="264">
        <v>0</v>
      </c>
      <c r="F19" s="264">
        <v>0</v>
      </c>
      <c r="G19" s="264">
        <v>1</v>
      </c>
      <c r="H19" s="264">
        <v>0</v>
      </c>
      <c r="I19" s="265">
        <v>0</v>
      </c>
      <c r="J19" s="265">
        <v>11</v>
      </c>
      <c r="K19" s="265">
        <v>0</v>
      </c>
      <c r="L19" s="265">
        <v>2</v>
      </c>
      <c r="M19" s="265">
        <v>0</v>
      </c>
      <c r="N19" s="269">
        <f t="shared" si="1"/>
        <v>13</v>
      </c>
      <c r="O19" s="265">
        <v>0</v>
      </c>
      <c r="P19" s="265">
        <v>1</v>
      </c>
      <c r="Q19" s="265">
        <v>1</v>
      </c>
      <c r="R19" s="265">
        <v>0</v>
      </c>
      <c r="S19" s="265">
        <f t="shared" si="2"/>
        <v>2</v>
      </c>
      <c r="T19" s="265">
        <v>0</v>
      </c>
      <c r="U19" s="265">
        <v>1</v>
      </c>
      <c r="V19" s="265">
        <v>0</v>
      </c>
      <c r="W19">
        <v>163.78</v>
      </c>
      <c r="Z19" s="264">
        <v>519</v>
      </c>
      <c r="AA19">
        <v>378.61</v>
      </c>
    </row>
    <row r="20" spans="1:27">
      <c r="A20" s="205" t="s">
        <v>126</v>
      </c>
      <c r="B20" s="393" t="s">
        <v>16</v>
      </c>
      <c r="C20" s="263">
        <f t="shared" si="3"/>
        <v>82.25</v>
      </c>
      <c r="D20" s="264">
        <f t="shared" si="0"/>
        <v>0</v>
      </c>
      <c r="E20" s="264">
        <v>0</v>
      </c>
      <c r="F20" s="264">
        <v>83</v>
      </c>
      <c r="G20" s="264">
        <v>1</v>
      </c>
      <c r="H20" s="264">
        <v>0</v>
      </c>
      <c r="I20" s="265">
        <v>0</v>
      </c>
      <c r="J20" s="265">
        <v>0</v>
      </c>
      <c r="K20" s="265">
        <v>3</v>
      </c>
      <c r="L20" s="265">
        <v>0</v>
      </c>
      <c r="M20" s="265">
        <v>2</v>
      </c>
      <c r="N20" s="269">
        <f t="shared" si="1"/>
        <v>5</v>
      </c>
      <c r="O20" s="265">
        <v>0</v>
      </c>
      <c r="P20" s="265">
        <v>0</v>
      </c>
      <c r="Q20" s="265">
        <v>0</v>
      </c>
      <c r="R20" s="265">
        <v>0</v>
      </c>
      <c r="S20" s="265">
        <f t="shared" si="2"/>
        <v>0</v>
      </c>
      <c r="T20" s="265">
        <v>0</v>
      </c>
      <c r="U20" s="265">
        <v>1</v>
      </c>
      <c r="V20" s="265">
        <v>0</v>
      </c>
      <c r="W20">
        <v>82.25</v>
      </c>
      <c r="Z20" s="264">
        <v>0</v>
      </c>
      <c r="AA20">
        <v>192.03</v>
      </c>
    </row>
    <row r="21" spans="1:27">
      <c r="A21" s="205" t="s">
        <v>128</v>
      </c>
      <c r="B21" s="393" t="s">
        <v>16</v>
      </c>
      <c r="C21" s="263">
        <f t="shared" si="3"/>
        <v>53.3</v>
      </c>
      <c r="D21" s="264">
        <f t="shared" si="0"/>
        <v>0</v>
      </c>
      <c r="E21" s="264">
        <v>0</v>
      </c>
      <c r="F21" s="264">
        <v>53</v>
      </c>
      <c r="G21" s="264">
        <v>1</v>
      </c>
      <c r="H21" s="264">
        <v>0</v>
      </c>
      <c r="I21" s="265">
        <v>0</v>
      </c>
      <c r="J21" s="265">
        <v>0</v>
      </c>
      <c r="K21" s="265">
        <v>2</v>
      </c>
      <c r="L21" s="265">
        <v>0</v>
      </c>
      <c r="M21" s="265">
        <v>3</v>
      </c>
      <c r="N21" s="269">
        <f t="shared" si="1"/>
        <v>5</v>
      </c>
      <c r="O21" s="265">
        <v>0</v>
      </c>
      <c r="P21" s="265">
        <v>0</v>
      </c>
      <c r="Q21" s="265">
        <v>0</v>
      </c>
      <c r="R21" s="265">
        <v>0</v>
      </c>
      <c r="S21" s="265">
        <f t="shared" si="2"/>
        <v>0</v>
      </c>
      <c r="T21" s="265">
        <v>0</v>
      </c>
      <c r="U21" s="265">
        <v>1</v>
      </c>
      <c r="V21" s="265">
        <v>0</v>
      </c>
      <c r="W21">
        <v>53.3</v>
      </c>
      <c r="Z21" s="264">
        <v>0</v>
      </c>
      <c r="AA21">
        <v>147.47999999999999</v>
      </c>
    </row>
    <row r="22" spans="1:27">
      <c r="A22" s="205" t="s">
        <v>129</v>
      </c>
      <c r="B22" s="393" t="s">
        <v>16</v>
      </c>
      <c r="C22" s="263">
        <f t="shared" si="3"/>
        <v>317.77</v>
      </c>
      <c r="D22" s="264">
        <f t="shared" si="0"/>
        <v>316.77</v>
      </c>
      <c r="E22" s="264">
        <v>0</v>
      </c>
      <c r="F22" s="264">
        <v>0</v>
      </c>
      <c r="G22" s="264">
        <v>1</v>
      </c>
      <c r="H22" s="264">
        <v>0</v>
      </c>
      <c r="I22" s="265">
        <v>14</v>
      </c>
      <c r="J22" s="265">
        <v>0</v>
      </c>
      <c r="K22" s="265">
        <v>0</v>
      </c>
      <c r="L22" s="265">
        <v>0</v>
      </c>
      <c r="M22" s="265">
        <v>0</v>
      </c>
      <c r="N22" s="269">
        <f t="shared" si="1"/>
        <v>14</v>
      </c>
      <c r="O22" s="265">
        <v>1</v>
      </c>
      <c r="P22" s="265">
        <v>1</v>
      </c>
      <c r="Q22" s="265">
        <v>0</v>
      </c>
      <c r="R22" s="265">
        <v>0</v>
      </c>
      <c r="S22" s="265">
        <f t="shared" si="2"/>
        <v>1</v>
      </c>
      <c r="T22" s="265">
        <v>0</v>
      </c>
      <c r="U22" s="265">
        <v>1</v>
      </c>
      <c r="V22" s="265">
        <v>0</v>
      </c>
      <c r="X22">
        <v>317.77</v>
      </c>
      <c r="Z22" s="264">
        <v>1152</v>
      </c>
      <c r="AA22">
        <v>680.69</v>
      </c>
    </row>
    <row r="23" spans="1:27">
      <c r="A23" s="205" t="s">
        <v>130</v>
      </c>
      <c r="B23" s="393" t="s">
        <v>16</v>
      </c>
      <c r="C23" s="263">
        <f t="shared" si="3"/>
        <v>52.849999999999994</v>
      </c>
      <c r="D23" s="264">
        <f t="shared" si="0"/>
        <v>0</v>
      </c>
      <c r="E23" s="264">
        <v>0</v>
      </c>
      <c r="F23" s="264">
        <v>53</v>
      </c>
      <c r="G23" s="264">
        <v>1</v>
      </c>
      <c r="H23" s="264">
        <v>0</v>
      </c>
      <c r="I23" s="265">
        <v>0</v>
      </c>
      <c r="J23" s="265">
        <v>0</v>
      </c>
      <c r="K23" s="265">
        <v>4</v>
      </c>
      <c r="L23" s="265">
        <v>0</v>
      </c>
      <c r="M23" s="265">
        <v>0</v>
      </c>
      <c r="N23" s="269">
        <f t="shared" si="1"/>
        <v>4</v>
      </c>
      <c r="O23" s="265">
        <v>0</v>
      </c>
      <c r="P23" s="265">
        <v>0</v>
      </c>
      <c r="Q23" s="265">
        <v>0</v>
      </c>
      <c r="R23" s="265">
        <v>0</v>
      </c>
      <c r="S23" s="265">
        <f t="shared" si="2"/>
        <v>0</v>
      </c>
      <c r="T23" s="265">
        <v>2</v>
      </c>
      <c r="U23" s="265">
        <v>1</v>
      </c>
      <c r="V23" s="265">
        <v>0</v>
      </c>
      <c r="W23">
        <v>41.41</v>
      </c>
      <c r="X23">
        <v>11.44</v>
      </c>
      <c r="Z23" s="264">
        <v>0</v>
      </c>
      <c r="AA23">
        <v>145</v>
      </c>
    </row>
    <row r="24" spans="1:27">
      <c r="A24" s="205" t="s">
        <v>131</v>
      </c>
      <c r="B24" s="393" t="s">
        <v>16</v>
      </c>
      <c r="C24" s="263">
        <f t="shared" si="3"/>
        <v>15.71</v>
      </c>
      <c r="D24" s="264">
        <f t="shared" si="0"/>
        <v>0</v>
      </c>
      <c r="E24" s="264">
        <v>0</v>
      </c>
      <c r="F24" s="264">
        <v>16</v>
      </c>
      <c r="G24" s="264">
        <v>1</v>
      </c>
      <c r="H24" s="264">
        <v>0</v>
      </c>
      <c r="I24" s="265">
        <v>0</v>
      </c>
      <c r="J24" s="265">
        <v>0</v>
      </c>
      <c r="K24" s="265">
        <v>1</v>
      </c>
      <c r="L24" s="265">
        <v>0</v>
      </c>
      <c r="M24" s="265">
        <v>1</v>
      </c>
      <c r="N24" s="269">
        <f t="shared" si="1"/>
        <v>2</v>
      </c>
      <c r="O24" s="265">
        <v>0</v>
      </c>
      <c r="P24" s="265">
        <v>0</v>
      </c>
      <c r="Q24" s="265">
        <v>0</v>
      </c>
      <c r="R24" s="265">
        <v>0</v>
      </c>
      <c r="S24" s="265">
        <f t="shared" si="2"/>
        <v>0</v>
      </c>
      <c r="T24" s="265">
        <v>1</v>
      </c>
      <c r="U24" s="265">
        <v>1</v>
      </c>
      <c r="V24" s="265">
        <v>2</v>
      </c>
      <c r="W24">
        <v>15.71</v>
      </c>
      <c r="Z24" s="264">
        <v>0</v>
      </c>
      <c r="AA24">
        <v>36.21</v>
      </c>
    </row>
    <row r="25" spans="1:27">
      <c r="A25" s="205" t="s">
        <v>201</v>
      </c>
      <c r="B25" s="393" t="s">
        <v>16</v>
      </c>
      <c r="C25" s="263">
        <f t="shared" si="3"/>
        <v>30.18</v>
      </c>
      <c r="D25" s="264">
        <f t="shared" si="0"/>
        <v>2.1799999999999997</v>
      </c>
      <c r="E25" s="264">
        <v>0</v>
      </c>
      <c r="F25" s="264">
        <v>27</v>
      </c>
      <c r="G25" s="264">
        <v>1</v>
      </c>
      <c r="H25" s="264">
        <v>0</v>
      </c>
      <c r="I25" s="265">
        <v>0</v>
      </c>
      <c r="J25" s="265">
        <v>0</v>
      </c>
      <c r="K25" s="265">
        <v>0</v>
      </c>
      <c r="L25" s="265">
        <v>1</v>
      </c>
      <c r="M25" s="265">
        <v>1</v>
      </c>
      <c r="N25" s="269">
        <f t="shared" si="1"/>
        <v>2</v>
      </c>
      <c r="O25" s="265">
        <v>0</v>
      </c>
      <c r="P25" s="265">
        <v>1</v>
      </c>
      <c r="Q25" s="265">
        <v>0</v>
      </c>
      <c r="R25" s="265">
        <v>0</v>
      </c>
      <c r="S25" s="265">
        <f t="shared" si="2"/>
        <v>1</v>
      </c>
      <c r="T25" s="265">
        <v>1</v>
      </c>
      <c r="U25" s="265">
        <v>1</v>
      </c>
      <c r="V25" s="265">
        <v>2</v>
      </c>
      <c r="W25">
        <v>30.18</v>
      </c>
      <c r="Z25" s="264">
        <v>4</v>
      </c>
      <c r="AA25">
        <v>84.52</v>
      </c>
    </row>
    <row r="26" spans="1:27">
      <c r="A26" s="203" t="s">
        <v>132</v>
      </c>
      <c r="B26" s="393" t="s">
        <v>16</v>
      </c>
      <c r="C26" s="263">
        <f t="shared" si="3"/>
        <v>33.770000000000003</v>
      </c>
      <c r="D26" s="264">
        <f t="shared" si="0"/>
        <v>0</v>
      </c>
      <c r="E26" s="264">
        <v>34</v>
      </c>
      <c r="F26" s="264">
        <v>0</v>
      </c>
      <c r="G26" s="264">
        <v>1</v>
      </c>
      <c r="H26" s="264">
        <v>0</v>
      </c>
      <c r="I26" s="265">
        <v>0</v>
      </c>
      <c r="J26" s="265">
        <v>0</v>
      </c>
      <c r="K26" s="265">
        <v>1</v>
      </c>
      <c r="L26" s="265">
        <v>0</v>
      </c>
      <c r="M26" s="265">
        <v>4</v>
      </c>
      <c r="N26" s="269">
        <f t="shared" si="1"/>
        <v>5</v>
      </c>
      <c r="O26" s="265">
        <v>0</v>
      </c>
      <c r="P26" s="265">
        <v>0</v>
      </c>
      <c r="Q26" s="265">
        <v>0</v>
      </c>
      <c r="R26" s="265">
        <v>0</v>
      </c>
      <c r="S26" s="265">
        <f t="shared" si="2"/>
        <v>0</v>
      </c>
      <c r="T26" s="265">
        <v>0</v>
      </c>
      <c r="U26" s="265">
        <v>1</v>
      </c>
      <c r="V26" s="265">
        <v>0</v>
      </c>
      <c r="W26">
        <v>23.12</v>
      </c>
      <c r="X26">
        <v>10.65</v>
      </c>
      <c r="Z26" s="264">
        <v>0</v>
      </c>
      <c r="AA26">
        <v>78.5</v>
      </c>
    </row>
    <row r="27" spans="1:27">
      <c r="A27" s="261" t="s">
        <v>133</v>
      </c>
      <c r="B27" s="393" t="s">
        <v>16</v>
      </c>
      <c r="C27" s="263">
        <f t="shared" si="3"/>
        <v>85.8</v>
      </c>
      <c r="D27" s="264">
        <f t="shared" si="0"/>
        <v>0</v>
      </c>
      <c r="E27" s="264">
        <v>0</v>
      </c>
      <c r="F27" s="264">
        <v>85</v>
      </c>
      <c r="G27" s="264">
        <v>1</v>
      </c>
      <c r="H27" s="264">
        <v>0</v>
      </c>
      <c r="I27" s="265">
        <v>0</v>
      </c>
      <c r="J27" s="265">
        <v>0</v>
      </c>
      <c r="K27" s="265">
        <v>1</v>
      </c>
      <c r="L27" s="265">
        <v>0</v>
      </c>
      <c r="M27" s="265">
        <v>4</v>
      </c>
      <c r="N27" s="269">
        <f t="shared" si="1"/>
        <v>5</v>
      </c>
      <c r="O27" s="265">
        <v>0</v>
      </c>
      <c r="P27" s="265">
        <v>0</v>
      </c>
      <c r="Q27" s="265">
        <v>0</v>
      </c>
      <c r="R27" s="265">
        <v>0</v>
      </c>
      <c r="S27" s="265">
        <f t="shared" si="2"/>
        <v>0</v>
      </c>
      <c r="T27" s="265">
        <v>0</v>
      </c>
      <c r="U27" s="265">
        <v>1</v>
      </c>
      <c r="V27" s="265">
        <v>3</v>
      </c>
      <c r="W27">
        <v>85.8</v>
      </c>
      <c r="Z27" s="264">
        <v>0</v>
      </c>
      <c r="AA27">
        <v>163.61000000000001</v>
      </c>
    </row>
    <row r="28" spans="1:27">
      <c r="A28" s="205" t="s">
        <v>134</v>
      </c>
      <c r="B28" s="393" t="s">
        <v>16</v>
      </c>
      <c r="C28" s="263">
        <f t="shared" si="3"/>
        <v>33.97</v>
      </c>
      <c r="D28" s="264">
        <f t="shared" si="0"/>
        <v>0</v>
      </c>
      <c r="E28" s="264">
        <v>0</v>
      </c>
      <c r="F28" s="264">
        <v>34</v>
      </c>
      <c r="G28" s="264">
        <v>1</v>
      </c>
      <c r="H28" s="264">
        <v>6</v>
      </c>
      <c r="I28" s="265">
        <v>0</v>
      </c>
      <c r="J28" s="265">
        <v>1</v>
      </c>
      <c r="K28" s="265">
        <v>1</v>
      </c>
      <c r="L28" s="265">
        <v>0</v>
      </c>
      <c r="M28" s="265">
        <v>0</v>
      </c>
      <c r="N28" s="269">
        <f t="shared" si="1"/>
        <v>2</v>
      </c>
      <c r="O28" s="265">
        <v>0</v>
      </c>
      <c r="P28" s="265">
        <v>2</v>
      </c>
      <c r="Q28" s="265">
        <v>0</v>
      </c>
      <c r="R28" s="265">
        <v>0</v>
      </c>
      <c r="S28" s="265">
        <f t="shared" si="2"/>
        <v>2</v>
      </c>
      <c r="T28" s="265">
        <v>0</v>
      </c>
      <c r="U28" s="265">
        <v>1</v>
      </c>
      <c r="V28" s="265">
        <v>1</v>
      </c>
      <c r="W28">
        <v>33.97</v>
      </c>
      <c r="Z28" s="264">
        <v>0</v>
      </c>
      <c r="AA28">
        <v>249.46</v>
      </c>
    </row>
    <row r="29" spans="1:27">
      <c r="A29" s="204" t="s">
        <v>135</v>
      </c>
      <c r="B29" s="393" t="s">
        <v>16</v>
      </c>
      <c r="C29" s="263">
        <f t="shared" si="3"/>
        <v>301.48</v>
      </c>
      <c r="D29" s="264">
        <f t="shared" si="0"/>
        <v>245.48000000000002</v>
      </c>
      <c r="E29" s="264">
        <v>0</v>
      </c>
      <c r="F29" s="264">
        <v>55</v>
      </c>
      <c r="G29" s="264">
        <v>1</v>
      </c>
      <c r="H29" s="264">
        <v>0</v>
      </c>
      <c r="I29" s="265">
        <v>2</v>
      </c>
      <c r="J29" s="265">
        <v>8</v>
      </c>
      <c r="K29" s="265">
        <v>0</v>
      </c>
      <c r="L29" s="265">
        <v>1</v>
      </c>
      <c r="M29" s="265">
        <v>1</v>
      </c>
      <c r="N29" s="269">
        <f t="shared" si="1"/>
        <v>12</v>
      </c>
      <c r="O29" s="265">
        <v>0</v>
      </c>
      <c r="P29" s="265">
        <v>5</v>
      </c>
      <c r="Q29" s="265">
        <v>2</v>
      </c>
      <c r="R29" s="265">
        <v>0</v>
      </c>
      <c r="S29" s="265">
        <f t="shared" si="2"/>
        <v>7</v>
      </c>
      <c r="T29" s="265">
        <v>0</v>
      </c>
      <c r="U29" s="265">
        <v>1</v>
      </c>
      <c r="V29" s="265">
        <v>0</v>
      </c>
      <c r="W29">
        <v>301.48</v>
      </c>
      <c r="Z29" s="264">
        <v>1077</v>
      </c>
      <c r="AA29">
        <v>790.52</v>
      </c>
    </row>
    <row r="30" spans="1:27">
      <c r="A30" s="204"/>
      <c r="B30" s="204"/>
      <c r="C30" s="263"/>
      <c r="D30" s="264"/>
      <c r="E30" s="264"/>
      <c r="F30" s="264"/>
      <c r="G30" s="264"/>
      <c r="H30" s="264"/>
      <c r="I30" s="265"/>
      <c r="J30" s="265"/>
      <c r="K30" s="265"/>
      <c r="L30" s="265"/>
      <c r="M30" s="265"/>
      <c r="N30" s="269"/>
      <c r="O30" s="265"/>
      <c r="P30" s="265"/>
      <c r="Q30" s="265"/>
      <c r="R30" s="265"/>
      <c r="S30" s="265"/>
      <c r="T30" s="265"/>
      <c r="U30" s="265"/>
      <c r="V30" s="265"/>
      <c r="Z30" s="264"/>
    </row>
    <row r="31" spans="1:27">
      <c r="A31" s="260" t="s">
        <v>141</v>
      </c>
      <c r="B31" s="204"/>
      <c r="C31" s="263"/>
      <c r="D31" s="264"/>
      <c r="E31" s="264"/>
      <c r="F31" s="264"/>
      <c r="G31" s="264"/>
      <c r="H31" s="264"/>
      <c r="I31" s="265"/>
      <c r="J31" s="265"/>
      <c r="K31" s="265"/>
      <c r="L31" s="265"/>
      <c r="M31" s="265"/>
      <c r="N31" s="269"/>
      <c r="O31" s="265"/>
      <c r="P31" s="265"/>
      <c r="Q31" s="265"/>
      <c r="R31" s="265"/>
      <c r="S31" s="265"/>
      <c r="T31" s="265"/>
      <c r="U31" s="265"/>
      <c r="V31" s="265"/>
      <c r="Z31" s="264"/>
    </row>
    <row r="32" spans="1:27">
      <c r="A32" s="204" t="s">
        <v>137</v>
      </c>
      <c r="B32" s="393" t="s">
        <v>16</v>
      </c>
      <c r="C32" s="263">
        <f>SUM(W32:Y32)</f>
        <v>119.41</v>
      </c>
      <c r="D32" s="264">
        <f t="shared" si="0"/>
        <v>0</v>
      </c>
      <c r="E32" s="264">
        <v>50</v>
      </c>
      <c r="F32" s="264">
        <v>70</v>
      </c>
      <c r="G32" s="264">
        <v>1</v>
      </c>
      <c r="H32" s="264">
        <v>0</v>
      </c>
      <c r="I32" s="265">
        <v>0</v>
      </c>
      <c r="J32" s="265">
        <v>2</v>
      </c>
      <c r="K32" s="265">
        <v>2</v>
      </c>
      <c r="L32" s="265">
        <v>0</v>
      </c>
      <c r="M32" s="265">
        <v>0</v>
      </c>
      <c r="N32" s="269">
        <f t="shared" si="1"/>
        <v>4</v>
      </c>
      <c r="O32" s="265">
        <v>1</v>
      </c>
      <c r="P32" s="265">
        <v>0</v>
      </c>
      <c r="Q32" s="265">
        <v>0</v>
      </c>
      <c r="R32" s="265">
        <v>0</v>
      </c>
      <c r="S32" s="265">
        <f t="shared" si="2"/>
        <v>0</v>
      </c>
      <c r="T32" s="265">
        <v>1</v>
      </c>
      <c r="U32" s="265">
        <v>1</v>
      </c>
      <c r="V32" s="265">
        <v>1</v>
      </c>
      <c r="W32">
        <v>119.41</v>
      </c>
      <c r="Z32" s="264">
        <v>0</v>
      </c>
      <c r="AA32">
        <v>278.60000000000002</v>
      </c>
    </row>
    <row r="33" spans="1:27">
      <c r="A33" s="204"/>
      <c r="B33" s="204"/>
      <c r="C33" s="263"/>
      <c r="D33" s="264"/>
      <c r="E33" s="264"/>
      <c r="F33" s="264"/>
      <c r="G33" s="264"/>
      <c r="H33" s="264"/>
      <c r="I33" s="265"/>
      <c r="J33" s="265"/>
      <c r="K33" s="265"/>
      <c r="L33" s="265"/>
      <c r="M33" s="265"/>
      <c r="N33" s="269"/>
      <c r="O33" s="265"/>
      <c r="P33" s="265"/>
      <c r="Q33" s="265"/>
      <c r="R33" s="265"/>
      <c r="S33" s="265"/>
      <c r="T33" s="265"/>
      <c r="U33" s="265"/>
      <c r="V33" s="265"/>
      <c r="Z33" s="264"/>
    </row>
    <row r="34" spans="1:27">
      <c r="A34" s="260" t="s">
        <v>142</v>
      </c>
      <c r="B34" s="204"/>
      <c r="C34" s="263"/>
      <c r="D34" s="264"/>
      <c r="E34" s="264"/>
      <c r="F34" s="264"/>
      <c r="G34" s="264"/>
      <c r="H34" s="264"/>
      <c r="I34" s="265"/>
      <c r="J34" s="265"/>
      <c r="K34" s="265"/>
      <c r="L34" s="265"/>
      <c r="M34" s="265"/>
      <c r="N34" s="269"/>
      <c r="O34" s="265"/>
      <c r="P34" s="265"/>
      <c r="Q34" s="265"/>
      <c r="R34" s="265"/>
      <c r="S34" s="265"/>
      <c r="T34" s="265"/>
      <c r="U34" s="265"/>
      <c r="V34" s="265"/>
      <c r="Z34" s="264"/>
    </row>
    <row r="35" spans="1:27">
      <c r="A35" s="204" t="s">
        <v>136</v>
      </c>
      <c r="B35" s="393" t="s">
        <v>16</v>
      </c>
      <c r="C35" s="263">
        <f>SUM(W35:Y35)</f>
        <v>181.74</v>
      </c>
      <c r="D35" s="264">
        <f t="shared" si="0"/>
        <v>24.740000000000009</v>
      </c>
      <c r="E35" s="264">
        <v>27</v>
      </c>
      <c r="F35" s="264">
        <v>80</v>
      </c>
      <c r="G35" s="264">
        <v>20</v>
      </c>
      <c r="H35" s="264">
        <v>30</v>
      </c>
      <c r="I35" s="265">
        <v>0</v>
      </c>
      <c r="J35" s="265">
        <v>2</v>
      </c>
      <c r="K35" s="265">
        <v>3</v>
      </c>
      <c r="L35" s="265">
        <v>0</v>
      </c>
      <c r="M35" s="265">
        <v>3</v>
      </c>
      <c r="N35" s="269">
        <f t="shared" si="1"/>
        <v>8</v>
      </c>
      <c r="O35" s="265">
        <v>1</v>
      </c>
      <c r="P35" s="265">
        <v>0</v>
      </c>
      <c r="Q35" s="265">
        <v>0</v>
      </c>
      <c r="R35" s="265">
        <v>0</v>
      </c>
      <c r="S35" s="265">
        <f t="shared" si="2"/>
        <v>0</v>
      </c>
      <c r="T35" s="265">
        <v>1</v>
      </c>
      <c r="U35" s="265">
        <v>1</v>
      </c>
      <c r="V35" s="265">
        <v>1</v>
      </c>
      <c r="W35">
        <v>181.74</v>
      </c>
      <c r="Z35" s="264">
        <v>0</v>
      </c>
      <c r="AA35">
        <v>402.02</v>
      </c>
    </row>
    <row r="36" spans="1:27">
      <c r="A36" s="204" t="s">
        <v>143</v>
      </c>
      <c r="B36" s="393" t="s">
        <v>16</v>
      </c>
      <c r="C36" s="263">
        <f>SUM(W36:Y36)</f>
        <v>48.24</v>
      </c>
      <c r="D36" s="264">
        <f t="shared" si="0"/>
        <v>20.240000000000002</v>
      </c>
      <c r="E36" s="264">
        <v>12</v>
      </c>
      <c r="F36" s="264">
        <v>15</v>
      </c>
      <c r="G36" s="264">
        <v>1</v>
      </c>
      <c r="H36" s="264">
        <v>0</v>
      </c>
      <c r="I36" s="265">
        <v>0</v>
      </c>
      <c r="J36" s="265">
        <v>0</v>
      </c>
      <c r="K36" s="265">
        <v>0</v>
      </c>
      <c r="L36" s="265">
        <v>0</v>
      </c>
      <c r="M36" s="265">
        <v>0</v>
      </c>
      <c r="N36" s="269">
        <f t="shared" si="1"/>
        <v>0</v>
      </c>
      <c r="O36" s="265">
        <v>1</v>
      </c>
      <c r="P36" s="265">
        <v>0</v>
      </c>
      <c r="Q36" s="265">
        <v>0</v>
      </c>
      <c r="R36" s="265">
        <v>0</v>
      </c>
      <c r="S36" s="265">
        <f t="shared" si="2"/>
        <v>0</v>
      </c>
      <c r="T36" s="265">
        <v>0</v>
      </c>
      <c r="U36" s="265">
        <v>1</v>
      </c>
      <c r="V36" s="265">
        <v>0</v>
      </c>
      <c r="Y36">
        <v>48.24</v>
      </c>
      <c r="Z36" s="264">
        <v>232</v>
      </c>
      <c r="AA36">
        <v>91.87</v>
      </c>
    </row>
    <row r="37" spans="1:27">
      <c r="A37" s="204"/>
      <c r="B37" s="204"/>
      <c r="C37" s="204"/>
      <c r="D37" s="204"/>
      <c r="E37" s="204"/>
      <c r="F37" s="204"/>
      <c r="G37" s="204"/>
      <c r="H37" s="204"/>
    </row>
    <row r="38" spans="1:27">
      <c r="A38" s="204"/>
      <c r="B38" s="204"/>
      <c r="C38" s="204"/>
      <c r="D38" s="204"/>
      <c r="E38" s="204"/>
      <c r="F38" s="204"/>
      <c r="G38" s="204"/>
      <c r="H38" s="204"/>
    </row>
    <row r="39" spans="1:27">
      <c r="A39" s="204"/>
      <c r="B39" s="204"/>
      <c r="C39" s="204"/>
      <c r="D39" s="204"/>
      <c r="E39" s="204"/>
      <c r="F39" s="204"/>
      <c r="G39" s="204"/>
      <c r="H39" s="204"/>
    </row>
    <row r="40" spans="1:27">
      <c r="A40" s="204"/>
      <c r="B40" s="204"/>
      <c r="C40" s="204"/>
      <c r="D40" s="204"/>
      <c r="E40" s="204"/>
      <c r="F40" s="204"/>
      <c r="G40" s="204"/>
      <c r="H40" s="204"/>
    </row>
    <row r="41" spans="1:27">
      <c r="A41" s="204"/>
      <c r="B41" s="204"/>
      <c r="C41" s="204"/>
      <c r="D41" s="204"/>
      <c r="E41" s="204"/>
      <c r="F41" s="204"/>
      <c r="G41" s="204"/>
      <c r="H41" s="204"/>
    </row>
    <row r="42" spans="1:27">
      <c r="A42" s="204"/>
      <c r="B42" s="204"/>
      <c r="C42" s="204"/>
      <c r="D42" s="204"/>
      <c r="E42" s="204"/>
      <c r="F42" s="204"/>
      <c r="G42" s="204"/>
      <c r="H42" s="204"/>
    </row>
    <row r="43" spans="1:27">
      <c r="A43" s="204"/>
      <c r="B43" s="204"/>
      <c r="C43" s="204"/>
      <c r="D43" s="204"/>
      <c r="E43" s="204"/>
      <c r="F43" s="204"/>
      <c r="G43" s="204"/>
      <c r="H43" s="204"/>
    </row>
    <row r="44" spans="1:27">
      <c r="A44" s="204"/>
      <c r="B44" s="204"/>
      <c r="C44" s="204"/>
      <c r="D44" s="204"/>
      <c r="E44" s="204"/>
      <c r="F44" s="204"/>
      <c r="G44" s="204"/>
      <c r="H44" s="204"/>
    </row>
    <row r="45" spans="1:27">
      <c r="A45" s="204"/>
      <c r="B45" s="204"/>
      <c r="C45" s="204"/>
      <c r="D45" s="204"/>
      <c r="E45" s="204"/>
      <c r="F45" s="204"/>
      <c r="G45" s="204"/>
      <c r="H45" s="204"/>
    </row>
    <row r="46" spans="1:27">
      <c r="A46" s="204"/>
      <c r="B46" s="204"/>
      <c r="C46" s="204"/>
      <c r="D46" s="204"/>
      <c r="E46" s="204"/>
      <c r="F46" s="204"/>
      <c r="G46" s="204"/>
      <c r="H46" s="204"/>
    </row>
    <row r="47" spans="1:27">
      <c r="A47" s="204"/>
      <c r="B47" s="204"/>
      <c r="C47" s="204"/>
      <c r="D47" s="204"/>
      <c r="E47" s="204"/>
      <c r="F47" s="204"/>
      <c r="G47" s="204"/>
      <c r="H47" s="204"/>
    </row>
    <row r="48" spans="1:27">
      <c r="A48" s="204"/>
      <c r="B48" s="204"/>
      <c r="C48" s="204"/>
      <c r="D48" s="204"/>
      <c r="E48" s="204"/>
      <c r="F48" s="204"/>
      <c r="G48" s="204"/>
      <c r="H48" s="204"/>
    </row>
    <row r="49" spans="1:8">
      <c r="A49" s="204"/>
      <c r="B49" s="204"/>
      <c r="C49" s="204"/>
      <c r="D49" s="204"/>
      <c r="E49" s="204"/>
      <c r="F49" s="204"/>
      <c r="G49" s="204"/>
      <c r="H49" s="204"/>
    </row>
    <row r="50" spans="1:8">
      <c r="A50" s="204"/>
      <c r="B50" s="204"/>
      <c r="C50" s="204"/>
      <c r="D50" s="204"/>
      <c r="E50" s="204"/>
      <c r="F50" s="204"/>
      <c r="G50" s="204"/>
      <c r="H50" s="204"/>
    </row>
    <row r="51" spans="1:8">
      <c r="A51" s="204"/>
      <c r="B51" s="204"/>
      <c r="C51" s="204"/>
      <c r="D51" s="204"/>
      <c r="E51" s="204"/>
      <c r="F51" s="204"/>
      <c r="G51" s="204"/>
      <c r="H51" s="204"/>
    </row>
    <row r="52" spans="1:8">
      <c r="A52" s="204"/>
      <c r="B52" s="204"/>
      <c r="C52" s="204"/>
      <c r="D52" s="204"/>
      <c r="E52" s="204"/>
      <c r="F52" s="204"/>
      <c r="G52" s="204"/>
      <c r="H52" s="204"/>
    </row>
    <row r="53" spans="1:8">
      <c r="A53" s="204"/>
      <c r="B53" s="204"/>
      <c r="C53" s="204"/>
      <c r="D53" s="204"/>
      <c r="E53" s="204"/>
      <c r="F53" s="204"/>
      <c r="G53" s="204"/>
      <c r="H53" s="204"/>
    </row>
    <row r="54" spans="1:8">
      <c r="A54" s="204"/>
      <c r="B54" s="204"/>
      <c r="C54" s="204"/>
      <c r="D54" s="204"/>
      <c r="E54" s="204"/>
      <c r="F54" s="204"/>
      <c r="G54" s="204"/>
      <c r="H54" s="204"/>
    </row>
    <row r="55" spans="1:8">
      <c r="A55" s="204"/>
      <c r="B55" s="204"/>
      <c r="C55" s="204"/>
      <c r="D55" s="204"/>
      <c r="E55" s="204"/>
      <c r="F55" s="204"/>
      <c r="G55" s="204"/>
      <c r="H55" s="204"/>
    </row>
    <row r="56" spans="1:8">
      <c r="A56" s="204"/>
      <c r="B56" s="204"/>
      <c r="C56" s="204"/>
      <c r="D56" s="204"/>
      <c r="E56" s="204"/>
      <c r="F56" s="204"/>
      <c r="G56" s="204"/>
      <c r="H56" s="204"/>
    </row>
    <row r="57" spans="1:8">
      <c r="A57" s="204"/>
      <c r="B57" s="204"/>
      <c r="C57" s="204"/>
      <c r="D57" s="204"/>
      <c r="E57" s="204"/>
      <c r="F57" s="204"/>
      <c r="G57" s="204"/>
      <c r="H57" s="204"/>
    </row>
    <row r="58" spans="1:8">
      <c r="A58" s="204"/>
      <c r="B58" s="204"/>
      <c r="C58" s="204"/>
      <c r="D58" s="204"/>
      <c r="E58" s="204"/>
      <c r="F58" s="204"/>
      <c r="G58" s="204"/>
      <c r="H58" s="204"/>
    </row>
    <row r="59" spans="1:8">
      <c r="A59" s="204"/>
      <c r="B59" s="204"/>
      <c r="C59" s="204"/>
      <c r="D59" s="204"/>
      <c r="E59" s="204"/>
      <c r="F59" s="204"/>
      <c r="G59" s="204"/>
      <c r="H59" s="204"/>
    </row>
    <row r="60" spans="1:8">
      <c r="A60" s="204"/>
      <c r="B60" s="204"/>
      <c r="C60" s="204"/>
      <c r="D60" s="204"/>
      <c r="E60" s="204"/>
      <c r="F60" s="204"/>
      <c r="G60" s="204"/>
      <c r="H60" s="204"/>
    </row>
    <row r="61" spans="1:8">
      <c r="A61" s="204"/>
      <c r="B61" s="204"/>
      <c r="C61" s="204"/>
      <c r="D61" s="204"/>
      <c r="E61" s="204"/>
      <c r="F61" s="204"/>
      <c r="G61" s="204"/>
      <c r="H61" s="204"/>
    </row>
    <row r="62" spans="1:8">
      <c r="A62" s="204"/>
      <c r="B62" s="204"/>
      <c r="C62" s="204"/>
      <c r="D62" s="204"/>
      <c r="E62" s="204"/>
      <c r="F62" s="204"/>
      <c r="G62" s="204"/>
      <c r="H62" s="204"/>
    </row>
    <row r="63" spans="1:8">
      <c r="A63" s="204"/>
      <c r="B63" s="204"/>
      <c r="C63" s="204"/>
      <c r="D63" s="204"/>
      <c r="E63" s="204"/>
      <c r="F63" s="204"/>
      <c r="G63" s="204"/>
      <c r="H63" s="204"/>
    </row>
    <row r="64" spans="1:8">
      <c r="A64" s="204"/>
      <c r="B64" s="204"/>
      <c r="C64" s="204"/>
      <c r="D64" s="204"/>
      <c r="E64" s="204"/>
      <c r="F64" s="204"/>
      <c r="G64" s="204"/>
      <c r="H64" s="204"/>
    </row>
    <row r="65" spans="1:8">
      <c r="A65" s="204"/>
      <c r="B65" s="204"/>
      <c r="C65" s="204"/>
      <c r="D65" s="204"/>
      <c r="E65" s="204"/>
      <c r="F65" s="204"/>
      <c r="G65" s="204"/>
      <c r="H65" s="204"/>
    </row>
    <row r="66" spans="1:8">
      <c r="A66" s="204"/>
      <c r="B66" s="204"/>
      <c r="C66" s="204"/>
      <c r="D66" s="204"/>
      <c r="E66" s="204"/>
      <c r="F66" s="204"/>
      <c r="G66" s="204"/>
      <c r="H66" s="204"/>
    </row>
  </sheetData>
  <mergeCells count="3">
    <mergeCell ref="P7:S7"/>
    <mergeCell ref="T7:V7"/>
    <mergeCell ref="I7:M7"/>
  </mergeCells>
  <pageMargins left="0.70866141732283472" right="0.70866141732283472" top="0.74803149606299213" bottom="0.74803149606299213" header="0.31496062992125984" footer="0.31496062992125984"/>
  <pageSetup paperSize="9" orientation="portrait" r:id="rId1"/>
  <headerFooter>
    <oddFooter>&amp;CStran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G360"/>
  <sheetViews>
    <sheetView showZeros="0" workbookViewId="0">
      <selection activeCell="E6" sqref="E6"/>
    </sheetView>
  </sheetViews>
  <sheetFormatPr defaultRowHeight="15"/>
  <cols>
    <col min="1" max="1" width="6.140625" bestFit="1" customWidth="1"/>
    <col min="2" max="2" width="30.7109375" style="204" customWidth="1"/>
    <col min="3" max="3" width="4.7109375" style="108" customWidth="1"/>
    <col min="4" max="4" width="11.7109375" style="104" customWidth="1"/>
    <col min="5" max="5" width="12.7109375" style="104" customWidth="1"/>
    <col min="6" max="6" width="12.7109375" style="105" customWidth="1"/>
    <col min="236" max="236" width="4.7109375" customWidth="1"/>
    <col min="237" max="237" width="30.7109375" customWidth="1"/>
    <col min="238" max="238" width="4.7109375" customWidth="1"/>
    <col min="239" max="239" width="13.7109375" customWidth="1"/>
    <col min="240" max="242" width="12.7109375" customWidth="1"/>
    <col min="244" max="244" width="21" customWidth="1"/>
    <col min="245" max="245" width="36.5703125" customWidth="1"/>
    <col min="492" max="492" width="4.7109375" customWidth="1"/>
    <col min="493" max="493" width="30.7109375" customWidth="1"/>
    <col min="494" max="494" width="4.7109375" customWidth="1"/>
    <col min="495" max="495" width="13.7109375" customWidth="1"/>
    <col min="496" max="498" width="12.7109375" customWidth="1"/>
    <col min="500" max="500" width="21" customWidth="1"/>
    <col min="501" max="501" width="36.5703125" customWidth="1"/>
    <col min="748" max="748" width="4.7109375" customWidth="1"/>
    <col min="749" max="749" width="30.7109375" customWidth="1"/>
    <col min="750" max="750" width="4.7109375" customWidth="1"/>
    <col min="751" max="751" width="13.7109375" customWidth="1"/>
    <col min="752" max="754" width="12.7109375" customWidth="1"/>
    <col min="756" max="756" width="21" customWidth="1"/>
    <col min="757" max="757" width="36.5703125" customWidth="1"/>
    <col min="1004" max="1004" width="4.7109375" customWidth="1"/>
    <col min="1005" max="1005" width="30.7109375" customWidth="1"/>
    <col min="1006" max="1006" width="4.7109375" customWidth="1"/>
    <col min="1007" max="1007" width="13.7109375" customWidth="1"/>
    <col min="1008" max="1010" width="12.7109375" customWidth="1"/>
    <col min="1012" max="1012" width="21" customWidth="1"/>
    <col min="1013" max="1013" width="36.5703125" customWidth="1"/>
    <col min="1260" max="1260" width="4.7109375" customWidth="1"/>
    <col min="1261" max="1261" width="30.7109375" customWidth="1"/>
    <col min="1262" max="1262" width="4.7109375" customWidth="1"/>
    <col min="1263" max="1263" width="13.7109375" customWidth="1"/>
    <col min="1264" max="1266" width="12.7109375" customWidth="1"/>
    <col min="1268" max="1268" width="21" customWidth="1"/>
    <col min="1269" max="1269" width="36.5703125" customWidth="1"/>
    <col min="1516" max="1516" width="4.7109375" customWidth="1"/>
    <col min="1517" max="1517" width="30.7109375" customWidth="1"/>
    <col min="1518" max="1518" width="4.7109375" customWidth="1"/>
    <col min="1519" max="1519" width="13.7109375" customWidth="1"/>
    <col min="1520" max="1522" width="12.7109375" customWidth="1"/>
    <col min="1524" max="1524" width="21" customWidth="1"/>
    <col min="1525" max="1525" width="36.5703125" customWidth="1"/>
    <col min="1772" max="1772" width="4.7109375" customWidth="1"/>
    <col min="1773" max="1773" width="30.7109375" customWidth="1"/>
    <col min="1774" max="1774" width="4.7109375" customWidth="1"/>
    <col min="1775" max="1775" width="13.7109375" customWidth="1"/>
    <col min="1776" max="1778" width="12.7109375" customWidth="1"/>
    <col min="1780" max="1780" width="21" customWidth="1"/>
    <col min="1781" max="1781" width="36.5703125" customWidth="1"/>
    <col min="2028" max="2028" width="4.7109375" customWidth="1"/>
    <col min="2029" max="2029" width="30.7109375" customWidth="1"/>
    <col min="2030" max="2030" width="4.7109375" customWidth="1"/>
    <col min="2031" max="2031" width="13.7109375" customWidth="1"/>
    <col min="2032" max="2034" width="12.7109375" customWidth="1"/>
    <col min="2036" max="2036" width="21" customWidth="1"/>
    <col min="2037" max="2037" width="36.5703125" customWidth="1"/>
    <col min="2284" max="2284" width="4.7109375" customWidth="1"/>
    <col min="2285" max="2285" width="30.7109375" customWidth="1"/>
    <col min="2286" max="2286" width="4.7109375" customWidth="1"/>
    <col min="2287" max="2287" width="13.7109375" customWidth="1"/>
    <col min="2288" max="2290" width="12.7109375" customWidth="1"/>
    <col min="2292" max="2292" width="21" customWidth="1"/>
    <col min="2293" max="2293" width="36.5703125" customWidth="1"/>
    <col min="2540" max="2540" width="4.7109375" customWidth="1"/>
    <col min="2541" max="2541" width="30.7109375" customWidth="1"/>
    <col min="2542" max="2542" width="4.7109375" customWidth="1"/>
    <col min="2543" max="2543" width="13.7109375" customWidth="1"/>
    <col min="2544" max="2546" width="12.7109375" customWidth="1"/>
    <col min="2548" max="2548" width="21" customWidth="1"/>
    <col min="2549" max="2549" width="36.5703125" customWidth="1"/>
    <col min="2796" max="2796" width="4.7109375" customWidth="1"/>
    <col min="2797" max="2797" width="30.7109375" customWidth="1"/>
    <col min="2798" max="2798" width="4.7109375" customWidth="1"/>
    <col min="2799" max="2799" width="13.7109375" customWidth="1"/>
    <col min="2800" max="2802" width="12.7109375" customWidth="1"/>
    <col min="2804" max="2804" width="21" customWidth="1"/>
    <col min="2805" max="2805" width="36.5703125" customWidth="1"/>
    <col min="3052" max="3052" width="4.7109375" customWidth="1"/>
    <col min="3053" max="3053" width="30.7109375" customWidth="1"/>
    <col min="3054" max="3054" width="4.7109375" customWidth="1"/>
    <col min="3055" max="3055" width="13.7109375" customWidth="1"/>
    <col min="3056" max="3058" width="12.7109375" customWidth="1"/>
    <col min="3060" max="3060" width="21" customWidth="1"/>
    <col min="3061" max="3061" width="36.5703125" customWidth="1"/>
    <col min="3308" max="3308" width="4.7109375" customWidth="1"/>
    <col min="3309" max="3309" width="30.7109375" customWidth="1"/>
    <col min="3310" max="3310" width="4.7109375" customWidth="1"/>
    <col min="3311" max="3311" width="13.7109375" customWidth="1"/>
    <col min="3312" max="3314" width="12.7109375" customWidth="1"/>
    <col min="3316" max="3316" width="21" customWidth="1"/>
    <col min="3317" max="3317" width="36.5703125" customWidth="1"/>
    <col min="3564" max="3564" width="4.7109375" customWidth="1"/>
    <col min="3565" max="3565" width="30.7109375" customWidth="1"/>
    <col min="3566" max="3566" width="4.7109375" customWidth="1"/>
    <col min="3567" max="3567" width="13.7109375" customWidth="1"/>
    <col min="3568" max="3570" width="12.7109375" customWidth="1"/>
    <col min="3572" max="3572" width="21" customWidth="1"/>
    <col min="3573" max="3573" width="36.5703125" customWidth="1"/>
    <col min="3820" max="3820" width="4.7109375" customWidth="1"/>
    <col min="3821" max="3821" width="30.7109375" customWidth="1"/>
    <col min="3822" max="3822" width="4.7109375" customWidth="1"/>
    <col min="3823" max="3823" width="13.7109375" customWidth="1"/>
    <col min="3824" max="3826" width="12.7109375" customWidth="1"/>
    <col min="3828" max="3828" width="21" customWidth="1"/>
    <col min="3829" max="3829" width="36.5703125" customWidth="1"/>
    <col min="4076" max="4076" width="4.7109375" customWidth="1"/>
    <col min="4077" max="4077" width="30.7109375" customWidth="1"/>
    <col min="4078" max="4078" width="4.7109375" customWidth="1"/>
    <col min="4079" max="4079" width="13.7109375" customWidth="1"/>
    <col min="4080" max="4082" width="12.7109375" customWidth="1"/>
    <col min="4084" max="4084" width="21" customWidth="1"/>
    <col min="4085" max="4085" width="36.5703125" customWidth="1"/>
    <col min="4332" max="4332" width="4.7109375" customWidth="1"/>
    <col min="4333" max="4333" width="30.7109375" customWidth="1"/>
    <col min="4334" max="4334" width="4.7109375" customWidth="1"/>
    <col min="4335" max="4335" width="13.7109375" customWidth="1"/>
    <col min="4336" max="4338" width="12.7109375" customWidth="1"/>
    <col min="4340" max="4340" width="21" customWidth="1"/>
    <col min="4341" max="4341" width="36.5703125" customWidth="1"/>
    <col min="4588" max="4588" width="4.7109375" customWidth="1"/>
    <col min="4589" max="4589" width="30.7109375" customWidth="1"/>
    <col min="4590" max="4590" width="4.7109375" customWidth="1"/>
    <col min="4591" max="4591" width="13.7109375" customWidth="1"/>
    <col min="4592" max="4594" width="12.7109375" customWidth="1"/>
    <col min="4596" max="4596" width="21" customWidth="1"/>
    <col min="4597" max="4597" width="36.5703125" customWidth="1"/>
    <col min="4844" max="4844" width="4.7109375" customWidth="1"/>
    <col min="4845" max="4845" width="30.7109375" customWidth="1"/>
    <col min="4846" max="4846" width="4.7109375" customWidth="1"/>
    <col min="4847" max="4847" width="13.7109375" customWidth="1"/>
    <col min="4848" max="4850" width="12.7109375" customWidth="1"/>
    <col min="4852" max="4852" width="21" customWidth="1"/>
    <col min="4853" max="4853" width="36.5703125" customWidth="1"/>
    <col min="5100" max="5100" width="4.7109375" customWidth="1"/>
    <col min="5101" max="5101" width="30.7109375" customWidth="1"/>
    <col min="5102" max="5102" width="4.7109375" customWidth="1"/>
    <col min="5103" max="5103" width="13.7109375" customWidth="1"/>
    <col min="5104" max="5106" width="12.7109375" customWidth="1"/>
    <col min="5108" max="5108" width="21" customWidth="1"/>
    <col min="5109" max="5109" width="36.5703125" customWidth="1"/>
    <col min="5356" max="5356" width="4.7109375" customWidth="1"/>
    <col min="5357" max="5357" width="30.7109375" customWidth="1"/>
    <col min="5358" max="5358" width="4.7109375" customWidth="1"/>
    <col min="5359" max="5359" width="13.7109375" customWidth="1"/>
    <col min="5360" max="5362" width="12.7109375" customWidth="1"/>
    <col min="5364" max="5364" width="21" customWidth="1"/>
    <col min="5365" max="5365" width="36.5703125" customWidth="1"/>
    <col min="5612" max="5612" width="4.7109375" customWidth="1"/>
    <col min="5613" max="5613" width="30.7109375" customWidth="1"/>
    <col min="5614" max="5614" width="4.7109375" customWidth="1"/>
    <col min="5615" max="5615" width="13.7109375" customWidth="1"/>
    <col min="5616" max="5618" width="12.7109375" customWidth="1"/>
    <col min="5620" max="5620" width="21" customWidth="1"/>
    <col min="5621" max="5621" width="36.5703125" customWidth="1"/>
    <col min="5868" max="5868" width="4.7109375" customWidth="1"/>
    <col min="5869" max="5869" width="30.7109375" customWidth="1"/>
    <col min="5870" max="5870" width="4.7109375" customWidth="1"/>
    <col min="5871" max="5871" width="13.7109375" customWidth="1"/>
    <col min="5872" max="5874" width="12.7109375" customWidth="1"/>
    <col min="5876" max="5876" width="21" customWidth="1"/>
    <col min="5877" max="5877" width="36.5703125" customWidth="1"/>
    <col min="6124" max="6124" width="4.7109375" customWidth="1"/>
    <col min="6125" max="6125" width="30.7109375" customWidth="1"/>
    <col min="6126" max="6126" width="4.7109375" customWidth="1"/>
    <col min="6127" max="6127" width="13.7109375" customWidth="1"/>
    <col min="6128" max="6130" width="12.7109375" customWidth="1"/>
    <col min="6132" max="6132" width="21" customWidth="1"/>
    <col min="6133" max="6133" width="36.5703125" customWidth="1"/>
    <col min="6380" max="6380" width="4.7109375" customWidth="1"/>
    <col min="6381" max="6381" width="30.7109375" customWidth="1"/>
    <col min="6382" max="6382" width="4.7109375" customWidth="1"/>
    <col min="6383" max="6383" width="13.7109375" customWidth="1"/>
    <col min="6384" max="6386" width="12.7109375" customWidth="1"/>
    <col min="6388" max="6388" width="21" customWidth="1"/>
    <col min="6389" max="6389" width="36.5703125" customWidth="1"/>
    <col min="6636" max="6636" width="4.7109375" customWidth="1"/>
    <col min="6637" max="6637" width="30.7109375" customWidth="1"/>
    <col min="6638" max="6638" width="4.7109375" customWidth="1"/>
    <col min="6639" max="6639" width="13.7109375" customWidth="1"/>
    <col min="6640" max="6642" width="12.7109375" customWidth="1"/>
    <col min="6644" max="6644" width="21" customWidth="1"/>
    <col min="6645" max="6645" width="36.5703125" customWidth="1"/>
    <col min="6892" max="6892" width="4.7109375" customWidth="1"/>
    <col min="6893" max="6893" width="30.7109375" customWidth="1"/>
    <col min="6894" max="6894" width="4.7109375" customWidth="1"/>
    <col min="6895" max="6895" width="13.7109375" customWidth="1"/>
    <col min="6896" max="6898" width="12.7109375" customWidth="1"/>
    <col min="6900" max="6900" width="21" customWidth="1"/>
    <col min="6901" max="6901" width="36.5703125" customWidth="1"/>
    <col min="7148" max="7148" width="4.7109375" customWidth="1"/>
    <col min="7149" max="7149" width="30.7109375" customWidth="1"/>
    <col min="7150" max="7150" width="4.7109375" customWidth="1"/>
    <col min="7151" max="7151" width="13.7109375" customWidth="1"/>
    <col min="7152" max="7154" width="12.7109375" customWidth="1"/>
    <col min="7156" max="7156" width="21" customWidth="1"/>
    <col min="7157" max="7157" width="36.5703125" customWidth="1"/>
    <col min="7404" max="7404" width="4.7109375" customWidth="1"/>
    <col min="7405" max="7405" width="30.7109375" customWidth="1"/>
    <col min="7406" max="7406" width="4.7109375" customWidth="1"/>
    <col min="7407" max="7407" width="13.7109375" customWidth="1"/>
    <col min="7408" max="7410" width="12.7109375" customWidth="1"/>
    <col min="7412" max="7412" width="21" customWidth="1"/>
    <col min="7413" max="7413" width="36.5703125" customWidth="1"/>
    <col min="7660" max="7660" width="4.7109375" customWidth="1"/>
    <col min="7661" max="7661" width="30.7109375" customWidth="1"/>
    <col min="7662" max="7662" width="4.7109375" customWidth="1"/>
    <col min="7663" max="7663" width="13.7109375" customWidth="1"/>
    <col min="7664" max="7666" width="12.7109375" customWidth="1"/>
    <col min="7668" max="7668" width="21" customWidth="1"/>
    <col min="7669" max="7669" width="36.5703125" customWidth="1"/>
    <col min="7916" max="7916" width="4.7109375" customWidth="1"/>
    <col min="7917" max="7917" width="30.7109375" customWidth="1"/>
    <col min="7918" max="7918" width="4.7109375" customWidth="1"/>
    <col min="7919" max="7919" width="13.7109375" customWidth="1"/>
    <col min="7920" max="7922" width="12.7109375" customWidth="1"/>
    <col min="7924" max="7924" width="21" customWidth="1"/>
    <col min="7925" max="7925" width="36.5703125" customWidth="1"/>
    <col min="8172" max="8172" width="4.7109375" customWidth="1"/>
    <col min="8173" max="8173" width="30.7109375" customWidth="1"/>
    <col min="8174" max="8174" width="4.7109375" customWidth="1"/>
    <col min="8175" max="8175" width="13.7109375" customWidth="1"/>
    <col min="8176" max="8178" width="12.7109375" customWidth="1"/>
    <col min="8180" max="8180" width="21" customWidth="1"/>
    <col min="8181" max="8181" width="36.5703125" customWidth="1"/>
    <col min="8428" max="8428" width="4.7109375" customWidth="1"/>
    <col min="8429" max="8429" width="30.7109375" customWidth="1"/>
    <col min="8430" max="8430" width="4.7109375" customWidth="1"/>
    <col min="8431" max="8431" width="13.7109375" customWidth="1"/>
    <col min="8432" max="8434" width="12.7109375" customWidth="1"/>
    <col min="8436" max="8436" width="21" customWidth="1"/>
    <col min="8437" max="8437" width="36.5703125" customWidth="1"/>
    <col min="8684" max="8684" width="4.7109375" customWidth="1"/>
    <col min="8685" max="8685" width="30.7109375" customWidth="1"/>
    <col min="8686" max="8686" width="4.7109375" customWidth="1"/>
    <col min="8687" max="8687" width="13.7109375" customWidth="1"/>
    <col min="8688" max="8690" width="12.7109375" customWidth="1"/>
    <col min="8692" max="8692" width="21" customWidth="1"/>
    <col min="8693" max="8693" width="36.5703125" customWidth="1"/>
    <col min="8940" max="8940" width="4.7109375" customWidth="1"/>
    <col min="8941" max="8941" width="30.7109375" customWidth="1"/>
    <col min="8942" max="8942" width="4.7109375" customWidth="1"/>
    <col min="8943" max="8943" width="13.7109375" customWidth="1"/>
    <col min="8944" max="8946" width="12.7109375" customWidth="1"/>
    <col min="8948" max="8948" width="21" customWidth="1"/>
    <col min="8949" max="8949" width="36.5703125" customWidth="1"/>
    <col min="9196" max="9196" width="4.7109375" customWidth="1"/>
    <col min="9197" max="9197" width="30.7109375" customWidth="1"/>
    <col min="9198" max="9198" width="4.7109375" customWidth="1"/>
    <col min="9199" max="9199" width="13.7109375" customWidth="1"/>
    <col min="9200" max="9202" width="12.7109375" customWidth="1"/>
    <col min="9204" max="9204" width="21" customWidth="1"/>
    <col min="9205" max="9205" width="36.5703125" customWidth="1"/>
    <col min="9452" max="9452" width="4.7109375" customWidth="1"/>
    <col min="9453" max="9453" width="30.7109375" customWidth="1"/>
    <col min="9454" max="9454" width="4.7109375" customWidth="1"/>
    <col min="9455" max="9455" width="13.7109375" customWidth="1"/>
    <col min="9456" max="9458" width="12.7109375" customWidth="1"/>
    <col min="9460" max="9460" width="21" customWidth="1"/>
    <col min="9461" max="9461" width="36.5703125" customWidth="1"/>
    <col min="9708" max="9708" width="4.7109375" customWidth="1"/>
    <col min="9709" max="9709" width="30.7109375" customWidth="1"/>
    <col min="9710" max="9710" width="4.7109375" customWidth="1"/>
    <col min="9711" max="9711" width="13.7109375" customWidth="1"/>
    <col min="9712" max="9714" width="12.7109375" customWidth="1"/>
    <col min="9716" max="9716" width="21" customWidth="1"/>
    <col min="9717" max="9717" width="36.5703125" customWidth="1"/>
    <col min="9964" max="9964" width="4.7109375" customWidth="1"/>
    <col min="9965" max="9965" width="30.7109375" customWidth="1"/>
    <col min="9966" max="9966" width="4.7109375" customWidth="1"/>
    <col min="9967" max="9967" width="13.7109375" customWidth="1"/>
    <col min="9968" max="9970" width="12.7109375" customWidth="1"/>
    <col min="9972" max="9972" width="21" customWidth="1"/>
    <col min="9973" max="9973" width="36.5703125" customWidth="1"/>
    <col min="10220" max="10220" width="4.7109375" customWidth="1"/>
    <col min="10221" max="10221" width="30.7109375" customWidth="1"/>
    <col min="10222" max="10222" width="4.7109375" customWidth="1"/>
    <col min="10223" max="10223" width="13.7109375" customWidth="1"/>
    <col min="10224" max="10226" width="12.7109375" customWidth="1"/>
    <col min="10228" max="10228" width="21" customWidth="1"/>
    <col min="10229" max="10229" width="36.5703125" customWidth="1"/>
    <col min="10476" max="10476" width="4.7109375" customWidth="1"/>
    <col min="10477" max="10477" width="30.7109375" customWidth="1"/>
    <col min="10478" max="10478" width="4.7109375" customWidth="1"/>
    <col min="10479" max="10479" width="13.7109375" customWidth="1"/>
    <col min="10480" max="10482" width="12.7109375" customWidth="1"/>
    <col min="10484" max="10484" width="21" customWidth="1"/>
    <col min="10485" max="10485" width="36.5703125" customWidth="1"/>
    <col min="10732" max="10732" width="4.7109375" customWidth="1"/>
    <col min="10733" max="10733" width="30.7109375" customWidth="1"/>
    <col min="10734" max="10734" width="4.7109375" customWidth="1"/>
    <col min="10735" max="10735" width="13.7109375" customWidth="1"/>
    <col min="10736" max="10738" width="12.7109375" customWidth="1"/>
    <col min="10740" max="10740" width="21" customWidth="1"/>
    <col min="10741" max="10741" width="36.5703125" customWidth="1"/>
    <col min="10988" max="10988" width="4.7109375" customWidth="1"/>
    <col min="10989" max="10989" width="30.7109375" customWidth="1"/>
    <col min="10990" max="10990" width="4.7109375" customWidth="1"/>
    <col min="10991" max="10991" width="13.7109375" customWidth="1"/>
    <col min="10992" max="10994" width="12.7109375" customWidth="1"/>
    <col min="10996" max="10996" width="21" customWidth="1"/>
    <col min="10997" max="10997" width="36.5703125" customWidth="1"/>
    <col min="11244" max="11244" width="4.7109375" customWidth="1"/>
    <col min="11245" max="11245" width="30.7109375" customWidth="1"/>
    <col min="11246" max="11246" width="4.7109375" customWidth="1"/>
    <col min="11247" max="11247" width="13.7109375" customWidth="1"/>
    <col min="11248" max="11250" width="12.7109375" customWidth="1"/>
    <col min="11252" max="11252" width="21" customWidth="1"/>
    <col min="11253" max="11253" width="36.5703125" customWidth="1"/>
    <col min="11500" max="11500" width="4.7109375" customWidth="1"/>
    <col min="11501" max="11501" width="30.7109375" customWidth="1"/>
    <col min="11502" max="11502" width="4.7109375" customWidth="1"/>
    <col min="11503" max="11503" width="13.7109375" customWidth="1"/>
    <col min="11504" max="11506" width="12.7109375" customWidth="1"/>
    <col min="11508" max="11508" width="21" customWidth="1"/>
    <col min="11509" max="11509" width="36.5703125" customWidth="1"/>
    <col min="11756" max="11756" width="4.7109375" customWidth="1"/>
    <col min="11757" max="11757" width="30.7109375" customWidth="1"/>
    <col min="11758" max="11758" width="4.7109375" customWidth="1"/>
    <col min="11759" max="11759" width="13.7109375" customWidth="1"/>
    <col min="11760" max="11762" width="12.7109375" customWidth="1"/>
    <col min="11764" max="11764" width="21" customWidth="1"/>
    <col min="11765" max="11765" width="36.5703125" customWidth="1"/>
    <col min="12012" max="12012" width="4.7109375" customWidth="1"/>
    <col min="12013" max="12013" width="30.7109375" customWidth="1"/>
    <col min="12014" max="12014" width="4.7109375" customWidth="1"/>
    <col min="12015" max="12015" width="13.7109375" customWidth="1"/>
    <col min="12016" max="12018" width="12.7109375" customWidth="1"/>
    <col min="12020" max="12020" width="21" customWidth="1"/>
    <col min="12021" max="12021" width="36.5703125" customWidth="1"/>
    <col min="12268" max="12268" width="4.7109375" customWidth="1"/>
    <col min="12269" max="12269" width="30.7109375" customWidth="1"/>
    <col min="12270" max="12270" width="4.7109375" customWidth="1"/>
    <col min="12271" max="12271" width="13.7109375" customWidth="1"/>
    <col min="12272" max="12274" width="12.7109375" customWidth="1"/>
    <col min="12276" max="12276" width="21" customWidth="1"/>
    <col min="12277" max="12277" width="36.5703125" customWidth="1"/>
    <col min="12524" max="12524" width="4.7109375" customWidth="1"/>
    <col min="12525" max="12525" width="30.7109375" customWidth="1"/>
    <col min="12526" max="12526" width="4.7109375" customWidth="1"/>
    <col min="12527" max="12527" width="13.7109375" customWidth="1"/>
    <col min="12528" max="12530" width="12.7109375" customWidth="1"/>
    <col min="12532" max="12532" width="21" customWidth="1"/>
    <col min="12533" max="12533" width="36.5703125" customWidth="1"/>
    <col min="12780" max="12780" width="4.7109375" customWidth="1"/>
    <col min="12781" max="12781" width="30.7109375" customWidth="1"/>
    <col min="12782" max="12782" width="4.7109375" customWidth="1"/>
    <col min="12783" max="12783" width="13.7109375" customWidth="1"/>
    <col min="12784" max="12786" width="12.7109375" customWidth="1"/>
    <col min="12788" max="12788" width="21" customWidth="1"/>
    <col min="12789" max="12789" width="36.5703125" customWidth="1"/>
    <col min="13036" max="13036" width="4.7109375" customWidth="1"/>
    <col min="13037" max="13037" width="30.7109375" customWidth="1"/>
    <col min="13038" max="13038" width="4.7109375" customWidth="1"/>
    <col min="13039" max="13039" width="13.7109375" customWidth="1"/>
    <col min="13040" max="13042" width="12.7109375" customWidth="1"/>
    <col min="13044" max="13044" width="21" customWidth="1"/>
    <col min="13045" max="13045" width="36.5703125" customWidth="1"/>
    <col min="13292" max="13292" width="4.7109375" customWidth="1"/>
    <col min="13293" max="13293" width="30.7109375" customWidth="1"/>
    <col min="13294" max="13294" width="4.7109375" customWidth="1"/>
    <col min="13295" max="13295" width="13.7109375" customWidth="1"/>
    <col min="13296" max="13298" width="12.7109375" customWidth="1"/>
    <col min="13300" max="13300" width="21" customWidth="1"/>
    <col min="13301" max="13301" width="36.5703125" customWidth="1"/>
    <col min="13548" max="13548" width="4.7109375" customWidth="1"/>
    <col min="13549" max="13549" width="30.7109375" customWidth="1"/>
    <col min="13550" max="13550" width="4.7109375" customWidth="1"/>
    <col min="13551" max="13551" width="13.7109375" customWidth="1"/>
    <col min="13552" max="13554" width="12.7109375" customWidth="1"/>
    <col min="13556" max="13556" width="21" customWidth="1"/>
    <col min="13557" max="13557" width="36.5703125" customWidth="1"/>
    <col min="13804" max="13804" width="4.7109375" customWidth="1"/>
    <col min="13805" max="13805" width="30.7109375" customWidth="1"/>
    <col min="13806" max="13806" width="4.7109375" customWidth="1"/>
    <col min="13807" max="13807" width="13.7109375" customWidth="1"/>
    <col min="13808" max="13810" width="12.7109375" customWidth="1"/>
    <col min="13812" max="13812" width="21" customWidth="1"/>
    <col min="13813" max="13813" width="36.5703125" customWidth="1"/>
    <col min="14060" max="14060" width="4.7109375" customWidth="1"/>
    <col min="14061" max="14061" width="30.7109375" customWidth="1"/>
    <col min="14062" max="14062" width="4.7109375" customWidth="1"/>
    <col min="14063" max="14063" width="13.7109375" customWidth="1"/>
    <col min="14064" max="14066" width="12.7109375" customWidth="1"/>
    <col min="14068" max="14068" width="21" customWidth="1"/>
    <col min="14069" max="14069" width="36.5703125" customWidth="1"/>
    <col min="14316" max="14316" width="4.7109375" customWidth="1"/>
    <col min="14317" max="14317" width="30.7109375" customWidth="1"/>
    <col min="14318" max="14318" width="4.7109375" customWidth="1"/>
    <col min="14319" max="14319" width="13.7109375" customWidth="1"/>
    <col min="14320" max="14322" width="12.7109375" customWidth="1"/>
    <col min="14324" max="14324" width="21" customWidth="1"/>
    <col min="14325" max="14325" width="36.5703125" customWidth="1"/>
    <col min="14572" max="14572" width="4.7109375" customWidth="1"/>
    <col min="14573" max="14573" width="30.7109375" customWidth="1"/>
    <col min="14574" max="14574" width="4.7109375" customWidth="1"/>
    <col min="14575" max="14575" width="13.7109375" customWidth="1"/>
    <col min="14576" max="14578" width="12.7109375" customWidth="1"/>
    <col min="14580" max="14580" width="21" customWidth="1"/>
    <col min="14581" max="14581" width="36.5703125" customWidth="1"/>
    <col min="14828" max="14828" width="4.7109375" customWidth="1"/>
    <col min="14829" max="14829" width="30.7109375" customWidth="1"/>
    <col min="14830" max="14830" width="4.7109375" customWidth="1"/>
    <col min="14831" max="14831" width="13.7109375" customWidth="1"/>
    <col min="14832" max="14834" width="12.7109375" customWidth="1"/>
    <col min="14836" max="14836" width="21" customWidth="1"/>
    <col min="14837" max="14837" width="36.5703125" customWidth="1"/>
    <col min="15084" max="15084" width="4.7109375" customWidth="1"/>
    <col min="15085" max="15085" width="30.7109375" customWidth="1"/>
    <col min="15086" max="15086" width="4.7109375" customWidth="1"/>
    <col min="15087" max="15087" width="13.7109375" customWidth="1"/>
    <col min="15088" max="15090" width="12.7109375" customWidth="1"/>
    <col min="15092" max="15092" width="21" customWidth="1"/>
    <col min="15093" max="15093" width="36.5703125" customWidth="1"/>
    <col min="15340" max="15340" width="4.7109375" customWidth="1"/>
    <col min="15341" max="15341" width="30.7109375" customWidth="1"/>
    <col min="15342" max="15342" width="4.7109375" customWidth="1"/>
    <col min="15343" max="15343" width="13.7109375" customWidth="1"/>
    <col min="15344" max="15346" width="12.7109375" customWidth="1"/>
    <col min="15348" max="15348" width="21" customWidth="1"/>
    <col min="15349" max="15349" width="36.5703125" customWidth="1"/>
    <col min="15596" max="15596" width="4.7109375" customWidth="1"/>
    <col min="15597" max="15597" width="30.7109375" customWidth="1"/>
    <col min="15598" max="15598" width="4.7109375" customWidth="1"/>
    <col min="15599" max="15599" width="13.7109375" customWidth="1"/>
    <col min="15600" max="15602" width="12.7109375" customWidth="1"/>
    <col min="15604" max="15604" width="21" customWidth="1"/>
    <col min="15605" max="15605" width="36.5703125" customWidth="1"/>
    <col min="15852" max="15852" width="4.7109375" customWidth="1"/>
    <col min="15853" max="15853" width="30.7109375" customWidth="1"/>
    <col min="15854" max="15854" width="4.7109375" customWidth="1"/>
    <col min="15855" max="15855" width="13.7109375" customWidth="1"/>
    <col min="15856" max="15858" width="12.7109375" customWidth="1"/>
    <col min="15860" max="15860" width="21" customWidth="1"/>
    <col min="15861" max="15861" width="36.5703125" customWidth="1"/>
    <col min="16108" max="16108" width="4.7109375" customWidth="1"/>
    <col min="16109" max="16109" width="30.7109375" customWidth="1"/>
    <col min="16110" max="16110" width="4.7109375" customWidth="1"/>
    <col min="16111" max="16111" width="13.7109375" customWidth="1"/>
    <col min="16112" max="16114" width="12.7109375" customWidth="1"/>
    <col min="16116" max="16116" width="21" customWidth="1"/>
    <col min="16117" max="16117" width="36.5703125" customWidth="1"/>
  </cols>
  <sheetData>
    <row r="1" spans="1:7">
      <c r="B1" s="270" t="s">
        <v>115</v>
      </c>
    </row>
    <row r="2" spans="1:7">
      <c r="B2" s="270" t="str">
        <f>+nsl!D17</f>
        <v>AGLOMERACIJE ŠKOFIJE - KANALIZACIJA SPODNJE ŠKOFIJE</v>
      </c>
    </row>
    <row r="3" spans="1:7">
      <c r="B3" s="270"/>
      <c r="G3" s="104"/>
    </row>
    <row r="4" spans="1:7" ht="15.75">
      <c r="A4" s="21" t="s">
        <v>25</v>
      </c>
      <c r="B4" s="288" t="s">
        <v>26</v>
      </c>
      <c r="C4" s="75"/>
      <c r="D4" s="98"/>
      <c r="E4" s="98"/>
      <c r="F4" s="85"/>
    </row>
    <row r="5" spans="1:7" ht="15.75">
      <c r="A5" s="21"/>
      <c r="B5" s="288"/>
      <c r="C5" s="75"/>
      <c r="D5" s="98"/>
      <c r="E5" s="98"/>
      <c r="F5" s="85"/>
    </row>
    <row r="6" spans="1:7" ht="41.25" customHeight="1">
      <c r="A6" s="34">
        <v>1</v>
      </c>
      <c r="B6" s="229" t="s">
        <v>15</v>
      </c>
      <c r="C6" s="75"/>
      <c r="D6" s="98"/>
      <c r="E6" s="98"/>
      <c r="F6" s="85"/>
    </row>
    <row r="7" spans="1:7" ht="12.75" customHeight="1">
      <c r="A7" s="34"/>
      <c r="B7" s="230"/>
      <c r="C7" s="75"/>
      <c r="D7" s="98"/>
      <c r="E7" s="98"/>
      <c r="F7" s="85"/>
    </row>
    <row r="8" spans="1:7" ht="12.75" customHeight="1">
      <c r="A8" s="34"/>
      <c r="B8" s="207" t="s">
        <v>139</v>
      </c>
      <c r="C8" s="75"/>
      <c r="E8" s="98"/>
      <c r="F8" s="85"/>
    </row>
    <row r="9" spans="1:7">
      <c r="A9" s="34"/>
      <c r="B9" s="206" t="s">
        <v>119</v>
      </c>
      <c r="C9" s="43" t="s">
        <v>16</v>
      </c>
      <c r="D9" s="44">
        <f>+'fekalna osnovni podatki'!C9</f>
        <v>120.16</v>
      </c>
      <c r="E9" s="138"/>
      <c r="F9" s="200">
        <f>D9*E9</f>
        <v>0</v>
      </c>
    </row>
    <row r="10" spans="1:7" ht="12.75" customHeight="1">
      <c r="A10" s="34"/>
      <c r="B10" s="205" t="s">
        <v>120</v>
      </c>
      <c r="C10" s="43" t="s">
        <v>16</v>
      </c>
      <c r="D10" s="44">
        <f>+'fekalna osnovni podatki'!C10</f>
        <v>165.56</v>
      </c>
      <c r="E10" s="138"/>
      <c r="F10" s="200">
        <f t="shared" ref="F10:F24" si="0">D10*E10</f>
        <v>0</v>
      </c>
    </row>
    <row r="11" spans="1:7" ht="12.75" customHeight="1">
      <c r="A11" s="34"/>
      <c r="B11" s="205" t="s">
        <v>138</v>
      </c>
      <c r="C11" s="43" t="s">
        <v>16</v>
      </c>
      <c r="D11" s="44">
        <f>+'fekalna osnovni podatki'!C11</f>
        <v>62.1</v>
      </c>
      <c r="E11" s="138"/>
      <c r="F11" s="200">
        <f t="shared" si="0"/>
        <v>0</v>
      </c>
    </row>
    <row r="12" spans="1:7" ht="12.75" customHeight="1">
      <c r="A12" s="34"/>
      <c r="B12" s="205"/>
      <c r="C12" s="43"/>
      <c r="D12" s="44"/>
      <c r="E12" s="138"/>
      <c r="F12" s="200"/>
    </row>
    <row r="13" spans="1:7" ht="12.75" customHeight="1">
      <c r="A13" s="34"/>
      <c r="B13" s="258" t="s">
        <v>140</v>
      </c>
      <c r="C13" s="43"/>
      <c r="D13" s="44"/>
      <c r="E13" s="138"/>
      <c r="F13" s="200"/>
    </row>
    <row r="14" spans="1:7" ht="12.75" customHeight="1">
      <c r="A14" s="34"/>
      <c r="B14" s="205" t="s">
        <v>121</v>
      </c>
      <c r="C14" s="43" t="s">
        <v>16</v>
      </c>
      <c r="D14" s="44">
        <f>+'fekalna osnovni podatki'!C13</f>
        <v>0</v>
      </c>
      <c r="E14" s="138"/>
      <c r="F14" s="200">
        <f t="shared" si="0"/>
        <v>0</v>
      </c>
    </row>
    <row r="15" spans="1:7" ht="12.75" customHeight="1">
      <c r="A15" s="34"/>
      <c r="B15" s="205" t="s">
        <v>127</v>
      </c>
      <c r="C15" s="43" t="s">
        <v>16</v>
      </c>
      <c r="D15" s="44">
        <f>+'fekalna osnovni podatki'!C14</f>
        <v>386.5</v>
      </c>
      <c r="E15" s="138"/>
      <c r="F15" s="200">
        <f t="shared" si="0"/>
        <v>0</v>
      </c>
    </row>
    <row r="16" spans="1:7" ht="12.75" customHeight="1">
      <c r="A16" s="34"/>
      <c r="B16" s="205" t="s">
        <v>122</v>
      </c>
      <c r="C16" s="43" t="s">
        <v>16</v>
      </c>
      <c r="D16" s="44">
        <f>+'fekalna osnovni podatki'!C15</f>
        <v>16.799999999999997</v>
      </c>
      <c r="E16" s="138"/>
      <c r="F16" s="200">
        <f t="shared" si="0"/>
        <v>0</v>
      </c>
    </row>
    <row r="17" spans="1:6" ht="12.75" customHeight="1">
      <c r="A17" s="34"/>
      <c r="B17" s="205" t="s">
        <v>123</v>
      </c>
      <c r="C17" s="43" t="s">
        <v>16</v>
      </c>
      <c r="D17" s="44">
        <f>+'fekalna osnovni podatki'!C16</f>
        <v>294.63</v>
      </c>
      <c r="E17" s="138"/>
      <c r="F17" s="200">
        <f t="shared" si="0"/>
        <v>0</v>
      </c>
    </row>
    <row r="18" spans="1:6" ht="12.75" customHeight="1">
      <c r="A18" s="34"/>
      <c r="B18" s="205" t="s">
        <v>124</v>
      </c>
      <c r="C18" s="43" t="s">
        <v>16</v>
      </c>
      <c r="D18" s="44">
        <f>+'fekalna osnovni podatki'!C17</f>
        <v>227.68</v>
      </c>
      <c r="E18" s="138"/>
      <c r="F18" s="200">
        <f t="shared" si="0"/>
        <v>0</v>
      </c>
    </row>
    <row r="19" spans="1:6" ht="12.75" customHeight="1">
      <c r="A19" s="34"/>
      <c r="B19" s="205" t="s">
        <v>125</v>
      </c>
      <c r="C19" s="43" t="s">
        <v>16</v>
      </c>
      <c r="D19" s="44">
        <f>+'fekalna osnovni podatki'!C18</f>
        <v>301.26</v>
      </c>
      <c r="E19" s="138"/>
      <c r="F19" s="200">
        <f t="shared" si="0"/>
        <v>0</v>
      </c>
    </row>
    <row r="20" spans="1:6" ht="12.75" customHeight="1">
      <c r="A20" s="34"/>
      <c r="B20" s="205" t="s">
        <v>126</v>
      </c>
      <c r="C20" s="43" t="s">
        <v>16</v>
      </c>
      <c r="D20" s="44">
        <f>+'fekalna osnovni podatki'!C19</f>
        <v>163.78</v>
      </c>
      <c r="E20" s="138"/>
      <c r="F20" s="200">
        <f t="shared" si="0"/>
        <v>0</v>
      </c>
    </row>
    <row r="21" spans="1:6" ht="12.75" customHeight="1">
      <c r="A21" s="34"/>
      <c r="B21" s="205" t="s">
        <v>128</v>
      </c>
      <c r="C21" s="43" t="s">
        <v>16</v>
      </c>
      <c r="D21" s="44">
        <f>+'fekalna osnovni podatki'!C20</f>
        <v>82.25</v>
      </c>
      <c r="E21" s="138"/>
      <c r="F21" s="200">
        <f t="shared" si="0"/>
        <v>0</v>
      </c>
    </row>
    <row r="22" spans="1:6" ht="12.75" customHeight="1">
      <c r="A22" s="34"/>
      <c r="B22" s="205" t="s">
        <v>129</v>
      </c>
      <c r="C22" s="43" t="s">
        <v>16</v>
      </c>
      <c r="D22" s="44">
        <f>+'fekalna osnovni podatki'!C21</f>
        <v>53.3</v>
      </c>
      <c r="E22" s="138"/>
      <c r="F22" s="200">
        <f t="shared" si="0"/>
        <v>0</v>
      </c>
    </row>
    <row r="23" spans="1:6" ht="12.75" customHeight="1">
      <c r="A23" s="34"/>
      <c r="B23" s="205" t="s">
        <v>130</v>
      </c>
      <c r="C23" s="43" t="s">
        <v>16</v>
      </c>
      <c r="D23" s="44">
        <f>+'fekalna osnovni podatki'!C22</f>
        <v>317.77</v>
      </c>
      <c r="E23" s="138"/>
      <c r="F23" s="200">
        <f t="shared" si="0"/>
        <v>0</v>
      </c>
    </row>
    <row r="24" spans="1:6" ht="12.75" customHeight="1">
      <c r="A24" s="34"/>
      <c r="B24" s="205" t="s">
        <v>131</v>
      </c>
      <c r="C24" s="43" t="s">
        <v>16</v>
      </c>
      <c r="D24" s="44">
        <f>+'fekalna osnovni podatki'!C23</f>
        <v>52.849999999999994</v>
      </c>
      <c r="E24" s="138"/>
      <c r="F24" s="200">
        <f t="shared" si="0"/>
        <v>0</v>
      </c>
    </row>
    <row r="25" spans="1:6" ht="12.75" customHeight="1">
      <c r="A25" s="34"/>
      <c r="B25" s="205" t="s">
        <v>201</v>
      </c>
      <c r="C25" s="43" t="s">
        <v>16</v>
      </c>
      <c r="D25" s="44">
        <f>+'fekalna osnovni podatki'!C24</f>
        <v>15.71</v>
      </c>
      <c r="E25" s="138"/>
      <c r="F25" s="200">
        <f t="shared" ref="F25:F36" si="1">D25*E25</f>
        <v>0</v>
      </c>
    </row>
    <row r="26" spans="1:6" ht="12.75" customHeight="1">
      <c r="A26" s="34"/>
      <c r="B26" s="203" t="s">
        <v>132</v>
      </c>
      <c r="C26" s="43" t="s">
        <v>16</v>
      </c>
      <c r="D26" s="44">
        <f>+'fekalna osnovni podatki'!C25</f>
        <v>30.18</v>
      </c>
      <c r="E26" s="138"/>
      <c r="F26" s="200">
        <f t="shared" si="1"/>
        <v>0</v>
      </c>
    </row>
    <row r="27" spans="1:6" ht="12.75" customHeight="1">
      <c r="A27" s="34"/>
      <c r="B27" s="261" t="s">
        <v>133</v>
      </c>
      <c r="C27" s="43" t="s">
        <v>16</v>
      </c>
      <c r="D27" s="44">
        <f>+'fekalna osnovni podatki'!C26</f>
        <v>33.770000000000003</v>
      </c>
      <c r="E27" s="138"/>
      <c r="F27" s="200">
        <f t="shared" si="1"/>
        <v>0</v>
      </c>
    </row>
    <row r="28" spans="1:6" ht="12.75" customHeight="1">
      <c r="A28" s="34"/>
      <c r="B28" s="205" t="s">
        <v>134</v>
      </c>
      <c r="C28" s="43" t="s">
        <v>16</v>
      </c>
      <c r="D28" s="44">
        <f>+'fekalna osnovni podatki'!C27</f>
        <v>85.8</v>
      </c>
      <c r="E28" s="138"/>
      <c r="F28" s="200">
        <f t="shared" si="1"/>
        <v>0</v>
      </c>
    </row>
    <row r="29" spans="1:6" ht="12.75" customHeight="1">
      <c r="A29" s="34"/>
      <c r="B29" s="204" t="s">
        <v>135</v>
      </c>
      <c r="C29" s="43" t="s">
        <v>16</v>
      </c>
      <c r="D29" s="44">
        <f>+'fekalna osnovni podatki'!C28</f>
        <v>33.97</v>
      </c>
      <c r="E29" s="138"/>
      <c r="F29" s="200">
        <f t="shared" si="1"/>
        <v>0</v>
      </c>
    </row>
    <row r="30" spans="1:6" ht="12.75" customHeight="1">
      <c r="A30" s="34"/>
      <c r="C30" s="43"/>
      <c r="D30" s="44"/>
      <c r="E30" s="138"/>
      <c r="F30" s="200"/>
    </row>
    <row r="31" spans="1:6" ht="12.75" customHeight="1">
      <c r="A31" s="34"/>
      <c r="B31" s="260" t="s">
        <v>141</v>
      </c>
      <c r="C31" s="43"/>
      <c r="D31" s="44"/>
      <c r="E31" s="138"/>
      <c r="F31" s="200"/>
    </row>
    <row r="32" spans="1:6" ht="12.75" customHeight="1">
      <c r="A32" s="34"/>
      <c r="B32" s="204" t="s">
        <v>137</v>
      </c>
      <c r="C32" s="43" t="s">
        <v>16</v>
      </c>
      <c r="D32" s="44">
        <f>+'fekalna osnovni podatki'!C31</f>
        <v>0</v>
      </c>
      <c r="E32" s="138"/>
      <c r="F32" s="200">
        <f t="shared" si="1"/>
        <v>0</v>
      </c>
    </row>
    <row r="33" spans="1:7" ht="12.75" customHeight="1">
      <c r="A33" s="34"/>
      <c r="C33" s="43"/>
      <c r="D33" s="44"/>
      <c r="E33" s="138"/>
      <c r="F33" s="200"/>
    </row>
    <row r="34" spans="1:7" ht="12.75" customHeight="1">
      <c r="A34" s="34"/>
      <c r="B34" s="260" t="s">
        <v>142</v>
      </c>
      <c r="C34" s="43"/>
      <c r="D34" s="44"/>
      <c r="E34" s="138"/>
      <c r="F34" s="200"/>
    </row>
    <row r="35" spans="1:7" ht="12.75" customHeight="1">
      <c r="A35" s="34"/>
      <c r="B35" s="204" t="s">
        <v>136</v>
      </c>
      <c r="C35" s="43" t="s">
        <v>16</v>
      </c>
      <c r="D35" s="44">
        <f>+'fekalna osnovni podatki'!C34</f>
        <v>0</v>
      </c>
      <c r="E35" s="138"/>
      <c r="F35" s="200">
        <f t="shared" si="1"/>
        <v>0</v>
      </c>
    </row>
    <row r="36" spans="1:7" ht="12.75" customHeight="1">
      <c r="A36" s="34"/>
      <c r="B36" s="204" t="s">
        <v>143</v>
      </c>
      <c r="C36" s="43" t="s">
        <v>16</v>
      </c>
      <c r="D36" s="44">
        <f>+'fekalna osnovni podatki'!C35</f>
        <v>181.74</v>
      </c>
      <c r="E36" s="138"/>
      <c r="F36" s="200">
        <f t="shared" si="1"/>
        <v>0</v>
      </c>
    </row>
    <row r="37" spans="1:7" ht="12.75" customHeight="1">
      <c r="A37" s="34"/>
      <c r="B37" s="205"/>
      <c r="C37" s="43"/>
      <c r="D37" s="44"/>
      <c r="E37" s="138"/>
      <c r="F37" s="200"/>
    </row>
    <row r="38" spans="1:7" ht="12.75" customHeight="1">
      <c r="A38" s="34"/>
      <c r="B38" s="205"/>
      <c r="C38" s="76"/>
      <c r="D38" s="44"/>
      <c r="E38" s="138"/>
      <c r="F38" s="86"/>
    </row>
    <row r="39" spans="1:7" ht="49.5" customHeight="1">
      <c r="A39" s="208">
        <f>A6+1</f>
        <v>2</v>
      </c>
      <c r="B39" s="229" t="s">
        <v>17</v>
      </c>
      <c r="C39" s="209"/>
      <c r="D39" s="219"/>
      <c r="E39" s="219"/>
      <c r="F39" s="220"/>
      <c r="G39" s="204"/>
    </row>
    <row r="40" spans="1:7" ht="12.75" customHeight="1">
      <c r="A40" s="208"/>
      <c r="B40" s="230"/>
      <c r="C40" s="209"/>
      <c r="D40" s="219"/>
      <c r="E40" s="219"/>
      <c r="F40" s="220"/>
      <c r="G40" s="204"/>
    </row>
    <row r="41" spans="1:7" ht="12.75" customHeight="1">
      <c r="A41" s="208"/>
      <c r="B41" s="207" t="s">
        <v>139</v>
      </c>
      <c r="C41" s="209"/>
      <c r="D41" s="240"/>
      <c r="E41" s="219"/>
      <c r="F41" s="220"/>
      <c r="G41" s="204"/>
    </row>
    <row r="42" spans="1:7" ht="12.75" customHeight="1">
      <c r="A42" s="208"/>
      <c r="B42" s="206" t="s">
        <v>119</v>
      </c>
      <c r="C42" s="209" t="s">
        <v>12</v>
      </c>
      <c r="D42" s="210">
        <f>'fekalna osnovni podatki'!N9+1</f>
        <v>6</v>
      </c>
      <c r="E42" s="211"/>
      <c r="F42" s="394">
        <f>D42*E42</f>
        <v>0</v>
      </c>
      <c r="G42" s="204"/>
    </row>
    <row r="43" spans="1:7" ht="12.75" customHeight="1">
      <c r="A43" s="208"/>
      <c r="B43" s="205" t="s">
        <v>120</v>
      </c>
      <c r="C43" s="209" t="s">
        <v>12</v>
      </c>
      <c r="D43" s="210">
        <f>'fekalna osnovni podatki'!N10+1</f>
        <v>12</v>
      </c>
      <c r="E43" s="211"/>
      <c r="F43" s="394">
        <f t="shared" ref="F43:F44" si="2">D43*E43</f>
        <v>0</v>
      </c>
      <c r="G43" s="204"/>
    </row>
    <row r="44" spans="1:7" ht="12.75" customHeight="1">
      <c r="A44" s="208"/>
      <c r="B44" s="205" t="s">
        <v>138</v>
      </c>
      <c r="C44" s="209" t="s">
        <v>12</v>
      </c>
      <c r="D44" s="210">
        <f>'fekalna osnovni podatki'!N11+1</f>
        <v>1</v>
      </c>
      <c r="E44" s="211"/>
      <c r="F44" s="394">
        <f t="shared" si="2"/>
        <v>0</v>
      </c>
      <c r="G44" s="204"/>
    </row>
    <row r="45" spans="1:7" ht="12.75" customHeight="1">
      <c r="A45" s="208"/>
      <c r="B45" s="205"/>
      <c r="C45" s="209"/>
      <c r="D45" s="210"/>
      <c r="E45" s="211"/>
      <c r="F45" s="394"/>
      <c r="G45" s="204"/>
    </row>
    <row r="46" spans="1:7" ht="12.75" customHeight="1">
      <c r="A46" s="208"/>
      <c r="B46" s="258" t="s">
        <v>140</v>
      </c>
      <c r="C46" s="209"/>
      <c r="D46" s="210"/>
      <c r="E46" s="211"/>
      <c r="F46" s="394"/>
      <c r="G46" s="204"/>
    </row>
    <row r="47" spans="1:7" ht="12.75" customHeight="1">
      <c r="A47" s="208"/>
      <c r="B47" s="205" t="s">
        <v>121</v>
      </c>
      <c r="C47" s="209" t="s">
        <v>12</v>
      </c>
      <c r="D47" s="210">
        <f>'fekalna osnovni podatki'!N14+1</f>
        <v>19</v>
      </c>
      <c r="E47" s="211"/>
      <c r="F47" s="394">
        <f t="shared" ref="F47:F62" si="3">D47*E47</f>
        <v>0</v>
      </c>
      <c r="G47" s="204"/>
    </row>
    <row r="48" spans="1:7" ht="12.75" customHeight="1">
      <c r="A48" s="208"/>
      <c r="B48" s="205" t="s">
        <v>127</v>
      </c>
      <c r="C48" s="209" t="s">
        <v>12</v>
      </c>
      <c r="D48" s="210">
        <f>'fekalna osnovni podatki'!N15+1</f>
        <v>3</v>
      </c>
      <c r="E48" s="211"/>
      <c r="F48" s="394">
        <f t="shared" si="3"/>
        <v>0</v>
      </c>
      <c r="G48" s="204"/>
    </row>
    <row r="49" spans="1:7" ht="12.75" customHeight="1">
      <c r="A49" s="208"/>
      <c r="B49" s="205" t="s">
        <v>122</v>
      </c>
      <c r="C49" s="209" t="s">
        <v>12</v>
      </c>
      <c r="D49" s="210">
        <f>'fekalna osnovni podatki'!N16+1</f>
        <v>14</v>
      </c>
      <c r="E49" s="211"/>
      <c r="F49" s="394">
        <f t="shared" si="3"/>
        <v>0</v>
      </c>
      <c r="G49" s="204"/>
    </row>
    <row r="50" spans="1:7" ht="12.75" customHeight="1">
      <c r="A50" s="208"/>
      <c r="B50" s="205" t="s">
        <v>123</v>
      </c>
      <c r="C50" s="209" t="s">
        <v>12</v>
      </c>
      <c r="D50" s="210">
        <f>'fekalna osnovni podatki'!N17+1</f>
        <v>12</v>
      </c>
      <c r="E50" s="211"/>
      <c r="F50" s="394">
        <f t="shared" si="3"/>
        <v>0</v>
      </c>
      <c r="G50" s="204"/>
    </row>
    <row r="51" spans="1:7" ht="12.75" customHeight="1">
      <c r="A51" s="208"/>
      <c r="B51" s="205" t="s">
        <v>124</v>
      </c>
      <c r="C51" s="209" t="s">
        <v>12</v>
      </c>
      <c r="D51" s="210">
        <f>'fekalna osnovni podatki'!N18+1</f>
        <v>17</v>
      </c>
      <c r="E51" s="211"/>
      <c r="F51" s="394">
        <f t="shared" si="3"/>
        <v>0</v>
      </c>
      <c r="G51" s="204"/>
    </row>
    <row r="52" spans="1:7" ht="12.75" customHeight="1">
      <c r="A52" s="208"/>
      <c r="B52" s="205" t="s">
        <v>125</v>
      </c>
      <c r="C52" s="209" t="s">
        <v>12</v>
      </c>
      <c r="D52" s="210">
        <f>'fekalna osnovni podatki'!N19+1</f>
        <v>14</v>
      </c>
      <c r="E52" s="211"/>
      <c r="F52" s="394">
        <f t="shared" si="3"/>
        <v>0</v>
      </c>
      <c r="G52" s="204"/>
    </row>
    <row r="53" spans="1:7" ht="12.75" customHeight="1">
      <c r="A53" s="208"/>
      <c r="B53" s="205" t="s">
        <v>126</v>
      </c>
      <c r="C53" s="209" t="s">
        <v>12</v>
      </c>
      <c r="D53" s="210">
        <f>'fekalna osnovni podatki'!N20+1</f>
        <v>6</v>
      </c>
      <c r="E53" s="211"/>
      <c r="F53" s="394">
        <f t="shared" si="3"/>
        <v>0</v>
      </c>
      <c r="G53" s="204"/>
    </row>
    <row r="54" spans="1:7" ht="12.75" customHeight="1">
      <c r="A54" s="208"/>
      <c r="B54" s="205" t="s">
        <v>128</v>
      </c>
      <c r="C54" s="209" t="s">
        <v>12</v>
      </c>
      <c r="D54" s="210">
        <f>'fekalna osnovni podatki'!N21+1</f>
        <v>6</v>
      </c>
      <c r="E54" s="211"/>
      <c r="F54" s="394">
        <f t="shared" si="3"/>
        <v>0</v>
      </c>
      <c r="G54" s="204"/>
    </row>
    <row r="55" spans="1:7" ht="12.75" customHeight="1">
      <c r="A55" s="208"/>
      <c r="B55" s="205" t="s">
        <v>129</v>
      </c>
      <c r="C55" s="209" t="s">
        <v>12</v>
      </c>
      <c r="D55" s="210">
        <f>'fekalna osnovni podatki'!N22+1</f>
        <v>15</v>
      </c>
      <c r="E55" s="211"/>
      <c r="F55" s="394">
        <f t="shared" si="3"/>
        <v>0</v>
      </c>
      <c r="G55" s="204"/>
    </row>
    <row r="56" spans="1:7" ht="12.75" customHeight="1">
      <c r="A56" s="208"/>
      <c r="B56" s="205" t="s">
        <v>130</v>
      </c>
      <c r="C56" s="209" t="s">
        <v>12</v>
      </c>
      <c r="D56" s="210">
        <f>'fekalna osnovni podatki'!N23+1</f>
        <v>5</v>
      </c>
      <c r="E56" s="211"/>
      <c r="F56" s="394">
        <f t="shared" si="3"/>
        <v>0</v>
      </c>
      <c r="G56" s="204"/>
    </row>
    <row r="57" spans="1:7" ht="12.75" customHeight="1">
      <c r="A57" s="208"/>
      <c r="B57" s="205" t="s">
        <v>131</v>
      </c>
      <c r="C57" s="209" t="s">
        <v>12</v>
      </c>
      <c r="D57" s="210">
        <f>'fekalna osnovni podatki'!N24+1</f>
        <v>3</v>
      </c>
      <c r="E57" s="211"/>
      <c r="F57" s="394">
        <f t="shared" si="3"/>
        <v>0</v>
      </c>
      <c r="G57" s="204"/>
    </row>
    <row r="58" spans="1:7" ht="12.75" customHeight="1">
      <c r="A58" s="208"/>
      <c r="B58" s="205" t="s">
        <v>201</v>
      </c>
      <c r="C58" s="209" t="s">
        <v>12</v>
      </c>
      <c r="D58" s="210">
        <f>'fekalna osnovni podatki'!N25+1</f>
        <v>3</v>
      </c>
      <c r="E58" s="211"/>
      <c r="F58" s="394">
        <f t="shared" si="3"/>
        <v>0</v>
      </c>
      <c r="G58" s="204"/>
    </row>
    <row r="59" spans="1:7" ht="12.75" customHeight="1">
      <c r="A59" s="208"/>
      <c r="B59" s="203" t="s">
        <v>132</v>
      </c>
      <c r="C59" s="209" t="s">
        <v>12</v>
      </c>
      <c r="D59" s="210">
        <f>'fekalna osnovni podatki'!N26+1</f>
        <v>6</v>
      </c>
      <c r="E59" s="211"/>
      <c r="F59" s="394">
        <f t="shared" si="3"/>
        <v>0</v>
      </c>
      <c r="G59" s="204"/>
    </row>
    <row r="60" spans="1:7" ht="12.75" customHeight="1">
      <c r="A60" s="208"/>
      <c r="B60" s="261" t="s">
        <v>133</v>
      </c>
      <c r="C60" s="209" t="s">
        <v>12</v>
      </c>
      <c r="D60" s="210">
        <f>'fekalna osnovni podatki'!N27+1</f>
        <v>6</v>
      </c>
      <c r="E60" s="211"/>
      <c r="F60" s="394">
        <f t="shared" si="3"/>
        <v>0</v>
      </c>
      <c r="G60" s="204"/>
    </row>
    <row r="61" spans="1:7" ht="12.75" customHeight="1">
      <c r="A61" s="208"/>
      <c r="B61" s="205" t="s">
        <v>134</v>
      </c>
      <c r="C61" s="209" t="s">
        <v>12</v>
      </c>
      <c r="D61" s="210">
        <f>'fekalna osnovni podatki'!N28+1</f>
        <v>3</v>
      </c>
      <c r="E61" s="211"/>
      <c r="F61" s="394">
        <f t="shared" si="3"/>
        <v>0</v>
      </c>
      <c r="G61" s="204"/>
    </row>
    <row r="62" spans="1:7" ht="12.75" customHeight="1">
      <c r="A62" s="208"/>
      <c r="B62" s="204" t="s">
        <v>135</v>
      </c>
      <c r="C62" s="209" t="s">
        <v>12</v>
      </c>
      <c r="D62" s="210">
        <f>'fekalna osnovni podatki'!N29+1</f>
        <v>13</v>
      </c>
      <c r="E62" s="211"/>
      <c r="F62" s="394">
        <f t="shared" si="3"/>
        <v>0</v>
      </c>
      <c r="G62" s="204"/>
    </row>
    <row r="63" spans="1:7" ht="12.75" customHeight="1">
      <c r="A63" s="208"/>
      <c r="C63" s="209"/>
      <c r="D63" s="210"/>
      <c r="E63" s="211"/>
      <c r="F63" s="394"/>
      <c r="G63" s="204"/>
    </row>
    <row r="64" spans="1:7" ht="12.75" customHeight="1">
      <c r="A64" s="208"/>
      <c r="B64" s="260" t="s">
        <v>141</v>
      </c>
      <c r="C64" s="209"/>
      <c r="D64" s="210"/>
      <c r="E64" s="211"/>
      <c r="F64" s="394"/>
      <c r="G64" s="204"/>
    </row>
    <row r="65" spans="1:7" ht="12.75" customHeight="1">
      <c r="A65" s="208"/>
      <c r="B65" s="204" t="s">
        <v>137</v>
      </c>
      <c r="C65" s="209" t="s">
        <v>12</v>
      </c>
      <c r="D65" s="210">
        <f>'fekalna osnovni podatki'!N32+1</f>
        <v>5</v>
      </c>
      <c r="E65" s="211"/>
      <c r="F65" s="394">
        <f t="shared" ref="F65:F69" si="4">D65*E65</f>
        <v>0</v>
      </c>
      <c r="G65" s="204"/>
    </row>
    <row r="66" spans="1:7" ht="12.75" customHeight="1">
      <c r="A66" s="208"/>
      <c r="C66" s="209"/>
      <c r="D66" s="210"/>
      <c r="E66" s="211"/>
      <c r="F66" s="394"/>
      <c r="G66" s="204"/>
    </row>
    <row r="67" spans="1:7" ht="12.75" customHeight="1">
      <c r="A67" s="208"/>
      <c r="B67" s="260" t="s">
        <v>142</v>
      </c>
      <c r="C67" s="209"/>
      <c r="D67" s="210"/>
      <c r="E67" s="210"/>
      <c r="F67" s="394"/>
      <c r="G67" s="204"/>
    </row>
    <row r="68" spans="1:7" ht="12.75" customHeight="1">
      <c r="A68" s="208"/>
      <c r="B68" s="204" t="s">
        <v>136</v>
      </c>
      <c r="C68" s="209" t="s">
        <v>12</v>
      </c>
      <c r="D68" s="210">
        <f>'fekalna osnovni podatki'!N35+1</f>
        <v>9</v>
      </c>
      <c r="E68" s="211"/>
      <c r="F68" s="394">
        <f t="shared" si="4"/>
        <v>0</v>
      </c>
      <c r="G68" s="204"/>
    </row>
    <row r="69" spans="1:7" ht="12.75" customHeight="1">
      <c r="A69" s="208"/>
      <c r="B69" s="204" t="s">
        <v>143</v>
      </c>
      <c r="C69" s="209" t="s">
        <v>12</v>
      </c>
      <c r="D69" s="210">
        <v>4</v>
      </c>
      <c r="E69" s="211"/>
      <c r="F69" s="394">
        <f t="shared" si="4"/>
        <v>0</v>
      </c>
      <c r="G69" s="204"/>
    </row>
    <row r="70" spans="1:7" ht="12.75" customHeight="1">
      <c r="A70" s="34"/>
      <c r="B70" s="206"/>
      <c r="C70" s="75"/>
      <c r="D70" s="98"/>
      <c r="E70" s="98"/>
      <c r="F70" s="85"/>
    </row>
    <row r="71" spans="1:7" ht="81.75" customHeight="1">
      <c r="A71" s="208">
        <f>A39+1</f>
        <v>3</v>
      </c>
      <c r="B71" s="232" t="s">
        <v>11</v>
      </c>
      <c r="C71" s="213"/>
      <c r="D71" s="233"/>
      <c r="E71" s="234"/>
      <c r="F71" s="235"/>
      <c r="G71" s="204"/>
    </row>
    <row r="72" spans="1:7" ht="12.75" customHeight="1">
      <c r="A72" s="208"/>
      <c r="B72" s="230"/>
      <c r="C72" s="209"/>
      <c r="D72" s="219"/>
      <c r="E72" s="219"/>
      <c r="F72" s="220"/>
      <c r="G72" s="204"/>
    </row>
    <row r="73" spans="1:7" ht="12.75" customHeight="1">
      <c r="A73" s="208"/>
      <c r="B73" s="207" t="s">
        <v>139</v>
      </c>
      <c r="C73" s="209"/>
      <c r="D73" s="240"/>
      <c r="E73" s="219"/>
      <c r="F73" s="220"/>
      <c r="G73" s="204"/>
    </row>
    <row r="74" spans="1:7" ht="12.75" customHeight="1">
      <c r="A74" s="208"/>
      <c r="B74" s="206" t="s">
        <v>119</v>
      </c>
      <c r="C74" s="209" t="s">
        <v>12</v>
      </c>
      <c r="D74" s="210">
        <f>IF('fekalna osnovni podatki'!S9=0,1,'fekalna osnovni podatki'!S9)</f>
        <v>7</v>
      </c>
      <c r="E74" s="211"/>
      <c r="F74" s="394">
        <f>D74*E74</f>
        <v>0</v>
      </c>
      <c r="G74" s="204"/>
    </row>
    <row r="75" spans="1:7" ht="12.75" customHeight="1">
      <c r="A75" s="208"/>
      <c r="B75" s="205" t="s">
        <v>120</v>
      </c>
      <c r="C75" s="209" t="s">
        <v>12</v>
      </c>
      <c r="D75" s="210">
        <f>IF('fekalna osnovni podatki'!S10=0,1,'fekalna osnovni podatki'!S10)</f>
        <v>3</v>
      </c>
      <c r="E75" s="211"/>
      <c r="F75" s="394">
        <f t="shared" ref="F75:F101" si="5">D75*E75</f>
        <v>0</v>
      </c>
      <c r="G75" s="204"/>
    </row>
    <row r="76" spans="1:7" ht="12.75" customHeight="1">
      <c r="A76" s="208"/>
      <c r="B76" s="205" t="s">
        <v>138</v>
      </c>
      <c r="C76" s="209" t="s">
        <v>12</v>
      </c>
      <c r="D76" s="210">
        <f>IF('fekalna osnovni podatki'!S11=0,1,'fekalna osnovni podatki'!S11)</f>
        <v>2</v>
      </c>
      <c r="E76" s="211"/>
      <c r="F76" s="394">
        <f t="shared" si="5"/>
        <v>0</v>
      </c>
      <c r="G76" s="204"/>
    </row>
    <row r="77" spans="1:7" ht="12.75" customHeight="1">
      <c r="A77" s="208"/>
      <c r="B77" s="205"/>
      <c r="C77" s="209"/>
      <c r="D77" s="210"/>
      <c r="E77" s="211"/>
      <c r="F77" s="394"/>
      <c r="G77" s="204"/>
    </row>
    <row r="78" spans="1:7" ht="12.75" customHeight="1">
      <c r="A78" s="208"/>
      <c r="B78" s="258" t="s">
        <v>140</v>
      </c>
      <c r="C78" s="209"/>
      <c r="D78" s="210"/>
      <c r="E78" s="211"/>
      <c r="F78" s="394"/>
      <c r="G78" s="204"/>
    </row>
    <row r="79" spans="1:7" ht="12.75" customHeight="1">
      <c r="A79" s="208"/>
      <c r="B79" s="205" t="s">
        <v>121</v>
      </c>
      <c r="C79" s="209" t="s">
        <v>12</v>
      </c>
      <c r="D79" s="210">
        <f>IF('fekalna osnovni podatki'!S14=0,1,'fekalna osnovni podatki'!S14)</f>
        <v>5</v>
      </c>
      <c r="E79" s="211"/>
      <c r="F79" s="394">
        <f t="shared" si="5"/>
        <v>0</v>
      </c>
      <c r="G79" s="204"/>
    </row>
    <row r="80" spans="1:7" ht="12.75" customHeight="1">
      <c r="A80" s="208"/>
      <c r="B80" s="205" t="s">
        <v>127</v>
      </c>
      <c r="C80" s="209" t="s">
        <v>12</v>
      </c>
      <c r="D80" s="210">
        <f>IF('fekalna osnovni podatki'!S15=0,1,'fekalna osnovni podatki'!S15)</f>
        <v>1</v>
      </c>
      <c r="E80" s="211"/>
      <c r="F80" s="394">
        <f t="shared" si="5"/>
        <v>0</v>
      </c>
      <c r="G80" s="204"/>
    </row>
    <row r="81" spans="1:7" ht="12.75" customHeight="1">
      <c r="A81" s="208"/>
      <c r="B81" s="205" t="s">
        <v>122</v>
      </c>
      <c r="C81" s="209" t="s">
        <v>12</v>
      </c>
      <c r="D81" s="210">
        <f>IF('fekalna osnovni podatki'!S16=0,1,'fekalna osnovni podatki'!S16)</f>
        <v>2</v>
      </c>
      <c r="E81" s="211"/>
      <c r="F81" s="394">
        <f t="shared" si="5"/>
        <v>0</v>
      </c>
      <c r="G81" s="204"/>
    </row>
    <row r="82" spans="1:7" ht="12.75" customHeight="1">
      <c r="A82" s="208"/>
      <c r="B82" s="205" t="s">
        <v>123</v>
      </c>
      <c r="C82" s="209" t="s">
        <v>12</v>
      </c>
      <c r="D82" s="210">
        <f>IF('fekalna osnovni podatki'!S17=0,1,'fekalna osnovni podatki'!S17)</f>
        <v>1</v>
      </c>
      <c r="E82" s="211"/>
      <c r="F82" s="394">
        <f t="shared" si="5"/>
        <v>0</v>
      </c>
      <c r="G82" s="204"/>
    </row>
    <row r="83" spans="1:7" ht="12.75" customHeight="1">
      <c r="A83" s="208"/>
      <c r="B83" s="205" t="s">
        <v>124</v>
      </c>
      <c r="C83" s="209" t="s">
        <v>12</v>
      </c>
      <c r="D83" s="210">
        <f>IF('fekalna osnovni podatki'!S18=0,1,'fekalna osnovni podatki'!S18)</f>
        <v>1</v>
      </c>
      <c r="E83" s="211"/>
      <c r="F83" s="394">
        <f t="shared" si="5"/>
        <v>0</v>
      </c>
      <c r="G83" s="204"/>
    </row>
    <row r="84" spans="1:7" ht="12.75" customHeight="1">
      <c r="A84" s="208"/>
      <c r="B84" s="205" t="s">
        <v>125</v>
      </c>
      <c r="C84" s="209" t="s">
        <v>12</v>
      </c>
      <c r="D84" s="210">
        <f>IF('fekalna osnovni podatki'!S19=0,1,'fekalna osnovni podatki'!S19)</f>
        <v>2</v>
      </c>
      <c r="E84" s="211"/>
      <c r="F84" s="394">
        <f t="shared" si="5"/>
        <v>0</v>
      </c>
      <c r="G84" s="204"/>
    </row>
    <row r="85" spans="1:7" ht="12.75" customHeight="1">
      <c r="A85" s="208"/>
      <c r="B85" s="205" t="s">
        <v>126</v>
      </c>
      <c r="C85" s="209" t="s">
        <v>12</v>
      </c>
      <c r="D85" s="210">
        <f>IF('fekalna osnovni podatki'!S20=0,1,'fekalna osnovni podatki'!S20)</f>
        <v>1</v>
      </c>
      <c r="E85" s="211"/>
      <c r="F85" s="394">
        <f t="shared" si="5"/>
        <v>0</v>
      </c>
      <c r="G85" s="204"/>
    </row>
    <row r="86" spans="1:7" ht="12.75" customHeight="1">
      <c r="A86" s="208"/>
      <c r="B86" s="205" t="s">
        <v>128</v>
      </c>
      <c r="C86" s="209" t="s">
        <v>12</v>
      </c>
      <c r="D86" s="210">
        <f>IF('fekalna osnovni podatki'!S21=0,1,'fekalna osnovni podatki'!S21)</f>
        <v>1</v>
      </c>
      <c r="E86" s="211"/>
      <c r="F86" s="394">
        <f t="shared" si="5"/>
        <v>0</v>
      </c>
      <c r="G86" s="204"/>
    </row>
    <row r="87" spans="1:7" ht="12.75" customHeight="1">
      <c r="A87" s="208"/>
      <c r="B87" s="205" t="s">
        <v>129</v>
      </c>
      <c r="C87" s="209" t="s">
        <v>12</v>
      </c>
      <c r="D87" s="210">
        <f>IF('fekalna osnovni podatki'!S22=0,1,'fekalna osnovni podatki'!S22)</f>
        <v>1</v>
      </c>
      <c r="E87" s="211"/>
      <c r="F87" s="394">
        <f t="shared" si="5"/>
        <v>0</v>
      </c>
      <c r="G87" s="204"/>
    </row>
    <row r="88" spans="1:7" ht="12.75" customHeight="1">
      <c r="A88" s="208"/>
      <c r="B88" s="205" t="s">
        <v>130</v>
      </c>
      <c r="C88" s="209" t="s">
        <v>12</v>
      </c>
      <c r="D88" s="210">
        <f>IF('fekalna osnovni podatki'!S23=0,1,'fekalna osnovni podatki'!S23)</f>
        <v>1</v>
      </c>
      <c r="E88" s="211"/>
      <c r="F88" s="394">
        <f t="shared" si="5"/>
        <v>0</v>
      </c>
      <c r="G88" s="204"/>
    </row>
    <row r="89" spans="1:7" ht="12.75" customHeight="1">
      <c r="A89" s="208"/>
      <c r="B89" s="205" t="s">
        <v>131</v>
      </c>
      <c r="C89" s="209" t="s">
        <v>12</v>
      </c>
      <c r="D89" s="210">
        <f>IF('fekalna osnovni podatki'!S24=0,1,'fekalna osnovni podatki'!S24)</f>
        <v>1</v>
      </c>
      <c r="E89" s="211"/>
      <c r="F89" s="394">
        <f t="shared" si="5"/>
        <v>0</v>
      </c>
      <c r="G89" s="204"/>
    </row>
    <row r="90" spans="1:7" ht="12.75" customHeight="1">
      <c r="A90" s="208"/>
      <c r="B90" s="205" t="s">
        <v>201</v>
      </c>
      <c r="C90" s="209" t="s">
        <v>12</v>
      </c>
      <c r="D90" s="210">
        <f>IF('fekalna osnovni podatki'!S25=0,1,'fekalna osnovni podatki'!S25)</f>
        <v>1</v>
      </c>
      <c r="E90" s="211"/>
      <c r="F90" s="394">
        <f t="shared" si="5"/>
        <v>0</v>
      </c>
      <c r="G90" s="204"/>
    </row>
    <row r="91" spans="1:7" ht="12.75" customHeight="1">
      <c r="A91" s="208"/>
      <c r="B91" s="203" t="s">
        <v>132</v>
      </c>
      <c r="C91" s="209" t="s">
        <v>12</v>
      </c>
      <c r="D91" s="210">
        <f>IF('fekalna osnovni podatki'!S26=0,1,'fekalna osnovni podatki'!S26)</f>
        <v>1</v>
      </c>
      <c r="E91" s="211"/>
      <c r="F91" s="394">
        <f t="shared" si="5"/>
        <v>0</v>
      </c>
      <c r="G91" s="204"/>
    </row>
    <row r="92" spans="1:7" ht="12.75" customHeight="1">
      <c r="A92" s="208"/>
      <c r="B92" s="261" t="s">
        <v>133</v>
      </c>
      <c r="C92" s="209" t="s">
        <v>12</v>
      </c>
      <c r="D92" s="210">
        <f>IF('fekalna osnovni podatki'!S27=0,1,'fekalna osnovni podatki'!S27)</f>
        <v>1</v>
      </c>
      <c r="E92" s="211"/>
      <c r="F92" s="394">
        <f t="shared" si="5"/>
        <v>0</v>
      </c>
      <c r="G92" s="204"/>
    </row>
    <row r="93" spans="1:7" ht="12.75" customHeight="1">
      <c r="A93" s="208"/>
      <c r="B93" s="205" t="s">
        <v>134</v>
      </c>
      <c r="C93" s="209" t="s">
        <v>12</v>
      </c>
      <c r="D93" s="210">
        <f>IF('fekalna osnovni podatki'!S28=0,1,'fekalna osnovni podatki'!S28)</f>
        <v>2</v>
      </c>
      <c r="E93" s="211"/>
      <c r="F93" s="394">
        <f t="shared" si="5"/>
        <v>0</v>
      </c>
      <c r="G93" s="204"/>
    </row>
    <row r="94" spans="1:7" ht="12.75" customHeight="1">
      <c r="A94" s="208"/>
      <c r="B94" s="204" t="s">
        <v>135</v>
      </c>
      <c r="C94" s="209" t="s">
        <v>12</v>
      </c>
      <c r="D94" s="210">
        <f>IF('fekalna osnovni podatki'!S29=0,1,'fekalna osnovni podatki'!S29)</f>
        <v>7</v>
      </c>
      <c r="E94" s="211"/>
      <c r="F94" s="394">
        <f t="shared" si="5"/>
        <v>0</v>
      </c>
      <c r="G94" s="204"/>
    </row>
    <row r="95" spans="1:7" ht="12.75" customHeight="1">
      <c r="A95" s="208"/>
      <c r="C95" s="209"/>
      <c r="D95" s="210"/>
      <c r="E95" s="211"/>
      <c r="F95" s="394"/>
      <c r="G95" s="204"/>
    </row>
    <row r="96" spans="1:7" ht="12.75" customHeight="1">
      <c r="A96" s="208"/>
      <c r="B96" s="260" t="s">
        <v>141</v>
      </c>
      <c r="C96" s="209"/>
      <c r="D96" s="210"/>
      <c r="E96" s="211"/>
      <c r="F96" s="394"/>
      <c r="G96" s="204"/>
    </row>
    <row r="97" spans="1:7" ht="12.75" customHeight="1">
      <c r="A97" s="208"/>
      <c r="B97" s="204" t="s">
        <v>137</v>
      </c>
      <c r="C97" s="209" t="s">
        <v>12</v>
      </c>
      <c r="D97" s="210">
        <f>IF('fekalna osnovni podatki'!S32=0,1,'fekalna osnovni podatki'!S32)</f>
        <v>1</v>
      </c>
      <c r="E97" s="211"/>
      <c r="F97" s="394">
        <f t="shared" si="5"/>
        <v>0</v>
      </c>
      <c r="G97" s="204"/>
    </row>
    <row r="98" spans="1:7" ht="12.75" customHeight="1">
      <c r="A98" s="208"/>
      <c r="C98" s="209"/>
      <c r="D98" s="210"/>
      <c r="E98" s="211"/>
      <c r="F98" s="394"/>
      <c r="G98" s="204"/>
    </row>
    <row r="99" spans="1:7" ht="12.75" customHeight="1">
      <c r="A99" s="208"/>
      <c r="B99" s="260" t="s">
        <v>142</v>
      </c>
      <c r="C99" s="209"/>
      <c r="D99" s="210"/>
      <c r="E99" s="211"/>
      <c r="F99" s="394"/>
      <c r="G99" s="204"/>
    </row>
    <row r="100" spans="1:7" ht="12.75" customHeight="1">
      <c r="A100" s="208"/>
      <c r="B100" s="204" t="s">
        <v>136</v>
      </c>
      <c r="C100" s="209" t="s">
        <v>12</v>
      </c>
      <c r="D100" s="210">
        <f>IF('fekalna osnovni podatki'!S35=0,1,'fekalna osnovni podatki'!S35)</f>
        <v>1</v>
      </c>
      <c r="E100" s="211"/>
      <c r="F100" s="394">
        <f t="shared" si="5"/>
        <v>0</v>
      </c>
      <c r="G100" s="204"/>
    </row>
    <row r="101" spans="1:7" ht="12.75" customHeight="1">
      <c r="A101" s="208"/>
      <c r="B101" s="204" t="s">
        <v>143</v>
      </c>
      <c r="C101" s="209" t="s">
        <v>12</v>
      </c>
      <c r="D101" s="210">
        <f>IF('fekalna osnovni podatki'!S36=0,1,'fekalna osnovni podatki'!S36)</f>
        <v>1</v>
      </c>
      <c r="E101" s="211"/>
      <c r="F101" s="394">
        <f t="shared" si="5"/>
        <v>0</v>
      </c>
      <c r="G101" s="204"/>
    </row>
    <row r="102" spans="1:7" ht="12.75" customHeight="1">
      <c r="A102" s="34"/>
      <c r="B102" s="251"/>
      <c r="C102" s="75"/>
      <c r="D102" s="98"/>
      <c r="E102" s="98"/>
      <c r="F102" s="85"/>
    </row>
    <row r="103" spans="1:7" ht="106.5" customHeight="1">
      <c r="A103" s="208">
        <f>A71+1</f>
        <v>4</v>
      </c>
      <c r="B103" s="236" t="s">
        <v>99</v>
      </c>
      <c r="C103" s="216"/>
      <c r="D103" s="237"/>
      <c r="E103" s="234"/>
      <c r="F103" s="238"/>
      <c r="G103" s="204"/>
    </row>
    <row r="104" spans="1:7" ht="12.75" customHeight="1">
      <c r="A104" s="208"/>
      <c r="B104" s="230"/>
      <c r="C104" s="216"/>
      <c r="D104" s="237"/>
      <c r="E104" s="234"/>
      <c r="F104" s="238"/>
      <c r="G104" s="204"/>
    </row>
    <row r="105" spans="1:7" ht="12.75" customHeight="1">
      <c r="A105" s="208"/>
      <c r="B105" s="207" t="s">
        <v>139</v>
      </c>
      <c r="C105" s="216"/>
      <c r="D105" s="210"/>
      <c r="E105" s="211"/>
      <c r="F105" s="394"/>
      <c r="G105" s="204"/>
    </row>
    <row r="106" spans="1:7" ht="12.75" customHeight="1">
      <c r="A106" s="208"/>
      <c r="B106" s="206" t="s">
        <v>119</v>
      </c>
      <c r="C106" s="216" t="s">
        <v>13</v>
      </c>
      <c r="D106" s="210">
        <f>D74*2</f>
        <v>14</v>
      </c>
      <c r="E106" s="211"/>
      <c r="F106" s="238">
        <f t="shared" ref="F106" si="6">D106*E106</f>
        <v>0</v>
      </c>
      <c r="G106" s="204"/>
    </row>
    <row r="107" spans="1:7" ht="12.75" customHeight="1">
      <c r="A107" s="208"/>
      <c r="B107" s="205" t="s">
        <v>120</v>
      </c>
      <c r="C107" s="216" t="s">
        <v>13</v>
      </c>
      <c r="D107" s="210">
        <f t="shared" ref="D107:D133" si="7">D75*2</f>
        <v>6</v>
      </c>
      <c r="E107" s="211"/>
      <c r="F107" s="238">
        <f t="shared" ref="F107:F133" si="8">D107*E107</f>
        <v>0</v>
      </c>
      <c r="G107" s="204"/>
    </row>
    <row r="108" spans="1:7" ht="12.75" customHeight="1">
      <c r="A108" s="208"/>
      <c r="B108" s="205" t="s">
        <v>138</v>
      </c>
      <c r="C108" s="216" t="s">
        <v>13</v>
      </c>
      <c r="D108" s="210">
        <f t="shared" si="7"/>
        <v>4</v>
      </c>
      <c r="E108" s="211"/>
      <c r="F108" s="238">
        <f t="shared" si="8"/>
        <v>0</v>
      </c>
      <c r="G108" s="204"/>
    </row>
    <row r="109" spans="1:7" ht="12.75" customHeight="1">
      <c r="A109" s="208"/>
      <c r="B109" s="205"/>
      <c r="C109" s="216"/>
      <c r="D109" s="210"/>
      <c r="E109" s="211"/>
      <c r="F109" s="238"/>
      <c r="G109" s="204"/>
    </row>
    <row r="110" spans="1:7" ht="12.75" customHeight="1">
      <c r="A110" s="208"/>
      <c r="B110" s="258" t="s">
        <v>140</v>
      </c>
      <c r="C110" s="216"/>
      <c r="D110" s="210"/>
      <c r="E110" s="211"/>
      <c r="F110" s="238"/>
      <c r="G110" s="204"/>
    </row>
    <row r="111" spans="1:7" ht="12.75" customHeight="1">
      <c r="A111" s="208"/>
      <c r="B111" s="205" t="s">
        <v>121</v>
      </c>
      <c r="C111" s="216" t="s">
        <v>13</v>
      </c>
      <c r="D111" s="210">
        <f t="shared" si="7"/>
        <v>10</v>
      </c>
      <c r="E111" s="211"/>
      <c r="F111" s="238">
        <f t="shared" si="8"/>
        <v>0</v>
      </c>
      <c r="G111" s="204"/>
    </row>
    <row r="112" spans="1:7" ht="12.75" customHeight="1">
      <c r="A112" s="208"/>
      <c r="B112" s="205" t="s">
        <v>127</v>
      </c>
      <c r="C112" s="216" t="s">
        <v>13</v>
      </c>
      <c r="D112" s="210">
        <f t="shared" si="7"/>
        <v>2</v>
      </c>
      <c r="E112" s="211"/>
      <c r="F112" s="238">
        <f t="shared" si="8"/>
        <v>0</v>
      </c>
      <c r="G112" s="204"/>
    </row>
    <row r="113" spans="1:7" ht="12.75" customHeight="1">
      <c r="A113" s="208"/>
      <c r="B113" s="205" t="s">
        <v>122</v>
      </c>
      <c r="C113" s="216" t="s">
        <v>13</v>
      </c>
      <c r="D113" s="210">
        <f t="shared" si="7"/>
        <v>4</v>
      </c>
      <c r="E113" s="211"/>
      <c r="F113" s="238">
        <f t="shared" si="8"/>
        <v>0</v>
      </c>
      <c r="G113" s="204"/>
    </row>
    <row r="114" spans="1:7" ht="12.75" customHeight="1">
      <c r="A114" s="208"/>
      <c r="B114" s="205" t="s">
        <v>123</v>
      </c>
      <c r="C114" s="216" t="s">
        <v>13</v>
      </c>
      <c r="D114" s="210">
        <f t="shared" si="7"/>
        <v>2</v>
      </c>
      <c r="E114" s="211"/>
      <c r="F114" s="238">
        <f t="shared" si="8"/>
        <v>0</v>
      </c>
      <c r="G114" s="204"/>
    </row>
    <row r="115" spans="1:7" ht="12.75" customHeight="1">
      <c r="A115" s="208"/>
      <c r="B115" s="205" t="s">
        <v>124</v>
      </c>
      <c r="C115" s="216" t="s">
        <v>13</v>
      </c>
      <c r="D115" s="210">
        <f t="shared" si="7"/>
        <v>2</v>
      </c>
      <c r="E115" s="211"/>
      <c r="F115" s="238">
        <f t="shared" si="8"/>
        <v>0</v>
      </c>
      <c r="G115" s="204"/>
    </row>
    <row r="116" spans="1:7" ht="12.75" customHeight="1">
      <c r="A116" s="208"/>
      <c r="B116" s="205" t="s">
        <v>125</v>
      </c>
      <c r="C116" s="216" t="s">
        <v>13</v>
      </c>
      <c r="D116" s="210">
        <f t="shared" si="7"/>
        <v>4</v>
      </c>
      <c r="E116" s="211"/>
      <c r="F116" s="238">
        <f t="shared" si="8"/>
        <v>0</v>
      </c>
      <c r="G116" s="204"/>
    </row>
    <row r="117" spans="1:7" ht="12.75" customHeight="1">
      <c r="A117" s="208"/>
      <c r="B117" s="205" t="s">
        <v>126</v>
      </c>
      <c r="C117" s="216" t="s">
        <v>13</v>
      </c>
      <c r="D117" s="210">
        <f t="shared" si="7"/>
        <v>2</v>
      </c>
      <c r="E117" s="211"/>
      <c r="F117" s="238">
        <f t="shared" si="8"/>
        <v>0</v>
      </c>
      <c r="G117" s="204"/>
    </row>
    <row r="118" spans="1:7" ht="12.75" customHeight="1">
      <c r="A118" s="208"/>
      <c r="B118" s="205" t="s">
        <v>128</v>
      </c>
      <c r="C118" s="216" t="s">
        <v>13</v>
      </c>
      <c r="D118" s="210">
        <f t="shared" si="7"/>
        <v>2</v>
      </c>
      <c r="E118" s="211"/>
      <c r="F118" s="238">
        <f t="shared" si="8"/>
        <v>0</v>
      </c>
      <c r="G118" s="204"/>
    </row>
    <row r="119" spans="1:7" ht="12.75" customHeight="1">
      <c r="A119" s="208"/>
      <c r="B119" s="205" t="s">
        <v>129</v>
      </c>
      <c r="C119" s="216" t="s">
        <v>13</v>
      </c>
      <c r="D119" s="210">
        <f t="shared" si="7"/>
        <v>2</v>
      </c>
      <c r="E119" s="211"/>
      <c r="F119" s="238">
        <f t="shared" si="8"/>
        <v>0</v>
      </c>
      <c r="G119" s="204"/>
    </row>
    <row r="120" spans="1:7" ht="12.75" customHeight="1">
      <c r="A120" s="208"/>
      <c r="B120" s="205" t="s">
        <v>130</v>
      </c>
      <c r="C120" s="216" t="s">
        <v>13</v>
      </c>
      <c r="D120" s="210">
        <f t="shared" si="7"/>
        <v>2</v>
      </c>
      <c r="E120" s="211"/>
      <c r="F120" s="238">
        <f t="shared" si="8"/>
        <v>0</v>
      </c>
      <c r="G120" s="204"/>
    </row>
    <row r="121" spans="1:7" ht="12.75" customHeight="1">
      <c r="A121" s="208"/>
      <c r="B121" s="205" t="s">
        <v>131</v>
      </c>
      <c r="C121" s="216" t="s">
        <v>13</v>
      </c>
      <c r="D121" s="210">
        <f t="shared" si="7"/>
        <v>2</v>
      </c>
      <c r="E121" s="211"/>
      <c r="F121" s="238">
        <f t="shared" si="8"/>
        <v>0</v>
      </c>
      <c r="G121" s="204"/>
    </row>
    <row r="122" spans="1:7" ht="12.75" customHeight="1">
      <c r="A122" s="208"/>
      <c r="B122" s="205" t="s">
        <v>201</v>
      </c>
      <c r="C122" s="216" t="s">
        <v>13</v>
      </c>
      <c r="D122" s="210">
        <f t="shared" si="7"/>
        <v>2</v>
      </c>
      <c r="E122" s="211"/>
      <c r="F122" s="238">
        <f t="shared" si="8"/>
        <v>0</v>
      </c>
      <c r="G122" s="204"/>
    </row>
    <row r="123" spans="1:7" ht="12.75" customHeight="1">
      <c r="A123" s="208"/>
      <c r="B123" s="203" t="s">
        <v>132</v>
      </c>
      <c r="C123" s="216" t="s">
        <v>13</v>
      </c>
      <c r="D123" s="210">
        <f t="shared" si="7"/>
        <v>2</v>
      </c>
      <c r="E123" s="211"/>
      <c r="F123" s="238">
        <f t="shared" si="8"/>
        <v>0</v>
      </c>
      <c r="G123" s="204"/>
    </row>
    <row r="124" spans="1:7" ht="12.75" customHeight="1">
      <c r="A124" s="208"/>
      <c r="B124" s="261" t="s">
        <v>133</v>
      </c>
      <c r="C124" s="216" t="s">
        <v>13</v>
      </c>
      <c r="D124" s="210">
        <f t="shared" si="7"/>
        <v>2</v>
      </c>
      <c r="E124" s="211"/>
      <c r="F124" s="238">
        <f t="shared" si="8"/>
        <v>0</v>
      </c>
      <c r="G124" s="204"/>
    </row>
    <row r="125" spans="1:7" ht="12.75" customHeight="1">
      <c r="A125" s="208"/>
      <c r="B125" s="205" t="s">
        <v>134</v>
      </c>
      <c r="C125" s="216" t="s">
        <v>13</v>
      </c>
      <c r="D125" s="210">
        <f t="shared" si="7"/>
        <v>4</v>
      </c>
      <c r="E125" s="211"/>
      <c r="F125" s="238">
        <f t="shared" si="8"/>
        <v>0</v>
      </c>
      <c r="G125" s="204"/>
    </row>
    <row r="126" spans="1:7" ht="12.75" customHeight="1">
      <c r="A126" s="208"/>
      <c r="B126" s="204" t="s">
        <v>135</v>
      </c>
      <c r="C126" s="216" t="s">
        <v>13</v>
      </c>
      <c r="D126" s="210">
        <f t="shared" si="7"/>
        <v>14</v>
      </c>
      <c r="E126" s="211"/>
      <c r="F126" s="238">
        <f t="shared" si="8"/>
        <v>0</v>
      </c>
      <c r="G126" s="204"/>
    </row>
    <row r="127" spans="1:7" ht="12.75" customHeight="1">
      <c r="A127" s="208"/>
      <c r="C127" s="216"/>
      <c r="D127" s="210"/>
      <c r="E127" s="211"/>
      <c r="F127" s="238"/>
      <c r="G127" s="204"/>
    </row>
    <row r="128" spans="1:7" ht="12.75" customHeight="1">
      <c r="A128" s="208"/>
      <c r="B128" s="260" t="s">
        <v>141</v>
      </c>
      <c r="C128" s="216"/>
      <c r="D128" s="210"/>
      <c r="E128" s="211"/>
      <c r="F128" s="238"/>
      <c r="G128" s="204"/>
    </row>
    <row r="129" spans="1:7" ht="12.75" customHeight="1">
      <c r="A129" s="208"/>
      <c r="B129" s="204" t="s">
        <v>137</v>
      </c>
      <c r="C129" s="216" t="s">
        <v>13</v>
      </c>
      <c r="D129" s="210">
        <f t="shared" si="7"/>
        <v>2</v>
      </c>
      <c r="E129" s="211"/>
      <c r="F129" s="238">
        <f t="shared" si="8"/>
        <v>0</v>
      </c>
      <c r="G129" s="204"/>
    </row>
    <row r="130" spans="1:7" ht="12.75" customHeight="1">
      <c r="A130" s="208"/>
      <c r="C130" s="216"/>
      <c r="D130" s="210"/>
      <c r="E130" s="211"/>
      <c r="F130" s="238"/>
      <c r="G130" s="204"/>
    </row>
    <row r="131" spans="1:7" ht="12.75" customHeight="1">
      <c r="A131" s="208"/>
      <c r="B131" s="260" t="s">
        <v>142</v>
      </c>
      <c r="C131" s="216"/>
      <c r="D131" s="210"/>
      <c r="E131" s="211"/>
      <c r="F131" s="238"/>
      <c r="G131" s="204"/>
    </row>
    <row r="132" spans="1:7" ht="12.75" customHeight="1">
      <c r="A132" s="208"/>
      <c r="B132" s="204" t="s">
        <v>136</v>
      </c>
      <c r="C132" s="216" t="s">
        <v>13</v>
      </c>
      <c r="D132" s="210">
        <f t="shared" si="7"/>
        <v>2</v>
      </c>
      <c r="E132" s="211"/>
      <c r="F132" s="238">
        <f t="shared" si="8"/>
        <v>0</v>
      </c>
      <c r="G132" s="204"/>
    </row>
    <row r="133" spans="1:7" ht="12.75" customHeight="1">
      <c r="A133" s="208"/>
      <c r="B133" s="204" t="s">
        <v>143</v>
      </c>
      <c r="C133" s="216" t="s">
        <v>13</v>
      </c>
      <c r="D133" s="210">
        <f t="shared" si="7"/>
        <v>2</v>
      </c>
      <c r="E133" s="211"/>
      <c r="F133" s="238">
        <f t="shared" si="8"/>
        <v>0</v>
      </c>
      <c r="G133" s="204"/>
    </row>
    <row r="134" spans="1:7" ht="12.75" customHeight="1">
      <c r="A134" s="34"/>
      <c r="B134" s="229"/>
      <c r="C134" s="77"/>
      <c r="D134" s="107"/>
      <c r="E134" s="106"/>
      <c r="F134" s="86"/>
    </row>
    <row r="135" spans="1:7" ht="153">
      <c r="A135" s="208">
        <f>+A103+1</f>
        <v>5</v>
      </c>
      <c r="B135" s="239" t="s">
        <v>110</v>
      </c>
      <c r="C135" s="216"/>
      <c r="D135" s="237"/>
      <c r="E135" s="234"/>
      <c r="F135" s="238"/>
      <c r="G135" s="204"/>
    </row>
    <row r="136" spans="1:7" ht="12.75" customHeight="1">
      <c r="A136" s="208"/>
      <c r="B136" s="230"/>
      <c r="C136" s="216"/>
      <c r="D136" s="237"/>
      <c r="E136" s="234"/>
      <c r="F136" s="238"/>
      <c r="G136" s="204"/>
    </row>
    <row r="137" spans="1:7">
      <c r="A137" s="208"/>
      <c r="B137" s="207" t="s">
        <v>139</v>
      </c>
      <c r="C137" s="216"/>
      <c r="D137" s="210"/>
      <c r="E137" s="211"/>
      <c r="F137" s="394"/>
      <c r="G137" s="204"/>
    </row>
    <row r="138" spans="1:7" ht="12.75" customHeight="1">
      <c r="A138" s="208"/>
      <c r="B138" s="206" t="s">
        <v>119</v>
      </c>
      <c r="C138" s="216" t="s">
        <v>14</v>
      </c>
      <c r="D138" s="210">
        <f>'fekalna osnovni podatki'!F9+'fekalna osnovni podatki'!G9*5</f>
        <v>240</v>
      </c>
      <c r="E138" s="211"/>
      <c r="F138" s="238">
        <f t="shared" ref="F138" si="9">D138*E138</f>
        <v>0</v>
      </c>
      <c r="G138" s="204"/>
    </row>
    <row r="139" spans="1:7" ht="12.75" customHeight="1">
      <c r="A139" s="208"/>
      <c r="B139" s="205" t="s">
        <v>120</v>
      </c>
      <c r="C139" s="216" t="s">
        <v>14</v>
      </c>
      <c r="D139" s="210">
        <f>'fekalna osnovni podatki'!F10+'fekalna osnovni podatki'!G10*5</f>
        <v>0</v>
      </c>
      <c r="E139" s="211"/>
      <c r="F139" s="238">
        <f t="shared" ref="F139:F165" si="10">D139*E139</f>
        <v>0</v>
      </c>
      <c r="G139" s="204"/>
    </row>
    <row r="140" spans="1:7" ht="12.75" customHeight="1">
      <c r="A140" s="208"/>
      <c r="B140" s="205" t="s">
        <v>138</v>
      </c>
      <c r="C140" s="216" t="s">
        <v>14</v>
      </c>
      <c r="D140" s="210">
        <f>'fekalna osnovni podatki'!F11+'fekalna osnovni podatki'!G11*5</f>
        <v>205</v>
      </c>
      <c r="E140" s="211"/>
      <c r="F140" s="238">
        <f t="shared" si="10"/>
        <v>0</v>
      </c>
      <c r="G140" s="204"/>
    </row>
    <row r="141" spans="1:7" ht="12.75" customHeight="1">
      <c r="A141" s="208"/>
      <c r="B141" s="205"/>
      <c r="C141" s="216"/>
      <c r="D141" s="210"/>
      <c r="E141" s="211"/>
      <c r="F141" s="238"/>
      <c r="G141" s="204"/>
    </row>
    <row r="142" spans="1:7" ht="12.75" customHeight="1">
      <c r="A142" s="208"/>
      <c r="B142" s="258" t="s">
        <v>140</v>
      </c>
      <c r="C142" s="216"/>
      <c r="D142" s="210"/>
      <c r="E142" s="211"/>
      <c r="F142" s="238"/>
      <c r="G142" s="204"/>
    </row>
    <row r="143" spans="1:7" ht="12.75" customHeight="1">
      <c r="A143" s="208"/>
      <c r="B143" s="205" t="s">
        <v>121</v>
      </c>
      <c r="C143" s="216" t="s">
        <v>14</v>
      </c>
      <c r="D143" s="210">
        <f>'fekalna osnovni podatki'!F14+'fekalna osnovni podatki'!G14*5</f>
        <v>41</v>
      </c>
      <c r="E143" s="211"/>
      <c r="F143" s="238">
        <f t="shared" si="10"/>
        <v>0</v>
      </c>
      <c r="G143" s="204"/>
    </row>
    <row r="144" spans="1:7" ht="12.75" customHeight="1">
      <c r="A144" s="208"/>
      <c r="B144" s="205" t="s">
        <v>127</v>
      </c>
      <c r="C144" s="216" t="s">
        <v>14</v>
      </c>
      <c r="D144" s="210">
        <f>'fekalna osnovni podatki'!F15+'fekalna osnovni podatki'!G15*5</f>
        <v>21</v>
      </c>
      <c r="E144" s="211"/>
      <c r="F144" s="238">
        <f t="shared" si="10"/>
        <v>0</v>
      </c>
      <c r="G144" s="204"/>
    </row>
    <row r="145" spans="1:7" ht="12.75" customHeight="1">
      <c r="A145" s="208"/>
      <c r="B145" s="205" t="s">
        <v>122</v>
      </c>
      <c r="C145" s="216" t="s">
        <v>14</v>
      </c>
      <c r="D145" s="210">
        <f>'fekalna osnovni podatki'!F16+'fekalna osnovni podatki'!G16*5</f>
        <v>1370</v>
      </c>
      <c r="E145" s="211"/>
      <c r="F145" s="238">
        <f t="shared" si="10"/>
        <v>0</v>
      </c>
      <c r="G145" s="204"/>
    </row>
    <row r="146" spans="1:7" ht="12.75" customHeight="1">
      <c r="A146" s="208"/>
      <c r="B146" s="205" t="s">
        <v>123</v>
      </c>
      <c r="C146" s="216" t="s">
        <v>14</v>
      </c>
      <c r="D146" s="210">
        <f>'fekalna osnovni podatki'!F17+'fekalna osnovni podatki'!G17*5</f>
        <v>221</v>
      </c>
      <c r="E146" s="211"/>
      <c r="F146" s="238">
        <f t="shared" si="10"/>
        <v>0</v>
      </c>
      <c r="G146" s="204"/>
    </row>
    <row r="147" spans="1:7" ht="12.75" customHeight="1">
      <c r="A147" s="208"/>
      <c r="B147" s="205" t="s">
        <v>124</v>
      </c>
      <c r="C147" s="216" t="s">
        <v>14</v>
      </c>
      <c r="D147" s="210">
        <f>'fekalna osnovni podatki'!F18+'fekalna osnovni podatki'!G18*5</f>
        <v>139</v>
      </c>
      <c r="E147" s="211"/>
      <c r="F147" s="238">
        <f t="shared" si="10"/>
        <v>0</v>
      </c>
      <c r="G147" s="204"/>
    </row>
    <row r="148" spans="1:7" ht="12.75" customHeight="1">
      <c r="A148" s="208"/>
      <c r="B148" s="205" t="s">
        <v>125</v>
      </c>
      <c r="C148" s="216" t="s">
        <v>14</v>
      </c>
      <c r="D148" s="210">
        <f>'fekalna osnovni podatki'!F19+'fekalna osnovni podatki'!G19*5</f>
        <v>5</v>
      </c>
      <c r="E148" s="211"/>
      <c r="F148" s="238">
        <f t="shared" si="10"/>
        <v>0</v>
      </c>
      <c r="G148" s="204"/>
    </row>
    <row r="149" spans="1:7" ht="12.75" customHeight="1">
      <c r="A149" s="208"/>
      <c r="B149" s="205" t="s">
        <v>126</v>
      </c>
      <c r="C149" s="216" t="s">
        <v>14</v>
      </c>
      <c r="D149" s="210">
        <f>'fekalna osnovni podatki'!F20+'fekalna osnovni podatki'!G20*5</f>
        <v>88</v>
      </c>
      <c r="E149" s="211"/>
      <c r="F149" s="238">
        <f t="shared" si="10"/>
        <v>0</v>
      </c>
      <c r="G149" s="204"/>
    </row>
    <row r="150" spans="1:7" ht="12.75" customHeight="1">
      <c r="A150" s="208"/>
      <c r="B150" s="205" t="s">
        <v>128</v>
      </c>
      <c r="C150" s="216" t="s">
        <v>14</v>
      </c>
      <c r="D150" s="210">
        <f>'fekalna osnovni podatki'!F21+'fekalna osnovni podatki'!G21*5</f>
        <v>58</v>
      </c>
      <c r="E150" s="211"/>
      <c r="F150" s="238">
        <f t="shared" si="10"/>
        <v>0</v>
      </c>
      <c r="G150" s="204"/>
    </row>
    <row r="151" spans="1:7" ht="12.75" customHeight="1">
      <c r="A151" s="208"/>
      <c r="B151" s="205" t="s">
        <v>129</v>
      </c>
      <c r="C151" s="216" t="s">
        <v>14</v>
      </c>
      <c r="D151" s="210">
        <f>'fekalna osnovni podatki'!F22+'fekalna osnovni podatki'!G22*5</f>
        <v>5</v>
      </c>
      <c r="E151" s="211"/>
      <c r="F151" s="238">
        <f t="shared" si="10"/>
        <v>0</v>
      </c>
      <c r="G151" s="204"/>
    </row>
    <row r="152" spans="1:7" ht="12.75" customHeight="1">
      <c r="A152" s="208"/>
      <c r="B152" s="205" t="s">
        <v>130</v>
      </c>
      <c r="C152" s="216" t="s">
        <v>14</v>
      </c>
      <c r="D152" s="210">
        <f>'fekalna osnovni podatki'!F23+'fekalna osnovni podatki'!G23*5</f>
        <v>58</v>
      </c>
      <c r="E152" s="211"/>
      <c r="F152" s="238">
        <f t="shared" si="10"/>
        <v>0</v>
      </c>
      <c r="G152" s="204"/>
    </row>
    <row r="153" spans="1:7" ht="12.75" customHeight="1">
      <c r="A153" s="208"/>
      <c r="B153" s="205" t="s">
        <v>131</v>
      </c>
      <c r="C153" s="216" t="s">
        <v>14</v>
      </c>
      <c r="D153" s="210">
        <f>'fekalna osnovni podatki'!F24+'fekalna osnovni podatki'!G24*5</f>
        <v>21</v>
      </c>
      <c r="E153" s="211"/>
      <c r="F153" s="238">
        <f t="shared" si="10"/>
        <v>0</v>
      </c>
      <c r="G153" s="204"/>
    </row>
    <row r="154" spans="1:7" ht="12.75" customHeight="1">
      <c r="A154" s="208"/>
      <c r="B154" s="205" t="s">
        <v>201</v>
      </c>
      <c r="C154" s="216" t="s">
        <v>14</v>
      </c>
      <c r="D154" s="210">
        <f>'fekalna osnovni podatki'!F25+'fekalna osnovni podatki'!G25*5</f>
        <v>32</v>
      </c>
      <c r="E154" s="211"/>
      <c r="F154" s="238">
        <f t="shared" si="10"/>
        <v>0</v>
      </c>
      <c r="G154" s="204"/>
    </row>
    <row r="155" spans="1:7" ht="12.75" customHeight="1">
      <c r="A155" s="208"/>
      <c r="B155" s="203" t="s">
        <v>132</v>
      </c>
      <c r="C155" s="216" t="s">
        <v>14</v>
      </c>
      <c r="D155" s="210">
        <f>'fekalna osnovni podatki'!F26+'fekalna osnovni podatki'!G26*5</f>
        <v>5</v>
      </c>
      <c r="E155" s="211"/>
      <c r="F155" s="238">
        <f t="shared" si="10"/>
        <v>0</v>
      </c>
      <c r="G155" s="204"/>
    </row>
    <row r="156" spans="1:7" ht="12.75" customHeight="1">
      <c r="A156" s="208"/>
      <c r="B156" s="261" t="s">
        <v>133</v>
      </c>
      <c r="C156" s="216" t="s">
        <v>14</v>
      </c>
      <c r="D156" s="210">
        <f>'fekalna osnovni podatki'!F27+'fekalna osnovni podatki'!G27*5</f>
        <v>90</v>
      </c>
      <c r="E156" s="211"/>
      <c r="F156" s="238">
        <f t="shared" si="10"/>
        <v>0</v>
      </c>
      <c r="G156" s="204"/>
    </row>
    <row r="157" spans="1:7" ht="12.75" customHeight="1">
      <c r="A157" s="208"/>
      <c r="B157" s="205" t="s">
        <v>134</v>
      </c>
      <c r="C157" s="216" t="s">
        <v>14</v>
      </c>
      <c r="D157" s="210">
        <f>'fekalna osnovni podatki'!F28+'fekalna osnovni podatki'!G28*5</f>
        <v>39</v>
      </c>
      <c r="E157" s="211"/>
      <c r="F157" s="238">
        <f t="shared" si="10"/>
        <v>0</v>
      </c>
      <c r="G157" s="204"/>
    </row>
    <row r="158" spans="1:7" ht="12.75" customHeight="1">
      <c r="A158" s="208"/>
      <c r="B158" s="204" t="s">
        <v>135</v>
      </c>
      <c r="C158" s="216" t="s">
        <v>14</v>
      </c>
      <c r="D158" s="210">
        <f>'fekalna osnovni podatki'!F29+'fekalna osnovni podatki'!G29*5</f>
        <v>60</v>
      </c>
      <c r="E158" s="211"/>
      <c r="F158" s="238">
        <f t="shared" si="10"/>
        <v>0</v>
      </c>
      <c r="G158" s="204"/>
    </row>
    <row r="159" spans="1:7" ht="12.75" customHeight="1">
      <c r="A159" s="208"/>
      <c r="C159" s="216"/>
      <c r="D159" s="210"/>
      <c r="E159" s="211"/>
      <c r="F159" s="238"/>
      <c r="G159" s="204"/>
    </row>
    <row r="160" spans="1:7" ht="12.75" customHeight="1">
      <c r="A160" s="208"/>
      <c r="B160" s="260" t="s">
        <v>141</v>
      </c>
      <c r="C160" s="216"/>
      <c r="D160" s="210"/>
      <c r="E160" s="211"/>
      <c r="F160" s="238"/>
      <c r="G160" s="204"/>
    </row>
    <row r="161" spans="1:7" ht="12.75" customHeight="1">
      <c r="A161" s="208"/>
      <c r="B161" s="204" t="s">
        <v>137</v>
      </c>
      <c r="C161" s="216" t="s">
        <v>14</v>
      </c>
      <c r="D161" s="210">
        <f>'fekalna osnovni podatki'!F32+'fekalna osnovni podatki'!G32*5</f>
        <v>75</v>
      </c>
      <c r="E161" s="211"/>
      <c r="F161" s="238">
        <f t="shared" si="10"/>
        <v>0</v>
      </c>
      <c r="G161" s="204"/>
    </row>
    <row r="162" spans="1:7" ht="12.75" customHeight="1">
      <c r="A162" s="208"/>
      <c r="C162" s="216"/>
      <c r="D162" s="210"/>
      <c r="E162" s="211"/>
      <c r="F162" s="238"/>
      <c r="G162" s="204"/>
    </row>
    <row r="163" spans="1:7" ht="12.75" customHeight="1">
      <c r="A163" s="208"/>
      <c r="B163" s="260" t="s">
        <v>142</v>
      </c>
      <c r="C163" s="216"/>
      <c r="D163" s="210"/>
      <c r="E163" s="211"/>
      <c r="F163" s="238"/>
      <c r="G163" s="204"/>
    </row>
    <row r="164" spans="1:7" ht="12.75" customHeight="1">
      <c r="A164" s="208"/>
      <c r="B164" s="204" t="s">
        <v>136</v>
      </c>
      <c r="C164" s="216" t="s">
        <v>14</v>
      </c>
      <c r="D164" s="210">
        <f>+'fekalna osnovni podatki'!F35*5</f>
        <v>400</v>
      </c>
      <c r="E164" s="211"/>
      <c r="F164" s="238">
        <f t="shared" si="10"/>
        <v>0</v>
      </c>
      <c r="G164" s="204"/>
    </row>
    <row r="165" spans="1:7" ht="12.75" customHeight="1">
      <c r="A165" s="208"/>
      <c r="B165" s="204" t="s">
        <v>143</v>
      </c>
      <c r="C165" s="216" t="s">
        <v>14</v>
      </c>
      <c r="D165" s="210">
        <f>+'fekalna osnovni podatki'!F36*5</f>
        <v>75</v>
      </c>
      <c r="E165" s="211"/>
      <c r="F165" s="238">
        <f t="shared" si="10"/>
        <v>0</v>
      </c>
      <c r="G165" s="204"/>
    </row>
    <row r="166" spans="1:7" ht="12.75" customHeight="1">
      <c r="A166" s="34"/>
      <c r="B166" s="229"/>
      <c r="C166" s="77"/>
      <c r="D166" s="107"/>
      <c r="E166" s="106"/>
      <c r="F166" s="86"/>
    </row>
    <row r="167" spans="1:7" ht="131.25" customHeight="1">
      <c r="A167" s="208">
        <f>+A135+1</f>
        <v>6</v>
      </c>
      <c r="B167" s="239" t="s">
        <v>111</v>
      </c>
      <c r="C167" s="216"/>
      <c r="D167" s="237"/>
      <c r="E167" s="234"/>
      <c r="F167" s="238"/>
      <c r="G167" s="204"/>
    </row>
    <row r="168" spans="1:7" ht="12.75" customHeight="1">
      <c r="A168" s="208"/>
      <c r="B168" s="230"/>
      <c r="C168" s="216"/>
      <c r="D168" s="237"/>
      <c r="E168" s="234"/>
      <c r="F168" s="238"/>
      <c r="G168" s="204"/>
    </row>
    <row r="169" spans="1:7" ht="12.75" customHeight="1">
      <c r="A169" s="208"/>
      <c r="B169" s="207" t="s">
        <v>139</v>
      </c>
      <c r="C169" s="216"/>
      <c r="D169" s="210"/>
      <c r="E169" s="211"/>
      <c r="F169" s="394"/>
      <c r="G169" s="204"/>
    </row>
    <row r="170" spans="1:7" ht="12.75" customHeight="1">
      <c r="A170" s="208"/>
      <c r="B170" s="206" t="s">
        <v>119</v>
      </c>
      <c r="C170" s="216" t="s">
        <v>12</v>
      </c>
      <c r="D170" s="266">
        <f>D138/50</f>
        <v>4.8</v>
      </c>
      <c r="E170" s="211"/>
      <c r="F170" s="238">
        <f t="shared" ref="F170" si="11">D170*E170</f>
        <v>0</v>
      </c>
      <c r="G170" s="204"/>
    </row>
    <row r="171" spans="1:7" ht="12.75" customHeight="1">
      <c r="A171" s="208"/>
      <c r="B171" s="205" t="s">
        <v>120</v>
      </c>
      <c r="C171" s="216" t="s">
        <v>12</v>
      </c>
      <c r="D171" s="266">
        <f t="shared" ref="D171:D197" si="12">D139/50</f>
        <v>0</v>
      </c>
      <c r="E171" s="211"/>
      <c r="F171" s="238">
        <f t="shared" ref="F171:F197" si="13">D171*E171</f>
        <v>0</v>
      </c>
      <c r="G171" s="204"/>
    </row>
    <row r="172" spans="1:7" ht="12.75" customHeight="1">
      <c r="A172" s="208"/>
      <c r="B172" s="205" t="s">
        <v>138</v>
      </c>
      <c r="C172" s="216" t="s">
        <v>12</v>
      </c>
      <c r="D172" s="266">
        <f t="shared" si="12"/>
        <v>4.0999999999999996</v>
      </c>
      <c r="E172" s="211"/>
      <c r="F172" s="238">
        <f t="shared" si="13"/>
        <v>0</v>
      </c>
      <c r="G172" s="204"/>
    </row>
    <row r="173" spans="1:7" ht="12.75" customHeight="1">
      <c r="A173" s="208"/>
      <c r="B173" s="205"/>
      <c r="C173" s="216"/>
      <c r="D173" s="266"/>
      <c r="E173" s="211"/>
      <c r="F173" s="238"/>
      <c r="G173" s="204"/>
    </row>
    <row r="174" spans="1:7" ht="12.75" customHeight="1">
      <c r="A174" s="208"/>
      <c r="B174" s="258" t="s">
        <v>140</v>
      </c>
      <c r="C174" s="216"/>
      <c r="D174" s="266"/>
      <c r="E174" s="211"/>
      <c r="F174" s="238"/>
      <c r="G174" s="204"/>
    </row>
    <row r="175" spans="1:7" ht="12.75" customHeight="1">
      <c r="A175" s="208"/>
      <c r="B175" s="205" t="s">
        <v>121</v>
      </c>
      <c r="C175" s="216" t="s">
        <v>12</v>
      </c>
      <c r="D175" s="266">
        <f t="shared" si="12"/>
        <v>0.82</v>
      </c>
      <c r="E175" s="211"/>
      <c r="F175" s="238">
        <f t="shared" si="13"/>
        <v>0</v>
      </c>
      <c r="G175" s="204"/>
    </row>
    <row r="176" spans="1:7" ht="12.75" customHeight="1">
      <c r="A176" s="208"/>
      <c r="B176" s="205" t="s">
        <v>127</v>
      </c>
      <c r="C176" s="216" t="s">
        <v>12</v>
      </c>
      <c r="D176" s="266">
        <f t="shared" si="12"/>
        <v>0.42</v>
      </c>
      <c r="E176" s="211"/>
      <c r="F176" s="238">
        <f t="shared" si="13"/>
        <v>0</v>
      </c>
      <c r="G176" s="204"/>
    </row>
    <row r="177" spans="1:7" ht="12.75" customHeight="1">
      <c r="A177" s="208"/>
      <c r="B177" s="205" t="s">
        <v>122</v>
      </c>
      <c r="C177" s="216" t="s">
        <v>12</v>
      </c>
      <c r="D177" s="266">
        <f t="shared" si="12"/>
        <v>27.4</v>
      </c>
      <c r="E177" s="211"/>
      <c r="F177" s="238">
        <f t="shared" si="13"/>
        <v>0</v>
      </c>
      <c r="G177" s="204"/>
    </row>
    <row r="178" spans="1:7" ht="12.75" customHeight="1">
      <c r="A178" s="208"/>
      <c r="B178" s="205" t="s">
        <v>123</v>
      </c>
      <c r="C178" s="216" t="s">
        <v>12</v>
      </c>
      <c r="D178" s="266">
        <f t="shared" si="12"/>
        <v>4.42</v>
      </c>
      <c r="E178" s="211"/>
      <c r="F178" s="238">
        <f t="shared" si="13"/>
        <v>0</v>
      </c>
      <c r="G178" s="204"/>
    </row>
    <row r="179" spans="1:7" ht="12.75" customHeight="1">
      <c r="A179" s="208"/>
      <c r="B179" s="205" t="s">
        <v>124</v>
      </c>
      <c r="C179" s="216" t="s">
        <v>12</v>
      </c>
      <c r="D179" s="266">
        <f t="shared" si="12"/>
        <v>2.78</v>
      </c>
      <c r="E179" s="211"/>
      <c r="F179" s="238">
        <f t="shared" si="13"/>
        <v>0</v>
      </c>
      <c r="G179" s="204"/>
    </row>
    <row r="180" spans="1:7" ht="12.75" customHeight="1">
      <c r="A180" s="208"/>
      <c r="B180" s="205" t="s">
        <v>125</v>
      </c>
      <c r="C180" s="216" t="s">
        <v>12</v>
      </c>
      <c r="D180" s="266">
        <f t="shared" si="12"/>
        <v>0.1</v>
      </c>
      <c r="E180" s="211"/>
      <c r="F180" s="238">
        <f t="shared" si="13"/>
        <v>0</v>
      </c>
      <c r="G180" s="204"/>
    </row>
    <row r="181" spans="1:7" ht="12.75" customHeight="1">
      <c r="A181" s="208"/>
      <c r="B181" s="205" t="s">
        <v>126</v>
      </c>
      <c r="C181" s="216" t="s">
        <v>12</v>
      </c>
      <c r="D181" s="266">
        <f t="shared" si="12"/>
        <v>1.76</v>
      </c>
      <c r="E181" s="211"/>
      <c r="F181" s="238">
        <f t="shared" si="13"/>
        <v>0</v>
      </c>
      <c r="G181" s="204"/>
    </row>
    <row r="182" spans="1:7" ht="12.75" customHeight="1">
      <c r="A182" s="208"/>
      <c r="B182" s="205" t="s">
        <v>128</v>
      </c>
      <c r="C182" s="216" t="s">
        <v>12</v>
      </c>
      <c r="D182" s="266">
        <f t="shared" si="12"/>
        <v>1.1599999999999999</v>
      </c>
      <c r="E182" s="211"/>
      <c r="F182" s="238">
        <f t="shared" si="13"/>
        <v>0</v>
      </c>
      <c r="G182" s="204"/>
    </row>
    <row r="183" spans="1:7" ht="12.75" customHeight="1">
      <c r="A183" s="208"/>
      <c r="B183" s="205" t="s">
        <v>129</v>
      </c>
      <c r="C183" s="216" t="s">
        <v>12</v>
      </c>
      <c r="D183" s="266">
        <f t="shared" si="12"/>
        <v>0.1</v>
      </c>
      <c r="E183" s="211"/>
      <c r="F183" s="238">
        <f t="shared" si="13"/>
        <v>0</v>
      </c>
      <c r="G183" s="204"/>
    </row>
    <row r="184" spans="1:7" ht="12.75" customHeight="1">
      <c r="A184" s="208"/>
      <c r="B184" s="205" t="s">
        <v>130</v>
      </c>
      <c r="C184" s="216" t="s">
        <v>12</v>
      </c>
      <c r="D184" s="266">
        <f t="shared" si="12"/>
        <v>1.1599999999999999</v>
      </c>
      <c r="E184" s="211"/>
      <c r="F184" s="238">
        <f t="shared" si="13"/>
        <v>0</v>
      </c>
      <c r="G184" s="204"/>
    </row>
    <row r="185" spans="1:7" ht="12.75" customHeight="1">
      <c r="A185" s="208"/>
      <c r="B185" s="205" t="s">
        <v>131</v>
      </c>
      <c r="C185" s="216" t="s">
        <v>12</v>
      </c>
      <c r="D185" s="266">
        <f t="shared" si="12"/>
        <v>0.42</v>
      </c>
      <c r="E185" s="211"/>
      <c r="F185" s="238">
        <f t="shared" si="13"/>
        <v>0</v>
      </c>
      <c r="G185" s="204"/>
    </row>
    <row r="186" spans="1:7" ht="12.75" customHeight="1">
      <c r="A186" s="208"/>
      <c r="B186" s="205" t="s">
        <v>201</v>
      </c>
      <c r="C186" s="216" t="s">
        <v>12</v>
      </c>
      <c r="D186" s="266">
        <f t="shared" si="12"/>
        <v>0.64</v>
      </c>
      <c r="E186" s="211"/>
      <c r="F186" s="238">
        <f t="shared" si="13"/>
        <v>0</v>
      </c>
      <c r="G186" s="204"/>
    </row>
    <row r="187" spans="1:7" ht="12.75" customHeight="1">
      <c r="A187" s="208"/>
      <c r="B187" s="203" t="s">
        <v>132</v>
      </c>
      <c r="C187" s="216" t="s">
        <v>12</v>
      </c>
      <c r="D187" s="266">
        <f t="shared" si="12"/>
        <v>0.1</v>
      </c>
      <c r="E187" s="211"/>
      <c r="F187" s="238">
        <f t="shared" si="13"/>
        <v>0</v>
      </c>
      <c r="G187" s="204"/>
    </row>
    <row r="188" spans="1:7" ht="12.75" customHeight="1">
      <c r="A188" s="208"/>
      <c r="B188" s="261" t="s">
        <v>133</v>
      </c>
      <c r="C188" s="216" t="s">
        <v>12</v>
      </c>
      <c r="D188" s="266">
        <f t="shared" si="12"/>
        <v>1.8</v>
      </c>
      <c r="E188" s="211"/>
      <c r="F188" s="238">
        <f t="shared" si="13"/>
        <v>0</v>
      </c>
      <c r="G188" s="204"/>
    </row>
    <row r="189" spans="1:7" ht="12.75" customHeight="1">
      <c r="A189" s="208"/>
      <c r="B189" s="205" t="s">
        <v>134</v>
      </c>
      <c r="C189" s="216" t="s">
        <v>12</v>
      </c>
      <c r="D189" s="266">
        <f t="shared" si="12"/>
        <v>0.78</v>
      </c>
      <c r="E189" s="211"/>
      <c r="F189" s="238">
        <f t="shared" si="13"/>
        <v>0</v>
      </c>
      <c r="G189" s="204"/>
    </row>
    <row r="190" spans="1:7" ht="12.75" customHeight="1">
      <c r="A190" s="208"/>
      <c r="B190" s="204" t="s">
        <v>135</v>
      </c>
      <c r="C190" s="216" t="s">
        <v>12</v>
      </c>
      <c r="D190" s="266">
        <f t="shared" si="12"/>
        <v>1.2</v>
      </c>
      <c r="E190" s="211"/>
      <c r="F190" s="238">
        <f t="shared" si="13"/>
        <v>0</v>
      </c>
      <c r="G190" s="204"/>
    </row>
    <row r="191" spans="1:7" ht="12.75" customHeight="1">
      <c r="A191" s="208"/>
      <c r="C191" s="216"/>
      <c r="D191" s="266"/>
      <c r="E191" s="211"/>
      <c r="F191" s="238"/>
      <c r="G191" s="204"/>
    </row>
    <row r="192" spans="1:7" ht="12.75" customHeight="1">
      <c r="A192" s="208"/>
      <c r="B192" s="260" t="s">
        <v>141</v>
      </c>
      <c r="C192" s="216"/>
      <c r="D192" s="266"/>
      <c r="E192" s="211"/>
      <c r="F192" s="238"/>
      <c r="G192" s="204"/>
    </row>
    <row r="193" spans="1:7" ht="12.75" customHeight="1">
      <c r="A193" s="208"/>
      <c r="B193" s="204" t="s">
        <v>137</v>
      </c>
      <c r="C193" s="216" t="s">
        <v>12</v>
      </c>
      <c r="D193" s="266">
        <f t="shared" si="12"/>
        <v>1.5</v>
      </c>
      <c r="E193" s="211"/>
      <c r="F193" s="238">
        <f t="shared" si="13"/>
        <v>0</v>
      </c>
      <c r="G193" s="204"/>
    </row>
    <row r="194" spans="1:7" ht="12.75" customHeight="1">
      <c r="A194" s="208"/>
      <c r="C194" s="216"/>
      <c r="D194" s="266"/>
      <c r="E194" s="211"/>
      <c r="F194" s="238"/>
      <c r="G194" s="204"/>
    </row>
    <row r="195" spans="1:7" ht="12.75" customHeight="1">
      <c r="A195" s="208"/>
      <c r="B195" s="260" t="s">
        <v>142</v>
      </c>
      <c r="C195" s="216"/>
      <c r="D195" s="266"/>
      <c r="E195" s="211"/>
      <c r="F195" s="238"/>
      <c r="G195" s="204"/>
    </row>
    <row r="196" spans="1:7" ht="12.75" customHeight="1">
      <c r="A196" s="208"/>
      <c r="B196" s="204" t="s">
        <v>136</v>
      </c>
      <c r="C196" s="216" t="s">
        <v>12</v>
      </c>
      <c r="D196" s="266">
        <f t="shared" si="12"/>
        <v>8</v>
      </c>
      <c r="E196" s="211"/>
      <c r="F196" s="238">
        <f t="shared" si="13"/>
        <v>0</v>
      </c>
      <c r="G196" s="204"/>
    </row>
    <row r="197" spans="1:7" ht="12.75" customHeight="1">
      <c r="A197" s="208"/>
      <c r="B197" s="204" t="s">
        <v>143</v>
      </c>
      <c r="C197" s="216" t="s">
        <v>12</v>
      </c>
      <c r="D197" s="266">
        <f t="shared" si="12"/>
        <v>1.5</v>
      </c>
      <c r="E197" s="211"/>
      <c r="F197" s="238">
        <f t="shared" si="13"/>
        <v>0</v>
      </c>
      <c r="G197" s="204"/>
    </row>
    <row r="198" spans="1:7" ht="12.75" customHeight="1">
      <c r="A198" s="34"/>
      <c r="B198" s="229"/>
      <c r="C198" s="77"/>
      <c r="D198" s="210"/>
      <c r="E198" s="211"/>
      <c r="F198" s="238"/>
    </row>
    <row r="199" spans="1:7" ht="165.75">
      <c r="A199" s="208">
        <f>+A167+1</f>
        <v>7</v>
      </c>
      <c r="B199" s="245" t="s">
        <v>27</v>
      </c>
      <c r="C199" s="246"/>
      <c r="D199" s="219"/>
      <c r="E199" s="247"/>
      <c r="F199" s="238"/>
      <c r="G199" s="204"/>
    </row>
    <row r="200" spans="1:7">
      <c r="A200" s="208"/>
      <c r="B200" s="230"/>
      <c r="C200" s="216"/>
      <c r="D200" s="237"/>
      <c r="E200" s="234"/>
      <c r="F200" s="238"/>
      <c r="G200" s="204"/>
    </row>
    <row r="201" spans="1:7" ht="12.75" customHeight="1">
      <c r="A201" s="208"/>
      <c r="B201" s="207" t="s">
        <v>139</v>
      </c>
      <c r="C201" s="216"/>
      <c r="D201" s="210"/>
      <c r="E201" s="211"/>
      <c r="F201" s="394"/>
      <c r="G201" s="204"/>
    </row>
    <row r="202" spans="1:7" ht="12.75" customHeight="1">
      <c r="A202" s="208"/>
      <c r="B202" s="206" t="s">
        <v>119</v>
      </c>
      <c r="C202" s="246" t="s">
        <v>13</v>
      </c>
      <c r="D202" s="210">
        <f>IF(('fekalna osnovni podatki'!T9+'fekalna osnovni podatki'!U9)=0,1,('fekalna osnovni podatki'!T9+'fekalna osnovni podatki'!U9)*5)</f>
        <v>5</v>
      </c>
      <c r="E202" s="211"/>
      <c r="F202" s="238">
        <f t="shared" ref="F202:F229" si="14">D202*E202</f>
        <v>0</v>
      </c>
      <c r="G202" s="204"/>
    </row>
    <row r="203" spans="1:7" ht="12.75" customHeight="1">
      <c r="A203" s="208"/>
      <c r="B203" s="205" t="s">
        <v>120</v>
      </c>
      <c r="C203" s="246" t="s">
        <v>13</v>
      </c>
      <c r="D203" s="210">
        <f>IF(('fekalna osnovni podatki'!T10+'fekalna osnovni podatki'!U10)=0,1,('fekalna osnovni podatki'!T10+'fekalna osnovni podatki'!U10)*5)</f>
        <v>5</v>
      </c>
      <c r="E203" s="211"/>
      <c r="F203" s="238">
        <f t="shared" si="14"/>
        <v>0</v>
      </c>
      <c r="G203" s="204"/>
    </row>
    <row r="204" spans="1:7" ht="12.75" customHeight="1">
      <c r="A204" s="208"/>
      <c r="B204" s="205" t="s">
        <v>138</v>
      </c>
      <c r="C204" s="246" t="s">
        <v>13</v>
      </c>
      <c r="D204" s="210">
        <f>IF(('fekalna osnovni podatki'!T11+'fekalna osnovni podatki'!U11)=0,1,('fekalna osnovni podatki'!T11+'fekalna osnovni podatki'!U11)*5)</f>
        <v>5</v>
      </c>
      <c r="E204" s="211"/>
      <c r="F204" s="238">
        <f t="shared" si="14"/>
        <v>0</v>
      </c>
      <c r="G204" s="204"/>
    </row>
    <row r="205" spans="1:7" ht="12.75" customHeight="1">
      <c r="A205" s="208"/>
      <c r="B205" s="205"/>
      <c r="C205" s="246"/>
      <c r="D205" s="210"/>
      <c r="E205" s="211"/>
      <c r="F205" s="238"/>
      <c r="G205" s="204"/>
    </row>
    <row r="206" spans="1:7" ht="12.75" customHeight="1">
      <c r="A206" s="208"/>
      <c r="B206" s="258" t="s">
        <v>140</v>
      </c>
      <c r="C206" s="246"/>
      <c r="D206" s="210"/>
      <c r="E206" s="211"/>
      <c r="F206" s="238"/>
      <c r="G206" s="204"/>
    </row>
    <row r="207" spans="1:7" ht="12.75" customHeight="1">
      <c r="A207" s="208"/>
      <c r="B207" s="205" t="s">
        <v>121</v>
      </c>
      <c r="C207" s="246" t="s">
        <v>13</v>
      </c>
      <c r="D207" s="210">
        <f>IF(('fekalna osnovni podatki'!T14+'fekalna osnovni podatki'!U14)=0,1,('fekalna osnovni podatki'!T14+'fekalna osnovni podatki'!U14)*5)</f>
        <v>5</v>
      </c>
      <c r="E207" s="211"/>
      <c r="F207" s="238">
        <f t="shared" si="14"/>
        <v>0</v>
      </c>
      <c r="G207" s="204"/>
    </row>
    <row r="208" spans="1:7" ht="12.75" customHeight="1">
      <c r="A208" s="208"/>
      <c r="B208" s="205" t="s">
        <v>127</v>
      </c>
      <c r="C208" s="246" t="s">
        <v>13</v>
      </c>
      <c r="D208" s="210">
        <f>IF(('fekalna osnovni podatki'!T15+'fekalna osnovni podatki'!U15)=0,1,('fekalna osnovni podatki'!T15+'fekalna osnovni podatki'!U15)*5)</f>
        <v>10</v>
      </c>
      <c r="E208" s="211"/>
      <c r="F208" s="238">
        <f t="shared" si="14"/>
        <v>0</v>
      </c>
      <c r="G208" s="204"/>
    </row>
    <row r="209" spans="1:7" ht="12.75" customHeight="1">
      <c r="A209" s="208"/>
      <c r="B209" s="205" t="s">
        <v>122</v>
      </c>
      <c r="C209" s="246" t="s">
        <v>13</v>
      </c>
      <c r="D209" s="210">
        <f>IF(('fekalna osnovni podatki'!T16+'fekalna osnovni podatki'!U16)=0,1,('fekalna osnovni podatki'!T16+'fekalna osnovni podatki'!U16)*5)</f>
        <v>5</v>
      </c>
      <c r="E209" s="211"/>
      <c r="F209" s="238">
        <f t="shared" si="14"/>
        <v>0</v>
      </c>
      <c r="G209" s="204"/>
    </row>
    <row r="210" spans="1:7" ht="12.75" customHeight="1">
      <c r="A210" s="208"/>
      <c r="B210" s="205" t="s">
        <v>123</v>
      </c>
      <c r="C210" s="246" t="s">
        <v>13</v>
      </c>
      <c r="D210" s="210">
        <f>IF(('fekalna osnovni podatki'!T17+'fekalna osnovni podatki'!U17)=0,1,('fekalna osnovni podatki'!T17+'fekalna osnovni podatki'!U17)*5)</f>
        <v>5</v>
      </c>
      <c r="E210" s="211"/>
      <c r="F210" s="238">
        <f t="shared" si="14"/>
        <v>0</v>
      </c>
      <c r="G210" s="204"/>
    </row>
    <row r="211" spans="1:7" ht="12.75" customHeight="1">
      <c r="A211" s="208"/>
      <c r="B211" s="205" t="s">
        <v>124</v>
      </c>
      <c r="C211" s="246" t="s">
        <v>13</v>
      </c>
      <c r="D211" s="210">
        <f>IF(('fekalna osnovni podatki'!T18+'fekalna osnovni podatki'!U18)=0,1,('fekalna osnovni podatki'!T18+'fekalna osnovni podatki'!U18)*5)</f>
        <v>10</v>
      </c>
      <c r="E211" s="211"/>
      <c r="F211" s="238">
        <f t="shared" si="14"/>
        <v>0</v>
      </c>
      <c r="G211" s="204"/>
    </row>
    <row r="212" spans="1:7" ht="12.75" customHeight="1">
      <c r="A212" s="208"/>
      <c r="B212" s="205" t="s">
        <v>125</v>
      </c>
      <c r="C212" s="246" t="s">
        <v>13</v>
      </c>
      <c r="D212" s="210">
        <f>IF(('fekalna osnovni podatki'!T19+'fekalna osnovni podatki'!U19)=0,1,('fekalna osnovni podatki'!T19+'fekalna osnovni podatki'!U19)*5)</f>
        <v>5</v>
      </c>
      <c r="E212" s="211"/>
      <c r="F212" s="238">
        <f t="shared" si="14"/>
        <v>0</v>
      </c>
      <c r="G212" s="204"/>
    </row>
    <row r="213" spans="1:7" ht="12.75" customHeight="1">
      <c r="A213" s="208"/>
      <c r="B213" s="205" t="s">
        <v>126</v>
      </c>
      <c r="C213" s="246" t="s">
        <v>13</v>
      </c>
      <c r="D213" s="210">
        <f>IF(('fekalna osnovni podatki'!T20+'fekalna osnovni podatki'!U20)=0,1,('fekalna osnovni podatki'!T20+'fekalna osnovni podatki'!U20)*5)</f>
        <v>5</v>
      </c>
      <c r="E213" s="211"/>
      <c r="F213" s="238">
        <f t="shared" si="14"/>
        <v>0</v>
      </c>
      <c r="G213" s="204"/>
    </row>
    <row r="214" spans="1:7" ht="12.75" customHeight="1">
      <c r="A214" s="208"/>
      <c r="B214" s="205" t="s">
        <v>128</v>
      </c>
      <c r="C214" s="246" t="s">
        <v>13</v>
      </c>
      <c r="D214" s="210">
        <f>IF(('fekalna osnovni podatki'!T21+'fekalna osnovni podatki'!U21)=0,1,('fekalna osnovni podatki'!T21+'fekalna osnovni podatki'!U21)*5)</f>
        <v>5</v>
      </c>
      <c r="E214" s="211"/>
      <c r="F214" s="238">
        <f t="shared" si="14"/>
        <v>0</v>
      </c>
      <c r="G214" s="204"/>
    </row>
    <row r="215" spans="1:7" ht="12.75" customHeight="1">
      <c r="A215" s="208"/>
      <c r="B215" s="205" t="s">
        <v>129</v>
      </c>
      <c r="C215" s="246" t="s">
        <v>13</v>
      </c>
      <c r="D215" s="210">
        <f>IF(('fekalna osnovni podatki'!T22+'fekalna osnovni podatki'!U22)=0,1,('fekalna osnovni podatki'!T22+'fekalna osnovni podatki'!U22)*5)</f>
        <v>5</v>
      </c>
      <c r="E215" s="211"/>
      <c r="F215" s="238">
        <f t="shared" si="14"/>
        <v>0</v>
      </c>
      <c r="G215" s="204"/>
    </row>
    <row r="216" spans="1:7" ht="12.75" customHeight="1">
      <c r="A216" s="208"/>
      <c r="B216" s="205" t="s">
        <v>130</v>
      </c>
      <c r="C216" s="246" t="s">
        <v>13</v>
      </c>
      <c r="D216" s="210">
        <f>IF(('fekalna osnovni podatki'!T23+'fekalna osnovni podatki'!U23)=0,1,('fekalna osnovni podatki'!T23+'fekalna osnovni podatki'!U23)*5)</f>
        <v>15</v>
      </c>
      <c r="E216" s="211"/>
      <c r="F216" s="238">
        <f t="shared" si="14"/>
        <v>0</v>
      </c>
      <c r="G216" s="204"/>
    </row>
    <row r="217" spans="1:7" ht="12.75" customHeight="1">
      <c r="A217" s="208"/>
      <c r="B217" s="205" t="s">
        <v>131</v>
      </c>
      <c r="C217" s="246" t="s">
        <v>13</v>
      </c>
      <c r="D217" s="210">
        <f>IF(('fekalna osnovni podatki'!T24+'fekalna osnovni podatki'!U24)=0,1,('fekalna osnovni podatki'!T24+'fekalna osnovni podatki'!U24)*5)</f>
        <v>10</v>
      </c>
      <c r="E217" s="211"/>
      <c r="F217" s="238">
        <f t="shared" si="14"/>
        <v>0</v>
      </c>
      <c r="G217" s="204"/>
    </row>
    <row r="218" spans="1:7" ht="12.75" customHeight="1">
      <c r="A218" s="208"/>
      <c r="B218" s="205" t="s">
        <v>201</v>
      </c>
      <c r="C218" s="246" t="s">
        <v>13</v>
      </c>
      <c r="D218" s="210">
        <f>IF(('fekalna osnovni podatki'!T25+'fekalna osnovni podatki'!U25)=0,1,('fekalna osnovni podatki'!T25+'fekalna osnovni podatki'!U25)*5)</f>
        <v>10</v>
      </c>
      <c r="E218" s="211"/>
      <c r="F218" s="238">
        <f t="shared" si="14"/>
        <v>0</v>
      </c>
      <c r="G218" s="204"/>
    </row>
    <row r="219" spans="1:7" ht="12.75" customHeight="1">
      <c r="A219" s="208"/>
      <c r="B219" s="203" t="s">
        <v>132</v>
      </c>
      <c r="C219" s="246" t="s">
        <v>13</v>
      </c>
      <c r="D219" s="210">
        <f>IF(('fekalna osnovni podatki'!T26+'fekalna osnovni podatki'!U26)=0,1,('fekalna osnovni podatki'!T26+'fekalna osnovni podatki'!U26)*5)</f>
        <v>5</v>
      </c>
      <c r="E219" s="211"/>
      <c r="F219" s="238">
        <f t="shared" si="14"/>
        <v>0</v>
      </c>
      <c r="G219" s="204"/>
    </row>
    <row r="220" spans="1:7" ht="12.75" customHeight="1">
      <c r="A220" s="208"/>
      <c r="B220" s="261" t="s">
        <v>133</v>
      </c>
      <c r="C220" s="246" t="s">
        <v>13</v>
      </c>
      <c r="D220" s="210">
        <f>IF(('fekalna osnovni podatki'!T27+'fekalna osnovni podatki'!U27)=0,1,('fekalna osnovni podatki'!T27+'fekalna osnovni podatki'!U27)*5)</f>
        <v>5</v>
      </c>
      <c r="E220" s="211"/>
      <c r="F220" s="238">
        <f t="shared" si="14"/>
        <v>0</v>
      </c>
      <c r="G220" s="204"/>
    </row>
    <row r="221" spans="1:7" ht="12.75" customHeight="1">
      <c r="A221" s="208"/>
      <c r="B221" s="205" t="s">
        <v>134</v>
      </c>
      <c r="C221" s="246" t="s">
        <v>13</v>
      </c>
      <c r="D221" s="210">
        <f>IF(('fekalna osnovni podatki'!T28+'fekalna osnovni podatki'!U28)=0,1,('fekalna osnovni podatki'!T28+'fekalna osnovni podatki'!U28)*5)</f>
        <v>5</v>
      </c>
      <c r="E221" s="211"/>
      <c r="F221" s="238">
        <f t="shared" si="14"/>
        <v>0</v>
      </c>
      <c r="G221" s="204"/>
    </row>
    <row r="222" spans="1:7" ht="12.75" customHeight="1">
      <c r="A222" s="208"/>
      <c r="B222" s="204" t="s">
        <v>135</v>
      </c>
      <c r="C222" s="246" t="s">
        <v>13</v>
      </c>
      <c r="D222" s="210">
        <f>IF(('fekalna osnovni podatki'!T29+'fekalna osnovni podatki'!U29)=0,1,('fekalna osnovni podatki'!T29+'fekalna osnovni podatki'!U29)*5)</f>
        <v>5</v>
      </c>
      <c r="E222" s="211"/>
      <c r="F222" s="238">
        <f t="shared" si="14"/>
        <v>0</v>
      </c>
      <c r="G222" s="204"/>
    </row>
    <row r="223" spans="1:7" ht="12.75" customHeight="1">
      <c r="A223" s="208"/>
      <c r="C223" s="246"/>
      <c r="D223" s="210"/>
      <c r="E223" s="211"/>
      <c r="F223" s="238"/>
      <c r="G223" s="204"/>
    </row>
    <row r="224" spans="1:7" ht="12.75" customHeight="1">
      <c r="A224" s="208"/>
      <c r="B224" s="260" t="s">
        <v>141</v>
      </c>
      <c r="C224" s="246"/>
      <c r="D224" s="210"/>
      <c r="E224" s="211"/>
      <c r="F224" s="238"/>
      <c r="G224" s="204"/>
    </row>
    <row r="225" spans="1:7" ht="12.75" customHeight="1">
      <c r="A225" s="208"/>
      <c r="B225" s="204" t="s">
        <v>137</v>
      </c>
      <c r="C225" s="246" t="s">
        <v>13</v>
      </c>
      <c r="D225" s="210">
        <f>IF(('fekalna osnovni podatki'!T32+'fekalna osnovni podatki'!U32)=0,1,('fekalna osnovni podatki'!T32+'fekalna osnovni podatki'!U32)*5)</f>
        <v>10</v>
      </c>
      <c r="E225" s="211"/>
      <c r="F225" s="238">
        <f t="shared" si="14"/>
        <v>0</v>
      </c>
      <c r="G225" s="204"/>
    </row>
    <row r="226" spans="1:7" ht="12.75" customHeight="1">
      <c r="A226" s="208"/>
      <c r="C226" s="246"/>
      <c r="D226" s="210"/>
      <c r="E226" s="211"/>
      <c r="F226" s="238"/>
      <c r="G226" s="204"/>
    </row>
    <row r="227" spans="1:7" ht="12.75" customHeight="1">
      <c r="A227" s="208"/>
      <c r="B227" s="260" t="s">
        <v>142</v>
      </c>
      <c r="C227" s="246"/>
      <c r="D227" s="210"/>
      <c r="E227" s="211"/>
      <c r="F227" s="238"/>
      <c r="G227" s="204"/>
    </row>
    <row r="228" spans="1:7" ht="12.75" customHeight="1">
      <c r="A228" s="208"/>
      <c r="B228" s="204" t="s">
        <v>136</v>
      </c>
      <c r="C228" s="246" t="s">
        <v>13</v>
      </c>
      <c r="D228" s="210">
        <f>IF(('fekalna osnovni podatki'!T35+'fekalna osnovni podatki'!U35)=0,1,('fekalna osnovni podatki'!T35+'fekalna osnovni podatki'!U35)*5)</f>
        <v>10</v>
      </c>
      <c r="E228" s="211"/>
      <c r="F228" s="238">
        <f t="shared" si="14"/>
        <v>0</v>
      </c>
      <c r="G228" s="204"/>
    </row>
    <row r="229" spans="1:7" ht="12.75" customHeight="1">
      <c r="A229" s="208"/>
      <c r="B229" s="204" t="s">
        <v>143</v>
      </c>
      <c r="C229" s="246" t="s">
        <v>13</v>
      </c>
      <c r="D229" s="210">
        <f>IF(('fekalna osnovni podatki'!T36+'fekalna osnovni podatki'!U36)=0,1,('fekalna osnovni podatki'!T36+'fekalna osnovni podatki'!U36)*5)</f>
        <v>5</v>
      </c>
      <c r="E229" s="211"/>
      <c r="F229" s="238">
        <f t="shared" si="14"/>
        <v>0</v>
      </c>
      <c r="G229" s="204"/>
    </row>
    <row r="230" spans="1:7" ht="12.75" customHeight="1">
      <c r="A230" s="208"/>
      <c r="B230" s="245"/>
      <c r="C230" s="246"/>
      <c r="D230" s="219"/>
      <c r="E230" s="247"/>
      <c r="F230" s="248"/>
      <c r="G230" s="204"/>
    </row>
    <row r="231" spans="1:7" ht="204">
      <c r="A231" s="208">
        <f>+A199+1</f>
        <v>8</v>
      </c>
      <c r="B231" s="245" t="s">
        <v>46</v>
      </c>
      <c r="C231" s="209"/>
      <c r="D231" s="219"/>
      <c r="E231" s="247"/>
      <c r="F231" s="238"/>
      <c r="G231" s="204"/>
    </row>
    <row r="232" spans="1:7" ht="12.75" customHeight="1">
      <c r="A232" s="208"/>
      <c r="B232" s="230"/>
      <c r="C232" s="216"/>
      <c r="D232" s="237"/>
      <c r="E232" s="234"/>
      <c r="F232" s="238"/>
      <c r="G232" s="204"/>
    </row>
    <row r="233" spans="1:7" ht="12.75" customHeight="1">
      <c r="A233" s="208"/>
      <c r="B233" s="207" t="s">
        <v>139</v>
      </c>
      <c r="C233" s="216"/>
      <c r="D233" s="210"/>
      <c r="E233" s="211"/>
      <c r="F233" s="394"/>
      <c r="G233" s="204"/>
    </row>
    <row r="234" spans="1:7" ht="12.75" customHeight="1">
      <c r="A234" s="208"/>
      <c r="B234" s="206" t="s">
        <v>119</v>
      </c>
      <c r="C234" s="209" t="s">
        <v>14</v>
      </c>
      <c r="D234" s="210">
        <f>IF('fekalna osnovni podatki'!H9=0,1,'fekalna osnovni podatki'!H9*2)</f>
        <v>1</v>
      </c>
      <c r="E234" s="211"/>
      <c r="F234" s="238">
        <f t="shared" ref="F234:F261" si="15">D234*E234</f>
        <v>0</v>
      </c>
      <c r="G234" s="204"/>
    </row>
    <row r="235" spans="1:7" ht="12.75" customHeight="1">
      <c r="A235" s="208"/>
      <c r="B235" s="205" t="s">
        <v>120</v>
      </c>
      <c r="C235" s="209" t="s">
        <v>14</v>
      </c>
      <c r="D235" s="210">
        <f>IF('fekalna osnovni podatki'!H10=0,1,'fekalna osnovni podatki'!H10*2)</f>
        <v>1</v>
      </c>
      <c r="E235" s="211"/>
      <c r="F235" s="238">
        <f t="shared" si="15"/>
        <v>0</v>
      </c>
      <c r="G235" s="204"/>
    </row>
    <row r="236" spans="1:7" ht="12.75" customHeight="1">
      <c r="A236" s="208"/>
      <c r="B236" s="205" t="s">
        <v>138</v>
      </c>
      <c r="C236" s="209" t="s">
        <v>14</v>
      </c>
      <c r="D236" s="210">
        <f>IF('fekalna osnovni podatki'!H11=0,1,'fekalna osnovni podatki'!H11*2)</f>
        <v>1</v>
      </c>
      <c r="E236" s="211"/>
      <c r="F236" s="238">
        <f t="shared" si="15"/>
        <v>0</v>
      </c>
      <c r="G236" s="204"/>
    </row>
    <row r="237" spans="1:7" ht="12.75" customHeight="1">
      <c r="A237" s="208"/>
      <c r="B237" s="205"/>
      <c r="C237" s="209"/>
      <c r="D237" s="210"/>
      <c r="E237" s="211"/>
      <c r="F237" s="238"/>
      <c r="G237" s="204"/>
    </row>
    <row r="238" spans="1:7" ht="12.75" customHeight="1">
      <c r="A238" s="208"/>
      <c r="B238" s="258" t="s">
        <v>140</v>
      </c>
      <c r="C238" s="209"/>
      <c r="D238" s="210"/>
      <c r="E238" s="211"/>
      <c r="F238" s="238"/>
      <c r="G238" s="204"/>
    </row>
    <row r="239" spans="1:7" ht="12.75" customHeight="1">
      <c r="A239" s="208"/>
      <c r="B239" s="205" t="s">
        <v>121</v>
      </c>
      <c r="C239" s="209" t="s">
        <v>14</v>
      </c>
      <c r="D239" s="210">
        <f>IF('fekalna osnovni podatki'!H14=0,1,'fekalna osnovni podatki'!H14*2)</f>
        <v>1</v>
      </c>
      <c r="E239" s="211"/>
      <c r="F239" s="238">
        <f t="shared" si="15"/>
        <v>0</v>
      </c>
      <c r="G239" s="204"/>
    </row>
    <row r="240" spans="1:7" ht="12.75" customHeight="1">
      <c r="A240" s="208"/>
      <c r="B240" s="205" t="s">
        <v>127</v>
      </c>
      <c r="C240" s="209" t="s">
        <v>14</v>
      </c>
      <c r="D240" s="210">
        <f>IF('fekalna osnovni podatki'!H15=0,1,'fekalna osnovni podatki'!H15*2)</f>
        <v>1</v>
      </c>
      <c r="E240" s="211"/>
      <c r="F240" s="238">
        <f t="shared" si="15"/>
        <v>0</v>
      </c>
      <c r="G240" s="204"/>
    </row>
    <row r="241" spans="1:7" ht="12.75" customHeight="1">
      <c r="A241" s="208"/>
      <c r="B241" s="205" t="s">
        <v>122</v>
      </c>
      <c r="C241" s="209" t="s">
        <v>14</v>
      </c>
      <c r="D241" s="210">
        <f>IF('fekalna osnovni podatki'!H16=0,1,'fekalna osnovni podatki'!H16*2)</f>
        <v>46</v>
      </c>
      <c r="E241" s="211"/>
      <c r="F241" s="238">
        <f t="shared" si="15"/>
        <v>0</v>
      </c>
      <c r="G241" s="204"/>
    </row>
    <row r="242" spans="1:7" ht="12.75" customHeight="1">
      <c r="A242" s="208"/>
      <c r="B242" s="205" t="s">
        <v>123</v>
      </c>
      <c r="C242" s="209" t="s">
        <v>14</v>
      </c>
      <c r="D242" s="210">
        <f>IF('fekalna osnovni podatki'!H17=0,1,'fekalna osnovni podatki'!H17*2)</f>
        <v>1</v>
      </c>
      <c r="E242" s="211"/>
      <c r="F242" s="238">
        <f t="shared" si="15"/>
        <v>0</v>
      </c>
      <c r="G242" s="204"/>
    </row>
    <row r="243" spans="1:7" ht="12.75" customHeight="1">
      <c r="A243" s="208"/>
      <c r="B243" s="205" t="s">
        <v>124</v>
      </c>
      <c r="C243" s="209" t="s">
        <v>14</v>
      </c>
      <c r="D243" s="210">
        <f>IF('fekalna osnovni podatki'!H18=0,1,'fekalna osnovni podatki'!H18*2)</f>
        <v>1</v>
      </c>
      <c r="E243" s="211"/>
      <c r="F243" s="238">
        <f t="shared" si="15"/>
        <v>0</v>
      </c>
      <c r="G243" s="204"/>
    </row>
    <row r="244" spans="1:7" ht="12.75" customHeight="1">
      <c r="A244" s="208"/>
      <c r="B244" s="205" t="s">
        <v>125</v>
      </c>
      <c r="C244" s="209" t="s">
        <v>14</v>
      </c>
      <c r="D244" s="210">
        <f>IF('fekalna osnovni podatki'!H19=0,1,'fekalna osnovni podatki'!H19*2)</f>
        <v>1</v>
      </c>
      <c r="E244" s="211"/>
      <c r="F244" s="238">
        <f t="shared" si="15"/>
        <v>0</v>
      </c>
      <c r="G244" s="204"/>
    </row>
    <row r="245" spans="1:7" ht="12.75" customHeight="1">
      <c r="A245" s="208"/>
      <c r="B245" s="205" t="s">
        <v>126</v>
      </c>
      <c r="C245" s="209" t="s">
        <v>14</v>
      </c>
      <c r="D245" s="210">
        <f>IF('fekalna osnovni podatki'!H20=0,1,'fekalna osnovni podatki'!H20*2)</f>
        <v>1</v>
      </c>
      <c r="E245" s="211"/>
      <c r="F245" s="238">
        <f t="shared" si="15"/>
        <v>0</v>
      </c>
      <c r="G245" s="204"/>
    </row>
    <row r="246" spans="1:7" ht="12.75" customHeight="1">
      <c r="A246" s="208"/>
      <c r="B246" s="205" t="s">
        <v>128</v>
      </c>
      <c r="C246" s="209" t="s">
        <v>14</v>
      </c>
      <c r="D246" s="210">
        <f>IF('fekalna osnovni podatki'!H21=0,1,'fekalna osnovni podatki'!H21*2)</f>
        <v>1</v>
      </c>
      <c r="E246" s="211"/>
      <c r="F246" s="238">
        <f t="shared" si="15"/>
        <v>0</v>
      </c>
      <c r="G246" s="204"/>
    </row>
    <row r="247" spans="1:7" ht="12.75" customHeight="1">
      <c r="A247" s="208"/>
      <c r="B247" s="205" t="s">
        <v>129</v>
      </c>
      <c r="C247" s="209" t="s">
        <v>14</v>
      </c>
      <c r="D247" s="210">
        <f>IF('fekalna osnovni podatki'!H22=0,1,'fekalna osnovni podatki'!H22*2)</f>
        <v>1</v>
      </c>
      <c r="E247" s="211"/>
      <c r="F247" s="238">
        <f t="shared" si="15"/>
        <v>0</v>
      </c>
      <c r="G247" s="204"/>
    </row>
    <row r="248" spans="1:7" ht="12.75" customHeight="1">
      <c r="A248" s="208"/>
      <c r="B248" s="205" t="s">
        <v>130</v>
      </c>
      <c r="C248" s="209" t="s">
        <v>14</v>
      </c>
      <c r="D248" s="210">
        <f>IF('fekalna osnovni podatki'!H23=0,1,'fekalna osnovni podatki'!H23*2)</f>
        <v>1</v>
      </c>
      <c r="E248" s="211"/>
      <c r="F248" s="238">
        <f t="shared" si="15"/>
        <v>0</v>
      </c>
      <c r="G248" s="204"/>
    </row>
    <row r="249" spans="1:7" ht="12.75" customHeight="1">
      <c r="A249" s="208"/>
      <c r="B249" s="205" t="s">
        <v>131</v>
      </c>
      <c r="C249" s="209" t="s">
        <v>14</v>
      </c>
      <c r="D249" s="210">
        <f>IF('fekalna osnovni podatki'!H24=0,1,'fekalna osnovni podatki'!H24*2)</f>
        <v>1</v>
      </c>
      <c r="E249" s="211"/>
      <c r="F249" s="238">
        <f t="shared" si="15"/>
        <v>0</v>
      </c>
      <c r="G249" s="204"/>
    </row>
    <row r="250" spans="1:7" ht="12.75" customHeight="1">
      <c r="A250" s="208"/>
      <c r="B250" s="205" t="s">
        <v>201</v>
      </c>
      <c r="C250" s="209" t="s">
        <v>14</v>
      </c>
      <c r="D250" s="210">
        <f>IF('fekalna osnovni podatki'!H25=0,1,'fekalna osnovni podatki'!H25*2)</f>
        <v>1</v>
      </c>
      <c r="E250" s="211"/>
      <c r="F250" s="238">
        <f t="shared" si="15"/>
        <v>0</v>
      </c>
      <c r="G250" s="204"/>
    </row>
    <row r="251" spans="1:7" ht="12.75" customHeight="1">
      <c r="A251" s="208"/>
      <c r="B251" s="203" t="s">
        <v>132</v>
      </c>
      <c r="C251" s="209" t="s">
        <v>14</v>
      </c>
      <c r="D251" s="210">
        <f>IF('fekalna osnovni podatki'!H26=0,1,'fekalna osnovni podatki'!H26*2)</f>
        <v>1</v>
      </c>
      <c r="E251" s="211"/>
      <c r="F251" s="238">
        <f t="shared" si="15"/>
        <v>0</v>
      </c>
      <c r="G251" s="204"/>
    </row>
    <row r="252" spans="1:7" ht="12.75" customHeight="1">
      <c r="A252" s="208"/>
      <c r="B252" s="261" t="s">
        <v>133</v>
      </c>
      <c r="C252" s="209" t="s">
        <v>14</v>
      </c>
      <c r="D252" s="210">
        <f>IF('fekalna osnovni podatki'!H27=0,1,'fekalna osnovni podatki'!H27*2)</f>
        <v>1</v>
      </c>
      <c r="E252" s="211"/>
      <c r="F252" s="238">
        <f t="shared" si="15"/>
        <v>0</v>
      </c>
      <c r="G252" s="204"/>
    </row>
    <row r="253" spans="1:7" ht="12.75" customHeight="1">
      <c r="A253" s="208"/>
      <c r="B253" s="205" t="s">
        <v>134</v>
      </c>
      <c r="C253" s="209" t="s">
        <v>14</v>
      </c>
      <c r="D253" s="210">
        <f>IF('fekalna osnovni podatki'!H28=0,1,'fekalna osnovni podatki'!H28*2)</f>
        <v>12</v>
      </c>
      <c r="E253" s="211"/>
      <c r="F253" s="238">
        <f t="shared" si="15"/>
        <v>0</v>
      </c>
      <c r="G253" s="204"/>
    </row>
    <row r="254" spans="1:7" ht="12.75" customHeight="1">
      <c r="A254" s="208"/>
      <c r="B254" s="204" t="s">
        <v>135</v>
      </c>
      <c r="C254" s="209" t="s">
        <v>14</v>
      </c>
      <c r="D254" s="210">
        <f>IF('fekalna osnovni podatki'!H29=0,1,'fekalna osnovni podatki'!H29*2)</f>
        <v>1</v>
      </c>
      <c r="E254" s="211"/>
      <c r="F254" s="238">
        <f t="shared" si="15"/>
        <v>0</v>
      </c>
      <c r="G254" s="204"/>
    </row>
    <row r="255" spans="1:7" ht="12.75" customHeight="1">
      <c r="A255" s="208"/>
      <c r="C255" s="209"/>
      <c r="D255" s="210"/>
      <c r="E255" s="211"/>
      <c r="F255" s="238"/>
      <c r="G255" s="204"/>
    </row>
    <row r="256" spans="1:7" ht="12.75" customHeight="1">
      <c r="A256" s="208"/>
      <c r="B256" s="260" t="s">
        <v>141</v>
      </c>
      <c r="C256" s="209"/>
      <c r="D256" s="210"/>
      <c r="E256" s="211"/>
      <c r="F256" s="238"/>
      <c r="G256" s="204"/>
    </row>
    <row r="257" spans="1:7" ht="12.75" customHeight="1">
      <c r="A257" s="208"/>
      <c r="B257" s="204" t="s">
        <v>137</v>
      </c>
      <c r="C257" s="209" t="s">
        <v>14</v>
      </c>
      <c r="D257" s="210">
        <f>IF('fekalna osnovni podatki'!H32=0,1,'fekalna osnovni podatki'!H32*2)</f>
        <v>1</v>
      </c>
      <c r="E257" s="211"/>
      <c r="F257" s="238">
        <f t="shared" si="15"/>
        <v>0</v>
      </c>
      <c r="G257" s="204"/>
    </row>
    <row r="258" spans="1:7" ht="12.75" customHeight="1">
      <c r="A258" s="208"/>
      <c r="C258" s="209"/>
      <c r="D258" s="210"/>
      <c r="E258" s="211"/>
      <c r="F258" s="238"/>
      <c r="G258" s="204"/>
    </row>
    <row r="259" spans="1:7" ht="12.75" customHeight="1">
      <c r="A259" s="208"/>
      <c r="B259" s="260" t="s">
        <v>142</v>
      </c>
      <c r="C259" s="209"/>
      <c r="D259" s="210"/>
      <c r="E259" s="211"/>
      <c r="F259" s="238"/>
      <c r="G259" s="204"/>
    </row>
    <row r="260" spans="1:7" ht="12.75" customHeight="1">
      <c r="A260" s="208"/>
      <c r="B260" s="204" t="s">
        <v>136</v>
      </c>
      <c r="C260" s="209" t="s">
        <v>14</v>
      </c>
      <c r="D260" s="210">
        <f>IF('fekalna osnovni podatki'!H35=0,1,'fekalna osnovni podatki'!H35*2)</f>
        <v>60</v>
      </c>
      <c r="E260" s="211"/>
      <c r="F260" s="238">
        <f t="shared" si="15"/>
        <v>0</v>
      </c>
      <c r="G260" s="204"/>
    </row>
    <row r="261" spans="1:7" ht="12.75" customHeight="1">
      <c r="A261" s="208"/>
      <c r="B261" s="204" t="s">
        <v>143</v>
      </c>
      <c r="C261" s="209" t="s">
        <v>14</v>
      </c>
      <c r="D261" s="210">
        <f>IF('fekalna osnovni podatki'!H36=0,1,'fekalna osnovni podatki'!H36*2)</f>
        <v>1</v>
      </c>
      <c r="E261" s="211"/>
      <c r="F261" s="238">
        <f t="shared" si="15"/>
        <v>0</v>
      </c>
      <c r="G261" s="204"/>
    </row>
    <row r="262" spans="1:7" ht="12.75" customHeight="1">
      <c r="A262" s="34"/>
      <c r="B262" s="228"/>
      <c r="C262" s="75"/>
      <c r="D262" s="98"/>
      <c r="E262" s="99"/>
      <c r="F262" s="86"/>
    </row>
    <row r="263" spans="1:7" ht="193.5" customHeight="1">
      <c r="A263" s="34">
        <f>+A231+1</f>
        <v>9</v>
      </c>
      <c r="B263" s="245" t="s">
        <v>28</v>
      </c>
      <c r="C263" s="75"/>
      <c r="D263" s="98"/>
      <c r="E263" s="99"/>
      <c r="F263" s="86"/>
    </row>
    <row r="264" spans="1:7">
      <c r="A264" s="34"/>
      <c r="B264" s="230"/>
      <c r="C264" s="77"/>
      <c r="D264" s="107"/>
      <c r="E264" s="106"/>
      <c r="F264" s="86"/>
    </row>
    <row r="265" spans="1:7" ht="12.75" customHeight="1">
      <c r="A265" s="34"/>
      <c r="B265" s="207" t="s">
        <v>139</v>
      </c>
      <c r="C265" s="77"/>
      <c r="D265" s="44"/>
      <c r="E265" s="138"/>
      <c r="F265" s="200"/>
    </row>
    <row r="266" spans="1:7" ht="12.75" customHeight="1">
      <c r="A266" s="34"/>
      <c r="B266" s="206" t="s">
        <v>119</v>
      </c>
      <c r="C266" s="75" t="s">
        <v>14</v>
      </c>
      <c r="D266" s="44">
        <f>+'fekalna osnovni podatki'!D9*4</f>
        <v>12.639999999999986</v>
      </c>
      <c r="E266" s="138"/>
      <c r="F266" s="86">
        <f t="shared" ref="F266:F293" si="16">D266*E266</f>
        <v>0</v>
      </c>
    </row>
    <row r="267" spans="1:7" ht="12.75" customHeight="1">
      <c r="A267" s="34"/>
      <c r="B267" s="205" t="s">
        <v>120</v>
      </c>
      <c r="C267" s="75" t="s">
        <v>14</v>
      </c>
      <c r="D267" s="44">
        <f>+'fekalna osnovni podatki'!D10*4</f>
        <v>202.24</v>
      </c>
      <c r="E267" s="138"/>
      <c r="F267" s="86">
        <f t="shared" si="16"/>
        <v>0</v>
      </c>
    </row>
    <row r="268" spans="1:7" ht="12.75" customHeight="1">
      <c r="A268" s="34"/>
      <c r="B268" s="205" t="s">
        <v>138</v>
      </c>
      <c r="C268" s="75" t="s">
        <v>14</v>
      </c>
      <c r="D268" s="44">
        <f>+'fekalna osnovni podatki'!D11*4</f>
        <v>84.4</v>
      </c>
      <c r="E268" s="138"/>
      <c r="F268" s="86">
        <f t="shared" si="16"/>
        <v>0</v>
      </c>
    </row>
    <row r="269" spans="1:7" ht="12.75" customHeight="1">
      <c r="A269" s="34"/>
      <c r="B269" s="205"/>
      <c r="C269" s="75"/>
      <c r="D269" s="44"/>
      <c r="E269" s="138"/>
      <c r="F269" s="86"/>
    </row>
    <row r="270" spans="1:7" ht="12.75" customHeight="1">
      <c r="A270" s="34"/>
      <c r="B270" s="258" t="s">
        <v>140</v>
      </c>
      <c r="C270" s="75"/>
      <c r="D270" s="44"/>
      <c r="E270" s="138"/>
      <c r="F270" s="86"/>
    </row>
    <row r="271" spans="1:7" ht="12.75" customHeight="1">
      <c r="A271" s="34"/>
      <c r="B271" s="205" t="s">
        <v>121</v>
      </c>
      <c r="C271" s="75" t="s">
        <v>14</v>
      </c>
      <c r="D271" s="44">
        <f>+'fekalna osnovni podatki'!D14*4</f>
        <v>642</v>
      </c>
      <c r="E271" s="138"/>
      <c r="F271" s="86">
        <f t="shared" si="16"/>
        <v>0</v>
      </c>
    </row>
    <row r="272" spans="1:7" ht="12.75" customHeight="1">
      <c r="A272" s="34"/>
      <c r="B272" s="205" t="s">
        <v>127</v>
      </c>
      <c r="C272" s="75" t="s">
        <v>14</v>
      </c>
      <c r="D272" s="44">
        <f>+'fekalna osnovni podatki'!D15*4</f>
        <v>0</v>
      </c>
      <c r="E272" s="138"/>
      <c r="F272" s="86">
        <f t="shared" si="16"/>
        <v>0</v>
      </c>
    </row>
    <row r="273" spans="1:7" ht="12.75" customHeight="1">
      <c r="A273" s="208"/>
      <c r="B273" s="205" t="s">
        <v>122</v>
      </c>
      <c r="C273" s="209" t="s">
        <v>14</v>
      </c>
      <c r="D273" s="44">
        <f>+'fekalna osnovni podatki'!D16*4</f>
        <v>0</v>
      </c>
      <c r="E273" s="211"/>
      <c r="F273" s="238">
        <f t="shared" si="16"/>
        <v>0</v>
      </c>
      <c r="G273" s="204"/>
    </row>
    <row r="274" spans="1:7" ht="12.75" customHeight="1">
      <c r="A274" s="208"/>
      <c r="B274" s="205" t="s">
        <v>123</v>
      </c>
      <c r="C274" s="209" t="s">
        <v>14</v>
      </c>
      <c r="D274" s="44">
        <f>+'fekalna osnovni podatki'!D17*4</f>
        <v>666.72</v>
      </c>
      <c r="E274" s="211"/>
      <c r="F274" s="238">
        <f t="shared" si="16"/>
        <v>0</v>
      </c>
      <c r="G274" s="204"/>
    </row>
    <row r="275" spans="1:7" ht="12.75" customHeight="1">
      <c r="A275" s="208"/>
      <c r="B275" s="205" t="s">
        <v>124</v>
      </c>
      <c r="C275" s="209" t="s">
        <v>14</v>
      </c>
      <c r="D275" s="44">
        <f>+'fekalna osnovni podatki'!D18*4</f>
        <v>285.03999999999996</v>
      </c>
      <c r="E275" s="211"/>
      <c r="F275" s="238">
        <f t="shared" si="16"/>
        <v>0</v>
      </c>
      <c r="G275" s="204"/>
    </row>
    <row r="276" spans="1:7" ht="12.75" customHeight="1">
      <c r="A276" s="208"/>
      <c r="B276" s="205" t="s">
        <v>125</v>
      </c>
      <c r="C276" s="209" t="s">
        <v>14</v>
      </c>
      <c r="D276" s="210">
        <f>+'fekalna osnovni podatki'!D19*4</f>
        <v>651.12</v>
      </c>
      <c r="E276" s="211"/>
      <c r="F276" s="238">
        <f t="shared" si="16"/>
        <v>0</v>
      </c>
      <c r="G276" s="204"/>
    </row>
    <row r="277" spans="1:7" ht="12.75" customHeight="1">
      <c r="A277" s="208"/>
      <c r="B277" s="205" t="s">
        <v>126</v>
      </c>
      <c r="C277" s="209" t="s">
        <v>14</v>
      </c>
      <c r="D277" s="210">
        <f>+'fekalna osnovni podatki'!E20*4</f>
        <v>0</v>
      </c>
      <c r="E277" s="211"/>
      <c r="F277" s="238">
        <f t="shared" si="16"/>
        <v>0</v>
      </c>
      <c r="G277" s="204"/>
    </row>
    <row r="278" spans="1:7" ht="12.75" customHeight="1">
      <c r="A278" s="208"/>
      <c r="B278" s="205" t="s">
        <v>128</v>
      </c>
      <c r="C278" s="209" t="s">
        <v>14</v>
      </c>
      <c r="D278" s="210">
        <f>+'fekalna osnovni podatki'!D21*4</f>
        <v>0</v>
      </c>
      <c r="E278" s="211"/>
      <c r="F278" s="238">
        <f t="shared" si="16"/>
        <v>0</v>
      </c>
      <c r="G278" s="204"/>
    </row>
    <row r="279" spans="1:7" ht="12.75" customHeight="1">
      <c r="A279" s="208"/>
      <c r="B279" s="205" t="s">
        <v>129</v>
      </c>
      <c r="C279" s="209" t="s">
        <v>14</v>
      </c>
      <c r="D279" s="210">
        <f>+'fekalna osnovni podatki'!D22*4</f>
        <v>1267.08</v>
      </c>
      <c r="E279" s="211"/>
      <c r="F279" s="238">
        <f t="shared" si="16"/>
        <v>0</v>
      </c>
      <c r="G279" s="204"/>
    </row>
    <row r="280" spans="1:7" ht="12.75" customHeight="1">
      <c r="A280" s="208"/>
      <c r="B280" s="205" t="s">
        <v>130</v>
      </c>
      <c r="C280" s="209" t="s">
        <v>14</v>
      </c>
      <c r="D280" s="210">
        <f>+'fekalna osnovni podatki'!D23*4</f>
        <v>0</v>
      </c>
      <c r="E280" s="211"/>
      <c r="F280" s="238">
        <f t="shared" si="16"/>
        <v>0</v>
      </c>
      <c r="G280" s="204"/>
    </row>
    <row r="281" spans="1:7" ht="12.75" customHeight="1">
      <c r="A281" s="208"/>
      <c r="B281" s="205" t="s">
        <v>131</v>
      </c>
      <c r="C281" s="209" t="s">
        <v>14</v>
      </c>
      <c r="D281" s="210">
        <f>+'fekalna osnovni podatki'!D24*4</f>
        <v>0</v>
      </c>
      <c r="E281" s="211"/>
      <c r="F281" s="238">
        <f t="shared" si="16"/>
        <v>0</v>
      </c>
      <c r="G281" s="204"/>
    </row>
    <row r="282" spans="1:7" ht="12.75" customHeight="1">
      <c r="A282" s="208"/>
      <c r="B282" s="205" t="s">
        <v>201</v>
      </c>
      <c r="C282" s="209" t="s">
        <v>14</v>
      </c>
      <c r="D282" s="210">
        <f>+'fekalna osnovni podatki'!D25*4</f>
        <v>8.7199999999999989</v>
      </c>
      <c r="E282" s="211"/>
      <c r="F282" s="238">
        <f t="shared" si="16"/>
        <v>0</v>
      </c>
      <c r="G282" s="204"/>
    </row>
    <row r="283" spans="1:7" ht="12.75" customHeight="1">
      <c r="A283" s="208"/>
      <c r="B283" s="203" t="s">
        <v>132</v>
      </c>
      <c r="C283" s="209" t="s">
        <v>14</v>
      </c>
      <c r="D283" s="210">
        <f>+'fekalna osnovni podatki'!D26*4</f>
        <v>0</v>
      </c>
      <c r="E283" s="211"/>
      <c r="F283" s="238">
        <f t="shared" si="16"/>
        <v>0</v>
      </c>
      <c r="G283" s="204"/>
    </row>
    <row r="284" spans="1:7" ht="12.75" customHeight="1">
      <c r="A284" s="208"/>
      <c r="B284" s="261" t="s">
        <v>133</v>
      </c>
      <c r="C284" s="209" t="s">
        <v>14</v>
      </c>
      <c r="D284" s="210">
        <f>+'fekalna osnovni podatki'!D27*4</f>
        <v>0</v>
      </c>
      <c r="E284" s="211"/>
      <c r="F284" s="238">
        <f t="shared" si="16"/>
        <v>0</v>
      </c>
      <c r="G284" s="204"/>
    </row>
    <row r="285" spans="1:7" ht="12.75" customHeight="1">
      <c r="A285" s="208"/>
      <c r="B285" s="205" t="s">
        <v>134</v>
      </c>
      <c r="C285" s="209" t="s">
        <v>14</v>
      </c>
      <c r="D285" s="210">
        <f>+'fekalna osnovni podatki'!D28*4</f>
        <v>0</v>
      </c>
      <c r="E285" s="211"/>
      <c r="F285" s="238">
        <f t="shared" si="16"/>
        <v>0</v>
      </c>
      <c r="G285" s="204"/>
    </row>
    <row r="286" spans="1:7" ht="12.75" customHeight="1">
      <c r="A286" s="208"/>
      <c r="B286" s="204" t="s">
        <v>135</v>
      </c>
      <c r="C286" s="209" t="s">
        <v>14</v>
      </c>
      <c r="D286" s="210">
        <f>+'fekalna osnovni podatki'!D29*4</f>
        <v>981.92000000000007</v>
      </c>
      <c r="E286" s="211"/>
      <c r="F286" s="238">
        <f t="shared" si="16"/>
        <v>0</v>
      </c>
      <c r="G286" s="204"/>
    </row>
    <row r="287" spans="1:7" ht="12.75" customHeight="1">
      <c r="A287" s="208"/>
      <c r="C287" s="209"/>
      <c r="D287" s="210"/>
      <c r="E287" s="211"/>
      <c r="F287" s="238"/>
      <c r="G287" s="204"/>
    </row>
    <row r="288" spans="1:7" ht="12.75" customHeight="1">
      <c r="A288" s="208"/>
      <c r="B288" s="260" t="s">
        <v>141</v>
      </c>
      <c r="C288" s="209"/>
      <c r="D288" s="210"/>
      <c r="E288" s="211"/>
      <c r="F288" s="238"/>
      <c r="G288" s="204"/>
    </row>
    <row r="289" spans="1:7" ht="12.75" customHeight="1">
      <c r="A289" s="208"/>
      <c r="B289" s="204" t="s">
        <v>137</v>
      </c>
      <c r="C289" s="209" t="s">
        <v>14</v>
      </c>
      <c r="D289" s="210">
        <f>+'fekalna osnovni podatki'!D32*4</f>
        <v>0</v>
      </c>
      <c r="E289" s="211"/>
      <c r="F289" s="238">
        <f t="shared" si="16"/>
        <v>0</v>
      </c>
      <c r="G289" s="204"/>
    </row>
    <row r="290" spans="1:7" ht="12.75" customHeight="1">
      <c r="A290" s="208"/>
      <c r="C290" s="209"/>
      <c r="D290" s="210"/>
      <c r="E290" s="211"/>
      <c r="F290" s="238"/>
      <c r="G290" s="204"/>
    </row>
    <row r="291" spans="1:7" ht="12.75" customHeight="1">
      <c r="A291" s="208"/>
      <c r="B291" s="260" t="s">
        <v>142</v>
      </c>
      <c r="C291" s="209"/>
      <c r="D291" s="210"/>
      <c r="E291" s="211"/>
      <c r="F291" s="238"/>
      <c r="G291" s="204"/>
    </row>
    <row r="292" spans="1:7" ht="12.75" customHeight="1">
      <c r="A292" s="208"/>
      <c r="B292" s="204" t="s">
        <v>136</v>
      </c>
      <c r="C292" s="209" t="s">
        <v>14</v>
      </c>
      <c r="D292" s="210">
        <f>+'fekalna osnovni podatki'!D35*4</f>
        <v>98.960000000000036</v>
      </c>
      <c r="E292" s="211"/>
      <c r="F292" s="238">
        <f t="shared" si="16"/>
        <v>0</v>
      </c>
      <c r="G292" s="204"/>
    </row>
    <row r="293" spans="1:7" ht="12.75" customHeight="1">
      <c r="A293" s="208"/>
      <c r="B293" s="204" t="s">
        <v>143</v>
      </c>
      <c r="C293" s="209" t="s">
        <v>14</v>
      </c>
      <c r="D293" s="210">
        <f>+'fekalna osnovni podatki'!D36*4</f>
        <v>80.960000000000008</v>
      </c>
      <c r="E293" s="211"/>
      <c r="F293" s="238">
        <f t="shared" si="16"/>
        <v>0</v>
      </c>
      <c r="G293" s="204"/>
    </row>
    <row r="294" spans="1:7" ht="12.75" customHeight="1">
      <c r="A294" s="34"/>
      <c r="B294" s="206"/>
      <c r="C294" s="75"/>
      <c r="D294" s="98"/>
      <c r="E294" s="99"/>
      <c r="F294" s="86"/>
    </row>
    <row r="295" spans="1:7" ht="153">
      <c r="A295" s="34">
        <f>+A263+1</f>
        <v>10</v>
      </c>
      <c r="B295" s="296" t="s">
        <v>63</v>
      </c>
      <c r="C295" s="177"/>
      <c r="D295" s="395"/>
      <c r="E295" s="132"/>
      <c r="F295" s="86"/>
    </row>
    <row r="296" spans="1:7">
      <c r="A296" s="34"/>
      <c r="B296" s="296"/>
      <c r="C296" s="177"/>
      <c r="D296" s="395"/>
      <c r="E296" s="132"/>
      <c r="F296" s="86"/>
    </row>
    <row r="297" spans="1:7" ht="12.75" customHeight="1">
      <c r="A297" s="208"/>
      <c r="B297" s="207" t="s">
        <v>139</v>
      </c>
      <c r="C297" s="216"/>
      <c r="D297" s="210"/>
      <c r="E297" s="211"/>
      <c r="F297" s="394"/>
      <c r="G297" s="204"/>
    </row>
    <row r="298" spans="1:7" ht="12.75" customHeight="1">
      <c r="A298" s="208"/>
      <c r="B298" s="206" t="s">
        <v>119</v>
      </c>
      <c r="C298" s="209" t="s">
        <v>16</v>
      </c>
      <c r="D298" s="210">
        <f>IF('fekalna osnovni podatki'!V9=0,1,'fekalna osnovni podatki'!V9*4)</f>
        <v>1</v>
      </c>
      <c r="E298" s="211"/>
      <c r="F298" s="238">
        <f t="shared" ref="F298:F325" si="17">D298*E298</f>
        <v>0</v>
      </c>
      <c r="G298" s="204"/>
    </row>
    <row r="299" spans="1:7" ht="12.75" customHeight="1">
      <c r="A299" s="208"/>
      <c r="B299" s="205" t="s">
        <v>120</v>
      </c>
      <c r="C299" s="209" t="s">
        <v>16</v>
      </c>
      <c r="D299" s="210">
        <f>IF('fekalna osnovni podatki'!V10=0,1,'fekalna osnovni podatki'!V10*4)</f>
        <v>1</v>
      </c>
      <c r="E299" s="211"/>
      <c r="F299" s="238">
        <f t="shared" si="17"/>
        <v>0</v>
      </c>
      <c r="G299" s="204"/>
    </row>
    <row r="300" spans="1:7" ht="12.75" customHeight="1">
      <c r="A300" s="208"/>
      <c r="B300" s="205" t="s">
        <v>138</v>
      </c>
      <c r="C300" s="209" t="s">
        <v>16</v>
      </c>
      <c r="D300" s="210">
        <f>IF('fekalna osnovni podatki'!V11=0,1,'fekalna osnovni podatki'!V11*4)</f>
        <v>4</v>
      </c>
      <c r="E300" s="211"/>
      <c r="F300" s="238">
        <f t="shared" si="17"/>
        <v>0</v>
      </c>
      <c r="G300" s="204"/>
    </row>
    <row r="301" spans="1:7" ht="12.75" customHeight="1">
      <c r="A301" s="208"/>
      <c r="B301" s="205"/>
      <c r="C301" s="209"/>
      <c r="D301" s="210"/>
      <c r="E301" s="211"/>
      <c r="F301" s="238"/>
      <c r="G301" s="204"/>
    </row>
    <row r="302" spans="1:7" ht="12.75" customHeight="1">
      <c r="A302" s="208"/>
      <c r="B302" s="258" t="s">
        <v>140</v>
      </c>
      <c r="C302" s="209"/>
      <c r="D302" s="210"/>
      <c r="E302" s="211"/>
      <c r="F302" s="238"/>
      <c r="G302" s="204"/>
    </row>
    <row r="303" spans="1:7" ht="12.75" customHeight="1">
      <c r="A303" s="208"/>
      <c r="B303" s="205" t="s">
        <v>121</v>
      </c>
      <c r="C303" s="209" t="s">
        <v>16</v>
      </c>
      <c r="D303" s="210">
        <f>IF('fekalna osnovni podatki'!V14=0,1,'fekalna osnovni podatki'!V14*4)</f>
        <v>1</v>
      </c>
      <c r="E303" s="211"/>
      <c r="F303" s="238">
        <f t="shared" si="17"/>
        <v>0</v>
      </c>
      <c r="G303" s="204"/>
    </row>
    <row r="304" spans="1:7" ht="12.75" customHeight="1">
      <c r="A304" s="208"/>
      <c r="B304" s="205" t="s">
        <v>127</v>
      </c>
      <c r="C304" s="209" t="s">
        <v>16</v>
      </c>
      <c r="D304" s="210">
        <f>IF('fekalna osnovni podatki'!V15=0,1,'fekalna osnovni podatki'!V15*4)</f>
        <v>4</v>
      </c>
      <c r="E304" s="211"/>
      <c r="F304" s="238">
        <f t="shared" si="17"/>
        <v>0</v>
      </c>
      <c r="G304" s="204"/>
    </row>
    <row r="305" spans="1:7" ht="12.75" customHeight="1">
      <c r="A305" s="208"/>
      <c r="B305" s="205" t="s">
        <v>122</v>
      </c>
      <c r="C305" s="209" t="s">
        <v>16</v>
      </c>
      <c r="D305" s="210">
        <f>IF('fekalna osnovni podatki'!V16=0,1,'fekalna osnovni podatki'!V16*4)</f>
        <v>4</v>
      </c>
      <c r="E305" s="211"/>
      <c r="F305" s="238">
        <f t="shared" si="17"/>
        <v>0</v>
      </c>
      <c r="G305" s="204"/>
    </row>
    <row r="306" spans="1:7" ht="12.75" customHeight="1">
      <c r="A306" s="208"/>
      <c r="B306" s="205" t="s">
        <v>123</v>
      </c>
      <c r="C306" s="209" t="s">
        <v>16</v>
      </c>
      <c r="D306" s="210">
        <f>IF('fekalna osnovni podatki'!V17=0,1,'fekalna osnovni podatki'!V17*4)</f>
        <v>1</v>
      </c>
      <c r="E306" s="211"/>
      <c r="F306" s="238">
        <f t="shared" si="17"/>
        <v>0</v>
      </c>
      <c r="G306" s="204"/>
    </row>
    <row r="307" spans="1:7" ht="12.75" customHeight="1">
      <c r="A307" s="208"/>
      <c r="B307" s="205" t="s">
        <v>124</v>
      </c>
      <c r="C307" s="209" t="s">
        <v>16</v>
      </c>
      <c r="D307" s="210">
        <f>IF('fekalna osnovni podatki'!V18=0,1,'fekalna osnovni podatki'!V18*4)</f>
        <v>1</v>
      </c>
      <c r="E307" s="211"/>
      <c r="F307" s="238">
        <f t="shared" si="17"/>
        <v>0</v>
      </c>
      <c r="G307" s="204"/>
    </row>
    <row r="308" spans="1:7" ht="12.75" customHeight="1">
      <c r="A308" s="208"/>
      <c r="B308" s="205" t="s">
        <v>125</v>
      </c>
      <c r="C308" s="209" t="s">
        <v>16</v>
      </c>
      <c r="D308" s="210">
        <f>IF('fekalna osnovni podatki'!V19=0,1,'fekalna osnovni podatki'!V19*4)</f>
        <v>1</v>
      </c>
      <c r="E308" s="211"/>
      <c r="F308" s="238">
        <f t="shared" si="17"/>
        <v>0</v>
      </c>
      <c r="G308" s="204"/>
    </row>
    <row r="309" spans="1:7" ht="12.75" customHeight="1">
      <c r="A309" s="208"/>
      <c r="B309" s="205" t="s">
        <v>126</v>
      </c>
      <c r="C309" s="209" t="s">
        <v>16</v>
      </c>
      <c r="D309" s="210">
        <f>IF('fekalna osnovni podatki'!V20=0,1,'fekalna osnovni podatki'!V20*4)</f>
        <v>1</v>
      </c>
      <c r="E309" s="211"/>
      <c r="F309" s="238">
        <f t="shared" si="17"/>
        <v>0</v>
      </c>
      <c r="G309" s="204"/>
    </row>
    <row r="310" spans="1:7" ht="12.75" customHeight="1">
      <c r="A310" s="208"/>
      <c r="B310" s="205" t="s">
        <v>128</v>
      </c>
      <c r="C310" s="209" t="s">
        <v>16</v>
      </c>
      <c r="D310" s="210">
        <f>IF('fekalna osnovni podatki'!V21=0,1,'fekalna osnovni podatki'!V21*4)</f>
        <v>1</v>
      </c>
      <c r="E310" s="211"/>
      <c r="F310" s="238">
        <f t="shared" si="17"/>
        <v>0</v>
      </c>
      <c r="G310" s="204"/>
    </row>
    <row r="311" spans="1:7" ht="12.75" customHeight="1">
      <c r="A311" s="208"/>
      <c r="B311" s="205" t="s">
        <v>129</v>
      </c>
      <c r="C311" s="209" t="s">
        <v>16</v>
      </c>
      <c r="D311" s="210">
        <f>IF('fekalna osnovni podatki'!V22=0,1,'fekalna osnovni podatki'!V22*4)</f>
        <v>1</v>
      </c>
      <c r="E311" s="211"/>
      <c r="F311" s="238">
        <f t="shared" si="17"/>
        <v>0</v>
      </c>
      <c r="G311" s="204"/>
    </row>
    <row r="312" spans="1:7" ht="12.75" customHeight="1">
      <c r="A312" s="208"/>
      <c r="B312" s="205" t="s">
        <v>130</v>
      </c>
      <c r="C312" s="209" t="s">
        <v>16</v>
      </c>
      <c r="D312" s="210">
        <f>IF('fekalna osnovni podatki'!V23=0,1,'fekalna osnovni podatki'!V23*4)</f>
        <v>1</v>
      </c>
      <c r="E312" s="211"/>
      <c r="F312" s="238">
        <f t="shared" si="17"/>
        <v>0</v>
      </c>
      <c r="G312" s="204"/>
    </row>
    <row r="313" spans="1:7" ht="12.75" customHeight="1">
      <c r="A313" s="208"/>
      <c r="B313" s="205" t="s">
        <v>131</v>
      </c>
      <c r="C313" s="209" t="s">
        <v>16</v>
      </c>
      <c r="D313" s="210">
        <f>IF('fekalna osnovni podatki'!V24=0,1,'fekalna osnovni podatki'!V24*4)</f>
        <v>8</v>
      </c>
      <c r="E313" s="211"/>
      <c r="F313" s="238">
        <f t="shared" si="17"/>
        <v>0</v>
      </c>
      <c r="G313" s="204"/>
    </row>
    <row r="314" spans="1:7" ht="12.75" customHeight="1">
      <c r="A314" s="208"/>
      <c r="B314" s="205" t="s">
        <v>201</v>
      </c>
      <c r="C314" s="209" t="s">
        <v>16</v>
      </c>
      <c r="D314" s="210">
        <f>IF('fekalna osnovni podatki'!V25=0,1,'fekalna osnovni podatki'!V25*4)</f>
        <v>8</v>
      </c>
      <c r="E314" s="211"/>
      <c r="F314" s="238">
        <f t="shared" si="17"/>
        <v>0</v>
      </c>
      <c r="G314" s="204"/>
    </row>
    <row r="315" spans="1:7" ht="12.75" customHeight="1">
      <c r="A315" s="208"/>
      <c r="B315" s="203" t="s">
        <v>132</v>
      </c>
      <c r="C315" s="209" t="s">
        <v>16</v>
      </c>
      <c r="D315" s="210">
        <f>IF('fekalna osnovni podatki'!V26=0,1,'fekalna osnovni podatki'!V26*4)</f>
        <v>1</v>
      </c>
      <c r="E315" s="211"/>
      <c r="F315" s="238">
        <f t="shared" si="17"/>
        <v>0</v>
      </c>
      <c r="G315" s="204"/>
    </row>
    <row r="316" spans="1:7" ht="12.75" customHeight="1">
      <c r="A316" s="208"/>
      <c r="B316" s="261" t="s">
        <v>133</v>
      </c>
      <c r="C316" s="209" t="s">
        <v>16</v>
      </c>
      <c r="D316" s="210">
        <f>IF('fekalna osnovni podatki'!V27=0,1,'fekalna osnovni podatki'!V27*4)</f>
        <v>12</v>
      </c>
      <c r="E316" s="211"/>
      <c r="F316" s="238">
        <f t="shared" si="17"/>
        <v>0</v>
      </c>
      <c r="G316" s="204"/>
    </row>
    <row r="317" spans="1:7" ht="12.75" customHeight="1">
      <c r="A317" s="208"/>
      <c r="B317" s="205" t="s">
        <v>134</v>
      </c>
      <c r="C317" s="209" t="s">
        <v>16</v>
      </c>
      <c r="D317" s="210">
        <f>IF('fekalna osnovni podatki'!V28=0,1,'fekalna osnovni podatki'!V28*4)</f>
        <v>4</v>
      </c>
      <c r="E317" s="211"/>
      <c r="F317" s="238">
        <f t="shared" si="17"/>
        <v>0</v>
      </c>
      <c r="G317" s="204"/>
    </row>
    <row r="318" spans="1:7" ht="12.75" customHeight="1">
      <c r="A318" s="208"/>
      <c r="B318" s="204" t="s">
        <v>135</v>
      </c>
      <c r="C318" s="209" t="s">
        <v>16</v>
      </c>
      <c r="D318" s="210">
        <f>IF('fekalna osnovni podatki'!V29=0,1,'fekalna osnovni podatki'!V29*4)</f>
        <v>1</v>
      </c>
      <c r="E318" s="211"/>
      <c r="F318" s="238">
        <f t="shared" si="17"/>
        <v>0</v>
      </c>
      <c r="G318" s="204"/>
    </row>
    <row r="319" spans="1:7" ht="12.75" customHeight="1">
      <c r="A319" s="208"/>
      <c r="C319" s="209"/>
      <c r="D319" s="210"/>
      <c r="E319" s="211"/>
      <c r="F319" s="238"/>
      <c r="G319" s="204"/>
    </row>
    <row r="320" spans="1:7" ht="12.75" customHeight="1">
      <c r="A320" s="208"/>
      <c r="B320" s="260" t="s">
        <v>141</v>
      </c>
      <c r="C320" s="209"/>
      <c r="D320" s="210"/>
      <c r="E320" s="211"/>
      <c r="F320" s="238"/>
      <c r="G320" s="204"/>
    </row>
    <row r="321" spans="1:7" ht="12.75" customHeight="1">
      <c r="A321" s="208"/>
      <c r="B321" s="204" t="s">
        <v>137</v>
      </c>
      <c r="C321" s="209" t="s">
        <v>16</v>
      </c>
      <c r="D321" s="210">
        <f>IF('fekalna osnovni podatki'!V32=0,1,'fekalna osnovni podatki'!V32*4)</f>
        <v>4</v>
      </c>
      <c r="E321" s="211"/>
      <c r="F321" s="238">
        <f t="shared" si="17"/>
        <v>0</v>
      </c>
      <c r="G321" s="204"/>
    </row>
    <row r="322" spans="1:7" ht="12.75" customHeight="1">
      <c r="A322" s="208"/>
      <c r="C322" s="209"/>
      <c r="D322" s="210"/>
      <c r="E322" s="211"/>
      <c r="F322" s="238"/>
      <c r="G322" s="204"/>
    </row>
    <row r="323" spans="1:7" ht="12.75" customHeight="1">
      <c r="A323" s="208"/>
      <c r="B323" s="260" t="s">
        <v>142</v>
      </c>
      <c r="C323" s="209"/>
      <c r="D323" s="210"/>
      <c r="E323" s="211"/>
      <c r="F323" s="238"/>
      <c r="G323" s="204"/>
    </row>
    <row r="324" spans="1:7" ht="12.75" customHeight="1">
      <c r="A324" s="208"/>
      <c r="B324" s="204" t="s">
        <v>136</v>
      </c>
      <c r="C324" s="209" t="s">
        <v>16</v>
      </c>
      <c r="D324" s="210">
        <f>IF('fekalna osnovni podatki'!V35=0,1,'fekalna osnovni podatki'!V35*4)</f>
        <v>4</v>
      </c>
      <c r="E324" s="211"/>
      <c r="F324" s="238">
        <f t="shared" si="17"/>
        <v>0</v>
      </c>
      <c r="G324" s="204"/>
    </row>
    <row r="325" spans="1:7" ht="12.75" customHeight="1">
      <c r="A325" s="208"/>
      <c r="B325" s="204" t="s">
        <v>143</v>
      </c>
      <c r="C325" s="209" t="s">
        <v>16</v>
      </c>
      <c r="D325" s="210">
        <f>IF('fekalna osnovni podatki'!V36=0,1,'fekalna osnovni podatki'!V36*4)</f>
        <v>1</v>
      </c>
      <c r="E325" s="211"/>
      <c r="F325" s="238">
        <f t="shared" si="17"/>
        <v>0</v>
      </c>
      <c r="G325" s="204"/>
    </row>
    <row r="326" spans="1:7" ht="12.75" customHeight="1">
      <c r="A326" s="34"/>
      <c r="B326" s="206"/>
      <c r="C326" s="75"/>
      <c r="D326" s="98"/>
      <c r="E326" s="99"/>
      <c r="F326" s="86"/>
    </row>
    <row r="327" spans="1:7" ht="12.75" customHeight="1">
      <c r="A327" s="34"/>
      <c r="B327" s="206" t="s">
        <v>66</v>
      </c>
      <c r="C327" s="75"/>
      <c r="D327" s="98"/>
      <c r="E327" s="99"/>
      <c r="F327" s="86"/>
    </row>
    <row r="328" spans="1:7" ht="12.75" customHeight="1">
      <c r="A328" s="34"/>
      <c r="B328" s="206"/>
      <c r="C328" s="75"/>
      <c r="D328" s="98"/>
      <c r="E328" s="99"/>
      <c r="F328" s="86"/>
    </row>
    <row r="329" spans="1:7" ht="12.75" customHeight="1">
      <c r="A329" s="208"/>
      <c r="B329" s="207" t="s">
        <v>139</v>
      </c>
      <c r="C329" s="216"/>
      <c r="D329" s="210"/>
      <c r="E329" s="211"/>
      <c r="F329" s="394"/>
      <c r="G329" s="204"/>
    </row>
    <row r="330" spans="1:7" ht="12.75" customHeight="1">
      <c r="A330" s="208"/>
      <c r="B330" s="206" t="s">
        <v>119</v>
      </c>
      <c r="C330" s="209"/>
      <c r="D330" s="210"/>
      <c r="E330" s="211"/>
      <c r="F330" s="238">
        <f>+F9+F42+F74+F106+F138+F170+F202+F234+F266+F298</f>
        <v>0</v>
      </c>
      <c r="G330" s="204"/>
    </row>
    <row r="331" spans="1:7" ht="12.75" customHeight="1">
      <c r="A331" s="208"/>
      <c r="B331" s="205" t="s">
        <v>120</v>
      </c>
      <c r="C331" s="209"/>
      <c r="D331" s="210"/>
      <c r="E331" s="211"/>
      <c r="F331" s="238">
        <f t="shared" ref="F331:F357" si="18">+F10+F43+F75+F107+F139+F171+F203+F235+F267+F299</f>
        <v>0</v>
      </c>
      <c r="G331" s="204"/>
    </row>
    <row r="332" spans="1:7" ht="12.75" customHeight="1">
      <c r="A332" s="208"/>
      <c r="B332" s="205" t="s">
        <v>138</v>
      </c>
      <c r="C332" s="209"/>
      <c r="D332" s="210"/>
      <c r="E332" s="211"/>
      <c r="F332" s="238">
        <f t="shared" si="18"/>
        <v>0</v>
      </c>
      <c r="G332" s="204"/>
    </row>
    <row r="333" spans="1:7" ht="12.75" customHeight="1">
      <c r="A333" s="208"/>
      <c r="B333" s="205"/>
      <c r="C333" s="209"/>
      <c r="D333" s="210"/>
      <c r="E333" s="211"/>
      <c r="F333" s="238"/>
      <c r="G333" s="204"/>
    </row>
    <row r="334" spans="1:7" ht="12.75" customHeight="1">
      <c r="A334" s="208"/>
      <c r="B334" s="258" t="s">
        <v>140</v>
      </c>
      <c r="C334" s="209"/>
      <c r="D334" s="210"/>
      <c r="E334" s="211"/>
      <c r="F334" s="238"/>
      <c r="G334" s="204"/>
    </row>
    <row r="335" spans="1:7" ht="12.75" customHeight="1">
      <c r="A335" s="208"/>
      <c r="B335" s="205" t="s">
        <v>121</v>
      </c>
      <c r="C335" s="216"/>
      <c r="D335" s="210"/>
      <c r="E335" s="240"/>
      <c r="F335" s="238">
        <f t="shared" si="18"/>
        <v>0</v>
      </c>
      <c r="G335" s="204"/>
    </row>
    <row r="336" spans="1:7" ht="12.75" customHeight="1">
      <c r="A336" s="208"/>
      <c r="B336" s="205" t="s">
        <v>127</v>
      </c>
      <c r="C336" s="209"/>
      <c r="D336" s="210"/>
      <c r="E336" s="211"/>
      <c r="F336" s="238">
        <f t="shared" si="18"/>
        <v>0</v>
      </c>
      <c r="G336" s="204"/>
    </row>
    <row r="337" spans="1:7" ht="12.75" customHeight="1">
      <c r="A337" s="208"/>
      <c r="B337" s="205" t="s">
        <v>122</v>
      </c>
      <c r="C337" s="209"/>
      <c r="D337" s="210"/>
      <c r="E337" s="211"/>
      <c r="F337" s="238">
        <f t="shared" si="18"/>
        <v>0</v>
      </c>
      <c r="G337" s="204"/>
    </row>
    <row r="338" spans="1:7" ht="12.75" customHeight="1">
      <c r="A338" s="208"/>
      <c r="B338" s="205" t="s">
        <v>123</v>
      </c>
      <c r="C338" s="209"/>
      <c r="D338" s="210"/>
      <c r="E338" s="211"/>
      <c r="F338" s="238">
        <f t="shared" si="18"/>
        <v>0</v>
      </c>
      <c r="G338" s="204"/>
    </row>
    <row r="339" spans="1:7" ht="12.75" customHeight="1">
      <c r="A339" s="208"/>
      <c r="B339" s="205" t="s">
        <v>124</v>
      </c>
      <c r="C339" s="209"/>
      <c r="D339" s="210"/>
      <c r="E339" s="211"/>
      <c r="F339" s="238">
        <f t="shared" si="18"/>
        <v>0</v>
      </c>
      <c r="G339" s="204"/>
    </row>
    <row r="340" spans="1:7" ht="12.75" customHeight="1">
      <c r="A340" s="208"/>
      <c r="B340" s="205" t="s">
        <v>125</v>
      </c>
      <c r="C340" s="209"/>
      <c r="D340" s="210"/>
      <c r="E340" s="211"/>
      <c r="F340" s="238">
        <f t="shared" si="18"/>
        <v>0</v>
      </c>
      <c r="G340" s="204"/>
    </row>
    <row r="341" spans="1:7" ht="12.75" customHeight="1">
      <c r="A341" s="208"/>
      <c r="B341" s="205" t="s">
        <v>126</v>
      </c>
      <c r="C341" s="209"/>
      <c r="D341" s="210"/>
      <c r="E341" s="211"/>
      <c r="F341" s="238">
        <f t="shared" si="18"/>
        <v>0</v>
      </c>
      <c r="G341" s="204"/>
    </row>
    <row r="342" spans="1:7" ht="12.75" customHeight="1">
      <c r="A342" s="208"/>
      <c r="B342" s="205" t="s">
        <v>128</v>
      </c>
      <c r="C342" s="209"/>
      <c r="D342" s="210"/>
      <c r="E342" s="211"/>
      <c r="F342" s="238">
        <f t="shared" si="18"/>
        <v>0</v>
      </c>
      <c r="G342" s="204"/>
    </row>
    <row r="343" spans="1:7" ht="12.75" customHeight="1">
      <c r="A343" s="208"/>
      <c r="B343" s="205" t="s">
        <v>129</v>
      </c>
      <c r="C343" s="209"/>
      <c r="D343" s="210"/>
      <c r="E343" s="211"/>
      <c r="F343" s="238">
        <f t="shared" si="18"/>
        <v>0</v>
      </c>
      <c r="G343" s="204"/>
    </row>
    <row r="344" spans="1:7" ht="12.75" customHeight="1">
      <c r="A344" s="208"/>
      <c r="B344" s="205" t="s">
        <v>130</v>
      </c>
      <c r="C344" s="209"/>
      <c r="D344" s="210"/>
      <c r="E344" s="211"/>
      <c r="F344" s="238">
        <f t="shared" si="18"/>
        <v>0</v>
      </c>
      <c r="G344" s="204"/>
    </row>
    <row r="345" spans="1:7" ht="12.75" customHeight="1">
      <c r="A345" s="208"/>
      <c r="B345" s="205" t="s">
        <v>131</v>
      </c>
      <c r="C345" s="209"/>
      <c r="D345" s="210"/>
      <c r="E345" s="211"/>
      <c r="F345" s="238">
        <f t="shared" si="18"/>
        <v>0</v>
      </c>
      <c r="G345" s="204"/>
    </row>
    <row r="346" spans="1:7" ht="12.75" customHeight="1">
      <c r="A346" s="208"/>
      <c r="B346" s="205" t="s">
        <v>201</v>
      </c>
      <c r="C346" s="209"/>
      <c r="D346" s="210"/>
      <c r="E346" s="211"/>
      <c r="F346" s="238">
        <f t="shared" si="18"/>
        <v>0</v>
      </c>
      <c r="G346" s="204"/>
    </row>
    <row r="347" spans="1:7" ht="12.75" customHeight="1">
      <c r="A347" s="208"/>
      <c r="B347" s="203" t="s">
        <v>132</v>
      </c>
      <c r="C347" s="209"/>
      <c r="D347" s="210"/>
      <c r="E347" s="211"/>
      <c r="F347" s="238">
        <f t="shared" si="18"/>
        <v>0</v>
      </c>
      <c r="G347" s="204"/>
    </row>
    <row r="348" spans="1:7" ht="12.75" customHeight="1">
      <c r="A348" s="208"/>
      <c r="B348" s="261" t="s">
        <v>133</v>
      </c>
      <c r="C348" s="209"/>
      <c r="D348" s="210"/>
      <c r="E348" s="211"/>
      <c r="F348" s="238">
        <f t="shared" si="18"/>
        <v>0</v>
      </c>
      <c r="G348" s="204"/>
    </row>
    <row r="349" spans="1:7" ht="12.75" customHeight="1">
      <c r="A349" s="208"/>
      <c r="B349" s="205" t="s">
        <v>134</v>
      </c>
      <c r="C349" s="209"/>
      <c r="D349" s="210"/>
      <c r="E349" s="211"/>
      <c r="F349" s="238">
        <f t="shared" si="18"/>
        <v>0</v>
      </c>
      <c r="G349" s="204"/>
    </row>
    <row r="350" spans="1:7" ht="12.75" customHeight="1">
      <c r="A350" s="208"/>
      <c r="B350" s="204" t="s">
        <v>135</v>
      </c>
      <c r="C350" s="209"/>
      <c r="D350" s="210"/>
      <c r="E350" s="211"/>
      <c r="F350" s="238">
        <f t="shared" si="18"/>
        <v>0</v>
      </c>
      <c r="G350" s="204"/>
    </row>
    <row r="351" spans="1:7" ht="12.75" customHeight="1">
      <c r="A351" s="208"/>
      <c r="C351" s="209"/>
      <c r="D351" s="210"/>
      <c r="E351" s="211"/>
      <c r="F351" s="238"/>
      <c r="G351" s="204"/>
    </row>
    <row r="352" spans="1:7" ht="12.75" customHeight="1">
      <c r="A352" s="208"/>
      <c r="B352" s="260" t="s">
        <v>141</v>
      </c>
      <c r="C352" s="209"/>
      <c r="D352" s="210"/>
      <c r="E352" s="211"/>
      <c r="F352" s="238"/>
      <c r="G352" s="204"/>
    </row>
    <row r="353" spans="1:7" ht="12.75" customHeight="1">
      <c r="A353" s="208"/>
      <c r="B353" s="204" t="s">
        <v>137</v>
      </c>
      <c r="C353" s="209"/>
      <c r="D353" s="210"/>
      <c r="E353" s="211"/>
      <c r="F353" s="238">
        <f t="shared" si="18"/>
        <v>0</v>
      </c>
      <c r="G353" s="204"/>
    </row>
    <row r="354" spans="1:7" ht="39.75" customHeight="1">
      <c r="A354" s="208"/>
      <c r="C354" s="209"/>
      <c r="D354" s="210"/>
      <c r="E354" s="211"/>
      <c r="F354" s="238"/>
      <c r="G354" s="204"/>
    </row>
    <row r="355" spans="1:7" ht="12.75" customHeight="1">
      <c r="A355" s="208"/>
      <c r="B355" s="260" t="s">
        <v>142</v>
      </c>
      <c r="C355" s="209"/>
      <c r="D355" s="210"/>
      <c r="E355" s="211"/>
      <c r="F355" s="238"/>
      <c r="G355" s="204"/>
    </row>
    <row r="356" spans="1:7" ht="12.75" customHeight="1">
      <c r="A356" s="208"/>
      <c r="B356" s="204" t="s">
        <v>136</v>
      </c>
      <c r="C356" s="209"/>
      <c r="D356" s="210"/>
      <c r="E356" s="211"/>
      <c r="F356" s="238">
        <f t="shared" si="18"/>
        <v>0</v>
      </c>
      <c r="G356" s="204"/>
    </row>
    <row r="357" spans="1:7" ht="12.75" customHeight="1">
      <c r="A357" s="208"/>
      <c r="B357" s="204" t="s">
        <v>143</v>
      </c>
      <c r="C357" s="209"/>
      <c r="D357" s="210"/>
      <c r="E357" s="211"/>
      <c r="F357" s="238">
        <f t="shared" si="18"/>
        <v>0</v>
      </c>
      <c r="G357" s="204"/>
    </row>
    <row r="358" spans="1:7" ht="12.75" customHeight="1">
      <c r="A358" s="34"/>
      <c r="B358" s="206"/>
      <c r="C358" s="75"/>
      <c r="D358" s="98"/>
      <c r="E358" s="99"/>
      <c r="F358" s="86"/>
    </row>
    <row r="359" spans="1:7" ht="16.5" thickBot="1">
      <c r="A359" s="21" t="s">
        <v>25</v>
      </c>
      <c r="B359" s="288" t="s">
        <v>26</v>
      </c>
      <c r="C359" s="78"/>
      <c r="D359" s="98"/>
      <c r="E359" s="70" t="s">
        <v>34</v>
      </c>
      <c r="F359" s="70">
        <f>SUM(F330:F357)</f>
        <v>0</v>
      </c>
    </row>
    <row r="360" spans="1:7" ht="12.75" customHeight="1" thickTop="1">
      <c r="A360" s="34"/>
      <c r="B360" s="228"/>
      <c r="C360" s="78"/>
      <c r="D360" s="98"/>
      <c r="E360" s="98"/>
      <c r="F360" s="85"/>
    </row>
  </sheetData>
  <pageMargins left="0.70866141732283472" right="0.70866141732283472" top="0.74803149606299213" bottom="0.74803149606299213" header="0.31496062992125984" footer="0.31496062992125984"/>
  <pageSetup paperSize="9" orientation="portrait" r:id="rId1"/>
  <headerFooter>
    <oddFooter>&amp;CStran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G672"/>
  <sheetViews>
    <sheetView showZeros="0" topLeftCell="A13" workbookViewId="0">
      <selection activeCell="D10" sqref="D10"/>
    </sheetView>
  </sheetViews>
  <sheetFormatPr defaultRowHeight="12.75" customHeight="1"/>
  <cols>
    <col min="1" max="1" width="4.7109375" customWidth="1"/>
    <col min="2" max="2" width="30.7109375" style="204" customWidth="1"/>
    <col min="3" max="3" width="4.7109375" style="275" customWidth="1"/>
    <col min="4" max="4" width="12.7109375" style="231" customWidth="1"/>
    <col min="5" max="5" width="11.7109375" style="240" customWidth="1"/>
    <col min="6" max="6" width="12.7109375" style="276" customWidth="1"/>
    <col min="7" max="7" width="13" style="204" customWidth="1"/>
    <col min="243" max="243" width="4.7109375" customWidth="1"/>
    <col min="244" max="244" width="30.7109375" customWidth="1"/>
    <col min="245" max="245" width="4.7109375" customWidth="1"/>
    <col min="246" max="246" width="13.7109375" customWidth="1"/>
    <col min="247" max="249" width="12.7109375" customWidth="1"/>
    <col min="251" max="251" width="21" customWidth="1"/>
    <col min="252" max="252" width="36.5703125" customWidth="1"/>
    <col min="499" max="499" width="4.7109375" customWidth="1"/>
    <col min="500" max="500" width="30.7109375" customWidth="1"/>
    <col min="501" max="501" width="4.7109375" customWidth="1"/>
    <col min="502" max="502" width="13.7109375" customWidth="1"/>
    <col min="503" max="505" width="12.7109375" customWidth="1"/>
    <col min="507" max="507" width="21" customWidth="1"/>
    <col min="508" max="508" width="36.5703125" customWidth="1"/>
    <col min="755" max="755" width="4.7109375" customWidth="1"/>
    <col min="756" max="756" width="30.7109375" customWidth="1"/>
    <col min="757" max="757" width="4.7109375" customWidth="1"/>
    <col min="758" max="758" width="13.7109375" customWidth="1"/>
    <col min="759" max="761" width="12.7109375" customWidth="1"/>
    <col min="763" max="763" width="21" customWidth="1"/>
    <col min="764" max="764" width="36.5703125" customWidth="1"/>
    <col min="1011" max="1011" width="4.7109375" customWidth="1"/>
    <col min="1012" max="1012" width="30.7109375" customWidth="1"/>
    <col min="1013" max="1013" width="4.7109375" customWidth="1"/>
    <col min="1014" max="1014" width="13.7109375" customWidth="1"/>
    <col min="1015" max="1017" width="12.7109375" customWidth="1"/>
    <col min="1019" max="1019" width="21" customWidth="1"/>
    <col min="1020" max="1020" width="36.5703125" customWidth="1"/>
    <col min="1267" max="1267" width="4.7109375" customWidth="1"/>
    <col min="1268" max="1268" width="30.7109375" customWidth="1"/>
    <col min="1269" max="1269" width="4.7109375" customWidth="1"/>
    <col min="1270" max="1270" width="13.7109375" customWidth="1"/>
    <col min="1271" max="1273" width="12.7109375" customWidth="1"/>
    <col min="1275" max="1275" width="21" customWidth="1"/>
    <col min="1276" max="1276" width="36.5703125" customWidth="1"/>
    <col min="1523" max="1523" width="4.7109375" customWidth="1"/>
    <col min="1524" max="1524" width="30.7109375" customWidth="1"/>
    <col min="1525" max="1525" width="4.7109375" customWidth="1"/>
    <col min="1526" max="1526" width="13.7109375" customWidth="1"/>
    <col min="1527" max="1529" width="12.7109375" customWidth="1"/>
    <col min="1531" max="1531" width="21" customWidth="1"/>
    <col min="1532" max="1532" width="36.5703125" customWidth="1"/>
    <col min="1779" max="1779" width="4.7109375" customWidth="1"/>
    <col min="1780" max="1780" width="30.7109375" customWidth="1"/>
    <col min="1781" max="1781" width="4.7109375" customWidth="1"/>
    <col min="1782" max="1782" width="13.7109375" customWidth="1"/>
    <col min="1783" max="1785" width="12.7109375" customWidth="1"/>
    <col min="1787" max="1787" width="21" customWidth="1"/>
    <col min="1788" max="1788" width="36.5703125" customWidth="1"/>
    <col min="2035" max="2035" width="4.7109375" customWidth="1"/>
    <col min="2036" max="2036" width="30.7109375" customWidth="1"/>
    <col min="2037" max="2037" width="4.7109375" customWidth="1"/>
    <col min="2038" max="2038" width="13.7109375" customWidth="1"/>
    <col min="2039" max="2041" width="12.7109375" customWidth="1"/>
    <col min="2043" max="2043" width="21" customWidth="1"/>
    <col min="2044" max="2044" width="36.5703125" customWidth="1"/>
    <col min="2291" max="2291" width="4.7109375" customWidth="1"/>
    <col min="2292" max="2292" width="30.7109375" customWidth="1"/>
    <col min="2293" max="2293" width="4.7109375" customWidth="1"/>
    <col min="2294" max="2294" width="13.7109375" customWidth="1"/>
    <col min="2295" max="2297" width="12.7109375" customWidth="1"/>
    <col min="2299" max="2299" width="21" customWidth="1"/>
    <col min="2300" max="2300" width="36.5703125" customWidth="1"/>
    <col min="2547" max="2547" width="4.7109375" customWidth="1"/>
    <col min="2548" max="2548" width="30.7109375" customWidth="1"/>
    <col min="2549" max="2549" width="4.7109375" customWidth="1"/>
    <col min="2550" max="2550" width="13.7109375" customWidth="1"/>
    <col min="2551" max="2553" width="12.7109375" customWidth="1"/>
    <col min="2555" max="2555" width="21" customWidth="1"/>
    <col min="2556" max="2556" width="36.5703125" customWidth="1"/>
    <col min="2803" max="2803" width="4.7109375" customWidth="1"/>
    <col min="2804" max="2804" width="30.7109375" customWidth="1"/>
    <col min="2805" max="2805" width="4.7109375" customWidth="1"/>
    <col min="2806" max="2806" width="13.7109375" customWidth="1"/>
    <col min="2807" max="2809" width="12.7109375" customWidth="1"/>
    <col min="2811" max="2811" width="21" customWidth="1"/>
    <col min="2812" max="2812" width="36.5703125" customWidth="1"/>
    <col min="3059" max="3059" width="4.7109375" customWidth="1"/>
    <col min="3060" max="3060" width="30.7109375" customWidth="1"/>
    <col min="3061" max="3061" width="4.7109375" customWidth="1"/>
    <col min="3062" max="3062" width="13.7109375" customWidth="1"/>
    <col min="3063" max="3065" width="12.7109375" customWidth="1"/>
    <col min="3067" max="3067" width="21" customWidth="1"/>
    <col min="3068" max="3068" width="36.5703125" customWidth="1"/>
    <col min="3315" max="3315" width="4.7109375" customWidth="1"/>
    <col min="3316" max="3316" width="30.7109375" customWidth="1"/>
    <col min="3317" max="3317" width="4.7109375" customWidth="1"/>
    <col min="3318" max="3318" width="13.7109375" customWidth="1"/>
    <col min="3319" max="3321" width="12.7109375" customWidth="1"/>
    <col min="3323" max="3323" width="21" customWidth="1"/>
    <col min="3324" max="3324" width="36.5703125" customWidth="1"/>
    <col min="3571" max="3571" width="4.7109375" customWidth="1"/>
    <col min="3572" max="3572" width="30.7109375" customWidth="1"/>
    <col min="3573" max="3573" width="4.7109375" customWidth="1"/>
    <col min="3574" max="3574" width="13.7109375" customWidth="1"/>
    <col min="3575" max="3577" width="12.7109375" customWidth="1"/>
    <col min="3579" max="3579" width="21" customWidth="1"/>
    <col min="3580" max="3580" width="36.5703125" customWidth="1"/>
    <col min="3827" max="3827" width="4.7109375" customWidth="1"/>
    <col min="3828" max="3828" width="30.7109375" customWidth="1"/>
    <col min="3829" max="3829" width="4.7109375" customWidth="1"/>
    <col min="3830" max="3830" width="13.7109375" customWidth="1"/>
    <col min="3831" max="3833" width="12.7109375" customWidth="1"/>
    <col min="3835" max="3835" width="21" customWidth="1"/>
    <col min="3836" max="3836" width="36.5703125" customWidth="1"/>
    <col min="4083" max="4083" width="4.7109375" customWidth="1"/>
    <col min="4084" max="4084" width="30.7109375" customWidth="1"/>
    <col min="4085" max="4085" width="4.7109375" customWidth="1"/>
    <col min="4086" max="4086" width="13.7109375" customWidth="1"/>
    <col min="4087" max="4089" width="12.7109375" customWidth="1"/>
    <col min="4091" max="4091" width="21" customWidth="1"/>
    <col min="4092" max="4092" width="36.5703125" customWidth="1"/>
    <col min="4339" max="4339" width="4.7109375" customWidth="1"/>
    <col min="4340" max="4340" width="30.7109375" customWidth="1"/>
    <col min="4341" max="4341" width="4.7109375" customWidth="1"/>
    <col min="4342" max="4342" width="13.7109375" customWidth="1"/>
    <col min="4343" max="4345" width="12.7109375" customWidth="1"/>
    <col min="4347" max="4347" width="21" customWidth="1"/>
    <col min="4348" max="4348" width="36.5703125" customWidth="1"/>
    <col min="4595" max="4595" width="4.7109375" customWidth="1"/>
    <col min="4596" max="4596" width="30.7109375" customWidth="1"/>
    <col min="4597" max="4597" width="4.7109375" customWidth="1"/>
    <col min="4598" max="4598" width="13.7109375" customWidth="1"/>
    <col min="4599" max="4601" width="12.7109375" customWidth="1"/>
    <col min="4603" max="4603" width="21" customWidth="1"/>
    <col min="4604" max="4604" width="36.5703125" customWidth="1"/>
    <col min="4851" max="4851" width="4.7109375" customWidth="1"/>
    <col min="4852" max="4852" width="30.7109375" customWidth="1"/>
    <col min="4853" max="4853" width="4.7109375" customWidth="1"/>
    <col min="4854" max="4854" width="13.7109375" customWidth="1"/>
    <col min="4855" max="4857" width="12.7109375" customWidth="1"/>
    <col min="4859" max="4859" width="21" customWidth="1"/>
    <col min="4860" max="4860" width="36.5703125" customWidth="1"/>
    <col min="5107" max="5107" width="4.7109375" customWidth="1"/>
    <col min="5108" max="5108" width="30.7109375" customWidth="1"/>
    <col min="5109" max="5109" width="4.7109375" customWidth="1"/>
    <col min="5110" max="5110" width="13.7109375" customWidth="1"/>
    <col min="5111" max="5113" width="12.7109375" customWidth="1"/>
    <col min="5115" max="5115" width="21" customWidth="1"/>
    <col min="5116" max="5116" width="36.5703125" customWidth="1"/>
    <col min="5363" max="5363" width="4.7109375" customWidth="1"/>
    <col min="5364" max="5364" width="30.7109375" customWidth="1"/>
    <col min="5365" max="5365" width="4.7109375" customWidth="1"/>
    <col min="5366" max="5366" width="13.7109375" customWidth="1"/>
    <col min="5367" max="5369" width="12.7109375" customWidth="1"/>
    <col min="5371" max="5371" width="21" customWidth="1"/>
    <col min="5372" max="5372" width="36.5703125" customWidth="1"/>
    <col min="5619" max="5619" width="4.7109375" customWidth="1"/>
    <col min="5620" max="5620" width="30.7109375" customWidth="1"/>
    <col min="5621" max="5621" width="4.7109375" customWidth="1"/>
    <col min="5622" max="5622" width="13.7109375" customWidth="1"/>
    <col min="5623" max="5625" width="12.7109375" customWidth="1"/>
    <col min="5627" max="5627" width="21" customWidth="1"/>
    <col min="5628" max="5628" width="36.5703125" customWidth="1"/>
    <col min="5875" max="5875" width="4.7109375" customWidth="1"/>
    <col min="5876" max="5876" width="30.7109375" customWidth="1"/>
    <col min="5877" max="5877" width="4.7109375" customWidth="1"/>
    <col min="5878" max="5878" width="13.7109375" customWidth="1"/>
    <col min="5879" max="5881" width="12.7109375" customWidth="1"/>
    <col min="5883" max="5883" width="21" customWidth="1"/>
    <col min="5884" max="5884" width="36.5703125" customWidth="1"/>
    <col min="6131" max="6131" width="4.7109375" customWidth="1"/>
    <col min="6132" max="6132" width="30.7109375" customWidth="1"/>
    <col min="6133" max="6133" width="4.7109375" customWidth="1"/>
    <col min="6134" max="6134" width="13.7109375" customWidth="1"/>
    <col min="6135" max="6137" width="12.7109375" customWidth="1"/>
    <col min="6139" max="6139" width="21" customWidth="1"/>
    <col min="6140" max="6140" width="36.5703125" customWidth="1"/>
    <col min="6387" max="6387" width="4.7109375" customWidth="1"/>
    <col min="6388" max="6388" width="30.7109375" customWidth="1"/>
    <col min="6389" max="6389" width="4.7109375" customWidth="1"/>
    <col min="6390" max="6390" width="13.7109375" customWidth="1"/>
    <col min="6391" max="6393" width="12.7109375" customWidth="1"/>
    <col min="6395" max="6395" width="21" customWidth="1"/>
    <col min="6396" max="6396" width="36.5703125" customWidth="1"/>
    <col min="6643" max="6643" width="4.7109375" customWidth="1"/>
    <col min="6644" max="6644" width="30.7109375" customWidth="1"/>
    <col min="6645" max="6645" width="4.7109375" customWidth="1"/>
    <col min="6646" max="6646" width="13.7109375" customWidth="1"/>
    <col min="6647" max="6649" width="12.7109375" customWidth="1"/>
    <col min="6651" max="6651" width="21" customWidth="1"/>
    <col min="6652" max="6652" width="36.5703125" customWidth="1"/>
    <col min="6899" max="6899" width="4.7109375" customWidth="1"/>
    <col min="6900" max="6900" width="30.7109375" customWidth="1"/>
    <col min="6901" max="6901" width="4.7109375" customWidth="1"/>
    <col min="6902" max="6902" width="13.7109375" customWidth="1"/>
    <col min="6903" max="6905" width="12.7109375" customWidth="1"/>
    <col min="6907" max="6907" width="21" customWidth="1"/>
    <col min="6908" max="6908" width="36.5703125" customWidth="1"/>
    <col min="7155" max="7155" width="4.7109375" customWidth="1"/>
    <col min="7156" max="7156" width="30.7109375" customWidth="1"/>
    <col min="7157" max="7157" width="4.7109375" customWidth="1"/>
    <col min="7158" max="7158" width="13.7109375" customWidth="1"/>
    <col min="7159" max="7161" width="12.7109375" customWidth="1"/>
    <col min="7163" max="7163" width="21" customWidth="1"/>
    <col min="7164" max="7164" width="36.5703125" customWidth="1"/>
    <col min="7411" max="7411" width="4.7109375" customWidth="1"/>
    <col min="7412" max="7412" width="30.7109375" customWidth="1"/>
    <col min="7413" max="7413" width="4.7109375" customWidth="1"/>
    <col min="7414" max="7414" width="13.7109375" customWidth="1"/>
    <col min="7415" max="7417" width="12.7109375" customWidth="1"/>
    <col min="7419" max="7419" width="21" customWidth="1"/>
    <col min="7420" max="7420" width="36.5703125" customWidth="1"/>
    <col min="7667" max="7667" width="4.7109375" customWidth="1"/>
    <col min="7668" max="7668" width="30.7109375" customWidth="1"/>
    <col min="7669" max="7669" width="4.7109375" customWidth="1"/>
    <col min="7670" max="7670" width="13.7109375" customWidth="1"/>
    <col min="7671" max="7673" width="12.7109375" customWidth="1"/>
    <col min="7675" max="7675" width="21" customWidth="1"/>
    <col min="7676" max="7676" width="36.5703125" customWidth="1"/>
    <col min="7923" max="7923" width="4.7109375" customWidth="1"/>
    <col min="7924" max="7924" width="30.7109375" customWidth="1"/>
    <col min="7925" max="7925" width="4.7109375" customWidth="1"/>
    <col min="7926" max="7926" width="13.7109375" customWidth="1"/>
    <col min="7927" max="7929" width="12.7109375" customWidth="1"/>
    <col min="7931" max="7931" width="21" customWidth="1"/>
    <col min="7932" max="7932" width="36.5703125" customWidth="1"/>
    <col min="8179" max="8179" width="4.7109375" customWidth="1"/>
    <col min="8180" max="8180" width="30.7109375" customWidth="1"/>
    <col min="8181" max="8181" width="4.7109375" customWidth="1"/>
    <col min="8182" max="8182" width="13.7109375" customWidth="1"/>
    <col min="8183" max="8185" width="12.7109375" customWidth="1"/>
    <col min="8187" max="8187" width="21" customWidth="1"/>
    <col min="8188" max="8188" width="36.5703125" customWidth="1"/>
    <col min="8435" max="8435" width="4.7109375" customWidth="1"/>
    <col min="8436" max="8436" width="30.7109375" customWidth="1"/>
    <col min="8437" max="8437" width="4.7109375" customWidth="1"/>
    <col min="8438" max="8438" width="13.7109375" customWidth="1"/>
    <col min="8439" max="8441" width="12.7109375" customWidth="1"/>
    <col min="8443" max="8443" width="21" customWidth="1"/>
    <col min="8444" max="8444" width="36.5703125" customWidth="1"/>
    <col min="8691" max="8691" width="4.7109375" customWidth="1"/>
    <col min="8692" max="8692" width="30.7109375" customWidth="1"/>
    <col min="8693" max="8693" width="4.7109375" customWidth="1"/>
    <col min="8694" max="8694" width="13.7109375" customWidth="1"/>
    <col min="8695" max="8697" width="12.7109375" customWidth="1"/>
    <col min="8699" max="8699" width="21" customWidth="1"/>
    <col min="8700" max="8700" width="36.5703125" customWidth="1"/>
    <col min="8947" max="8947" width="4.7109375" customWidth="1"/>
    <col min="8948" max="8948" width="30.7109375" customWidth="1"/>
    <col min="8949" max="8949" width="4.7109375" customWidth="1"/>
    <col min="8950" max="8950" width="13.7109375" customWidth="1"/>
    <col min="8951" max="8953" width="12.7109375" customWidth="1"/>
    <col min="8955" max="8955" width="21" customWidth="1"/>
    <col min="8956" max="8956" width="36.5703125" customWidth="1"/>
    <col min="9203" max="9203" width="4.7109375" customWidth="1"/>
    <col min="9204" max="9204" width="30.7109375" customWidth="1"/>
    <col min="9205" max="9205" width="4.7109375" customWidth="1"/>
    <col min="9206" max="9206" width="13.7109375" customWidth="1"/>
    <col min="9207" max="9209" width="12.7109375" customWidth="1"/>
    <col min="9211" max="9211" width="21" customWidth="1"/>
    <col min="9212" max="9212" width="36.5703125" customWidth="1"/>
    <col min="9459" max="9459" width="4.7109375" customWidth="1"/>
    <col min="9460" max="9460" width="30.7109375" customWidth="1"/>
    <col min="9461" max="9461" width="4.7109375" customWidth="1"/>
    <col min="9462" max="9462" width="13.7109375" customWidth="1"/>
    <col min="9463" max="9465" width="12.7109375" customWidth="1"/>
    <col min="9467" max="9467" width="21" customWidth="1"/>
    <col min="9468" max="9468" width="36.5703125" customWidth="1"/>
    <col min="9715" max="9715" width="4.7109375" customWidth="1"/>
    <col min="9716" max="9716" width="30.7109375" customWidth="1"/>
    <col min="9717" max="9717" width="4.7109375" customWidth="1"/>
    <col min="9718" max="9718" width="13.7109375" customWidth="1"/>
    <col min="9719" max="9721" width="12.7109375" customWidth="1"/>
    <col min="9723" max="9723" width="21" customWidth="1"/>
    <col min="9724" max="9724" width="36.5703125" customWidth="1"/>
    <col min="9971" max="9971" width="4.7109375" customWidth="1"/>
    <col min="9972" max="9972" width="30.7109375" customWidth="1"/>
    <col min="9973" max="9973" width="4.7109375" customWidth="1"/>
    <col min="9974" max="9974" width="13.7109375" customWidth="1"/>
    <col min="9975" max="9977" width="12.7109375" customWidth="1"/>
    <col min="9979" max="9979" width="21" customWidth="1"/>
    <col min="9980" max="9980" width="36.5703125" customWidth="1"/>
    <col min="10227" max="10227" width="4.7109375" customWidth="1"/>
    <col min="10228" max="10228" width="30.7109375" customWidth="1"/>
    <col min="10229" max="10229" width="4.7109375" customWidth="1"/>
    <col min="10230" max="10230" width="13.7109375" customWidth="1"/>
    <col min="10231" max="10233" width="12.7109375" customWidth="1"/>
    <col min="10235" max="10235" width="21" customWidth="1"/>
    <col min="10236" max="10236" width="36.5703125" customWidth="1"/>
    <col min="10483" max="10483" width="4.7109375" customWidth="1"/>
    <col min="10484" max="10484" width="30.7109375" customWidth="1"/>
    <col min="10485" max="10485" width="4.7109375" customWidth="1"/>
    <col min="10486" max="10486" width="13.7109375" customWidth="1"/>
    <col min="10487" max="10489" width="12.7109375" customWidth="1"/>
    <col min="10491" max="10491" width="21" customWidth="1"/>
    <col min="10492" max="10492" width="36.5703125" customWidth="1"/>
    <col min="10739" max="10739" width="4.7109375" customWidth="1"/>
    <col min="10740" max="10740" width="30.7109375" customWidth="1"/>
    <col min="10741" max="10741" width="4.7109375" customWidth="1"/>
    <col min="10742" max="10742" width="13.7109375" customWidth="1"/>
    <col min="10743" max="10745" width="12.7109375" customWidth="1"/>
    <col min="10747" max="10747" width="21" customWidth="1"/>
    <col min="10748" max="10748" width="36.5703125" customWidth="1"/>
    <col min="10995" max="10995" width="4.7109375" customWidth="1"/>
    <col min="10996" max="10996" width="30.7109375" customWidth="1"/>
    <col min="10997" max="10997" width="4.7109375" customWidth="1"/>
    <col min="10998" max="10998" width="13.7109375" customWidth="1"/>
    <col min="10999" max="11001" width="12.7109375" customWidth="1"/>
    <col min="11003" max="11003" width="21" customWidth="1"/>
    <col min="11004" max="11004" width="36.5703125" customWidth="1"/>
    <col min="11251" max="11251" width="4.7109375" customWidth="1"/>
    <col min="11252" max="11252" width="30.7109375" customWidth="1"/>
    <col min="11253" max="11253" width="4.7109375" customWidth="1"/>
    <col min="11254" max="11254" width="13.7109375" customWidth="1"/>
    <col min="11255" max="11257" width="12.7109375" customWidth="1"/>
    <col min="11259" max="11259" width="21" customWidth="1"/>
    <col min="11260" max="11260" width="36.5703125" customWidth="1"/>
    <col min="11507" max="11507" width="4.7109375" customWidth="1"/>
    <col min="11508" max="11508" width="30.7109375" customWidth="1"/>
    <col min="11509" max="11509" width="4.7109375" customWidth="1"/>
    <col min="11510" max="11510" width="13.7109375" customWidth="1"/>
    <col min="11511" max="11513" width="12.7109375" customWidth="1"/>
    <col min="11515" max="11515" width="21" customWidth="1"/>
    <col min="11516" max="11516" width="36.5703125" customWidth="1"/>
    <col min="11763" max="11763" width="4.7109375" customWidth="1"/>
    <col min="11764" max="11764" width="30.7109375" customWidth="1"/>
    <col min="11765" max="11765" width="4.7109375" customWidth="1"/>
    <col min="11766" max="11766" width="13.7109375" customWidth="1"/>
    <col min="11767" max="11769" width="12.7109375" customWidth="1"/>
    <col min="11771" max="11771" width="21" customWidth="1"/>
    <col min="11772" max="11772" width="36.5703125" customWidth="1"/>
    <col min="12019" max="12019" width="4.7109375" customWidth="1"/>
    <col min="12020" max="12020" width="30.7109375" customWidth="1"/>
    <col min="12021" max="12021" width="4.7109375" customWidth="1"/>
    <col min="12022" max="12022" width="13.7109375" customWidth="1"/>
    <col min="12023" max="12025" width="12.7109375" customWidth="1"/>
    <col min="12027" max="12027" width="21" customWidth="1"/>
    <col min="12028" max="12028" width="36.5703125" customWidth="1"/>
    <col min="12275" max="12275" width="4.7109375" customWidth="1"/>
    <col min="12276" max="12276" width="30.7109375" customWidth="1"/>
    <col min="12277" max="12277" width="4.7109375" customWidth="1"/>
    <col min="12278" max="12278" width="13.7109375" customWidth="1"/>
    <col min="12279" max="12281" width="12.7109375" customWidth="1"/>
    <col min="12283" max="12283" width="21" customWidth="1"/>
    <col min="12284" max="12284" width="36.5703125" customWidth="1"/>
    <col min="12531" max="12531" width="4.7109375" customWidth="1"/>
    <col min="12532" max="12532" width="30.7109375" customWidth="1"/>
    <col min="12533" max="12533" width="4.7109375" customWidth="1"/>
    <col min="12534" max="12534" width="13.7109375" customWidth="1"/>
    <col min="12535" max="12537" width="12.7109375" customWidth="1"/>
    <col min="12539" max="12539" width="21" customWidth="1"/>
    <col min="12540" max="12540" width="36.5703125" customWidth="1"/>
    <col min="12787" max="12787" width="4.7109375" customWidth="1"/>
    <col min="12788" max="12788" width="30.7109375" customWidth="1"/>
    <col min="12789" max="12789" width="4.7109375" customWidth="1"/>
    <col min="12790" max="12790" width="13.7109375" customWidth="1"/>
    <col min="12791" max="12793" width="12.7109375" customWidth="1"/>
    <col min="12795" max="12795" width="21" customWidth="1"/>
    <col min="12796" max="12796" width="36.5703125" customWidth="1"/>
    <col min="13043" max="13043" width="4.7109375" customWidth="1"/>
    <col min="13044" max="13044" width="30.7109375" customWidth="1"/>
    <col min="13045" max="13045" width="4.7109375" customWidth="1"/>
    <col min="13046" max="13046" width="13.7109375" customWidth="1"/>
    <col min="13047" max="13049" width="12.7109375" customWidth="1"/>
    <col min="13051" max="13051" width="21" customWidth="1"/>
    <col min="13052" max="13052" width="36.5703125" customWidth="1"/>
    <col min="13299" max="13299" width="4.7109375" customWidth="1"/>
    <col min="13300" max="13300" width="30.7109375" customWidth="1"/>
    <col min="13301" max="13301" width="4.7109375" customWidth="1"/>
    <col min="13302" max="13302" width="13.7109375" customWidth="1"/>
    <col min="13303" max="13305" width="12.7109375" customWidth="1"/>
    <col min="13307" max="13307" width="21" customWidth="1"/>
    <col min="13308" max="13308" width="36.5703125" customWidth="1"/>
    <col min="13555" max="13555" width="4.7109375" customWidth="1"/>
    <col min="13556" max="13556" width="30.7109375" customWidth="1"/>
    <col min="13557" max="13557" width="4.7109375" customWidth="1"/>
    <col min="13558" max="13558" width="13.7109375" customWidth="1"/>
    <col min="13559" max="13561" width="12.7109375" customWidth="1"/>
    <col min="13563" max="13563" width="21" customWidth="1"/>
    <col min="13564" max="13564" width="36.5703125" customWidth="1"/>
    <col min="13811" max="13811" width="4.7109375" customWidth="1"/>
    <col min="13812" max="13812" width="30.7109375" customWidth="1"/>
    <col min="13813" max="13813" width="4.7109375" customWidth="1"/>
    <col min="13814" max="13814" width="13.7109375" customWidth="1"/>
    <col min="13815" max="13817" width="12.7109375" customWidth="1"/>
    <col min="13819" max="13819" width="21" customWidth="1"/>
    <col min="13820" max="13820" width="36.5703125" customWidth="1"/>
    <col min="14067" max="14067" width="4.7109375" customWidth="1"/>
    <col min="14068" max="14068" width="30.7109375" customWidth="1"/>
    <col min="14069" max="14069" width="4.7109375" customWidth="1"/>
    <col min="14070" max="14070" width="13.7109375" customWidth="1"/>
    <col min="14071" max="14073" width="12.7109375" customWidth="1"/>
    <col min="14075" max="14075" width="21" customWidth="1"/>
    <col min="14076" max="14076" width="36.5703125" customWidth="1"/>
    <col min="14323" max="14323" width="4.7109375" customWidth="1"/>
    <col min="14324" max="14324" width="30.7109375" customWidth="1"/>
    <col min="14325" max="14325" width="4.7109375" customWidth="1"/>
    <col min="14326" max="14326" width="13.7109375" customWidth="1"/>
    <col min="14327" max="14329" width="12.7109375" customWidth="1"/>
    <col min="14331" max="14331" width="21" customWidth="1"/>
    <col min="14332" max="14332" width="36.5703125" customWidth="1"/>
    <col min="14579" max="14579" width="4.7109375" customWidth="1"/>
    <col min="14580" max="14580" width="30.7109375" customWidth="1"/>
    <col min="14581" max="14581" width="4.7109375" customWidth="1"/>
    <col min="14582" max="14582" width="13.7109375" customWidth="1"/>
    <col min="14583" max="14585" width="12.7109375" customWidth="1"/>
    <col min="14587" max="14587" width="21" customWidth="1"/>
    <col min="14588" max="14588" width="36.5703125" customWidth="1"/>
    <col min="14835" max="14835" width="4.7109375" customWidth="1"/>
    <col min="14836" max="14836" width="30.7109375" customWidth="1"/>
    <col min="14837" max="14837" width="4.7109375" customWidth="1"/>
    <col min="14838" max="14838" width="13.7109375" customWidth="1"/>
    <col min="14839" max="14841" width="12.7109375" customWidth="1"/>
    <col min="14843" max="14843" width="21" customWidth="1"/>
    <col min="14844" max="14844" width="36.5703125" customWidth="1"/>
    <col min="15091" max="15091" width="4.7109375" customWidth="1"/>
    <col min="15092" max="15092" width="30.7109375" customWidth="1"/>
    <col min="15093" max="15093" width="4.7109375" customWidth="1"/>
    <col min="15094" max="15094" width="13.7109375" customWidth="1"/>
    <col min="15095" max="15097" width="12.7109375" customWidth="1"/>
    <col min="15099" max="15099" width="21" customWidth="1"/>
    <col min="15100" max="15100" width="36.5703125" customWidth="1"/>
    <col min="15347" max="15347" width="4.7109375" customWidth="1"/>
    <col min="15348" max="15348" width="30.7109375" customWidth="1"/>
    <col min="15349" max="15349" width="4.7109375" customWidth="1"/>
    <col min="15350" max="15350" width="13.7109375" customWidth="1"/>
    <col min="15351" max="15353" width="12.7109375" customWidth="1"/>
    <col min="15355" max="15355" width="21" customWidth="1"/>
    <col min="15356" max="15356" width="36.5703125" customWidth="1"/>
    <col min="15603" max="15603" width="4.7109375" customWidth="1"/>
    <col min="15604" max="15604" width="30.7109375" customWidth="1"/>
    <col min="15605" max="15605" width="4.7109375" customWidth="1"/>
    <col min="15606" max="15606" width="13.7109375" customWidth="1"/>
    <col min="15607" max="15609" width="12.7109375" customWidth="1"/>
    <col min="15611" max="15611" width="21" customWidth="1"/>
    <col min="15612" max="15612" width="36.5703125" customWidth="1"/>
    <col min="15859" max="15859" width="4.7109375" customWidth="1"/>
    <col min="15860" max="15860" width="30.7109375" customWidth="1"/>
    <col min="15861" max="15861" width="4.7109375" customWidth="1"/>
    <col min="15862" max="15862" width="13.7109375" customWidth="1"/>
    <col min="15863" max="15865" width="12.7109375" customWidth="1"/>
    <col min="15867" max="15867" width="21" customWidth="1"/>
    <col min="15868" max="15868" width="36.5703125" customWidth="1"/>
    <col min="16115" max="16115" width="4.7109375" customWidth="1"/>
    <col min="16116" max="16116" width="30.7109375" customWidth="1"/>
    <col min="16117" max="16117" width="4.7109375" customWidth="1"/>
    <col min="16118" max="16118" width="13.7109375" customWidth="1"/>
    <col min="16119" max="16121" width="12.7109375" customWidth="1"/>
    <col min="16123" max="16123" width="21" customWidth="1"/>
    <col min="16124" max="16124" width="36.5703125" customWidth="1"/>
  </cols>
  <sheetData>
    <row r="1" spans="1:7" ht="12.75" customHeight="1">
      <c r="B1" s="270" t="s">
        <v>115</v>
      </c>
    </row>
    <row r="2" spans="1:7" ht="12.75" customHeight="1">
      <c r="B2" s="270" t="str">
        <f>+nsl!D17</f>
        <v>AGLOMERACIJE ŠKOFIJE - KANALIZACIJA SPODNJE ŠKOFIJE</v>
      </c>
    </row>
    <row r="3" spans="1:7" ht="12.75" customHeight="1">
      <c r="B3" s="270"/>
    </row>
    <row r="4" spans="1:7" ht="15.75">
      <c r="A4" s="21" t="s">
        <v>35</v>
      </c>
      <c r="B4" s="271" t="s">
        <v>43</v>
      </c>
      <c r="C4" s="209"/>
      <c r="D4" s="219"/>
      <c r="E4" s="219"/>
      <c r="F4" s="220"/>
    </row>
    <row r="5" spans="1:7" ht="15.75">
      <c r="A5" s="21"/>
      <c r="B5" s="271"/>
      <c r="C5" s="209"/>
      <c r="D5" s="219"/>
      <c r="E5" s="219"/>
      <c r="F5" s="220"/>
    </row>
    <row r="6" spans="1:7" ht="15.75">
      <c r="A6" s="21"/>
      <c r="B6" s="230" t="s">
        <v>86</v>
      </c>
      <c r="C6" s="209"/>
      <c r="D6" s="219"/>
      <c r="E6" s="219"/>
      <c r="F6" s="220"/>
    </row>
    <row r="7" spans="1:7" ht="15.75">
      <c r="A7" s="21"/>
      <c r="B7" s="207" t="s">
        <v>139</v>
      </c>
      <c r="C7" s="209"/>
      <c r="D7" s="219" t="s">
        <v>22</v>
      </c>
      <c r="E7" s="219" t="s">
        <v>87</v>
      </c>
      <c r="F7" s="219" t="s">
        <v>47</v>
      </c>
      <c r="G7" s="277" t="s">
        <v>88</v>
      </c>
    </row>
    <row r="8" spans="1:7" ht="15.75">
      <c r="A8" s="21"/>
      <c r="B8" s="206" t="s">
        <v>119</v>
      </c>
      <c r="C8" s="278" t="s">
        <v>16</v>
      </c>
      <c r="D8" s="210">
        <f>+'fekalna osnovni podatki'!C9</f>
        <v>120.16</v>
      </c>
      <c r="E8" s="210">
        <f>+'fekalna osnovni podatki'!D9</f>
        <v>3.1599999999999966</v>
      </c>
      <c r="F8" s="210">
        <f>+'fekalna osnovni podatki'!E9</f>
        <v>69</v>
      </c>
      <c r="G8" s="210">
        <f>'fekalna osnovni podatki'!F9+'fekalna osnovni podatki'!G9</f>
        <v>48</v>
      </c>
    </row>
    <row r="9" spans="1:7" ht="15.75">
      <c r="A9" s="21"/>
      <c r="B9" s="205" t="s">
        <v>120</v>
      </c>
      <c r="C9" s="278" t="s">
        <v>16</v>
      </c>
      <c r="D9" s="210">
        <f>+'fekalna osnovni podatki'!C10</f>
        <v>165.56</v>
      </c>
      <c r="E9" s="210">
        <f>+'fekalna osnovni podatki'!D10</f>
        <v>50.56</v>
      </c>
      <c r="F9" s="210">
        <f>+'fekalna osnovni podatki'!E10</f>
        <v>115</v>
      </c>
      <c r="G9" s="210">
        <f>'fekalna osnovni podatki'!F10+'fekalna osnovni podatki'!G10</f>
        <v>0</v>
      </c>
    </row>
    <row r="10" spans="1:7" ht="15.75">
      <c r="A10" s="21"/>
      <c r="B10" s="205" t="s">
        <v>138</v>
      </c>
      <c r="C10" s="278" t="s">
        <v>16</v>
      </c>
      <c r="D10" s="210">
        <f>+'fekalna osnovni podatki'!C11</f>
        <v>62.1</v>
      </c>
      <c r="E10" s="210">
        <f>+'fekalna osnovni podatki'!D11</f>
        <v>21.1</v>
      </c>
      <c r="F10" s="210">
        <f>+'fekalna osnovni podatki'!E11</f>
        <v>0</v>
      </c>
      <c r="G10" s="210">
        <f>'fekalna osnovni podatki'!F11+'fekalna osnovni podatki'!G11</f>
        <v>41</v>
      </c>
    </row>
    <row r="11" spans="1:7" ht="15.75">
      <c r="A11" s="21"/>
      <c r="B11" s="205"/>
      <c r="C11" s="278"/>
      <c r="D11" s="210"/>
      <c r="E11" s="210"/>
      <c r="F11" s="210"/>
      <c r="G11" s="210"/>
    </row>
    <row r="12" spans="1:7" ht="15.75">
      <c r="A12" s="21"/>
      <c r="B12" s="258" t="s">
        <v>140</v>
      </c>
      <c r="C12" s="278"/>
      <c r="D12" s="210"/>
      <c r="E12" s="210"/>
      <c r="F12" s="210"/>
      <c r="G12" s="210"/>
    </row>
    <row r="13" spans="1:7" ht="15.75">
      <c r="A13" s="21"/>
      <c r="B13" s="205" t="s">
        <v>121</v>
      </c>
      <c r="C13" s="278" t="s">
        <v>16</v>
      </c>
      <c r="D13" s="210">
        <f>+'fekalna osnovni podatki'!C14</f>
        <v>386.5</v>
      </c>
      <c r="E13" s="210">
        <f>+'fekalna osnovni podatki'!D14</f>
        <v>160.5</v>
      </c>
      <c r="F13" s="210">
        <f>+'fekalna osnovni podatki'!E14</f>
        <v>189</v>
      </c>
      <c r="G13" s="210">
        <f>'fekalna osnovni podatki'!F14+'fekalna osnovni podatki'!G14</f>
        <v>37</v>
      </c>
    </row>
    <row r="14" spans="1:7" ht="15.75">
      <c r="A14" s="21"/>
      <c r="B14" s="205" t="s">
        <v>127</v>
      </c>
      <c r="C14" s="278" t="s">
        <v>16</v>
      </c>
      <c r="D14" s="210">
        <f>+'fekalna osnovni podatki'!C15</f>
        <v>16.799999999999997</v>
      </c>
      <c r="E14" s="210">
        <f>+'fekalna osnovni podatki'!D15</f>
        <v>0</v>
      </c>
      <c r="F14" s="210">
        <f>+'fekalna osnovni podatki'!E15</f>
        <v>0</v>
      </c>
      <c r="G14" s="210">
        <f>'fekalna osnovni podatki'!F15+'fekalna osnovni podatki'!G15</f>
        <v>17</v>
      </c>
    </row>
    <row r="15" spans="1:7" ht="15.75">
      <c r="A15" s="21"/>
      <c r="B15" s="205" t="s">
        <v>122</v>
      </c>
      <c r="C15" s="278" t="s">
        <v>16</v>
      </c>
      <c r="D15" s="210">
        <f>+'fekalna osnovni podatki'!C16</f>
        <v>294.63</v>
      </c>
      <c r="E15" s="210">
        <f>+'fekalna osnovni podatki'!D16</f>
        <v>0</v>
      </c>
      <c r="F15" s="210">
        <f>+'fekalna osnovni podatki'!E16</f>
        <v>0</v>
      </c>
      <c r="G15" s="210">
        <f>'fekalna osnovni podatki'!F16+'fekalna osnovni podatki'!G16</f>
        <v>274</v>
      </c>
    </row>
    <row r="16" spans="1:7" ht="15.75">
      <c r="A16" s="21"/>
      <c r="B16" s="205" t="s">
        <v>123</v>
      </c>
      <c r="C16" s="278" t="s">
        <v>16</v>
      </c>
      <c r="D16" s="210">
        <f>+'fekalna osnovni podatki'!C17</f>
        <v>227.68</v>
      </c>
      <c r="E16" s="210">
        <f>+'fekalna osnovni podatki'!D17</f>
        <v>166.68</v>
      </c>
      <c r="F16" s="210">
        <f>+'fekalna osnovni podatki'!E17</f>
        <v>0</v>
      </c>
      <c r="G16" s="210">
        <f>'fekalna osnovni podatki'!F17+'fekalna osnovni podatki'!G17</f>
        <v>61</v>
      </c>
    </row>
    <row r="17" spans="1:7" ht="15.75">
      <c r="A17" s="21"/>
      <c r="B17" s="205" t="s">
        <v>124</v>
      </c>
      <c r="C17" s="278" t="s">
        <v>16</v>
      </c>
      <c r="D17" s="210">
        <f>+'fekalna osnovni podatki'!C18</f>
        <v>301.26</v>
      </c>
      <c r="E17" s="210">
        <f>+'fekalna osnovni podatki'!D18</f>
        <v>71.259999999999991</v>
      </c>
      <c r="F17" s="210">
        <f>+'fekalna osnovni podatki'!E18</f>
        <v>95</v>
      </c>
      <c r="G17" s="210">
        <f>'fekalna osnovni podatki'!F18+'fekalna osnovni podatki'!G18</f>
        <v>135</v>
      </c>
    </row>
    <row r="18" spans="1:7" ht="15.75">
      <c r="A18" s="21"/>
      <c r="B18" s="205" t="s">
        <v>125</v>
      </c>
      <c r="C18" s="278" t="s">
        <v>16</v>
      </c>
      <c r="D18" s="210">
        <f>+'fekalna osnovni podatki'!C19</f>
        <v>163.78</v>
      </c>
      <c r="E18" s="210">
        <f>+'fekalna osnovni podatki'!D19</f>
        <v>162.78</v>
      </c>
      <c r="F18" s="210">
        <f>+'fekalna osnovni podatki'!E19</f>
        <v>0</v>
      </c>
      <c r="G18" s="210">
        <f>'fekalna osnovni podatki'!F19+'fekalna osnovni podatki'!G19</f>
        <v>1</v>
      </c>
    </row>
    <row r="19" spans="1:7" ht="15.75">
      <c r="A19" s="21"/>
      <c r="B19" s="205" t="s">
        <v>126</v>
      </c>
      <c r="C19" s="278" t="s">
        <v>16</v>
      </c>
      <c r="D19" s="210">
        <f>+'fekalna osnovni podatki'!C20</f>
        <v>82.25</v>
      </c>
      <c r="E19" s="210">
        <f>+'fekalna osnovni podatki'!D20</f>
        <v>0</v>
      </c>
      <c r="F19" s="210">
        <f>+'fekalna osnovni podatki'!E20</f>
        <v>0</v>
      </c>
      <c r="G19" s="210">
        <f>'fekalna osnovni podatki'!F20+'fekalna osnovni podatki'!G20</f>
        <v>84</v>
      </c>
    </row>
    <row r="20" spans="1:7" ht="15.75">
      <c r="A20" s="21"/>
      <c r="B20" s="205" t="s">
        <v>128</v>
      </c>
      <c r="C20" s="278" t="s">
        <v>16</v>
      </c>
      <c r="D20" s="210">
        <f>+'fekalna osnovni podatki'!C21</f>
        <v>53.3</v>
      </c>
      <c r="E20" s="210">
        <f>+'fekalna osnovni podatki'!D21</f>
        <v>0</v>
      </c>
      <c r="F20" s="210">
        <f>+'fekalna osnovni podatki'!E21</f>
        <v>0</v>
      </c>
      <c r="G20" s="210">
        <f>'fekalna osnovni podatki'!F21+'fekalna osnovni podatki'!G21</f>
        <v>54</v>
      </c>
    </row>
    <row r="21" spans="1:7" ht="15.75">
      <c r="A21" s="21"/>
      <c r="B21" s="205" t="s">
        <v>129</v>
      </c>
      <c r="C21" s="278" t="s">
        <v>16</v>
      </c>
      <c r="D21" s="210">
        <f>+'fekalna osnovni podatki'!C22</f>
        <v>317.77</v>
      </c>
      <c r="E21" s="210">
        <f>+'fekalna osnovni podatki'!D22</f>
        <v>316.77</v>
      </c>
      <c r="F21" s="210">
        <f>+'fekalna osnovni podatki'!E22</f>
        <v>0</v>
      </c>
      <c r="G21" s="210">
        <f>'fekalna osnovni podatki'!F22+'fekalna osnovni podatki'!G22</f>
        <v>1</v>
      </c>
    </row>
    <row r="22" spans="1:7" ht="15.75">
      <c r="A22" s="21"/>
      <c r="B22" s="205" t="s">
        <v>130</v>
      </c>
      <c r="C22" s="278" t="s">
        <v>16</v>
      </c>
      <c r="D22" s="210">
        <f>+'fekalna osnovni podatki'!C23</f>
        <v>52.849999999999994</v>
      </c>
      <c r="E22" s="210">
        <f>+'fekalna osnovni podatki'!D23</f>
        <v>0</v>
      </c>
      <c r="F22" s="210">
        <f>+'fekalna osnovni podatki'!E23</f>
        <v>0</v>
      </c>
      <c r="G22" s="210">
        <f>'fekalna osnovni podatki'!F23+'fekalna osnovni podatki'!G23</f>
        <v>54</v>
      </c>
    </row>
    <row r="23" spans="1:7" ht="15.75">
      <c r="A23" s="21"/>
      <c r="B23" s="205" t="s">
        <v>131</v>
      </c>
      <c r="C23" s="278" t="s">
        <v>16</v>
      </c>
      <c r="D23" s="210">
        <f>+'fekalna osnovni podatki'!C24</f>
        <v>15.71</v>
      </c>
      <c r="E23" s="210">
        <f>+'fekalna osnovni podatki'!D24</f>
        <v>0</v>
      </c>
      <c r="F23" s="210">
        <f>+'fekalna osnovni podatki'!E24</f>
        <v>0</v>
      </c>
      <c r="G23" s="210">
        <f>'fekalna osnovni podatki'!F24+'fekalna osnovni podatki'!G24</f>
        <v>17</v>
      </c>
    </row>
    <row r="24" spans="1:7" ht="15.75">
      <c r="A24" s="21"/>
      <c r="B24" s="205" t="s">
        <v>201</v>
      </c>
      <c r="C24" s="278" t="s">
        <v>16</v>
      </c>
      <c r="D24" s="210">
        <f>+'fekalna osnovni podatki'!C25</f>
        <v>30.18</v>
      </c>
      <c r="E24" s="210">
        <f>+'fekalna osnovni podatki'!D25</f>
        <v>2.1799999999999997</v>
      </c>
      <c r="F24" s="210">
        <f>+'fekalna osnovni podatki'!E25</f>
        <v>0</v>
      </c>
      <c r="G24" s="210">
        <f>'fekalna osnovni podatki'!F25+'fekalna osnovni podatki'!G25</f>
        <v>28</v>
      </c>
    </row>
    <row r="25" spans="1:7" ht="15.75">
      <c r="A25" s="21"/>
      <c r="B25" s="203" t="s">
        <v>132</v>
      </c>
      <c r="C25" s="278" t="s">
        <v>16</v>
      </c>
      <c r="D25" s="210">
        <f>+'fekalna osnovni podatki'!C26</f>
        <v>33.770000000000003</v>
      </c>
      <c r="E25" s="210">
        <f>+'fekalna osnovni podatki'!D26</f>
        <v>0</v>
      </c>
      <c r="F25" s="210">
        <f>+'fekalna osnovni podatki'!E26</f>
        <v>34</v>
      </c>
      <c r="G25" s="210">
        <f>'fekalna osnovni podatki'!F26+'fekalna osnovni podatki'!G26</f>
        <v>1</v>
      </c>
    </row>
    <row r="26" spans="1:7" ht="15.75">
      <c r="A26" s="21"/>
      <c r="B26" s="261" t="s">
        <v>133</v>
      </c>
      <c r="C26" s="278" t="s">
        <v>16</v>
      </c>
      <c r="D26" s="210">
        <f>+'fekalna osnovni podatki'!C27</f>
        <v>85.8</v>
      </c>
      <c r="E26" s="210">
        <f>+'fekalna osnovni podatki'!D27</f>
        <v>0</v>
      </c>
      <c r="F26" s="210">
        <f>+'fekalna osnovni podatki'!E27</f>
        <v>0</v>
      </c>
      <c r="G26" s="210">
        <f>'fekalna osnovni podatki'!F27+'fekalna osnovni podatki'!G27</f>
        <v>86</v>
      </c>
    </row>
    <row r="27" spans="1:7" ht="15.75">
      <c r="A27" s="21"/>
      <c r="B27" s="205" t="s">
        <v>134</v>
      </c>
      <c r="C27" s="278" t="s">
        <v>16</v>
      </c>
      <c r="D27" s="210">
        <f>+'fekalna osnovni podatki'!C28</f>
        <v>33.97</v>
      </c>
      <c r="E27" s="210">
        <f>+'fekalna osnovni podatki'!D28</f>
        <v>0</v>
      </c>
      <c r="F27" s="210">
        <f>+'fekalna osnovni podatki'!E28</f>
        <v>0</v>
      </c>
      <c r="G27" s="210">
        <f>'fekalna osnovni podatki'!F28+'fekalna osnovni podatki'!G28</f>
        <v>35</v>
      </c>
    </row>
    <row r="28" spans="1:7" ht="15.75">
      <c r="A28" s="21"/>
      <c r="B28" s="204" t="s">
        <v>135</v>
      </c>
      <c r="C28" s="278" t="s">
        <v>16</v>
      </c>
      <c r="D28" s="210">
        <f>+'fekalna osnovni podatki'!C29</f>
        <v>301.48</v>
      </c>
      <c r="E28" s="210">
        <f>+'fekalna osnovni podatki'!D29</f>
        <v>245.48000000000002</v>
      </c>
      <c r="F28" s="210">
        <f>+'fekalna osnovni podatki'!E29</f>
        <v>0</v>
      </c>
      <c r="G28" s="210">
        <f>'fekalna osnovni podatki'!F29+'fekalna osnovni podatki'!G29</f>
        <v>56</v>
      </c>
    </row>
    <row r="29" spans="1:7" ht="15.75">
      <c r="A29" s="21"/>
      <c r="C29" s="278"/>
      <c r="D29" s="210"/>
      <c r="E29" s="210"/>
      <c r="F29" s="210"/>
      <c r="G29" s="210"/>
    </row>
    <row r="30" spans="1:7" ht="15.75">
      <c r="A30" s="21"/>
      <c r="B30" s="260" t="s">
        <v>141</v>
      </c>
      <c r="C30" s="278"/>
      <c r="D30" s="210"/>
      <c r="E30" s="210"/>
      <c r="F30" s="210"/>
      <c r="G30" s="210"/>
    </row>
    <row r="31" spans="1:7" ht="15.75">
      <c r="A31" s="21"/>
      <c r="B31" s="204" t="s">
        <v>137</v>
      </c>
      <c r="C31" s="278" t="s">
        <v>16</v>
      </c>
      <c r="D31" s="210">
        <f>+'fekalna osnovni podatki'!C32</f>
        <v>119.41</v>
      </c>
      <c r="E31" s="210">
        <f>+'fekalna osnovni podatki'!D32</f>
        <v>0</v>
      </c>
      <c r="F31" s="210">
        <f>+'fekalna osnovni podatki'!E32</f>
        <v>50</v>
      </c>
      <c r="G31" s="210">
        <f>'fekalna osnovni podatki'!F32+'fekalna osnovni podatki'!G32</f>
        <v>71</v>
      </c>
    </row>
    <row r="32" spans="1:7" ht="15.75">
      <c r="A32" s="21"/>
      <c r="C32" s="278"/>
      <c r="D32" s="210"/>
      <c r="E32" s="210"/>
      <c r="F32" s="210"/>
      <c r="G32" s="210"/>
    </row>
    <row r="33" spans="1:7" ht="15.75">
      <c r="A33" s="21"/>
      <c r="B33" s="260" t="s">
        <v>142</v>
      </c>
      <c r="C33" s="278"/>
      <c r="D33" s="210"/>
      <c r="E33" s="210"/>
      <c r="F33" s="210"/>
      <c r="G33" s="210"/>
    </row>
    <row r="34" spans="1:7" ht="15.75">
      <c r="A34" s="21"/>
      <c r="B34" s="204" t="s">
        <v>136</v>
      </c>
      <c r="C34" s="278" t="s">
        <v>16</v>
      </c>
      <c r="D34" s="210">
        <f>+'fekalna osnovni podatki'!C35</f>
        <v>181.74</v>
      </c>
      <c r="E34" s="210">
        <f>+'fekalna osnovni podatki'!D35</f>
        <v>24.740000000000009</v>
      </c>
      <c r="F34" s="210">
        <f>+'fekalna osnovni podatki'!E35</f>
        <v>27</v>
      </c>
      <c r="G34" s="210">
        <f>'fekalna osnovni podatki'!F35+'fekalna osnovni podatki'!G35</f>
        <v>100</v>
      </c>
    </row>
    <row r="35" spans="1:7" ht="15.75">
      <c r="A35" s="21"/>
      <c r="B35" s="204" t="s">
        <v>143</v>
      </c>
      <c r="C35" s="278" t="s">
        <v>16</v>
      </c>
      <c r="D35" s="210">
        <f>+'fekalna osnovni podatki'!C36</f>
        <v>48.24</v>
      </c>
      <c r="E35" s="210">
        <f>+'fekalna osnovni podatki'!D36</f>
        <v>20.240000000000002</v>
      </c>
      <c r="F35" s="210">
        <f>+'fekalna osnovni podatki'!E36</f>
        <v>12</v>
      </c>
      <c r="G35" s="210">
        <f>'fekalna osnovni podatki'!F36+'fekalna osnovni podatki'!G36</f>
        <v>16</v>
      </c>
    </row>
    <row r="36" spans="1:7" ht="15.75">
      <c r="A36" s="21"/>
      <c r="B36" s="271"/>
      <c r="C36" s="209"/>
      <c r="D36" s="219"/>
      <c r="E36" s="219"/>
      <c r="F36" s="220"/>
    </row>
    <row r="37" spans="1:7" ht="15.75">
      <c r="A37" s="21"/>
      <c r="B37" s="230" t="s">
        <v>85</v>
      </c>
      <c r="C37" s="209"/>
      <c r="D37" s="219"/>
      <c r="E37" s="219"/>
      <c r="F37" s="220"/>
    </row>
    <row r="38" spans="1:7" ht="15.75">
      <c r="A38" s="21"/>
      <c r="B38" s="207" t="s">
        <v>139</v>
      </c>
      <c r="C38" s="209"/>
      <c r="D38" s="219"/>
      <c r="E38" s="219"/>
      <c r="F38" s="220"/>
    </row>
    <row r="39" spans="1:7" ht="15.75">
      <c r="A39" s="21"/>
      <c r="B39" s="206" t="s">
        <v>119</v>
      </c>
      <c r="C39" s="278" t="s">
        <v>13</v>
      </c>
      <c r="D39" s="204">
        <f>'fekalna osnovni podatki'!AA9</f>
        <v>220.07</v>
      </c>
      <c r="E39" s="219"/>
      <c r="F39" s="220"/>
    </row>
    <row r="40" spans="1:7" ht="15.75">
      <c r="A40" s="21"/>
      <c r="B40" s="205" t="s">
        <v>120</v>
      </c>
      <c r="C40" s="222" t="s">
        <v>13</v>
      </c>
      <c r="D40" s="204">
        <f>'fekalna osnovni podatki'!AA10</f>
        <v>431.13</v>
      </c>
      <c r="E40" s="219"/>
      <c r="F40" s="220"/>
    </row>
    <row r="41" spans="1:7" ht="15.75">
      <c r="A41" s="21"/>
      <c r="B41" s="205" t="s">
        <v>138</v>
      </c>
      <c r="C41" s="222" t="s">
        <v>13</v>
      </c>
      <c r="D41" s="204">
        <f>'fekalna osnovni podatki'!AA11</f>
        <v>348.68</v>
      </c>
      <c r="E41" s="219"/>
      <c r="F41" s="220"/>
    </row>
    <row r="42" spans="1:7" ht="15.75">
      <c r="A42" s="21"/>
      <c r="B42" s="205"/>
      <c r="C42" s="222"/>
      <c r="D42" s="204">
        <f>'fekalna osnovni podatki'!AA12</f>
        <v>0</v>
      </c>
      <c r="E42" s="219"/>
      <c r="F42" s="220"/>
    </row>
    <row r="43" spans="1:7" ht="15.75">
      <c r="A43" s="21"/>
      <c r="B43" s="258" t="s">
        <v>140</v>
      </c>
      <c r="C43" s="222"/>
      <c r="D43" s="204">
        <f>'fekalna osnovni podatki'!AA13</f>
        <v>0</v>
      </c>
      <c r="E43" s="219"/>
      <c r="F43" s="220"/>
    </row>
    <row r="44" spans="1:7" ht="15.75">
      <c r="A44" s="21"/>
      <c r="B44" s="205" t="s">
        <v>121</v>
      </c>
      <c r="C44" s="222" t="s">
        <v>13</v>
      </c>
      <c r="D44" s="204">
        <f>'fekalna osnovni podatki'!AA14</f>
        <v>834.23</v>
      </c>
      <c r="E44" s="219"/>
      <c r="F44" s="220"/>
    </row>
    <row r="45" spans="1:7" ht="15.75">
      <c r="A45" s="21"/>
      <c r="B45" s="205" t="s">
        <v>127</v>
      </c>
      <c r="C45" s="222" t="s">
        <v>13</v>
      </c>
      <c r="D45" s="204">
        <f>'fekalna osnovni podatki'!AA15</f>
        <v>65.650000000000006</v>
      </c>
      <c r="E45" s="219"/>
      <c r="F45" s="220"/>
    </row>
    <row r="46" spans="1:7" ht="15.75">
      <c r="A46" s="21"/>
      <c r="B46" s="205" t="s">
        <v>122</v>
      </c>
      <c r="C46" s="222" t="s">
        <v>13</v>
      </c>
      <c r="D46" s="204">
        <f>'fekalna osnovni podatki'!AA16</f>
        <v>1004.14</v>
      </c>
      <c r="E46" s="219"/>
      <c r="F46" s="220"/>
    </row>
    <row r="47" spans="1:7" ht="15.75">
      <c r="A47" s="21"/>
      <c r="B47" s="205" t="s">
        <v>123</v>
      </c>
      <c r="C47" s="222" t="s">
        <v>13</v>
      </c>
      <c r="D47" s="204">
        <f>'fekalna osnovni podatki'!AA17</f>
        <v>689.77</v>
      </c>
      <c r="E47" s="219"/>
      <c r="F47" s="220"/>
    </row>
    <row r="48" spans="1:7" ht="15.75">
      <c r="A48" s="21"/>
      <c r="B48" s="205" t="s">
        <v>124</v>
      </c>
      <c r="C48" s="222" t="s">
        <v>13</v>
      </c>
      <c r="D48" s="204">
        <f>'fekalna osnovni podatki'!AA18</f>
        <v>884.07</v>
      </c>
      <c r="E48" s="219"/>
      <c r="F48" s="220"/>
    </row>
    <row r="49" spans="1:6" ht="15.75">
      <c r="A49" s="21"/>
      <c r="B49" s="205" t="s">
        <v>125</v>
      </c>
      <c r="C49" s="222" t="s">
        <v>13</v>
      </c>
      <c r="D49" s="204">
        <f>'fekalna osnovni podatki'!AA19</f>
        <v>378.61</v>
      </c>
      <c r="E49" s="219"/>
      <c r="F49" s="220"/>
    </row>
    <row r="50" spans="1:6" ht="15.75">
      <c r="A50" s="21"/>
      <c r="B50" s="205" t="s">
        <v>126</v>
      </c>
      <c r="C50" s="222" t="s">
        <v>13</v>
      </c>
      <c r="D50" s="204">
        <f>'fekalna osnovni podatki'!AA20</f>
        <v>192.03</v>
      </c>
      <c r="E50" s="219"/>
      <c r="F50" s="220"/>
    </row>
    <row r="51" spans="1:6" ht="15.75">
      <c r="A51" s="21"/>
      <c r="B51" s="205" t="s">
        <v>128</v>
      </c>
      <c r="C51" s="222" t="s">
        <v>13</v>
      </c>
      <c r="D51" s="204">
        <f>'fekalna osnovni podatki'!AA21</f>
        <v>147.47999999999999</v>
      </c>
      <c r="E51" s="219"/>
      <c r="F51" s="220"/>
    </row>
    <row r="52" spans="1:6" ht="15.75">
      <c r="A52" s="21"/>
      <c r="B52" s="205" t="s">
        <v>129</v>
      </c>
      <c r="C52" s="222" t="s">
        <v>13</v>
      </c>
      <c r="D52" s="204">
        <f>'fekalna osnovni podatki'!AA22</f>
        <v>680.69</v>
      </c>
      <c r="E52" s="219"/>
      <c r="F52" s="220"/>
    </row>
    <row r="53" spans="1:6" ht="15.75">
      <c r="A53" s="21"/>
      <c r="B53" s="205" t="s">
        <v>130</v>
      </c>
      <c r="C53" s="222" t="s">
        <v>13</v>
      </c>
      <c r="D53" s="204">
        <f>'fekalna osnovni podatki'!AA23</f>
        <v>145</v>
      </c>
      <c r="E53" s="219"/>
      <c r="F53" s="220"/>
    </row>
    <row r="54" spans="1:6" ht="15.75">
      <c r="A54" s="21"/>
      <c r="B54" s="205" t="s">
        <v>131</v>
      </c>
      <c r="C54" s="222" t="s">
        <v>13</v>
      </c>
      <c r="D54" s="204">
        <f>'fekalna osnovni podatki'!AA24</f>
        <v>36.21</v>
      </c>
      <c r="E54" s="219"/>
      <c r="F54" s="220"/>
    </row>
    <row r="55" spans="1:6" ht="15.75">
      <c r="A55" s="21"/>
      <c r="B55" s="205" t="s">
        <v>201</v>
      </c>
      <c r="C55" s="222" t="s">
        <v>13</v>
      </c>
      <c r="D55" s="204">
        <f>'fekalna osnovni podatki'!AA25</f>
        <v>84.52</v>
      </c>
      <c r="E55" s="219"/>
      <c r="F55" s="220"/>
    </row>
    <row r="56" spans="1:6" ht="15.75">
      <c r="A56" s="21"/>
      <c r="B56" s="203" t="s">
        <v>132</v>
      </c>
      <c r="C56" s="222" t="s">
        <v>13</v>
      </c>
      <c r="D56" s="204">
        <f>'fekalna osnovni podatki'!AA26</f>
        <v>78.5</v>
      </c>
      <c r="E56" s="219"/>
      <c r="F56" s="220"/>
    </row>
    <row r="57" spans="1:6" ht="15.75">
      <c r="A57" s="21"/>
      <c r="B57" s="261" t="s">
        <v>133</v>
      </c>
      <c r="C57" s="222" t="s">
        <v>13</v>
      </c>
      <c r="D57" s="204">
        <f>'fekalna osnovni podatki'!AA27</f>
        <v>163.61000000000001</v>
      </c>
      <c r="E57" s="219"/>
      <c r="F57" s="220"/>
    </row>
    <row r="58" spans="1:6" ht="15.75">
      <c r="A58" s="21"/>
      <c r="B58" s="205" t="s">
        <v>134</v>
      </c>
      <c r="C58" s="222" t="s">
        <v>13</v>
      </c>
      <c r="D58" s="204">
        <f>'fekalna osnovni podatki'!AA28</f>
        <v>249.46</v>
      </c>
      <c r="E58" s="219"/>
      <c r="F58" s="220"/>
    </row>
    <row r="59" spans="1:6" ht="15.75">
      <c r="A59" s="21"/>
      <c r="B59" s="204" t="s">
        <v>135</v>
      </c>
      <c r="C59" s="222" t="s">
        <v>13</v>
      </c>
      <c r="D59" s="204">
        <f>'fekalna osnovni podatki'!AA29</f>
        <v>790.52</v>
      </c>
      <c r="E59" s="219"/>
      <c r="F59" s="220"/>
    </row>
    <row r="60" spans="1:6" ht="15.75">
      <c r="A60" s="21"/>
      <c r="C60" s="222"/>
      <c r="D60" s="204">
        <f>'fekalna osnovni podatki'!AA30</f>
        <v>0</v>
      </c>
      <c r="E60" s="219"/>
      <c r="F60" s="220"/>
    </row>
    <row r="61" spans="1:6" ht="15.75">
      <c r="A61" s="21"/>
      <c r="B61" s="260" t="s">
        <v>141</v>
      </c>
      <c r="C61" s="222"/>
      <c r="D61" s="204">
        <f>'fekalna osnovni podatki'!AA31</f>
        <v>0</v>
      </c>
      <c r="E61" s="219"/>
      <c r="F61" s="220"/>
    </row>
    <row r="62" spans="1:6" ht="15.75">
      <c r="A62" s="21"/>
      <c r="B62" s="204" t="s">
        <v>137</v>
      </c>
      <c r="C62" s="222" t="s">
        <v>13</v>
      </c>
      <c r="D62" s="204">
        <f>'fekalna osnovni podatki'!AA32</f>
        <v>278.60000000000002</v>
      </c>
      <c r="E62" s="219"/>
      <c r="F62" s="220"/>
    </row>
    <row r="63" spans="1:6" ht="15.75">
      <c r="A63" s="21"/>
      <c r="C63" s="222"/>
      <c r="D63" s="204">
        <f>'fekalna osnovni podatki'!AA33</f>
        <v>0</v>
      </c>
      <c r="E63" s="219"/>
      <c r="F63" s="220"/>
    </row>
    <row r="64" spans="1:6" ht="15.75">
      <c r="A64" s="21"/>
      <c r="B64" s="260" t="s">
        <v>142</v>
      </c>
      <c r="C64" s="222"/>
      <c r="D64" s="204">
        <f>'fekalna osnovni podatki'!AA34</f>
        <v>0</v>
      </c>
      <c r="E64" s="219"/>
      <c r="F64" s="220"/>
    </row>
    <row r="65" spans="1:7" ht="15.75">
      <c r="A65" s="21"/>
      <c r="B65" s="204" t="s">
        <v>136</v>
      </c>
      <c r="C65" s="222" t="s">
        <v>13</v>
      </c>
      <c r="D65" s="204">
        <f>'fekalna osnovni podatki'!AA35</f>
        <v>402.02</v>
      </c>
      <c r="E65" s="219"/>
      <c r="F65" s="220"/>
    </row>
    <row r="66" spans="1:7" ht="15.75">
      <c r="A66" s="21"/>
      <c r="B66" s="204" t="s">
        <v>143</v>
      </c>
      <c r="C66" s="222" t="s">
        <v>13</v>
      </c>
      <c r="D66" s="204">
        <f>'fekalna osnovni podatki'!AA36</f>
        <v>91.87</v>
      </c>
      <c r="E66" s="219"/>
      <c r="F66" s="220"/>
    </row>
    <row r="67" spans="1:7" ht="15.75">
      <c r="A67" s="21"/>
      <c r="B67" s="205" t="s">
        <v>22</v>
      </c>
      <c r="C67" s="222" t="s">
        <v>13</v>
      </c>
      <c r="D67" s="219">
        <f>SUM(D39:D66)</f>
        <v>8196.86</v>
      </c>
      <c r="E67" s="219"/>
      <c r="F67" s="220"/>
    </row>
    <row r="68" spans="1:7" ht="15.75">
      <c r="A68" s="21"/>
      <c r="B68" s="271"/>
      <c r="C68" s="209"/>
      <c r="D68" s="219"/>
      <c r="E68" s="219"/>
      <c r="F68" s="220"/>
    </row>
    <row r="69" spans="1:7" ht="178.5">
      <c r="A69" s="34">
        <v>1</v>
      </c>
      <c r="B69" s="272" t="s">
        <v>104</v>
      </c>
      <c r="C69" s="209"/>
      <c r="D69" s="279">
        <v>0.1</v>
      </c>
      <c r="E69" s="219"/>
      <c r="F69" s="220"/>
      <c r="G69" s="277"/>
    </row>
    <row r="70" spans="1:7" ht="15">
      <c r="A70" s="34"/>
      <c r="B70" s="230"/>
      <c r="C70" s="209"/>
      <c r="D70" s="219"/>
      <c r="E70" s="219"/>
      <c r="F70" s="220"/>
      <c r="G70" s="277"/>
    </row>
    <row r="71" spans="1:7" ht="15">
      <c r="A71" s="34"/>
      <c r="B71" s="207" t="s">
        <v>139</v>
      </c>
      <c r="C71" s="209"/>
      <c r="E71" s="219"/>
      <c r="F71" s="220"/>
      <c r="G71" s="277"/>
    </row>
    <row r="72" spans="1:7" ht="15">
      <c r="A72" s="34"/>
      <c r="B72" s="206" t="s">
        <v>119</v>
      </c>
      <c r="C72" s="278" t="s">
        <v>13</v>
      </c>
      <c r="D72" s="210">
        <f>+D39*$D$69</f>
        <v>22.007000000000001</v>
      </c>
      <c r="E72" s="211"/>
      <c r="F72" s="394">
        <f>D72*E72</f>
        <v>0</v>
      </c>
    </row>
    <row r="73" spans="1:7" ht="12.75" customHeight="1">
      <c r="A73" s="34"/>
      <c r="B73" s="205" t="s">
        <v>120</v>
      </c>
      <c r="C73" s="222" t="s">
        <v>13</v>
      </c>
      <c r="D73" s="210">
        <f t="shared" ref="D73:D99" si="0">+D40*$D$69</f>
        <v>43.113</v>
      </c>
      <c r="E73" s="211"/>
      <c r="F73" s="394">
        <f t="shared" ref="F73:F99" si="1">D73*E73</f>
        <v>0</v>
      </c>
    </row>
    <row r="74" spans="1:7" ht="12.75" customHeight="1">
      <c r="A74" s="34"/>
      <c r="B74" s="205" t="s">
        <v>138</v>
      </c>
      <c r="C74" s="278" t="s">
        <v>13</v>
      </c>
      <c r="D74" s="210">
        <f t="shared" si="0"/>
        <v>34.868000000000002</v>
      </c>
      <c r="E74" s="211"/>
      <c r="F74" s="394">
        <f t="shared" si="1"/>
        <v>0</v>
      </c>
    </row>
    <row r="75" spans="1:7" ht="12.75" customHeight="1">
      <c r="A75" s="34"/>
      <c r="B75" s="205"/>
      <c r="C75" s="222"/>
      <c r="D75" s="210"/>
      <c r="E75" s="211"/>
      <c r="F75" s="394"/>
    </row>
    <row r="76" spans="1:7" ht="12.75" customHeight="1">
      <c r="A76" s="34"/>
      <c r="B76" s="258" t="s">
        <v>140</v>
      </c>
      <c r="C76" s="278"/>
      <c r="D76" s="210"/>
      <c r="E76" s="211"/>
      <c r="F76" s="394"/>
    </row>
    <row r="77" spans="1:7" ht="12.75" customHeight="1">
      <c r="A77" s="34"/>
      <c r="B77" s="205" t="s">
        <v>121</v>
      </c>
      <c r="C77" s="222" t="s">
        <v>13</v>
      </c>
      <c r="D77" s="210">
        <f t="shared" si="0"/>
        <v>83.423000000000002</v>
      </c>
      <c r="E77" s="211"/>
      <c r="F77" s="394">
        <f t="shared" si="1"/>
        <v>0</v>
      </c>
    </row>
    <row r="78" spans="1:7" ht="12.75" customHeight="1">
      <c r="A78" s="34"/>
      <c r="B78" s="205" t="s">
        <v>127</v>
      </c>
      <c r="C78" s="278" t="s">
        <v>13</v>
      </c>
      <c r="D78" s="210">
        <f t="shared" si="0"/>
        <v>6.5650000000000013</v>
      </c>
      <c r="E78" s="211"/>
      <c r="F78" s="394">
        <f t="shared" si="1"/>
        <v>0</v>
      </c>
    </row>
    <row r="79" spans="1:7" ht="12.75" customHeight="1">
      <c r="A79" s="34"/>
      <c r="B79" s="205" t="s">
        <v>122</v>
      </c>
      <c r="C79" s="222" t="s">
        <v>13</v>
      </c>
      <c r="D79" s="210">
        <f t="shared" si="0"/>
        <v>100.414</v>
      </c>
      <c r="E79" s="211"/>
      <c r="F79" s="394">
        <f t="shared" si="1"/>
        <v>0</v>
      </c>
    </row>
    <row r="80" spans="1:7" ht="12.75" customHeight="1">
      <c r="A80" s="34"/>
      <c r="B80" s="205" t="s">
        <v>123</v>
      </c>
      <c r="C80" s="278" t="s">
        <v>13</v>
      </c>
      <c r="D80" s="210">
        <f t="shared" si="0"/>
        <v>68.977000000000004</v>
      </c>
      <c r="E80" s="211"/>
      <c r="F80" s="394">
        <f t="shared" si="1"/>
        <v>0</v>
      </c>
    </row>
    <row r="81" spans="1:6" ht="12.75" customHeight="1">
      <c r="A81" s="34"/>
      <c r="B81" s="205" t="s">
        <v>124</v>
      </c>
      <c r="C81" s="222" t="s">
        <v>13</v>
      </c>
      <c r="D81" s="210">
        <f t="shared" si="0"/>
        <v>88.407000000000011</v>
      </c>
      <c r="E81" s="211"/>
      <c r="F81" s="394">
        <f t="shared" si="1"/>
        <v>0</v>
      </c>
    </row>
    <row r="82" spans="1:6" ht="12.75" customHeight="1">
      <c r="A82" s="34"/>
      <c r="B82" s="205" t="s">
        <v>125</v>
      </c>
      <c r="C82" s="278" t="s">
        <v>13</v>
      </c>
      <c r="D82" s="210">
        <f t="shared" si="0"/>
        <v>37.861000000000004</v>
      </c>
      <c r="E82" s="211"/>
      <c r="F82" s="394">
        <f t="shared" si="1"/>
        <v>0</v>
      </c>
    </row>
    <row r="83" spans="1:6" ht="12.75" customHeight="1">
      <c r="A83" s="208"/>
      <c r="B83" s="205" t="s">
        <v>126</v>
      </c>
      <c r="C83" s="222" t="s">
        <v>13</v>
      </c>
      <c r="D83" s="210">
        <f t="shared" si="0"/>
        <v>19.203000000000003</v>
      </c>
      <c r="E83" s="211"/>
      <c r="F83" s="394">
        <f t="shared" si="1"/>
        <v>0</v>
      </c>
    </row>
    <row r="84" spans="1:6" ht="12.75" customHeight="1">
      <c r="A84" s="208"/>
      <c r="B84" s="205" t="s">
        <v>128</v>
      </c>
      <c r="C84" s="278" t="s">
        <v>13</v>
      </c>
      <c r="D84" s="210">
        <f t="shared" si="0"/>
        <v>14.747999999999999</v>
      </c>
      <c r="E84" s="211"/>
      <c r="F84" s="394">
        <f t="shared" si="1"/>
        <v>0</v>
      </c>
    </row>
    <row r="85" spans="1:6" ht="12.75" customHeight="1">
      <c r="A85" s="208"/>
      <c r="B85" s="205" t="s">
        <v>129</v>
      </c>
      <c r="C85" s="222" t="s">
        <v>13</v>
      </c>
      <c r="D85" s="210">
        <f t="shared" si="0"/>
        <v>68.069000000000003</v>
      </c>
      <c r="E85" s="211"/>
      <c r="F85" s="394">
        <f t="shared" si="1"/>
        <v>0</v>
      </c>
    </row>
    <row r="86" spans="1:6" ht="12.75" customHeight="1">
      <c r="A86" s="208"/>
      <c r="B86" s="205" t="s">
        <v>130</v>
      </c>
      <c r="C86" s="278" t="s">
        <v>13</v>
      </c>
      <c r="D86" s="210">
        <f t="shared" si="0"/>
        <v>14.5</v>
      </c>
      <c r="E86" s="211"/>
      <c r="F86" s="394">
        <f t="shared" si="1"/>
        <v>0</v>
      </c>
    </row>
    <row r="87" spans="1:6" ht="12.75" customHeight="1">
      <c r="A87" s="208"/>
      <c r="B87" s="205" t="s">
        <v>131</v>
      </c>
      <c r="C87" s="222" t="s">
        <v>13</v>
      </c>
      <c r="D87" s="210">
        <f t="shared" si="0"/>
        <v>3.6210000000000004</v>
      </c>
      <c r="E87" s="211"/>
      <c r="F87" s="394">
        <f t="shared" si="1"/>
        <v>0</v>
      </c>
    </row>
    <row r="88" spans="1:6" ht="12.75" customHeight="1">
      <c r="A88" s="208"/>
      <c r="B88" s="205" t="s">
        <v>201</v>
      </c>
      <c r="C88" s="222" t="s">
        <v>13</v>
      </c>
      <c r="D88" s="210">
        <f t="shared" si="0"/>
        <v>8.452</v>
      </c>
      <c r="E88" s="211"/>
      <c r="F88" s="394">
        <f t="shared" si="1"/>
        <v>0</v>
      </c>
    </row>
    <row r="89" spans="1:6" ht="12.75" customHeight="1">
      <c r="A89" s="208"/>
      <c r="B89" s="203" t="s">
        <v>132</v>
      </c>
      <c r="C89" s="222" t="s">
        <v>13</v>
      </c>
      <c r="D89" s="210">
        <f t="shared" si="0"/>
        <v>7.8500000000000005</v>
      </c>
      <c r="E89" s="211"/>
      <c r="F89" s="394">
        <f t="shared" si="1"/>
        <v>0</v>
      </c>
    </row>
    <row r="90" spans="1:6" ht="12.75" customHeight="1">
      <c r="A90" s="208"/>
      <c r="B90" s="261" t="s">
        <v>133</v>
      </c>
      <c r="C90" s="222" t="s">
        <v>13</v>
      </c>
      <c r="D90" s="210">
        <f t="shared" si="0"/>
        <v>16.361000000000001</v>
      </c>
      <c r="E90" s="211"/>
      <c r="F90" s="394">
        <f t="shared" si="1"/>
        <v>0</v>
      </c>
    </row>
    <row r="91" spans="1:6" ht="12.75" customHeight="1">
      <c r="A91" s="208"/>
      <c r="B91" s="205" t="s">
        <v>134</v>
      </c>
      <c r="C91" s="222" t="s">
        <v>13</v>
      </c>
      <c r="D91" s="210">
        <f t="shared" si="0"/>
        <v>24.946000000000002</v>
      </c>
      <c r="E91" s="211"/>
      <c r="F91" s="394">
        <f t="shared" si="1"/>
        <v>0</v>
      </c>
    </row>
    <row r="92" spans="1:6" ht="12.75" customHeight="1">
      <c r="A92" s="208"/>
      <c r="B92" s="204" t="s">
        <v>135</v>
      </c>
      <c r="C92" s="222" t="s">
        <v>13</v>
      </c>
      <c r="D92" s="210">
        <f t="shared" si="0"/>
        <v>79.052000000000007</v>
      </c>
      <c r="E92" s="211"/>
      <c r="F92" s="394">
        <f t="shared" si="1"/>
        <v>0</v>
      </c>
    </row>
    <row r="93" spans="1:6" ht="12.75" customHeight="1">
      <c r="A93" s="208"/>
      <c r="C93" s="222"/>
      <c r="D93" s="210"/>
      <c r="E93" s="211"/>
      <c r="F93" s="394"/>
    </row>
    <row r="94" spans="1:6" ht="12.75" customHeight="1">
      <c r="A94" s="208"/>
      <c r="B94" s="260" t="s">
        <v>141</v>
      </c>
      <c r="C94" s="222"/>
      <c r="D94" s="210"/>
      <c r="E94" s="211"/>
      <c r="F94" s="394"/>
    </row>
    <row r="95" spans="1:6" ht="12.75" customHeight="1">
      <c r="A95" s="208"/>
      <c r="B95" s="204" t="s">
        <v>137</v>
      </c>
      <c r="C95" s="222" t="s">
        <v>13</v>
      </c>
      <c r="D95" s="210">
        <f t="shared" si="0"/>
        <v>27.860000000000003</v>
      </c>
      <c r="E95" s="211"/>
      <c r="F95" s="394">
        <f t="shared" si="1"/>
        <v>0</v>
      </c>
    </row>
    <row r="96" spans="1:6" ht="12.75" customHeight="1">
      <c r="A96" s="208"/>
      <c r="C96" s="222"/>
      <c r="D96" s="210"/>
      <c r="E96" s="211"/>
      <c r="F96" s="394"/>
    </row>
    <row r="97" spans="1:6" ht="12.75" customHeight="1">
      <c r="A97" s="208"/>
      <c r="B97" s="260" t="s">
        <v>142</v>
      </c>
      <c r="C97" s="222"/>
      <c r="D97" s="210"/>
      <c r="E97" s="211"/>
      <c r="F97" s="394"/>
    </row>
    <row r="98" spans="1:6" ht="12.75" customHeight="1">
      <c r="A98" s="208"/>
      <c r="B98" s="204" t="s">
        <v>136</v>
      </c>
      <c r="C98" s="222" t="s">
        <v>13</v>
      </c>
      <c r="D98" s="210">
        <f t="shared" si="0"/>
        <v>40.201999999999998</v>
      </c>
      <c r="E98" s="211"/>
      <c r="F98" s="394">
        <f t="shared" si="1"/>
        <v>0</v>
      </c>
    </row>
    <row r="99" spans="1:6" ht="12.75" customHeight="1">
      <c r="A99" s="208"/>
      <c r="B99" s="204" t="s">
        <v>143</v>
      </c>
      <c r="C99" s="222" t="s">
        <v>13</v>
      </c>
      <c r="D99" s="210">
        <f t="shared" si="0"/>
        <v>9.1870000000000012</v>
      </c>
      <c r="E99" s="211"/>
      <c r="F99" s="394">
        <f t="shared" si="1"/>
        <v>0</v>
      </c>
    </row>
    <row r="100" spans="1:6" ht="12.75" customHeight="1">
      <c r="A100" s="34"/>
      <c r="B100" s="205" t="s">
        <v>22</v>
      </c>
      <c r="C100" s="222"/>
      <c r="D100" s="221">
        <f>SUM(D72:D99)</f>
        <v>819.68600000000004</v>
      </c>
      <c r="E100" s="211"/>
      <c r="F100" s="238"/>
    </row>
    <row r="101" spans="1:6" ht="12.75" customHeight="1">
      <c r="A101" s="34"/>
      <c r="B101" s="205"/>
      <c r="C101" s="222"/>
      <c r="D101" s="221"/>
      <c r="E101" s="211"/>
      <c r="F101" s="238"/>
    </row>
    <row r="102" spans="1:6" ht="255">
      <c r="A102" s="34">
        <f>+A69+1</f>
        <v>2</v>
      </c>
      <c r="B102" s="212" t="s">
        <v>416</v>
      </c>
      <c r="C102" s="280"/>
      <c r="D102" s="279">
        <v>0.4</v>
      </c>
      <c r="E102" s="219"/>
      <c r="F102" s="220"/>
    </row>
    <row r="103" spans="1:6" ht="12.75" customHeight="1">
      <c r="A103" s="34"/>
      <c r="B103" s="230"/>
      <c r="C103" s="209"/>
      <c r="D103" s="219"/>
      <c r="E103" s="219"/>
      <c r="F103" s="220"/>
    </row>
    <row r="104" spans="1:6" ht="12.75" customHeight="1">
      <c r="A104" s="34"/>
      <c r="B104" s="207" t="s">
        <v>139</v>
      </c>
      <c r="C104" s="209"/>
      <c r="D104" s="219"/>
      <c r="E104" s="219"/>
      <c r="F104" s="220"/>
    </row>
    <row r="105" spans="1:6" ht="12.75" customHeight="1">
      <c r="A105" s="34"/>
      <c r="B105" s="206" t="s">
        <v>119</v>
      </c>
      <c r="C105" s="278" t="s">
        <v>13</v>
      </c>
      <c r="D105" s="210">
        <f>+D39*$D$102</f>
        <v>88.028000000000006</v>
      </c>
      <c r="E105" s="211"/>
      <c r="F105" s="394">
        <f>D105*E105</f>
        <v>0</v>
      </c>
    </row>
    <row r="106" spans="1:6" ht="12.75" customHeight="1">
      <c r="A106" s="34"/>
      <c r="B106" s="205" t="s">
        <v>120</v>
      </c>
      <c r="C106" s="222" t="s">
        <v>13</v>
      </c>
      <c r="D106" s="210">
        <f t="shared" ref="D106:D132" si="2">+D40*$D$102</f>
        <v>172.452</v>
      </c>
      <c r="E106" s="211"/>
      <c r="F106" s="394">
        <f t="shared" ref="F106:F132" si="3">D106*E106</f>
        <v>0</v>
      </c>
    </row>
    <row r="107" spans="1:6" ht="12.75" customHeight="1">
      <c r="A107" s="34"/>
      <c r="B107" s="205" t="s">
        <v>138</v>
      </c>
      <c r="C107" s="278" t="s">
        <v>13</v>
      </c>
      <c r="D107" s="210">
        <f t="shared" si="2"/>
        <v>139.47200000000001</v>
      </c>
      <c r="E107" s="211"/>
      <c r="F107" s="394">
        <f t="shared" si="3"/>
        <v>0</v>
      </c>
    </row>
    <row r="108" spans="1:6" ht="12.75" customHeight="1">
      <c r="A108" s="34"/>
      <c r="B108" s="205"/>
      <c r="C108" s="222"/>
      <c r="D108" s="210"/>
      <c r="E108" s="211"/>
      <c r="F108" s="394"/>
    </row>
    <row r="109" spans="1:6" ht="12.75" customHeight="1">
      <c r="A109" s="34"/>
      <c r="B109" s="258" t="s">
        <v>140</v>
      </c>
      <c r="C109" s="278"/>
      <c r="D109" s="210"/>
      <c r="E109" s="211"/>
      <c r="F109" s="394"/>
    </row>
    <row r="110" spans="1:6" ht="12.75" customHeight="1">
      <c r="A110" s="34"/>
      <c r="B110" s="205" t="s">
        <v>121</v>
      </c>
      <c r="C110" s="222" t="s">
        <v>13</v>
      </c>
      <c r="D110" s="210">
        <f t="shared" si="2"/>
        <v>333.69200000000001</v>
      </c>
      <c r="E110" s="211"/>
      <c r="F110" s="394">
        <f t="shared" si="3"/>
        <v>0</v>
      </c>
    </row>
    <row r="111" spans="1:6" ht="12.75" customHeight="1">
      <c r="A111" s="34"/>
      <c r="B111" s="205" t="s">
        <v>127</v>
      </c>
      <c r="C111" s="278" t="s">
        <v>13</v>
      </c>
      <c r="D111" s="210">
        <f t="shared" si="2"/>
        <v>26.260000000000005</v>
      </c>
      <c r="E111" s="211"/>
      <c r="F111" s="394">
        <f t="shared" si="3"/>
        <v>0</v>
      </c>
    </row>
    <row r="112" spans="1:6" ht="12.75" customHeight="1">
      <c r="A112" s="34"/>
      <c r="B112" s="205" t="s">
        <v>122</v>
      </c>
      <c r="C112" s="222" t="s">
        <v>13</v>
      </c>
      <c r="D112" s="210">
        <f t="shared" si="2"/>
        <v>401.65600000000001</v>
      </c>
      <c r="E112" s="211"/>
      <c r="F112" s="394">
        <f t="shared" si="3"/>
        <v>0</v>
      </c>
    </row>
    <row r="113" spans="1:6" ht="12.75" customHeight="1">
      <c r="A113" s="34"/>
      <c r="B113" s="205" t="s">
        <v>123</v>
      </c>
      <c r="C113" s="278" t="s">
        <v>13</v>
      </c>
      <c r="D113" s="210">
        <f t="shared" si="2"/>
        <v>275.90800000000002</v>
      </c>
      <c r="E113" s="211"/>
      <c r="F113" s="394">
        <f t="shared" si="3"/>
        <v>0</v>
      </c>
    </row>
    <row r="114" spans="1:6" ht="12.75" customHeight="1">
      <c r="A114" s="34"/>
      <c r="B114" s="205" t="s">
        <v>124</v>
      </c>
      <c r="C114" s="222" t="s">
        <v>13</v>
      </c>
      <c r="D114" s="210">
        <f t="shared" si="2"/>
        <v>353.62800000000004</v>
      </c>
      <c r="E114" s="211"/>
      <c r="F114" s="394">
        <f t="shared" si="3"/>
        <v>0</v>
      </c>
    </row>
    <row r="115" spans="1:6" ht="12.75" customHeight="1">
      <c r="A115" s="34"/>
      <c r="B115" s="205" t="s">
        <v>125</v>
      </c>
      <c r="C115" s="278" t="s">
        <v>13</v>
      </c>
      <c r="D115" s="210">
        <f t="shared" si="2"/>
        <v>151.44400000000002</v>
      </c>
      <c r="E115" s="211"/>
      <c r="F115" s="394">
        <f t="shared" si="3"/>
        <v>0</v>
      </c>
    </row>
    <row r="116" spans="1:6" ht="12.75" customHeight="1">
      <c r="A116" s="208"/>
      <c r="B116" s="205" t="s">
        <v>126</v>
      </c>
      <c r="C116" s="222" t="s">
        <v>13</v>
      </c>
      <c r="D116" s="210">
        <f t="shared" si="2"/>
        <v>76.812000000000012</v>
      </c>
      <c r="E116" s="211"/>
      <c r="F116" s="394">
        <f t="shared" si="3"/>
        <v>0</v>
      </c>
    </row>
    <row r="117" spans="1:6" ht="12.75" customHeight="1">
      <c r="A117" s="208"/>
      <c r="B117" s="205" t="s">
        <v>128</v>
      </c>
      <c r="C117" s="278" t="s">
        <v>13</v>
      </c>
      <c r="D117" s="210">
        <f t="shared" si="2"/>
        <v>58.991999999999997</v>
      </c>
      <c r="E117" s="211"/>
      <c r="F117" s="394">
        <f t="shared" si="3"/>
        <v>0</v>
      </c>
    </row>
    <row r="118" spans="1:6" ht="12.75" customHeight="1">
      <c r="A118" s="208"/>
      <c r="B118" s="205" t="s">
        <v>129</v>
      </c>
      <c r="C118" s="222" t="s">
        <v>13</v>
      </c>
      <c r="D118" s="210">
        <f t="shared" si="2"/>
        <v>272.27600000000001</v>
      </c>
      <c r="E118" s="211"/>
      <c r="F118" s="394">
        <f t="shared" si="3"/>
        <v>0</v>
      </c>
    </row>
    <row r="119" spans="1:6" ht="12.75" customHeight="1">
      <c r="A119" s="208"/>
      <c r="B119" s="205" t="s">
        <v>130</v>
      </c>
      <c r="C119" s="278" t="s">
        <v>13</v>
      </c>
      <c r="D119" s="210">
        <f t="shared" si="2"/>
        <v>58</v>
      </c>
      <c r="E119" s="211"/>
      <c r="F119" s="394">
        <f t="shared" si="3"/>
        <v>0</v>
      </c>
    </row>
    <row r="120" spans="1:6" ht="12.75" customHeight="1">
      <c r="A120" s="208"/>
      <c r="B120" s="205" t="s">
        <v>131</v>
      </c>
      <c r="C120" s="222" t="s">
        <v>13</v>
      </c>
      <c r="D120" s="210">
        <f t="shared" si="2"/>
        <v>14.484000000000002</v>
      </c>
      <c r="E120" s="211"/>
      <c r="F120" s="394">
        <f t="shared" si="3"/>
        <v>0</v>
      </c>
    </row>
    <row r="121" spans="1:6" ht="12.75" customHeight="1">
      <c r="A121" s="208"/>
      <c r="B121" s="205" t="s">
        <v>201</v>
      </c>
      <c r="C121" s="222" t="s">
        <v>13</v>
      </c>
      <c r="D121" s="210">
        <f t="shared" si="2"/>
        <v>33.808</v>
      </c>
      <c r="E121" s="211"/>
      <c r="F121" s="394">
        <f t="shared" si="3"/>
        <v>0</v>
      </c>
    </row>
    <row r="122" spans="1:6" ht="12.75" customHeight="1">
      <c r="A122" s="208"/>
      <c r="B122" s="203" t="s">
        <v>132</v>
      </c>
      <c r="C122" s="222" t="s">
        <v>13</v>
      </c>
      <c r="D122" s="210">
        <f t="shared" si="2"/>
        <v>31.400000000000002</v>
      </c>
      <c r="E122" s="211"/>
      <c r="F122" s="394">
        <f t="shared" si="3"/>
        <v>0</v>
      </c>
    </row>
    <row r="123" spans="1:6" ht="12.75" customHeight="1">
      <c r="A123" s="208"/>
      <c r="B123" s="261" t="s">
        <v>133</v>
      </c>
      <c r="C123" s="222" t="s">
        <v>13</v>
      </c>
      <c r="D123" s="210">
        <f t="shared" si="2"/>
        <v>65.444000000000003</v>
      </c>
      <c r="E123" s="211"/>
      <c r="F123" s="394">
        <f t="shared" si="3"/>
        <v>0</v>
      </c>
    </row>
    <row r="124" spans="1:6" ht="12.75" customHeight="1">
      <c r="A124" s="208"/>
      <c r="B124" s="205" t="s">
        <v>134</v>
      </c>
      <c r="C124" s="222" t="s">
        <v>13</v>
      </c>
      <c r="D124" s="210">
        <f t="shared" si="2"/>
        <v>99.784000000000006</v>
      </c>
      <c r="E124" s="211"/>
      <c r="F124" s="394">
        <f t="shared" si="3"/>
        <v>0</v>
      </c>
    </row>
    <row r="125" spans="1:6" ht="12.75" customHeight="1">
      <c r="A125" s="208"/>
      <c r="B125" s="204" t="s">
        <v>135</v>
      </c>
      <c r="C125" s="222" t="s">
        <v>13</v>
      </c>
      <c r="D125" s="210">
        <f t="shared" si="2"/>
        <v>316.20800000000003</v>
      </c>
      <c r="E125" s="211"/>
      <c r="F125" s="394">
        <f t="shared" si="3"/>
        <v>0</v>
      </c>
    </row>
    <row r="126" spans="1:6" ht="12.75" customHeight="1">
      <c r="A126" s="208"/>
      <c r="C126" s="222"/>
      <c r="D126" s="210"/>
      <c r="E126" s="211"/>
      <c r="F126" s="394"/>
    </row>
    <row r="127" spans="1:6" ht="12.75" customHeight="1">
      <c r="A127" s="208"/>
      <c r="B127" s="260" t="s">
        <v>141</v>
      </c>
      <c r="C127" s="222"/>
      <c r="D127" s="210"/>
      <c r="E127" s="211"/>
      <c r="F127" s="394"/>
    </row>
    <row r="128" spans="1:6" ht="12.75" customHeight="1">
      <c r="A128" s="208"/>
      <c r="B128" s="204" t="s">
        <v>137</v>
      </c>
      <c r="C128" s="222" t="s">
        <v>13</v>
      </c>
      <c r="D128" s="210">
        <f t="shared" si="2"/>
        <v>111.44000000000001</v>
      </c>
      <c r="E128" s="211"/>
      <c r="F128" s="394">
        <f t="shared" si="3"/>
        <v>0</v>
      </c>
    </row>
    <row r="129" spans="1:6" ht="12.75" customHeight="1">
      <c r="A129" s="208"/>
      <c r="C129" s="222"/>
      <c r="D129" s="210"/>
      <c r="E129" s="211"/>
      <c r="F129" s="394"/>
    </row>
    <row r="130" spans="1:6" ht="12.75" customHeight="1">
      <c r="A130" s="208"/>
      <c r="B130" s="260" t="s">
        <v>142</v>
      </c>
      <c r="C130" s="222"/>
      <c r="D130" s="210"/>
      <c r="E130" s="211"/>
      <c r="F130" s="394"/>
    </row>
    <row r="131" spans="1:6" ht="12.75" customHeight="1">
      <c r="A131" s="208"/>
      <c r="B131" s="204" t="s">
        <v>136</v>
      </c>
      <c r="C131" s="222" t="s">
        <v>13</v>
      </c>
      <c r="D131" s="210">
        <f t="shared" si="2"/>
        <v>160.80799999999999</v>
      </c>
      <c r="E131" s="211"/>
      <c r="F131" s="394">
        <f t="shared" si="3"/>
        <v>0</v>
      </c>
    </row>
    <row r="132" spans="1:6" ht="12.75" customHeight="1">
      <c r="A132" s="208"/>
      <c r="B132" s="204" t="s">
        <v>143</v>
      </c>
      <c r="C132" s="222" t="s">
        <v>13</v>
      </c>
      <c r="D132" s="210">
        <f t="shared" si="2"/>
        <v>36.748000000000005</v>
      </c>
      <c r="E132" s="211"/>
      <c r="F132" s="394">
        <f t="shared" si="3"/>
        <v>0</v>
      </c>
    </row>
    <row r="133" spans="1:6" ht="12.75" customHeight="1">
      <c r="A133" s="34"/>
      <c r="B133" s="205" t="s">
        <v>22</v>
      </c>
      <c r="C133" s="222"/>
      <c r="D133" s="221">
        <f>SUM(D105:D132)</f>
        <v>3278.7440000000001</v>
      </c>
      <c r="E133" s="211"/>
      <c r="F133" s="238"/>
    </row>
    <row r="134" spans="1:6" ht="12.75" customHeight="1">
      <c r="A134" s="34"/>
      <c r="B134" s="206"/>
      <c r="C134" s="209"/>
      <c r="D134" s="219"/>
      <c r="E134" s="219"/>
      <c r="F134" s="220"/>
    </row>
    <row r="135" spans="1:6" ht="255" customHeight="1">
      <c r="A135" s="208">
        <f>+A102+1</f>
        <v>3</v>
      </c>
      <c r="B135" s="212" t="s">
        <v>417</v>
      </c>
      <c r="C135" s="213"/>
      <c r="D135" s="214">
        <v>0.3</v>
      </c>
      <c r="E135" s="234"/>
      <c r="F135" s="235"/>
    </row>
    <row r="136" spans="1:6" ht="12.75" customHeight="1">
      <c r="A136" s="34"/>
      <c r="B136" s="230"/>
      <c r="C136" s="209"/>
      <c r="D136" s="219"/>
      <c r="E136" s="219"/>
      <c r="F136" s="220"/>
    </row>
    <row r="137" spans="1:6" ht="12.75" customHeight="1">
      <c r="A137" s="34"/>
      <c r="B137" s="207" t="s">
        <v>139</v>
      </c>
      <c r="C137" s="209"/>
      <c r="D137" s="219"/>
      <c r="E137" s="219"/>
      <c r="F137" s="220"/>
    </row>
    <row r="138" spans="1:6" ht="12.75" customHeight="1">
      <c r="A138" s="34"/>
      <c r="B138" s="206" t="s">
        <v>119</v>
      </c>
      <c r="C138" s="278" t="s">
        <v>13</v>
      </c>
      <c r="D138" s="221">
        <f>+D39*$D$135</f>
        <v>66.021000000000001</v>
      </c>
      <c r="E138" s="211"/>
      <c r="F138" s="394">
        <f>D138*E138</f>
        <v>0</v>
      </c>
    </row>
    <row r="139" spans="1:6" ht="12.75" customHeight="1">
      <c r="A139" s="34"/>
      <c r="B139" s="205" t="s">
        <v>120</v>
      </c>
      <c r="C139" s="222" t="s">
        <v>13</v>
      </c>
      <c r="D139" s="221">
        <f t="shared" ref="D139:D165" si="4">+D40*$D$135</f>
        <v>129.339</v>
      </c>
      <c r="E139" s="211"/>
      <c r="F139" s="394">
        <f t="shared" ref="F139:F165" si="5">D139*E139</f>
        <v>0</v>
      </c>
    </row>
    <row r="140" spans="1:6" ht="12.75" customHeight="1">
      <c r="A140" s="34"/>
      <c r="B140" s="205" t="s">
        <v>138</v>
      </c>
      <c r="C140" s="222" t="s">
        <v>13</v>
      </c>
      <c r="D140" s="221">
        <f t="shared" si="4"/>
        <v>104.604</v>
      </c>
      <c r="E140" s="211"/>
      <c r="F140" s="394">
        <f t="shared" si="5"/>
        <v>0</v>
      </c>
    </row>
    <row r="141" spans="1:6" ht="12.75" customHeight="1">
      <c r="A141" s="34"/>
      <c r="B141" s="205"/>
      <c r="C141" s="222"/>
      <c r="D141" s="221"/>
      <c r="E141" s="211"/>
      <c r="F141" s="394"/>
    </row>
    <row r="142" spans="1:6" ht="12.75" customHeight="1">
      <c r="A142" s="34"/>
      <c r="B142" s="258" t="s">
        <v>140</v>
      </c>
      <c r="D142" s="221"/>
      <c r="E142" s="211"/>
      <c r="F142" s="394"/>
    </row>
    <row r="143" spans="1:6" ht="12.75" customHeight="1">
      <c r="A143" s="34"/>
      <c r="B143" s="205" t="s">
        <v>121</v>
      </c>
      <c r="C143" s="222" t="s">
        <v>13</v>
      </c>
      <c r="D143" s="221">
        <f t="shared" si="4"/>
        <v>250.26900000000001</v>
      </c>
      <c r="E143" s="211"/>
      <c r="F143" s="394">
        <f t="shared" si="5"/>
        <v>0</v>
      </c>
    </row>
    <row r="144" spans="1:6" ht="12.75" customHeight="1">
      <c r="A144" s="34"/>
      <c r="B144" s="205" t="s">
        <v>127</v>
      </c>
      <c r="C144" s="222" t="s">
        <v>13</v>
      </c>
      <c r="D144" s="221">
        <f t="shared" si="4"/>
        <v>19.695</v>
      </c>
      <c r="E144" s="211"/>
      <c r="F144" s="394">
        <f t="shared" si="5"/>
        <v>0</v>
      </c>
    </row>
    <row r="145" spans="1:6" ht="12.75" customHeight="1">
      <c r="A145" s="34"/>
      <c r="B145" s="205" t="s">
        <v>122</v>
      </c>
      <c r="C145" s="222" t="s">
        <v>13</v>
      </c>
      <c r="D145" s="221">
        <f t="shared" si="4"/>
        <v>301.24199999999996</v>
      </c>
      <c r="E145" s="211"/>
      <c r="F145" s="394">
        <f t="shared" si="5"/>
        <v>0</v>
      </c>
    </row>
    <row r="146" spans="1:6" ht="12.75" customHeight="1">
      <c r="A146" s="34"/>
      <c r="B146" s="205" t="s">
        <v>123</v>
      </c>
      <c r="C146" s="222" t="s">
        <v>13</v>
      </c>
      <c r="D146" s="221">
        <f t="shared" si="4"/>
        <v>206.93099999999998</v>
      </c>
      <c r="E146" s="211"/>
      <c r="F146" s="394">
        <f t="shared" si="5"/>
        <v>0</v>
      </c>
    </row>
    <row r="147" spans="1:6" ht="12.75" customHeight="1">
      <c r="A147" s="34"/>
      <c r="B147" s="205" t="s">
        <v>124</v>
      </c>
      <c r="C147" s="222" t="s">
        <v>13</v>
      </c>
      <c r="D147" s="221">
        <f t="shared" si="4"/>
        <v>265.221</v>
      </c>
      <c r="E147" s="211"/>
      <c r="F147" s="394">
        <f t="shared" si="5"/>
        <v>0</v>
      </c>
    </row>
    <row r="148" spans="1:6" ht="12.75" customHeight="1">
      <c r="A148" s="34"/>
      <c r="B148" s="205" t="s">
        <v>125</v>
      </c>
      <c r="C148" s="222" t="s">
        <v>13</v>
      </c>
      <c r="D148" s="221">
        <f t="shared" si="4"/>
        <v>113.583</v>
      </c>
      <c r="E148" s="211"/>
      <c r="F148" s="394">
        <f t="shared" si="5"/>
        <v>0</v>
      </c>
    </row>
    <row r="149" spans="1:6" ht="12.75" customHeight="1">
      <c r="A149" s="208"/>
      <c r="B149" s="205" t="s">
        <v>126</v>
      </c>
      <c r="C149" s="222" t="s">
        <v>13</v>
      </c>
      <c r="D149" s="221">
        <f t="shared" si="4"/>
        <v>57.608999999999995</v>
      </c>
      <c r="E149" s="211"/>
      <c r="F149" s="394">
        <f t="shared" si="5"/>
        <v>0</v>
      </c>
    </row>
    <row r="150" spans="1:6" ht="12.75" customHeight="1">
      <c r="A150" s="208"/>
      <c r="B150" s="205" t="s">
        <v>128</v>
      </c>
      <c r="C150" s="222" t="s">
        <v>13</v>
      </c>
      <c r="D150" s="221">
        <f t="shared" si="4"/>
        <v>44.243999999999993</v>
      </c>
      <c r="E150" s="211"/>
      <c r="F150" s="394">
        <f t="shared" si="5"/>
        <v>0</v>
      </c>
    </row>
    <row r="151" spans="1:6" ht="12.75" customHeight="1">
      <c r="A151" s="208"/>
      <c r="B151" s="205" t="s">
        <v>129</v>
      </c>
      <c r="C151" s="222" t="s">
        <v>13</v>
      </c>
      <c r="D151" s="221">
        <f t="shared" si="4"/>
        <v>204.20700000000002</v>
      </c>
      <c r="E151" s="211"/>
      <c r="F151" s="394">
        <f t="shared" si="5"/>
        <v>0</v>
      </c>
    </row>
    <row r="152" spans="1:6" ht="12.75" customHeight="1">
      <c r="A152" s="208"/>
      <c r="B152" s="205" t="s">
        <v>130</v>
      </c>
      <c r="C152" s="222" t="s">
        <v>13</v>
      </c>
      <c r="D152" s="221">
        <f t="shared" si="4"/>
        <v>43.5</v>
      </c>
      <c r="E152" s="211"/>
      <c r="F152" s="394">
        <f t="shared" si="5"/>
        <v>0</v>
      </c>
    </row>
    <row r="153" spans="1:6" ht="12.75" customHeight="1">
      <c r="A153" s="208"/>
      <c r="B153" s="205" t="s">
        <v>131</v>
      </c>
      <c r="C153" s="222" t="s">
        <v>13</v>
      </c>
      <c r="D153" s="221">
        <f t="shared" si="4"/>
        <v>10.863</v>
      </c>
      <c r="E153" s="211"/>
      <c r="F153" s="394">
        <f t="shared" si="5"/>
        <v>0</v>
      </c>
    </row>
    <row r="154" spans="1:6" ht="12.75" customHeight="1">
      <c r="A154" s="208"/>
      <c r="B154" s="205" t="s">
        <v>201</v>
      </c>
      <c r="C154" s="222" t="s">
        <v>13</v>
      </c>
      <c r="D154" s="221">
        <f t="shared" si="4"/>
        <v>25.355999999999998</v>
      </c>
      <c r="E154" s="211"/>
      <c r="F154" s="394">
        <f t="shared" si="5"/>
        <v>0</v>
      </c>
    </row>
    <row r="155" spans="1:6" ht="12.75" customHeight="1">
      <c r="A155" s="208"/>
      <c r="B155" s="203" t="s">
        <v>132</v>
      </c>
      <c r="C155" s="222" t="s">
        <v>13</v>
      </c>
      <c r="D155" s="221">
        <f t="shared" si="4"/>
        <v>23.55</v>
      </c>
      <c r="E155" s="211"/>
      <c r="F155" s="394">
        <f t="shared" si="5"/>
        <v>0</v>
      </c>
    </row>
    <row r="156" spans="1:6" ht="12.75" customHeight="1">
      <c r="A156" s="208"/>
      <c r="B156" s="261" t="s">
        <v>133</v>
      </c>
      <c r="C156" s="222" t="s">
        <v>13</v>
      </c>
      <c r="D156" s="221">
        <f t="shared" si="4"/>
        <v>49.083000000000006</v>
      </c>
      <c r="E156" s="211"/>
      <c r="F156" s="394">
        <f t="shared" si="5"/>
        <v>0</v>
      </c>
    </row>
    <row r="157" spans="1:6" ht="12.75" customHeight="1">
      <c r="A157" s="208"/>
      <c r="B157" s="205" t="s">
        <v>134</v>
      </c>
      <c r="C157" s="222" t="s">
        <v>13</v>
      </c>
      <c r="D157" s="221">
        <f t="shared" si="4"/>
        <v>74.837999999999994</v>
      </c>
      <c r="E157" s="211"/>
      <c r="F157" s="394">
        <f t="shared" si="5"/>
        <v>0</v>
      </c>
    </row>
    <row r="158" spans="1:6" ht="12.75" customHeight="1">
      <c r="A158" s="208"/>
      <c r="B158" s="204" t="s">
        <v>135</v>
      </c>
      <c r="C158" s="222" t="s">
        <v>13</v>
      </c>
      <c r="D158" s="221">
        <f t="shared" si="4"/>
        <v>237.15599999999998</v>
      </c>
      <c r="E158" s="211"/>
      <c r="F158" s="394">
        <f t="shared" si="5"/>
        <v>0</v>
      </c>
    </row>
    <row r="159" spans="1:6" ht="12.75" customHeight="1">
      <c r="A159" s="208"/>
      <c r="C159" s="222"/>
      <c r="D159" s="221"/>
      <c r="E159" s="211"/>
      <c r="F159" s="394"/>
    </row>
    <row r="160" spans="1:6" ht="12.75" customHeight="1">
      <c r="A160" s="208"/>
      <c r="B160" s="260" t="s">
        <v>141</v>
      </c>
      <c r="C160" s="222"/>
      <c r="D160" s="221"/>
      <c r="E160" s="211"/>
      <c r="F160" s="394"/>
    </row>
    <row r="161" spans="1:6" ht="12.75" customHeight="1">
      <c r="A161" s="208"/>
      <c r="B161" s="204" t="s">
        <v>137</v>
      </c>
      <c r="C161" s="222" t="s">
        <v>13</v>
      </c>
      <c r="D161" s="221">
        <f t="shared" si="4"/>
        <v>83.58</v>
      </c>
      <c r="E161" s="211"/>
      <c r="F161" s="394">
        <f t="shared" si="5"/>
        <v>0</v>
      </c>
    </row>
    <row r="162" spans="1:6" ht="12.75" customHeight="1">
      <c r="A162" s="208"/>
      <c r="C162" s="222" t="s">
        <v>13</v>
      </c>
      <c r="D162" s="221">
        <f t="shared" si="4"/>
        <v>0</v>
      </c>
      <c r="E162" s="211"/>
      <c r="F162" s="394">
        <f t="shared" si="5"/>
        <v>0</v>
      </c>
    </row>
    <row r="163" spans="1:6" ht="12.75" customHeight="1">
      <c r="A163" s="208"/>
      <c r="B163" s="260" t="s">
        <v>142</v>
      </c>
      <c r="C163" s="222"/>
      <c r="D163" s="221"/>
      <c r="E163" s="211"/>
      <c r="F163" s="394"/>
    </row>
    <row r="164" spans="1:6" ht="12.75" customHeight="1">
      <c r="A164" s="208"/>
      <c r="B164" s="204" t="s">
        <v>136</v>
      </c>
      <c r="C164" s="222"/>
      <c r="D164" s="221"/>
      <c r="E164" s="211"/>
      <c r="F164" s="394"/>
    </row>
    <row r="165" spans="1:6" ht="12.75" customHeight="1">
      <c r="A165" s="208"/>
      <c r="B165" s="204" t="s">
        <v>143</v>
      </c>
      <c r="C165" s="222" t="s">
        <v>13</v>
      </c>
      <c r="D165" s="221">
        <f t="shared" si="4"/>
        <v>27.561</v>
      </c>
      <c r="E165" s="211"/>
      <c r="F165" s="394">
        <f t="shared" si="5"/>
        <v>0</v>
      </c>
    </row>
    <row r="166" spans="1:6" ht="12.75" customHeight="1">
      <c r="A166" s="34"/>
      <c r="B166" s="205" t="s">
        <v>22</v>
      </c>
      <c r="C166" s="222"/>
      <c r="D166" s="221">
        <f>SUM(D138:D165)</f>
        <v>2338.4520000000002</v>
      </c>
      <c r="E166" s="211"/>
      <c r="F166" s="238"/>
    </row>
    <row r="167" spans="1:6" ht="12.75" customHeight="1">
      <c r="A167" s="34"/>
      <c r="B167" s="251"/>
      <c r="C167" s="209"/>
      <c r="D167" s="219"/>
      <c r="E167" s="219"/>
      <c r="F167" s="220"/>
    </row>
    <row r="168" spans="1:6" ht="257.25" customHeight="1">
      <c r="A168" s="34">
        <f>+A135+1</f>
        <v>4</v>
      </c>
      <c r="B168" s="212" t="s">
        <v>418</v>
      </c>
      <c r="C168" s="364"/>
      <c r="D168" s="214">
        <v>0.2</v>
      </c>
      <c r="E168" s="234"/>
      <c r="F168" s="238"/>
    </row>
    <row r="169" spans="1:6" ht="12.75" customHeight="1">
      <c r="A169" s="34"/>
      <c r="B169" s="206"/>
      <c r="C169" s="209"/>
      <c r="D169" s="219"/>
      <c r="E169" s="219"/>
      <c r="F169" s="238"/>
    </row>
    <row r="170" spans="1:6" ht="12.75" customHeight="1">
      <c r="A170" s="34"/>
      <c r="B170" s="207" t="s">
        <v>139</v>
      </c>
      <c r="C170" s="209"/>
      <c r="D170" s="219"/>
      <c r="E170" s="219"/>
      <c r="F170" s="220"/>
    </row>
    <row r="171" spans="1:6" ht="12.75" customHeight="1">
      <c r="A171" s="34"/>
      <c r="B171" s="206" t="s">
        <v>119</v>
      </c>
      <c r="C171" s="278" t="s">
        <v>13</v>
      </c>
      <c r="D171" s="221">
        <f>+D39*$D$168</f>
        <v>44.014000000000003</v>
      </c>
      <c r="E171" s="211"/>
      <c r="F171" s="394">
        <f>D171*E171</f>
        <v>0</v>
      </c>
    </row>
    <row r="172" spans="1:6" ht="12.75" customHeight="1">
      <c r="A172" s="34"/>
      <c r="B172" s="205" t="s">
        <v>120</v>
      </c>
      <c r="C172" s="222" t="s">
        <v>13</v>
      </c>
      <c r="D172" s="221">
        <f t="shared" ref="D172:D198" si="6">+D40*$D$168</f>
        <v>86.225999999999999</v>
      </c>
      <c r="E172" s="211"/>
      <c r="F172" s="394">
        <f t="shared" ref="F172:F198" si="7">D172*E172</f>
        <v>0</v>
      </c>
    </row>
    <row r="173" spans="1:6" ht="12.75" customHeight="1">
      <c r="A173" s="34"/>
      <c r="B173" s="205" t="s">
        <v>138</v>
      </c>
      <c r="C173" s="278" t="s">
        <v>13</v>
      </c>
      <c r="D173" s="221">
        <f t="shared" si="6"/>
        <v>69.736000000000004</v>
      </c>
      <c r="E173" s="211"/>
      <c r="F173" s="394">
        <f t="shared" si="7"/>
        <v>0</v>
      </c>
    </row>
    <row r="174" spans="1:6" ht="12.75" customHeight="1">
      <c r="A174" s="34"/>
      <c r="B174" s="205"/>
      <c r="C174" s="222"/>
      <c r="D174" s="221"/>
      <c r="E174" s="211"/>
      <c r="F174" s="394"/>
    </row>
    <row r="175" spans="1:6" ht="12.75" customHeight="1">
      <c r="A175" s="34"/>
      <c r="B175" s="258" t="s">
        <v>140</v>
      </c>
      <c r="C175" s="278"/>
      <c r="D175" s="221"/>
      <c r="E175" s="211"/>
      <c r="F175" s="394"/>
    </row>
    <row r="176" spans="1:6" ht="12.75" customHeight="1">
      <c r="A176" s="34"/>
      <c r="B176" s="205" t="s">
        <v>121</v>
      </c>
      <c r="C176" s="222" t="s">
        <v>13</v>
      </c>
      <c r="D176" s="221">
        <f t="shared" si="6"/>
        <v>166.846</v>
      </c>
      <c r="E176" s="211"/>
      <c r="F176" s="394">
        <f t="shared" si="7"/>
        <v>0</v>
      </c>
    </row>
    <row r="177" spans="1:6" ht="12.75" customHeight="1">
      <c r="A177" s="34"/>
      <c r="B177" s="205" t="s">
        <v>127</v>
      </c>
      <c r="C177" s="278" t="s">
        <v>13</v>
      </c>
      <c r="D177" s="221">
        <f t="shared" si="6"/>
        <v>13.130000000000003</v>
      </c>
      <c r="E177" s="211"/>
      <c r="F177" s="394">
        <f t="shared" si="7"/>
        <v>0</v>
      </c>
    </row>
    <row r="178" spans="1:6" ht="12.75" customHeight="1">
      <c r="A178" s="34"/>
      <c r="B178" s="205" t="s">
        <v>122</v>
      </c>
      <c r="C178" s="222" t="s">
        <v>13</v>
      </c>
      <c r="D178" s="221">
        <f t="shared" si="6"/>
        <v>200.828</v>
      </c>
      <c r="E178" s="211"/>
      <c r="F178" s="394">
        <f t="shared" si="7"/>
        <v>0</v>
      </c>
    </row>
    <row r="179" spans="1:6" ht="12.75" customHeight="1">
      <c r="A179" s="34"/>
      <c r="B179" s="205" t="s">
        <v>123</v>
      </c>
      <c r="C179" s="278" t="s">
        <v>13</v>
      </c>
      <c r="D179" s="221">
        <f t="shared" si="6"/>
        <v>137.95400000000001</v>
      </c>
      <c r="E179" s="211"/>
      <c r="F179" s="394">
        <f t="shared" si="7"/>
        <v>0</v>
      </c>
    </row>
    <row r="180" spans="1:6" ht="12.75" customHeight="1">
      <c r="A180" s="34"/>
      <c r="B180" s="205" t="s">
        <v>124</v>
      </c>
      <c r="C180" s="222" t="s">
        <v>13</v>
      </c>
      <c r="D180" s="221">
        <f t="shared" si="6"/>
        <v>176.81400000000002</v>
      </c>
      <c r="E180" s="211"/>
      <c r="F180" s="394">
        <f t="shared" si="7"/>
        <v>0</v>
      </c>
    </row>
    <row r="181" spans="1:6" ht="12.75" customHeight="1">
      <c r="A181" s="34"/>
      <c r="B181" s="205" t="s">
        <v>125</v>
      </c>
      <c r="C181" s="278" t="s">
        <v>13</v>
      </c>
      <c r="D181" s="221">
        <f t="shared" si="6"/>
        <v>75.722000000000008</v>
      </c>
      <c r="E181" s="211"/>
      <c r="F181" s="394">
        <f t="shared" si="7"/>
        <v>0</v>
      </c>
    </row>
    <row r="182" spans="1:6" ht="12.75" customHeight="1">
      <c r="A182" s="208"/>
      <c r="B182" s="205" t="s">
        <v>126</v>
      </c>
      <c r="C182" s="222" t="s">
        <v>13</v>
      </c>
      <c r="D182" s="221">
        <f t="shared" si="6"/>
        <v>38.406000000000006</v>
      </c>
      <c r="E182" s="211"/>
      <c r="F182" s="394">
        <f t="shared" si="7"/>
        <v>0</v>
      </c>
    </row>
    <row r="183" spans="1:6" ht="12.75" customHeight="1">
      <c r="A183" s="208"/>
      <c r="B183" s="205" t="s">
        <v>128</v>
      </c>
      <c r="C183" s="278" t="s">
        <v>13</v>
      </c>
      <c r="D183" s="221">
        <f t="shared" si="6"/>
        <v>29.495999999999999</v>
      </c>
      <c r="E183" s="211"/>
      <c r="F183" s="394">
        <f t="shared" si="7"/>
        <v>0</v>
      </c>
    </row>
    <row r="184" spans="1:6" ht="12.75" customHeight="1">
      <c r="A184" s="208"/>
      <c r="B184" s="205" t="s">
        <v>129</v>
      </c>
      <c r="C184" s="222" t="s">
        <v>13</v>
      </c>
      <c r="D184" s="221">
        <f t="shared" si="6"/>
        <v>136.13800000000001</v>
      </c>
      <c r="E184" s="211"/>
      <c r="F184" s="394">
        <f t="shared" si="7"/>
        <v>0</v>
      </c>
    </row>
    <row r="185" spans="1:6" ht="12.75" customHeight="1">
      <c r="A185" s="208"/>
      <c r="B185" s="205" t="s">
        <v>130</v>
      </c>
      <c r="C185" s="278" t="s">
        <v>13</v>
      </c>
      <c r="D185" s="221">
        <f t="shared" si="6"/>
        <v>29</v>
      </c>
      <c r="E185" s="211"/>
      <c r="F185" s="394">
        <f t="shared" si="7"/>
        <v>0</v>
      </c>
    </row>
    <row r="186" spans="1:6" ht="12.75" customHeight="1">
      <c r="A186" s="208"/>
      <c r="B186" s="205" t="s">
        <v>131</v>
      </c>
      <c r="C186" s="222" t="s">
        <v>13</v>
      </c>
      <c r="D186" s="221">
        <f t="shared" si="6"/>
        <v>7.2420000000000009</v>
      </c>
      <c r="E186" s="211"/>
      <c r="F186" s="394">
        <f t="shared" si="7"/>
        <v>0</v>
      </c>
    </row>
    <row r="187" spans="1:6" ht="12.75" customHeight="1">
      <c r="A187" s="208"/>
      <c r="B187" s="205" t="s">
        <v>201</v>
      </c>
      <c r="C187" s="222" t="s">
        <v>13</v>
      </c>
      <c r="D187" s="221">
        <f t="shared" si="6"/>
        <v>16.904</v>
      </c>
      <c r="E187" s="211"/>
      <c r="F187" s="394">
        <f t="shared" si="7"/>
        <v>0</v>
      </c>
    </row>
    <row r="188" spans="1:6" ht="12.75" customHeight="1">
      <c r="A188" s="208"/>
      <c r="B188" s="203" t="s">
        <v>132</v>
      </c>
      <c r="C188" s="222" t="s">
        <v>13</v>
      </c>
      <c r="D188" s="221">
        <f t="shared" si="6"/>
        <v>15.700000000000001</v>
      </c>
      <c r="E188" s="211"/>
      <c r="F188" s="394">
        <f t="shared" si="7"/>
        <v>0</v>
      </c>
    </row>
    <row r="189" spans="1:6" ht="12.75" customHeight="1">
      <c r="A189" s="208"/>
      <c r="B189" s="261" t="s">
        <v>133</v>
      </c>
      <c r="C189" s="222" t="s">
        <v>13</v>
      </c>
      <c r="D189" s="221">
        <f t="shared" si="6"/>
        <v>32.722000000000001</v>
      </c>
      <c r="E189" s="211"/>
      <c r="F189" s="394">
        <f t="shared" si="7"/>
        <v>0</v>
      </c>
    </row>
    <row r="190" spans="1:6" ht="12.75" customHeight="1">
      <c r="A190" s="208"/>
      <c r="B190" s="205" t="s">
        <v>134</v>
      </c>
      <c r="C190" s="222" t="s">
        <v>13</v>
      </c>
      <c r="D190" s="221">
        <f t="shared" si="6"/>
        <v>49.892000000000003</v>
      </c>
      <c r="E190" s="211"/>
      <c r="F190" s="394">
        <f t="shared" si="7"/>
        <v>0</v>
      </c>
    </row>
    <row r="191" spans="1:6" ht="12.75" customHeight="1">
      <c r="A191" s="208"/>
      <c r="B191" s="204" t="s">
        <v>135</v>
      </c>
      <c r="C191" s="222" t="s">
        <v>13</v>
      </c>
      <c r="D191" s="221">
        <f t="shared" si="6"/>
        <v>158.10400000000001</v>
      </c>
      <c r="E191" s="211"/>
      <c r="F191" s="394">
        <f t="shared" si="7"/>
        <v>0</v>
      </c>
    </row>
    <row r="192" spans="1:6" ht="12.75" customHeight="1">
      <c r="A192" s="208"/>
      <c r="C192" s="222"/>
      <c r="D192" s="221"/>
      <c r="E192" s="211"/>
      <c r="F192" s="394"/>
    </row>
    <row r="193" spans="1:7" ht="12.75" customHeight="1">
      <c r="A193" s="208"/>
      <c r="B193" s="260" t="s">
        <v>141</v>
      </c>
      <c r="C193" s="222"/>
      <c r="D193" s="221"/>
      <c r="E193" s="211"/>
      <c r="F193" s="394"/>
    </row>
    <row r="194" spans="1:7" ht="12.75" customHeight="1">
      <c r="A194" s="208"/>
      <c r="B194" s="204" t="s">
        <v>137</v>
      </c>
      <c r="C194" s="222" t="s">
        <v>13</v>
      </c>
      <c r="D194" s="221">
        <f t="shared" si="6"/>
        <v>55.720000000000006</v>
      </c>
      <c r="E194" s="211"/>
      <c r="F194" s="394">
        <f t="shared" si="7"/>
        <v>0</v>
      </c>
    </row>
    <row r="195" spans="1:7" ht="12.75" customHeight="1">
      <c r="A195" s="208"/>
      <c r="C195" s="222"/>
      <c r="D195" s="221"/>
      <c r="E195" s="211"/>
      <c r="F195" s="394"/>
    </row>
    <row r="196" spans="1:7" ht="12.75" customHeight="1">
      <c r="A196" s="208"/>
      <c r="B196" s="260" t="s">
        <v>142</v>
      </c>
      <c r="C196" s="222"/>
      <c r="D196" s="221"/>
      <c r="E196" s="211"/>
      <c r="F196" s="394"/>
    </row>
    <row r="197" spans="1:7" ht="12.75" customHeight="1">
      <c r="A197" s="208"/>
      <c r="B197" s="204" t="s">
        <v>136</v>
      </c>
      <c r="C197" s="222" t="s">
        <v>13</v>
      </c>
      <c r="D197" s="221">
        <f t="shared" si="6"/>
        <v>80.403999999999996</v>
      </c>
      <c r="E197" s="211"/>
      <c r="F197" s="394">
        <f t="shared" si="7"/>
        <v>0</v>
      </c>
    </row>
    <row r="198" spans="1:7" ht="12.75" customHeight="1">
      <c r="A198" s="208"/>
      <c r="B198" s="204" t="s">
        <v>143</v>
      </c>
      <c r="C198" s="222" t="s">
        <v>13</v>
      </c>
      <c r="D198" s="221">
        <f t="shared" si="6"/>
        <v>18.374000000000002</v>
      </c>
      <c r="E198" s="211"/>
      <c r="F198" s="394">
        <f t="shared" si="7"/>
        <v>0</v>
      </c>
    </row>
    <row r="199" spans="1:7" ht="12.75" customHeight="1">
      <c r="A199" s="34"/>
      <c r="B199" s="205" t="s">
        <v>22</v>
      </c>
      <c r="C199" s="222"/>
      <c r="D199" s="221">
        <f>SUM(D171:D198)</f>
        <v>1639.3720000000001</v>
      </c>
      <c r="E199" s="211"/>
      <c r="F199" s="238"/>
    </row>
    <row r="200" spans="1:7" ht="12.75" customHeight="1">
      <c r="A200" s="34"/>
      <c r="B200" s="229"/>
      <c r="C200" s="216"/>
      <c r="D200" s="237"/>
      <c r="E200" s="234"/>
      <c r="F200" s="238"/>
    </row>
    <row r="201" spans="1:7" ht="153">
      <c r="A201" s="208">
        <v>5</v>
      </c>
      <c r="B201" s="249" t="s">
        <v>228</v>
      </c>
      <c r="C201" s="289"/>
      <c r="D201" s="290"/>
      <c r="E201" s="290"/>
      <c r="F201" s="290"/>
      <c r="G201" s="291"/>
    </row>
    <row r="202" spans="1:7" ht="12.75" customHeight="1">
      <c r="A202" s="34"/>
      <c r="B202" s="229"/>
      <c r="C202" s="216"/>
      <c r="D202" s="237"/>
      <c r="E202" s="234"/>
      <c r="F202" s="238"/>
    </row>
    <row r="203" spans="1:7" ht="12.75" customHeight="1">
      <c r="A203" s="34"/>
      <c r="B203" s="207" t="s">
        <v>139</v>
      </c>
      <c r="C203" s="209"/>
      <c r="D203" s="219"/>
      <c r="E203" s="219"/>
      <c r="F203" s="220"/>
    </row>
    <row r="204" spans="1:7" ht="12.75" customHeight="1">
      <c r="A204" s="34"/>
      <c r="B204" s="206" t="s">
        <v>119</v>
      </c>
      <c r="C204" s="278" t="s">
        <v>29</v>
      </c>
      <c r="D204" s="221">
        <v>0</v>
      </c>
      <c r="E204" s="211"/>
      <c r="F204" s="394">
        <f>D204*E204</f>
        <v>0</v>
      </c>
    </row>
    <row r="205" spans="1:7" ht="12.75" customHeight="1">
      <c r="A205" s="34"/>
      <c r="B205" s="205" t="s">
        <v>120</v>
      </c>
      <c r="C205" s="278" t="s">
        <v>29</v>
      </c>
      <c r="D205" s="221">
        <v>0</v>
      </c>
      <c r="E205" s="211"/>
      <c r="F205" s="394">
        <f t="shared" ref="F205:F231" si="8">D205*E205</f>
        <v>0</v>
      </c>
    </row>
    <row r="206" spans="1:7" ht="12.75" customHeight="1">
      <c r="A206" s="34"/>
      <c r="B206" s="205" t="s">
        <v>138</v>
      </c>
      <c r="C206" s="278" t="s">
        <v>29</v>
      </c>
      <c r="D206" s="221">
        <v>0</v>
      </c>
      <c r="E206" s="211"/>
      <c r="F206" s="394">
        <f t="shared" si="8"/>
        <v>0</v>
      </c>
    </row>
    <row r="207" spans="1:7" ht="12.75" customHeight="1">
      <c r="A207" s="34"/>
      <c r="B207" s="205"/>
      <c r="C207" s="278"/>
      <c r="D207" s="221"/>
      <c r="E207" s="211"/>
      <c r="F207" s="394"/>
    </row>
    <row r="208" spans="1:7" ht="12.75" customHeight="1">
      <c r="A208" s="34"/>
      <c r="B208" s="258" t="s">
        <v>140</v>
      </c>
      <c r="C208" s="278"/>
      <c r="D208" s="221"/>
      <c r="E208" s="211"/>
      <c r="F208" s="394"/>
    </row>
    <row r="209" spans="1:6" ht="12.75" customHeight="1">
      <c r="A209" s="34"/>
      <c r="B209" s="205" t="s">
        <v>121</v>
      </c>
      <c r="C209" s="278" t="s">
        <v>29</v>
      </c>
      <c r="D209" s="221">
        <v>0</v>
      </c>
      <c r="E209" s="211"/>
      <c r="F209" s="394">
        <f t="shared" si="8"/>
        <v>0</v>
      </c>
    </row>
    <row r="210" spans="1:6" ht="12.75" customHeight="1">
      <c r="A210" s="34"/>
      <c r="B210" s="205" t="s">
        <v>127</v>
      </c>
      <c r="C210" s="278" t="s">
        <v>29</v>
      </c>
      <c r="D210" s="221">
        <v>0</v>
      </c>
      <c r="E210" s="211"/>
      <c r="F210" s="394">
        <f t="shared" si="8"/>
        <v>0</v>
      </c>
    </row>
    <row r="211" spans="1:6" ht="12.75" customHeight="1">
      <c r="A211" s="34"/>
      <c r="B211" s="205" t="s">
        <v>122</v>
      </c>
      <c r="C211" s="278" t="s">
        <v>29</v>
      </c>
      <c r="D211" s="221">
        <v>0</v>
      </c>
      <c r="E211" s="211"/>
      <c r="F211" s="394">
        <f t="shared" si="8"/>
        <v>0</v>
      </c>
    </row>
    <row r="212" spans="1:6" ht="12.75" customHeight="1">
      <c r="A212" s="34"/>
      <c r="B212" s="205" t="s">
        <v>123</v>
      </c>
      <c r="C212" s="278" t="s">
        <v>29</v>
      </c>
      <c r="D212" s="221">
        <v>0</v>
      </c>
      <c r="E212" s="211"/>
      <c r="F212" s="394">
        <f t="shared" si="8"/>
        <v>0</v>
      </c>
    </row>
    <row r="213" spans="1:6" ht="12.75" customHeight="1">
      <c r="A213" s="34"/>
      <c r="B213" s="205" t="s">
        <v>124</v>
      </c>
      <c r="C213" s="278" t="s">
        <v>29</v>
      </c>
      <c r="D213" s="221">
        <v>0</v>
      </c>
      <c r="E213" s="211"/>
      <c r="F213" s="394">
        <f t="shared" si="8"/>
        <v>0</v>
      </c>
    </row>
    <row r="214" spans="1:6" ht="12.75" customHeight="1">
      <c r="A214" s="34"/>
      <c r="B214" s="205" t="s">
        <v>125</v>
      </c>
      <c r="C214" s="278" t="s">
        <v>29</v>
      </c>
      <c r="D214" s="221">
        <v>0</v>
      </c>
      <c r="E214" s="211"/>
      <c r="F214" s="394">
        <f t="shared" si="8"/>
        <v>0</v>
      </c>
    </row>
    <row r="215" spans="1:6" ht="12.75" customHeight="1">
      <c r="A215" s="34"/>
      <c r="B215" s="205" t="s">
        <v>126</v>
      </c>
      <c r="C215" s="278" t="s">
        <v>29</v>
      </c>
      <c r="D215" s="221">
        <v>0</v>
      </c>
      <c r="E215" s="211"/>
      <c r="F215" s="394">
        <f t="shared" si="8"/>
        <v>0</v>
      </c>
    </row>
    <row r="216" spans="1:6" ht="12.75" customHeight="1">
      <c r="A216" s="34"/>
      <c r="B216" s="205" t="s">
        <v>128</v>
      </c>
      <c r="C216" s="278" t="s">
        <v>29</v>
      </c>
      <c r="D216" s="221">
        <v>0</v>
      </c>
      <c r="E216" s="211"/>
      <c r="F216" s="394">
        <f t="shared" si="8"/>
        <v>0</v>
      </c>
    </row>
    <row r="217" spans="1:6" ht="12.75" customHeight="1">
      <c r="A217" s="34"/>
      <c r="B217" s="205" t="s">
        <v>129</v>
      </c>
      <c r="C217" s="278" t="s">
        <v>29</v>
      </c>
      <c r="D217" s="221">
        <v>0</v>
      </c>
      <c r="E217" s="211"/>
      <c r="F217" s="394">
        <f t="shared" si="8"/>
        <v>0</v>
      </c>
    </row>
    <row r="218" spans="1:6" ht="12.75" customHeight="1">
      <c r="A218" s="34"/>
      <c r="B218" s="205" t="s">
        <v>130</v>
      </c>
      <c r="C218" s="278" t="s">
        <v>29</v>
      </c>
      <c r="D218" s="221">
        <v>0</v>
      </c>
      <c r="E218" s="211"/>
      <c r="F218" s="394">
        <f t="shared" si="8"/>
        <v>0</v>
      </c>
    </row>
    <row r="219" spans="1:6" ht="12.75" customHeight="1">
      <c r="A219" s="34"/>
      <c r="B219" s="205" t="s">
        <v>131</v>
      </c>
      <c r="C219" s="278" t="s">
        <v>29</v>
      </c>
      <c r="D219" s="221">
        <v>0</v>
      </c>
      <c r="E219" s="211"/>
      <c r="F219" s="394">
        <f t="shared" si="8"/>
        <v>0</v>
      </c>
    </row>
    <row r="220" spans="1:6" ht="12.75" customHeight="1">
      <c r="A220" s="34"/>
      <c r="B220" s="205" t="s">
        <v>201</v>
      </c>
      <c r="C220" s="278" t="s">
        <v>29</v>
      </c>
      <c r="D220" s="221">
        <v>0</v>
      </c>
      <c r="E220" s="211"/>
      <c r="F220" s="394">
        <f t="shared" si="8"/>
        <v>0</v>
      </c>
    </row>
    <row r="221" spans="1:6" ht="12.75" customHeight="1">
      <c r="A221" s="34"/>
      <c r="B221" s="203" t="s">
        <v>132</v>
      </c>
      <c r="C221" s="278" t="s">
        <v>29</v>
      </c>
      <c r="D221" s="221">
        <v>0</v>
      </c>
      <c r="E221" s="211"/>
      <c r="F221" s="394">
        <f t="shared" si="8"/>
        <v>0</v>
      </c>
    </row>
    <row r="222" spans="1:6" ht="12.75" customHeight="1">
      <c r="A222" s="34"/>
      <c r="B222" s="261" t="s">
        <v>133</v>
      </c>
      <c r="C222" s="278" t="s">
        <v>29</v>
      </c>
      <c r="D222" s="221">
        <v>0</v>
      </c>
      <c r="E222" s="211"/>
      <c r="F222" s="394">
        <f t="shared" si="8"/>
        <v>0</v>
      </c>
    </row>
    <row r="223" spans="1:6" ht="12.75" customHeight="1">
      <c r="A223" s="34"/>
      <c r="B223" s="205" t="s">
        <v>134</v>
      </c>
      <c r="C223" s="278" t="s">
        <v>29</v>
      </c>
      <c r="D223" s="221">
        <v>29</v>
      </c>
      <c r="E223" s="211"/>
      <c r="F223" s="394">
        <f t="shared" si="8"/>
        <v>0</v>
      </c>
    </row>
    <row r="224" spans="1:6" ht="12.75" customHeight="1">
      <c r="A224" s="34"/>
      <c r="B224" s="204" t="s">
        <v>135</v>
      </c>
      <c r="C224" s="278" t="s">
        <v>29</v>
      </c>
      <c r="D224" s="221">
        <v>0</v>
      </c>
      <c r="E224" s="211"/>
      <c r="F224" s="394">
        <f t="shared" si="8"/>
        <v>0</v>
      </c>
    </row>
    <row r="225" spans="1:6" ht="12.75" customHeight="1">
      <c r="A225" s="34"/>
      <c r="C225" s="278"/>
      <c r="D225" s="221"/>
      <c r="E225" s="211"/>
      <c r="F225" s="394"/>
    </row>
    <row r="226" spans="1:6" ht="12.75" customHeight="1">
      <c r="A226" s="34"/>
      <c r="B226" s="260" t="s">
        <v>141</v>
      </c>
      <c r="C226" s="278"/>
      <c r="D226" s="221"/>
      <c r="E226" s="211"/>
      <c r="F226" s="394"/>
    </row>
    <row r="227" spans="1:6" ht="12.75" customHeight="1">
      <c r="A227" s="34"/>
      <c r="B227" s="204" t="s">
        <v>137</v>
      </c>
      <c r="C227" s="278" t="s">
        <v>29</v>
      </c>
      <c r="D227" s="221">
        <v>0</v>
      </c>
      <c r="E227" s="211"/>
      <c r="F227" s="394">
        <f t="shared" si="8"/>
        <v>0</v>
      </c>
    </row>
    <row r="228" spans="1:6" ht="12.75" customHeight="1">
      <c r="A228" s="34"/>
      <c r="C228" s="278"/>
      <c r="D228" s="221"/>
      <c r="E228" s="211"/>
      <c r="F228" s="394"/>
    </row>
    <row r="229" spans="1:6" ht="12.75" customHeight="1">
      <c r="A229" s="34"/>
      <c r="B229" s="260" t="s">
        <v>142</v>
      </c>
      <c r="C229" s="278"/>
      <c r="D229" s="221"/>
      <c r="E229" s="211"/>
      <c r="F229" s="394"/>
    </row>
    <row r="230" spans="1:6" ht="12.75" customHeight="1">
      <c r="A230" s="34"/>
      <c r="B230" s="204" t="s">
        <v>136</v>
      </c>
      <c r="C230" s="278" t="s">
        <v>29</v>
      </c>
      <c r="D230" s="221">
        <v>0</v>
      </c>
      <c r="E230" s="211"/>
      <c r="F230" s="394">
        <f t="shared" si="8"/>
        <v>0</v>
      </c>
    </row>
    <row r="231" spans="1:6" ht="12.75" customHeight="1">
      <c r="A231" s="34"/>
      <c r="B231" s="204" t="s">
        <v>143</v>
      </c>
      <c r="C231" s="278" t="s">
        <v>29</v>
      </c>
      <c r="D231" s="221">
        <v>0</v>
      </c>
      <c r="E231" s="211"/>
      <c r="F231" s="394">
        <f t="shared" si="8"/>
        <v>0</v>
      </c>
    </row>
    <row r="232" spans="1:6" ht="12.75" customHeight="1">
      <c r="A232" s="34"/>
      <c r="B232" s="205" t="s">
        <v>22</v>
      </c>
      <c r="C232" s="222"/>
      <c r="D232" s="221">
        <f>SUM(D204:D231)</f>
        <v>29</v>
      </c>
      <c r="E232" s="211"/>
      <c r="F232" s="238"/>
    </row>
    <row r="233" spans="1:6" ht="12.75" customHeight="1">
      <c r="A233" s="34"/>
      <c r="B233" s="229"/>
      <c r="C233" s="216"/>
      <c r="D233" s="237"/>
      <c r="E233" s="234"/>
      <c r="F233" s="238"/>
    </row>
    <row r="234" spans="1:6" ht="167.25" customHeight="1">
      <c r="A234" s="34">
        <v>6</v>
      </c>
      <c r="B234" s="228" t="s">
        <v>19</v>
      </c>
      <c r="C234" s="216"/>
      <c r="D234" s="217"/>
      <c r="E234" s="217"/>
      <c r="F234" s="218"/>
    </row>
    <row r="235" spans="1:6" ht="26.25" customHeight="1">
      <c r="A235" s="34"/>
      <c r="B235" s="206"/>
      <c r="C235" s="209"/>
      <c r="D235" s="219"/>
      <c r="E235" s="219"/>
      <c r="F235" s="238"/>
    </row>
    <row r="236" spans="1:6" ht="12.75" customHeight="1">
      <c r="A236" s="34"/>
      <c r="B236" s="207" t="s">
        <v>139</v>
      </c>
      <c r="C236" s="209"/>
      <c r="D236" s="219"/>
      <c r="E236" s="219"/>
      <c r="F236" s="220"/>
    </row>
    <row r="237" spans="1:6" ht="12.75" customHeight="1">
      <c r="A237" s="34"/>
      <c r="B237" s="206" t="s">
        <v>119</v>
      </c>
      <c r="C237" s="216" t="s">
        <v>12</v>
      </c>
      <c r="D237" s="221">
        <f>'fekalna osnovni podatki'!P9</f>
        <v>2</v>
      </c>
      <c r="E237" s="217"/>
      <c r="F237" s="394">
        <f>D237*E237</f>
        <v>0</v>
      </c>
    </row>
    <row r="238" spans="1:6" ht="12.75" customHeight="1">
      <c r="A238" s="34"/>
      <c r="B238" s="205" t="s">
        <v>120</v>
      </c>
      <c r="C238" s="216" t="s">
        <v>12</v>
      </c>
      <c r="D238" s="221">
        <f>'fekalna osnovni podatki'!P10</f>
        <v>1</v>
      </c>
      <c r="E238" s="217"/>
      <c r="F238" s="394">
        <f t="shared" ref="F238:F264" si="9">D238*E238</f>
        <v>0</v>
      </c>
    </row>
    <row r="239" spans="1:6" ht="12.75" customHeight="1">
      <c r="A239" s="34"/>
      <c r="B239" s="205" t="s">
        <v>138</v>
      </c>
      <c r="C239" s="216" t="s">
        <v>12</v>
      </c>
      <c r="D239" s="221">
        <f>'fekalna osnovni podatki'!P11</f>
        <v>0</v>
      </c>
      <c r="E239" s="217"/>
      <c r="F239" s="394">
        <f t="shared" si="9"/>
        <v>0</v>
      </c>
    </row>
    <row r="240" spans="1:6" ht="12.75" customHeight="1">
      <c r="A240" s="34"/>
      <c r="B240" s="205"/>
      <c r="C240" s="216"/>
      <c r="D240" s="221"/>
      <c r="E240" s="217"/>
      <c r="F240" s="394"/>
    </row>
    <row r="241" spans="1:6" ht="12.75" customHeight="1">
      <c r="A241" s="34"/>
      <c r="B241" s="258" t="s">
        <v>140</v>
      </c>
      <c r="C241" s="216"/>
      <c r="D241" s="221"/>
      <c r="E241" s="217"/>
      <c r="F241" s="394"/>
    </row>
    <row r="242" spans="1:6" ht="12.75" customHeight="1">
      <c r="A242" s="34"/>
      <c r="B242" s="205" t="s">
        <v>121</v>
      </c>
      <c r="C242" s="216" t="s">
        <v>12</v>
      </c>
      <c r="D242" s="221">
        <f>'fekalna osnovni podatki'!P14</f>
        <v>3</v>
      </c>
      <c r="E242" s="217"/>
      <c r="F242" s="394">
        <f t="shared" si="9"/>
        <v>0</v>
      </c>
    </row>
    <row r="243" spans="1:6" ht="12.75" customHeight="1">
      <c r="A243" s="34"/>
      <c r="B243" s="205" t="s">
        <v>127</v>
      </c>
      <c r="C243" s="216" t="s">
        <v>12</v>
      </c>
      <c r="D243" s="221">
        <f>'fekalna osnovni podatki'!P15</f>
        <v>0</v>
      </c>
      <c r="E243" s="217"/>
      <c r="F243" s="394">
        <f t="shared" si="9"/>
        <v>0</v>
      </c>
    </row>
    <row r="244" spans="1:6" ht="12.75" customHeight="1">
      <c r="A244" s="34"/>
      <c r="B244" s="205" t="s">
        <v>122</v>
      </c>
      <c r="C244" s="216" t="s">
        <v>12</v>
      </c>
      <c r="D244" s="221">
        <f>'fekalna osnovni podatki'!P16</f>
        <v>2</v>
      </c>
      <c r="E244" s="217"/>
      <c r="F244" s="394">
        <f t="shared" si="9"/>
        <v>0</v>
      </c>
    </row>
    <row r="245" spans="1:6" ht="12.75" customHeight="1">
      <c r="A245" s="34"/>
      <c r="B245" s="205" t="s">
        <v>123</v>
      </c>
      <c r="C245" s="216" t="s">
        <v>12</v>
      </c>
      <c r="D245" s="221">
        <f>'fekalna osnovni podatki'!P17</f>
        <v>1</v>
      </c>
      <c r="E245" s="217"/>
      <c r="F245" s="394">
        <f t="shared" si="9"/>
        <v>0</v>
      </c>
    </row>
    <row r="246" spans="1:6" ht="12.75" customHeight="1">
      <c r="A246" s="34"/>
      <c r="B246" s="205" t="s">
        <v>124</v>
      </c>
      <c r="C246" s="216" t="s">
        <v>12</v>
      </c>
      <c r="D246" s="221">
        <f>'fekalna osnovni podatki'!P18</f>
        <v>0</v>
      </c>
      <c r="E246" s="217"/>
      <c r="F246" s="394">
        <f t="shared" si="9"/>
        <v>0</v>
      </c>
    </row>
    <row r="247" spans="1:6" ht="12.75" customHeight="1">
      <c r="A247" s="34"/>
      <c r="B247" s="205" t="s">
        <v>125</v>
      </c>
      <c r="C247" s="216" t="s">
        <v>12</v>
      </c>
      <c r="D247" s="221">
        <f>'fekalna osnovni podatki'!P19</f>
        <v>1</v>
      </c>
      <c r="E247" s="217"/>
      <c r="F247" s="394">
        <f t="shared" si="9"/>
        <v>0</v>
      </c>
    </row>
    <row r="248" spans="1:6" ht="12.75" customHeight="1">
      <c r="A248" s="208"/>
      <c r="B248" s="205" t="s">
        <v>126</v>
      </c>
      <c r="C248" s="216" t="s">
        <v>12</v>
      </c>
      <c r="D248" s="221">
        <f>'fekalna osnovni podatki'!P20</f>
        <v>0</v>
      </c>
      <c r="E248" s="217"/>
      <c r="F248" s="394">
        <f t="shared" si="9"/>
        <v>0</v>
      </c>
    </row>
    <row r="249" spans="1:6" ht="12.75" customHeight="1">
      <c r="A249" s="208"/>
      <c r="B249" s="205" t="s">
        <v>128</v>
      </c>
      <c r="C249" s="216" t="s">
        <v>12</v>
      </c>
      <c r="D249" s="221">
        <f>'fekalna osnovni podatki'!P21</f>
        <v>0</v>
      </c>
      <c r="E249" s="217"/>
      <c r="F249" s="394">
        <f t="shared" si="9"/>
        <v>0</v>
      </c>
    </row>
    <row r="250" spans="1:6" ht="12.75" customHeight="1">
      <c r="A250" s="208"/>
      <c r="B250" s="205" t="s">
        <v>129</v>
      </c>
      <c r="C250" s="216" t="s">
        <v>12</v>
      </c>
      <c r="D250" s="221">
        <f>'fekalna osnovni podatki'!P22</f>
        <v>1</v>
      </c>
      <c r="E250" s="217"/>
      <c r="F250" s="394">
        <f t="shared" si="9"/>
        <v>0</v>
      </c>
    </row>
    <row r="251" spans="1:6" ht="12.75" customHeight="1">
      <c r="A251" s="208"/>
      <c r="B251" s="205" t="s">
        <v>130</v>
      </c>
      <c r="C251" s="216" t="s">
        <v>12</v>
      </c>
      <c r="D251" s="221">
        <f>'fekalna osnovni podatki'!P23</f>
        <v>0</v>
      </c>
      <c r="E251" s="217"/>
      <c r="F251" s="394">
        <f t="shared" si="9"/>
        <v>0</v>
      </c>
    </row>
    <row r="252" spans="1:6" ht="12.75" customHeight="1">
      <c r="A252" s="208"/>
      <c r="B252" s="205" t="s">
        <v>131</v>
      </c>
      <c r="C252" s="216" t="s">
        <v>12</v>
      </c>
      <c r="D252" s="221">
        <f>'fekalna osnovni podatki'!P24</f>
        <v>0</v>
      </c>
      <c r="E252" s="217"/>
      <c r="F252" s="394">
        <f t="shared" si="9"/>
        <v>0</v>
      </c>
    </row>
    <row r="253" spans="1:6" ht="12.75" customHeight="1">
      <c r="A253" s="208"/>
      <c r="B253" s="205" t="s">
        <v>201</v>
      </c>
      <c r="C253" s="216" t="s">
        <v>12</v>
      </c>
      <c r="D253" s="221">
        <f>'fekalna osnovni podatki'!P25</f>
        <v>1</v>
      </c>
      <c r="E253" s="217"/>
      <c r="F253" s="394">
        <f t="shared" si="9"/>
        <v>0</v>
      </c>
    </row>
    <row r="254" spans="1:6" ht="12.75" customHeight="1">
      <c r="A254" s="208"/>
      <c r="B254" s="203" t="s">
        <v>132</v>
      </c>
      <c r="C254" s="216" t="s">
        <v>12</v>
      </c>
      <c r="D254" s="221">
        <f>'fekalna osnovni podatki'!P26</f>
        <v>0</v>
      </c>
      <c r="E254" s="217"/>
      <c r="F254" s="394">
        <f t="shared" si="9"/>
        <v>0</v>
      </c>
    </row>
    <row r="255" spans="1:6" ht="12.75" customHeight="1">
      <c r="A255" s="208"/>
      <c r="B255" s="261" t="s">
        <v>133</v>
      </c>
      <c r="C255" s="216" t="s">
        <v>12</v>
      </c>
      <c r="D255" s="221">
        <f>'fekalna osnovni podatki'!P27</f>
        <v>0</v>
      </c>
      <c r="E255" s="217"/>
      <c r="F255" s="394">
        <f t="shared" si="9"/>
        <v>0</v>
      </c>
    </row>
    <row r="256" spans="1:6" ht="12.75" customHeight="1">
      <c r="A256" s="208"/>
      <c r="B256" s="205" t="s">
        <v>134</v>
      </c>
      <c r="C256" s="216" t="s">
        <v>12</v>
      </c>
      <c r="D256" s="221">
        <f>'fekalna osnovni podatki'!P28</f>
        <v>2</v>
      </c>
      <c r="E256" s="217"/>
      <c r="F256" s="394">
        <f t="shared" si="9"/>
        <v>0</v>
      </c>
    </row>
    <row r="257" spans="1:6" ht="12.75" customHeight="1">
      <c r="A257" s="208"/>
      <c r="B257" s="204" t="s">
        <v>135</v>
      </c>
      <c r="C257" s="216" t="s">
        <v>12</v>
      </c>
      <c r="D257" s="221">
        <f>'fekalna osnovni podatki'!P29</f>
        <v>5</v>
      </c>
      <c r="E257" s="217"/>
      <c r="F257" s="394">
        <f t="shared" si="9"/>
        <v>0</v>
      </c>
    </row>
    <row r="258" spans="1:6" ht="12.75" customHeight="1">
      <c r="A258" s="208"/>
      <c r="C258" s="216"/>
      <c r="D258" s="221"/>
      <c r="E258" s="217"/>
      <c r="F258" s="394"/>
    </row>
    <row r="259" spans="1:6" ht="12.75" customHeight="1">
      <c r="A259" s="208"/>
      <c r="B259" s="260" t="s">
        <v>141</v>
      </c>
      <c r="C259" s="216"/>
      <c r="D259" s="221"/>
      <c r="E259" s="217"/>
      <c r="F259" s="394"/>
    </row>
    <row r="260" spans="1:6" ht="12.75" customHeight="1">
      <c r="A260" s="208"/>
      <c r="B260" s="204" t="s">
        <v>137</v>
      </c>
      <c r="C260" s="216" t="s">
        <v>12</v>
      </c>
      <c r="D260" s="221">
        <f>'fekalna osnovni podatki'!P32</f>
        <v>0</v>
      </c>
      <c r="E260" s="217"/>
      <c r="F260" s="394">
        <f t="shared" si="9"/>
        <v>0</v>
      </c>
    </row>
    <row r="261" spans="1:6" ht="12.75" customHeight="1">
      <c r="A261" s="208"/>
      <c r="C261" s="216"/>
      <c r="D261" s="221"/>
      <c r="E261" s="217"/>
      <c r="F261" s="394"/>
    </row>
    <row r="262" spans="1:6" ht="12.75" customHeight="1">
      <c r="A262" s="208"/>
      <c r="B262" s="260" t="s">
        <v>142</v>
      </c>
      <c r="C262" s="216"/>
      <c r="D262" s="221"/>
      <c r="E262" s="217"/>
      <c r="F262" s="394"/>
    </row>
    <row r="263" spans="1:6" ht="12.75" customHeight="1">
      <c r="A263" s="208"/>
      <c r="B263" s="204" t="s">
        <v>136</v>
      </c>
      <c r="C263" s="216" t="s">
        <v>12</v>
      </c>
      <c r="D263" s="221">
        <f>'fekalna osnovni podatki'!P35</f>
        <v>0</v>
      </c>
      <c r="E263" s="217"/>
      <c r="F263" s="394">
        <f t="shared" si="9"/>
        <v>0</v>
      </c>
    </row>
    <row r="264" spans="1:6" ht="12.75" customHeight="1">
      <c r="A264" s="208"/>
      <c r="B264" s="204" t="s">
        <v>143</v>
      </c>
      <c r="C264" s="216" t="s">
        <v>12</v>
      </c>
      <c r="D264" s="221">
        <f>'fekalna osnovni podatki'!P36</f>
        <v>0</v>
      </c>
      <c r="E264" s="217"/>
      <c r="F264" s="394">
        <f t="shared" si="9"/>
        <v>0</v>
      </c>
    </row>
    <row r="265" spans="1:6" ht="12.75" customHeight="1">
      <c r="A265" s="34"/>
      <c r="B265" s="205" t="s">
        <v>22</v>
      </c>
      <c r="C265" s="222"/>
      <c r="D265" s="221">
        <f>SUM(D237:D264)</f>
        <v>19</v>
      </c>
      <c r="E265" s="211"/>
      <c r="F265" s="238"/>
    </row>
    <row r="266" spans="1:6" ht="12.75" customHeight="1">
      <c r="A266" s="34"/>
      <c r="B266" s="229"/>
      <c r="C266" s="216"/>
      <c r="D266" s="237"/>
      <c r="E266" s="234"/>
      <c r="F266" s="238"/>
    </row>
    <row r="267" spans="1:6" ht="165.75">
      <c r="A267" s="208">
        <f>+A234+1</f>
        <v>7</v>
      </c>
      <c r="B267" s="215" t="s">
        <v>89</v>
      </c>
      <c r="C267" s="216"/>
      <c r="D267" s="217"/>
      <c r="E267" s="217"/>
      <c r="F267" s="218"/>
    </row>
    <row r="268" spans="1:6" ht="12.75" customHeight="1">
      <c r="A268" s="208"/>
      <c r="B268" s="206"/>
      <c r="C268" s="209"/>
      <c r="D268" s="219"/>
      <c r="E268" s="219"/>
      <c r="F268" s="238"/>
    </row>
    <row r="269" spans="1:6" ht="12.75" customHeight="1">
      <c r="A269" s="208"/>
      <c r="B269" s="207" t="s">
        <v>139</v>
      </c>
      <c r="C269" s="209"/>
      <c r="D269" s="219"/>
      <c r="E269" s="219"/>
      <c r="F269" s="220"/>
    </row>
    <row r="270" spans="1:6" ht="12.75" customHeight="1">
      <c r="A270" s="208"/>
      <c r="B270" s="206" t="s">
        <v>119</v>
      </c>
      <c r="C270" s="216" t="s">
        <v>12</v>
      </c>
      <c r="D270" s="221">
        <f>SUM('fekalna osnovni podatki'!Q9:R9)</f>
        <v>5</v>
      </c>
      <c r="E270" s="217"/>
      <c r="F270" s="394">
        <f>D270*E270</f>
        <v>0</v>
      </c>
    </row>
    <row r="271" spans="1:6" ht="12.75" customHeight="1">
      <c r="A271" s="208"/>
      <c r="B271" s="205" t="s">
        <v>120</v>
      </c>
      <c r="C271" s="216" t="s">
        <v>12</v>
      </c>
      <c r="D271" s="221">
        <f>SUM('fekalna osnovni podatki'!Q10:R10)</f>
        <v>2</v>
      </c>
      <c r="E271" s="217"/>
      <c r="F271" s="394">
        <f t="shared" ref="F271:F297" si="10">D271*E271</f>
        <v>0</v>
      </c>
    </row>
    <row r="272" spans="1:6" ht="12.75" customHeight="1">
      <c r="A272" s="208"/>
      <c r="B272" s="205" t="s">
        <v>138</v>
      </c>
      <c r="C272" s="216" t="s">
        <v>12</v>
      </c>
      <c r="D272" s="221">
        <f>SUM('fekalna osnovni podatki'!Q11:R11)</f>
        <v>2</v>
      </c>
      <c r="E272" s="217"/>
      <c r="F272" s="394">
        <f t="shared" si="10"/>
        <v>0</v>
      </c>
    </row>
    <row r="273" spans="1:6" ht="12.75" customHeight="1">
      <c r="A273" s="208"/>
      <c r="B273" s="205"/>
      <c r="C273" s="216"/>
      <c r="D273" s="221"/>
      <c r="E273" s="217"/>
      <c r="F273" s="394"/>
    </row>
    <row r="274" spans="1:6" ht="12.75" customHeight="1">
      <c r="A274" s="208"/>
      <c r="B274" s="258" t="s">
        <v>140</v>
      </c>
      <c r="C274" s="216"/>
      <c r="D274" s="221"/>
      <c r="E274" s="217"/>
      <c r="F274" s="394"/>
    </row>
    <row r="275" spans="1:6" ht="12.75" customHeight="1">
      <c r="A275" s="208"/>
      <c r="B275" s="205" t="s">
        <v>121</v>
      </c>
      <c r="C275" s="216" t="s">
        <v>12</v>
      </c>
      <c r="D275" s="221">
        <f>SUM('fekalna osnovni podatki'!Q14:R14)</f>
        <v>2</v>
      </c>
      <c r="E275" s="217"/>
      <c r="F275" s="394">
        <f t="shared" si="10"/>
        <v>0</v>
      </c>
    </row>
    <row r="276" spans="1:6" ht="12.75" customHeight="1">
      <c r="A276" s="208"/>
      <c r="B276" s="205" t="s">
        <v>127</v>
      </c>
      <c r="C276" s="216" t="s">
        <v>12</v>
      </c>
      <c r="D276" s="221">
        <f>SUM('fekalna osnovni podatki'!Q15:R15)</f>
        <v>0</v>
      </c>
      <c r="E276" s="217"/>
      <c r="F276" s="394">
        <f t="shared" si="10"/>
        <v>0</v>
      </c>
    </row>
    <row r="277" spans="1:6" ht="12.75" customHeight="1">
      <c r="A277" s="208"/>
      <c r="B277" s="205" t="s">
        <v>122</v>
      </c>
      <c r="C277" s="216" t="s">
        <v>12</v>
      </c>
      <c r="D277" s="221">
        <f>SUM('fekalna osnovni podatki'!Q16:R16)</f>
        <v>0</v>
      </c>
      <c r="E277" s="217"/>
      <c r="F277" s="394">
        <f t="shared" si="10"/>
        <v>0</v>
      </c>
    </row>
    <row r="278" spans="1:6" ht="12.75" customHeight="1">
      <c r="A278" s="208"/>
      <c r="B278" s="205" t="s">
        <v>123</v>
      </c>
      <c r="C278" s="216" t="s">
        <v>12</v>
      </c>
      <c r="D278" s="221">
        <f>SUM('fekalna osnovni podatki'!Q17:R17)</f>
        <v>0</v>
      </c>
      <c r="E278" s="217"/>
      <c r="F278" s="394">
        <f t="shared" si="10"/>
        <v>0</v>
      </c>
    </row>
    <row r="279" spans="1:6" ht="12.75" customHeight="1">
      <c r="A279" s="208"/>
      <c r="B279" s="205" t="s">
        <v>124</v>
      </c>
      <c r="C279" s="216" t="s">
        <v>12</v>
      </c>
      <c r="D279" s="221">
        <f>SUM('fekalna osnovni podatki'!Q18:R18)</f>
        <v>0</v>
      </c>
      <c r="E279" s="217"/>
      <c r="F279" s="394">
        <f t="shared" si="10"/>
        <v>0</v>
      </c>
    </row>
    <row r="280" spans="1:6" ht="12.75" customHeight="1">
      <c r="A280" s="208"/>
      <c r="B280" s="205" t="s">
        <v>125</v>
      </c>
      <c r="C280" s="216" t="s">
        <v>12</v>
      </c>
      <c r="D280" s="221">
        <f>SUM('fekalna osnovni podatki'!Q19:R19)</f>
        <v>1</v>
      </c>
      <c r="E280" s="217"/>
      <c r="F280" s="394">
        <f t="shared" si="10"/>
        <v>0</v>
      </c>
    </row>
    <row r="281" spans="1:6" ht="12.75" customHeight="1">
      <c r="A281" s="208"/>
      <c r="B281" s="205" t="s">
        <v>126</v>
      </c>
      <c r="C281" s="216" t="s">
        <v>12</v>
      </c>
      <c r="D281" s="221">
        <f>SUM('fekalna osnovni podatki'!Q20:R20)</f>
        <v>0</v>
      </c>
      <c r="E281" s="217"/>
      <c r="F281" s="394">
        <f t="shared" si="10"/>
        <v>0</v>
      </c>
    </row>
    <row r="282" spans="1:6" ht="12.75" customHeight="1">
      <c r="A282" s="208"/>
      <c r="B282" s="205" t="s">
        <v>128</v>
      </c>
      <c r="C282" s="216" t="s">
        <v>12</v>
      </c>
      <c r="D282" s="221">
        <f>SUM('fekalna osnovni podatki'!Q21:R21)</f>
        <v>0</v>
      </c>
      <c r="E282" s="217"/>
      <c r="F282" s="394">
        <f t="shared" si="10"/>
        <v>0</v>
      </c>
    </row>
    <row r="283" spans="1:6" ht="12.75" customHeight="1">
      <c r="A283" s="208"/>
      <c r="B283" s="205" t="s">
        <v>129</v>
      </c>
      <c r="C283" s="216" t="s">
        <v>12</v>
      </c>
      <c r="D283" s="221">
        <f>SUM('fekalna osnovni podatki'!Q22:R22)</f>
        <v>0</v>
      </c>
      <c r="E283" s="217"/>
      <c r="F283" s="394">
        <f t="shared" si="10"/>
        <v>0</v>
      </c>
    </row>
    <row r="284" spans="1:6" ht="12.75" customHeight="1">
      <c r="A284" s="208"/>
      <c r="B284" s="205" t="s">
        <v>130</v>
      </c>
      <c r="C284" s="216" t="s">
        <v>12</v>
      </c>
      <c r="D284" s="221">
        <f>SUM('fekalna osnovni podatki'!Q23:R23)</f>
        <v>0</v>
      </c>
      <c r="E284" s="217"/>
      <c r="F284" s="394">
        <f t="shared" si="10"/>
        <v>0</v>
      </c>
    </row>
    <row r="285" spans="1:6" ht="12.75" customHeight="1">
      <c r="A285" s="208"/>
      <c r="B285" s="205" t="s">
        <v>131</v>
      </c>
      <c r="C285" s="216" t="s">
        <v>12</v>
      </c>
      <c r="D285" s="221">
        <f>SUM('fekalna osnovni podatki'!Q24:R24)</f>
        <v>0</v>
      </c>
      <c r="E285" s="217"/>
      <c r="F285" s="394">
        <f t="shared" si="10"/>
        <v>0</v>
      </c>
    </row>
    <row r="286" spans="1:6" ht="12.75" customHeight="1">
      <c r="A286" s="208"/>
      <c r="B286" s="205" t="s">
        <v>201</v>
      </c>
      <c r="C286" s="216" t="s">
        <v>12</v>
      </c>
      <c r="D286" s="221">
        <f>SUM('fekalna osnovni podatki'!Q25:R25)</f>
        <v>0</v>
      </c>
      <c r="E286" s="217"/>
      <c r="F286" s="394">
        <f t="shared" si="10"/>
        <v>0</v>
      </c>
    </row>
    <row r="287" spans="1:6" ht="12.75" customHeight="1">
      <c r="A287" s="208"/>
      <c r="B287" s="203" t="s">
        <v>132</v>
      </c>
      <c r="C287" s="216" t="s">
        <v>12</v>
      </c>
      <c r="D287" s="221">
        <f>SUM('fekalna osnovni podatki'!Q26:R26)</f>
        <v>0</v>
      </c>
      <c r="E287" s="217"/>
      <c r="F287" s="394">
        <f t="shared" si="10"/>
        <v>0</v>
      </c>
    </row>
    <row r="288" spans="1:6" ht="12.75" customHeight="1">
      <c r="A288" s="208"/>
      <c r="B288" s="261" t="s">
        <v>133</v>
      </c>
      <c r="C288" s="216" t="s">
        <v>12</v>
      </c>
      <c r="D288" s="221">
        <f>SUM('fekalna osnovni podatki'!Q27:R27)</f>
        <v>0</v>
      </c>
      <c r="E288" s="217"/>
      <c r="F288" s="394">
        <f t="shared" si="10"/>
        <v>0</v>
      </c>
    </row>
    <row r="289" spans="1:6" ht="12.75" customHeight="1">
      <c r="A289" s="208"/>
      <c r="B289" s="205" t="s">
        <v>134</v>
      </c>
      <c r="C289" s="216" t="s">
        <v>12</v>
      </c>
      <c r="D289" s="221">
        <f>SUM('fekalna osnovni podatki'!Q28:R28)</f>
        <v>0</v>
      </c>
      <c r="E289" s="217"/>
      <c r="F289" s="394">
        <f t="shared" si="10"/>
        <v>0</v>
      </c>
    </row>
    <row r="290" spans="1:6" ht="12.75" customHeight="1">
      <c r="A290" s="208"/>
      <c r="B290" s="204" t="s">
        <v>135</v>
      </c>
      <c r="C290" s="216" t="s">
        <v>12</v>
      </c>
      <c r="D290" s="221">
        <f>SUM('fekalna osnovni podatki'!Q29:R29)</f>
        <v>2</v>
      </c>
      <c r="E290" s="217"/>
      <c r="F290" s="394">
        <f t="shared" si="10"/>
        <v>0</v>
      </c>
    </row>
    <row r="291" spans="1:6" ht="12.75" customHeight="1">
      <c r="A291" s="208"/>
      <c r="C291" s="216"/>
      <c r="D291" s="221"/>
      <c r="E291" s="217"/>
      <c r="F291" s="394"/>
    </row>
    <row r="292" spans="1:6" ht="12.75" customHeight="1">
      <c r="A292" s="208"/>
      <c r="B292" s="260" t="s">
        <v>141</v>
      </c>
      <c r="C292" s="216"/>
      <c r="D292" s="221"/>
      <c r="E292" s="217"/>
      <c r="F292" s="394"/>
    </row>
    <row r="293" spans="1:6" ht="12.75" customHeight="1">
      <c r="A293" s="208"/>
      <c r="B293" s="204" t="s">
        <v>137</v>
      </c>
      <c r="C293" s="216" t="s">
        <v>12</v>
      </c>
      <c r="D293" s="221">
        <f>SUM('fekalna osnovni podatki'!Q32:R32)</f>
        <v>0</v>
      </c>
      <c r="E293" s="217"/>
      <c r="F293" s="394">
        <f t="shared" si="10"/>
        <v>0</v>
      </c>
    </row>
    <row r="294" spans="1:6" ht="12.75" customHeight="1">
      <c r="A294" s="208"/>
      <c r="C294" s="216"/>
      <c r="D294" s="221"/>
      <c r="E294" s="217"/>
      <c r="F294" s="394"/>
    </row>
    <row r="295" spans="1:6" ht="12.75" customHeight="1">
      <c r="A295" s="208"/>
      <c r="B295" s="260" t="s">
        <v>142</v>
      </c>
      <c r="C295" s="216"/>
      <c r="D295" s="221"/>
      <c r="E295" s="217"/>
      <c r="F295" s="394"/>
    </row>
    <row r="296" spans="1:6" ht="12.75" customHeight="1">
      <c r="A296" s="208"/>
      <c r="B296" s="204" t="s">
        <v>136</v>
      </c>
      <c r="C296" s="216" t="s">
        <v>12</v>
      </c>
      <c r="D296" s="221">
        <f>SUM('fekalna osnovni podatki'!Q35:R35)</f>
        <v>0</v>
      </c>
      <c r="E296" s="217"/>
      <c r="F296" s="394">
        <f t="shared" si="10"/>
        <v>0</v>
      </c>
    </row>
    <row r="297" spans="1:6" ht="12.75" customHeight="1">
      <c r="A297" s="208"/>
      <c r="B297" s="204" t="s">
        <v>143</v>
      </c>
      <c r="C297" s="216" t="s">
        <v>12</v>
      </c>
      <c r="D297" s="221">
        <f>SUM('fekalna osnovni podatki'!Q36:R36)</f>
        <v>0</v>
      </c>
      <c r="E297" s="217"/>
      <c r="F297" s="394">
        <f t="shared" si="10"/>
        <v>0</v>
      </c>
    </row>
    <row r="298" spans="1:6" ht="12.75" customHeight="1">
      <c r="A298" s="208"/>
      <c r="B298" s="205" t="s">
        <v>22</v>
      </c>
      <c r="C298" s="222"/>
      <c r="D298" s="221">
        <f>SUM(D270:D297)</f>
        <v>14</v>
      </c>
      <c r="E298" s="211"/>
      <c r="F298" s="238"/>
    </row>
    <row r="299" spans="1:6" ht="12.75" customHeight="1">
      <c r="A299" s="34"/>
      <c r="B299" s="229"/>
      <c r="C299" s="216"/>
      <c r="D299" s="237"/>
      <c r="E299" s="234"/>
      <c r="F299" s="238"/>
    </row>
    <row r="300" spans="1:6" ht="51">
      <c r="A300" s="34">
        <f>+A267+1</f>
        <v>8</v>
      </c>
      <c r="B300" s="273" t="s">
        <v>20</v>
      </c>
      <c r="C300" s="209"/>
      <c r="D300" s="221"/>
      <c r="E300" s="219"/>
      <c r="F300" s="220"/>
    </row>
    <row r="301" spans="1:6" ht="12.75" customHeight="1">
      <c r="A301" s="34"/>
      <c r="B301" s="206"/>
      <c r="C301" s="209"/>
      <c r="D301" s="219"/>
      <c r="E301" s="219"/>
      <c r="F301" s="238"/>
    </row>
    <row r="302" spans="1:6" ht="12.75" customHeight="1">
      <c r="A302" s="34"/>
      <c r="B302" s="207" t="s">
        <v>139</v>
      </c>
      <c r="C302" s="209"/>
      <c r="D302" s="219"/>
      <c r="E302" s="219"/>
      <c r="F302" s="220"/>
    </row>
    <row r="303" spans="1:6" ht="12.75" customHeight="1">
      <c r="A303" s="34"/>
      <c r="B303" s="206" t="s">
        <v>119</v>
      </c>
      <c r="C303" s="216" t="s">
        <v>12</v>
      </c>
      <c r="D303" s="221">
        <f>+D8*0.8</f>
        <v>96.128</v>
      </c>
      <c r="E303" s="217"/>
      <c r="F303" s="394">
        <f>D303*E303</f>
        <v>0</v>
      </c>
    </row>
    <row r="304" spans="1:6" ht="12.75" customHeight="1">
      <c r="A304" s="34"/>
      <c r="B304" s="205" t="s">
        <v>120</v>
      </c>
      <c r="C304" s="216" t="s">
        <v>12</v>
      </c>
      <c r="D304" s="221">
        <f>+D9*0.8</f>
        <v>132.44800000000001</v>
      </c>
      <c r="E304" s="217"/>
      <c r="F304" s="394">
        <f t="shared" ref="F304:F330" si="11">D304*E304</f>
        <v>0</v>
      </c>
    </row>
    <row r="305" spans="1:6" ht="12.75" customHeight="1">
      <c r="A305" s="34"/>
      <c r="B305" s="205" t="s">
        <v>138</v>
      </c>
      <c r="C305" s="216" t="s">
        <v>12</v>
      </c>
      <c r="D305" s="221">
        <f>+D10*0.8</f>
        <v>49.680000000000007</v>
      </c>
      <c r="E305" s="217"/>
      <c r="F305" s="394">
        <f t="shared" si="11"/>
        <v>0</v>
      </c>
    </row>
    <row r="306" spans="1:6" ht="12.75" customHeight="1">
      <c r="A306" s="34"/>
      <c r="B306" s="205"/>
      <c r="C306" s="216"/>
      <c r="D306" s="221"/>
      <c r="E306" s="217"/>
      <c r="F306" s="394"/>
    </row>
    <row r="307" spans="1:6" ht="12.75" customHeight="1">
      <c r="A307" s="34"/>
      <c r="B307" s="258" t="s">
        <v>140</v>
      </c>
      <c r="C307" s="216"/>
      <c r="D307" s="221"/>
      <c r="E307" s="217"/>
      <c r="F307" s="394"/>
    </row>
    <row r="308" spans="1:6" ht="12.75" customHeight="1">
      <c r="A308" s="34"/>
      <c r="B308" s="205" t="s">
        <v>121</v>
      </c>
      <c r="C308" s="216" t="s">
        <v>12</v>
      </c>
      <c r="D308" s="221">
        <f t="shared" ref="D308:D323" si="12">+D13*0.8</f>
        <v>309.20000000000005</v>
      </c>
      <c r="E308" s="217"/>
      <c r="F308" s="394">
        <f t="shared" si="11"/>
        <v>0</v>
      </c>
    </row>
    <row r="309" spans="1:6" ht="12.75" customHeight="1">
      <c r="A309" s="34"/>
      <c r="B309" s="205" t="s">
        <v>127</v>
      </c>
      <c r="C309" s="216" t="s">
        <v>12</v>
      </c>
      <c r="D309" s="221">
        <f t="shared" si="12"/>
        <v>13.439999999999998</v>
      </c>
      <c r="E309" s="217"/>
      <c r="F309" s="394">
        <f t="shared" si="11"/>
        <v>0</v>
      </c>
    </row>
    <row r="310" spans="1:6" ht="12.75" customHeight="1">
      <c r="A310" s="34"/>
      <c r="B310" s="205" t="s">
        <v>122</v>
      </c>
      <c r="C310" s="216" t="s">
        <v>12</v>
      </c>
      <c r="D310" s="221">
        <f t="shared" si="12"/>
        <v>235.70400000000001</v>
      </c>
      <c r="E310" s="217"/>
      <c r="F310" s="394">
        <f t="shared" si="11"/>
        <v>0</v>
      </c>
    </row>
    <row r="311" spans="1:6" ht="12.75" customHeight="1">
      <c r="A311" s="34"/>
      <c r="B311" s="205" t="s">
        <v>123</v>
      </c>
      <c r="C311" s="216" t="s">
        <v>12</v>
      </c>
      <c r="D311" s="221">
        <f t="shared" si="12"/>
        <v>182.14400000000001</v>
      </c>
      <c r="E311" s="217"/>
      <c r="F311" s="394">
        <f t="shared" si="11"/>
        <v>0</v>
      </c>
    </row>
    <row r="312" spans="1:6" ht="12.75" customHeight="1">
      <c r="A312" s="34"/>
      <c r="B312" s="205" t="s">
        <v>124</v>
      </c>
      <c r="C312" s="216" t="s">
        <v>12</v>
      </c>
      <c r="D312" s="221">
        <f t="shared" si="12"/>
        <v>241.00800000000001</v>
      </c>
      <c r="E312" s="217"/>
      <c r="F312" s="394">
        <f t="shared" si="11"/>
        <v>0</v>
      </c>
    </row>
    <row r="313" spans="1:6" ht="12.75" customHeight="1">
      <c r="A313" s="34"/>
      <c r="B313" s="205" t="s">
        <v>125</v>
      </c>
      <c r="C313" s="216" t="s">
        <v>12</v>
      </c>
      <c r="D313" s="221">
        <f t="shared" si="12"/>
        <v>131.024</v>
      </c>
      <c r="E313" s="217"/>
      <c r="F313" s="394">
        <f t="shared" si="11"/>
        <v>0</v>
      </c>
    </row>
    <row r="314" spans="1:6" ht="12.75" customHeight="1">
      <c r="A314" s="208"/>
      <c r="B314" s="205" t="s">
        <v>126</v>
      </c>
      <c r="C314" s="216" t="s">
        <v>12</v>
      </c>
      <c r="D314" s="221">
        <f t="shared" si="12"/>
        <v>65.8</v>
      </c>
      <c r="E314" s="217"/>
      <c r="F314" s="394">
        <f t="shared" si="11"/>
        <v>0</v>
      </c>
    </row>
    <row r="315" spans="1:6" ht="12.75" customHeight="1">
      <c r="A315" s="208"/>
      <c r="B315" s="205" t="s">
        <v>128</v>
      </c>
      <c r="C315" s="216" t="s">
        <v>12</v>
      </c>
      <c r="D315" s="221">
        <f t="shared" si="12"/>
        <v>42.64</v>
      </c>
      <c r="E315" s="217"/>
      <c r="F315" s="394">
        <f t="shared" si="11"/>
        <v>0</v>
      </c>
    </row>
    <row r="316" spans="1:6" ht="12.75" customHeight="1">
      <c r="A316" s="208"/>
      <c r="B316" s="205" t="s">
        <v>129</v>
      </c>
      <c r="C316" s="216" t="s">
        <v>12</v>
      </c>
      <c r="D316" s="221">
        <f t="shared" si="12"/>
        <v>254.21600000000001</v>
      </c>
      <c r="E316" s="217"/>
      <c r="F316" s="394">
        <f t="shared" si="11"/>
        <v>0</v>
      </c>
    </row>
    <row r="317" spans="1:6" ht="12.75" customHeight="1">
      <c r="A317" s="208"/>
      <c r="B317" s="205" t="s">
        <v>130</v>
      </c>
      <c r="C317" s="216" t="s">
        <v>12</v>
      </c>
      <c r="D317" s="221">
        <f t="shared" si="12"/>
        <v>42.28</v>
      </c>
      <c r="E317" s="217"/>
      <c r="F317" s="394">
        <f t="shared" si="11"/>
        <v>0</v>
      </c>
    </row>
    <row r="318" spans="1:6" ht="12.75" customHeight="1">
      <c r="A318" s="208"/>
      <c r="B318" s="205" t="s">
        <v>131</v>
      </c>
      <c r="C318" s="216" t="s">
        <v>12</v>
      </c>
      <c r="D318" s="221">
        <f t="shared" si="12"/>
        <v>12.568000000000001</v>
      </c>
      <c r="E318" s="217"/>
      <c r="F318" s="394">
        <f t="shared" si="11"/>
        <v>0</v>
      </c>
    </row>
    <row r="319" spans="1:6" ht="12.75" customHeight="1">
      <c r="A319" s="208"/>
      <c r="B319" s="205" t="s">
        <v>201</v>
      </c>
      <c r="C319" s="216" t="s">
        <v>12</v>
      </c>
      <c r="D319" s="221">
        <f t="shared" si="12"/>
        <v>24.144000000000002</v>
      </c>
      <c r="E319" s="217"/>
      <c r="F319" s="394">
        <f t="shared" si="11"/>
        <v>0</v>
      </c>
    </row>
    <row r="320" spans="1:6" ht="12.75" customHeight="1">
      <c r="A320" s="208"/>
      <c r="B320" s="203" t="s">
        <v>132</v>
      </c>
      <c r="C320" s="216" t="s">
        <v>12</v>
      </c>
      <c r="D320" s="221">
        <f t="shared" si="12"/>
        <v>27.016000000000005</v>
      </c>
      <c r="E320" s="217"/>
      <c r="F320" s="394">
        <f t="shared" si="11"/>
        <v>0</v>
      </c>
    </row>
    <row r="321" spans="1:6" ht="12.75" customHeight="1">
      <c r="A321" s="208"/>
      <c r="B321" s="261" t="s">
        <v>133</v>
      </c>
      <c r="C321" s="216" t="s">
        <v>12</v>
      </c>
      <c r="D321" s="221">
        <f t="shared" si="12"/>
        <v>68.64</v>
      </c>
      <c r="E321" s="217"/>
      <c r="F321" s="394">
        <f t="shared" si="11"/>
        <v>0</v>
      </c>
    </row>
    <row r="322" spans="1:6" ht="12.75" customHeight="1">
      <c r="A322" s="208"/>
      <c r="B322" s="205" t="s">
        <v>134</v>
      </c>
      <c r="C322" s="216" t="s">
        <v>12</v>
      </c>
      <c r="D322" s="221">
        <f t="shared" si="12"/>
        <v>27.176000000000002</v>
      </c>
      <c r="E322" s="217"/>
      <c r="F322" s="394">
        <f t="shared" si="11"/>
        <v>0</v>
      </c>
    </row>
    <row r="323" spans="1:6" ht="12.75" customHeight="1">
      <c r="A323" s="208"/>
      <c r="B323" s="204" t="s">
        <v>135</v>
      </c>
      <c r="C323" s="216" t="s">
        <v>12</v>
      </c>
      <c r="D323" s="221">
        <f t="shared" si="12"/>
        <v>241.18400000000003</v>
      </c>
      <c r="E323" s="217"/>
      <c r="F323" s="394">
        <f t="shared" si="11"/>
        <v>0</v>
      </c>
    </row>
    <row r="324" spans="1:6" ht="12.75" customHeight="1">
      <c r="A324" s="208"/>
      <c r="C324" s="216"/>
      <c r="D324" s="221"/>
      <c r="E324" s="217"/>
      <c r="F324" s="394"/>
    </row>
    <row r="325" spans="1:6" ht="12.75" customHeight="1">
      <c r="A325" s="208"/>
      <c r="B325" s="260" t="s">
        <v>141</v>
      </c>
      <c r="C325" s="216"/>
      <c r="D325" s="221"/>
      <c r="E325" s="217"/>
      <c r="F325" s="394"/>
    </row>
    <row r="326" spans="1:6" ht="12.75" customHeight="1">
      <c r="A326" s="208"/>
      <c r="B326" s="204" t="s">
        <v>137</v>
      </c>
      <c r="C326" s="216" t="s">
        <v>12</v>
      </c>
      <c r="D326" s="221">
        <f>+D31*0.8</f>
        <v>95.528000000000006</v>
      </c>
      <c r="E326" s="217"/>
      <c r="F326" s="394">
        <f t="shared" si="11"/>
        <v>0</v>
      </c>
    </row>
    <row r="327" spans="1:6" ht="12.75" customHeight="1">
      <c r="A327" s="208"/>
      <c r="C327" s="216"/>
      <c r="D327" s="221"/>
      <c r="E327" s="217"/>
      <c r="F327" s="394"/>
    </row>
    <row r="328" spans="1:6" ht="12.75" customHeight="1">
      <c r="A328" s="208"/>
      <c r="B328" s="260" t="s">
        <v>142</v>
      </c>
      <c r="C328" s="216"/>
      <c r="D328" s="221"/>
      <c r="E328" s="217"/>
      <c r="F328" s="394"/>
    </row>
    <row r="329" spans="1:6" ht="12.75" customHeight="1">
      <c r="A329" s="208"/>
      <c r="B329" s="204" t="s">
        <v>136</v>
      </c>
      <c r="C329" s="216" t="s">
        <v>12</v>
      </c>
      <c r="D329" s="221">
        <f>+D34*0.8</f>
        <v>145.39200000000002</v>
      </c>
      <c r="E329" s="217"/>
      <c r="F329" s="394">
        <f t="shared" si="11"/>
        <v>0</v>
      </c>
    </row>
    <row r="330" spans="1:6" ht="12.75" customHeight="1">
      <c r="A330" s="208"/>
      <c r="B330" s="204" t="s">
        <v>143</v>
      </c>
      <c r="C330" s="216" t="s">
        <v>12</v>
      </c>
      <c r="D330" s="221">
        <f>+D35*0.8</f>
        <v>38.592000000000006</v>
      </c>
      <c r="E330" s="217"/>
      <c r="F330" s="394">
        <f t="shared" si="11"/>
        <v>0</v>
      </c>
    </row>
    <row r="331" spans="1:6" ht="12.75" customHeight="1">
      <c r="A331" s="34"/>
      <c r="B331" s="205" t="s">
        <v>22</v>
      </c>
      <c r="C331" s="222"/>
      <c r="D331" s="221">
        <f>SUM(D303:D330)</f>
        <v>2475.9520000000002</v>
      </c>
      <c r="E331" s="211"/>
      <c r="F331" s="238"/>
    </row>
    <row r="332" spans="1:6" ht="12.75" customHeight="1">
      <c r="A332" s="34"/>
      <c r="B332" s="206"/>
      <c r="C332" s="209"/>
      <c r="D332" s="221"/>
      <c r="E332" s="219"/>
      <c r="F332" s="220"/>
    </row>
    <row r="333" spans="1:6" ht="140.25" customHeight="1">
      <c r="A333" s="34">
        <f>+A300+1</f>
        <v>9</v>
      </c>
      <c r="B333" s="245" t="s">
        <v>90</v>
      </c>
      <c r="C333" s="209"/>
      <c r="D333" s="221"/>
      <c r="E333" s="226"/>
      <c r="F333" s="227"/>
    </row>
    <row r="334" spans="1:6" ht="15.75" customHeight="1">
      <c r="A334" s="34"/>
      <c r="B334" s="225"/>
      <c r="C334" s="209"/>
      <c r="D334" s="221"/>
      <c r="E334" s="226"/>
      <c r="F334" s="227"/>
    </row>
    <row r="335" spans="1:6" ht="15">
      <c r="A335" s="34"/>
      <c r="B335" s="207" t="s">
        <v>139</v>
      </c>
      <c r="C335" s="209"/>
      <c r="D335" s="219"/>
      <c r="E335" s="219"/>
      <c r="F335" s="220"/>
    </row>
    <row r="336" spans="1:6" ht="12.75" customHeight="1">
      <c r="A336" s="34"/>
      <c r="B336" s="206" t="s">
        <v>119</v>
      </c>
      <c r="C336" s="209" t="s">
        <v>13</v>
      </c>
      <c r="D336" s="221">
        <f>+G8*0.5</f>
        <v>24</v>
      </c>
      <c r="E336" s="217"/>
      <c r="F336" s="394">
        <f>D336*E336</f>
        <v>0</v>
      </c>
    </row>
    <row r="337" spans="1:6" ht="12.75" customHeight="1">
      <c r="A337" s="34"/>
      <c r="B337" s="205" t="s">
        <v>120</v>
      </c>
      <c r="C337" s="209" t="s">
        <v>13</v>
      </c>
      <c r="D337" s="221">
        <f>+G9*0.5</f>
        <v>0</v>
      </c>
      <c r="E337" s="217"/>
      <c r="F337" s="394">
        <f t="shared" ref="F337:F363" si="13">D337*E337</f>
        <v>0</v>
      </c>
    </row>
    <row r="338" spans="1:6" ht="12.75" customHeight="1">
      <c r="A338" s="34"/>
      <c r="B338" s="205" t="s">
        <v>138</v>
      </c>
      <c r="C338" s="209" t="s">
        <v>13</v>
      </c>
      <c r="D338" s="221">
        <f>+G10*0.5</f>
        <v>20.5</v>
      </c>
      <c r="E338" s="217"/>
      <c r="F338" s="394">
        <f t="shared" si="13"/>
        <v>0</v>
      </c>
    </row>
    <row r="339" spans="1:6" ht="12.75" customHeight="1">
      <c r="A339" s="34"/>
      <c r="B339" s="205"/>
      <c r="C339" s="209"/>
      <c r="D339" s="221"/>
      <c r="E339" s="217"/>
      <c r="F339" s="394"/>
    </row>
    <row r="340" spans="1:6" ht="12.75" customHeight="1">
      <c r="A340" s="34"/>
      <c r="B340" s="258" t="s">
        <v>140</v>
      </c>
      <c r="C340" s="209"/>
      <c r="D340" s="221"/>
      <c r="E340" s="217"/>
      <c r="F340" s="394"/>
    </row>
    <row r="341" spans="1:6" ht="12.75" customHeight="1">
      <c r="A341" s="34"/>
      <c r="B341" s="205" t="s">
        <v>121</v>
      </c>
      <c r="C341" s="209" t="s">
        <v>13</v>
      </c>
      <c r="D341" s="221">
        <f t="shared" ref="D341:D356" si="14">+G13*0.5</f>
        <v>18.5</v>
      </c>
      <c r="E341" s="217"/>
      <c r="F341" s="394">
        <f t="shared" si="13"/>
        <v>0</v>
      </c>
    </row>
    <row r="342" spans="1:6" ht="12.75" customHeight="1">
      <c r="A342" s="34"/>
      <c r="B342" s="205" t="s">
        <v>127</v>
      </c>
      <c r="C342" s="209" t="s">
        <v>13</v>
      </c>
      <c r="D342" s="221">
        <f t="shared" si="14"/>
        <v>8.5</v>
      </c>
      <c r="E342" s="217"/>
      <c r="F342" s="394">
        <f t="shared" si="13"/>
        <v>0</v>
      </c>
    </row>
    <row r="343" spans="1:6" ht="12.75" customHeight="1">
      <c r="A343" s="34"/>
      <c r="B343" s="205" t="s">
        <v>122</v>
      </c>
      <c r="C343" s="209" t="s">
        <v>13</v>
      </c>
      <c r="D343" s="221">
        <f t="shared" si="14"/>
        <v>137</v>
      </c>
      <c r="E343" s="217"/>
      <c r="F343" s="394">
        <f t="shared" si="13"/>
        <v>0</v>
      </c>
    </row>
    <row r="344" spans="1:6" ht="12.75" customHeight="1">
      <c r="A344" s="34"/>
      <c r="B344" s="205" t="s">
        <v>123</v>
      </c>
      <c r="C344" s="209" t="s">
        <v>13</v>
      </c>
      <c r="D344" s="221">
        <f t="shared" si="14"/>
        <v>30.5</v>
      </c>
      <c r="E344" s="217"/>
      <c r="F344" s="394">
        <f t="shared" si="13"/>
        <v>0</v>
      </c>
    </row>
    <row r="345" spans="1:6" ht="12.75" customHeight="1">
      <c r="A345" s="34"/>
      <c r="B345" s="205" t="s">
        <v>124</v>
      </c>
      <c r="C345" s="209" t="s">
        <v>13</v>
      </c>
      <c r="D345" s="221">
        <f t="shared" si="14"/>
        <v>67.5</v>
      </c>
      <c r="E345" s="217"/>
      <c r="F345" s="394">
        <f t="shared" si="13"/>
        <v>0</v>
      </c>
    </row>
    <row r="346" spans="1:6" ht="12.75" customHeight="1">
      <c r="A346" s="34"/>
      <c r="B346" s="205" t="s">
        <v>125</v>
      </c>
      <c r="C346" s="209" t="s">
        <v>13</v>
      </c>
      <c r="D346" s="221">
        <f t="shared" si="14"/>
        <v>0.5</v>
      </c>
      <c r="E346" s="217"/>
      <c r="F346" s="394">
        <f t="shared" si="13"/>
        <v>0</v>
      </c>
    </row>
    <row r="347" spans="1:6" ht="12.75" customHeight="1">
      <c r="A347" s="208"/>
      <c r="B347" s="205" t="s">
        <v>126</v>
      </c>
      <c r="C347" s="209" t="s">
        <v>13</v>
      </c>
      <c r="D347" s="221">
        <f t="shared" si="14"/>
        <v>42</v>
      </c>
      <c r="E347" s="217"/>
      <c r="F347" s="394">
        <f t="shared" si="13"/>
        <v>0</v>
      </c>
    </row>
    <row r="348" spans="1:6" ht="12.75" customHeight="1">
      <c r="A348" s="208"/>
      <c r="B348" s="205" t="s">
        <v>128</v>
      </c>
      <c r="C348" s="209" t="s">
        <v>13</v>
      </c>
      <c r="D348" s="221">
        <f t="shared" si="14"/>
        <v>27</v>
      </c>
      <c r="E348" s="217"/>
      <c r="F348" s="394">
        <f t="shared" si="13"/>
        <v>0</v>
      </c>
    </row>
    <row r="349" spans="1:6" ht="12.75" customHeight="1">
      <c r="A349" s="208"/>
      <c r="B349" s="205" t="s">
        <v>129</v>
      </c>
      <c r="C349" s="209" t="s">
        <v>13</v>
      </c>
      <c r="D349" s="221">
        <f t="shared" si="14"/>
        <v>0.5</v>
      </c>
      <c r="E349" s="217"/>
      <c r="F349" s="394">
        <f t="shared" si="13"/>
        <v>0</v>
      </c>
    </row>
    <row r="350" spans="1:6" ht="12.75" customHeight="1">
      <c r="A350" s="208"/>
      <c r="B350" s="205" t="s">
        <v>130</v>
      </c>
      <c r="C350" s="209" t="s">
        <v>13</v>
      </c>
      <c r="D350" s="221">
        <f t="shared" si="14"/>
        <v>27</v>
      </c>
      <c r="E350" s="217"/>
      <c r="F350" s="394">
        <f t="shared" si="13"/>
        <v>0</v>
      </c>
    </row>
    <row r="351" spans="1:6" ht="12.75" customHeight="1">
      <c r="A351" s="208"/>
      <c r="B351" s="205" t="s">
        <v>131</v>
      </c>
      <c r="C351" s="209" t="s">
        <v>13</v>
      </c>
      <c r="D351" s="221">
        <f t="shared" si="14"/>
        <v>8.5</v>
      </c>
      <c r="E351" s="217"/>
      <c r="F351" s="394">
        <f t="shared" si="13"/>
        <v>0</v>
      </c>
    </row>
    <row r="352" spans="1:6" ht="12.75" customHeight="1">
      <c r="A352" s="208"/>
      <c r="B352" s="205" t="s">
        <v>201</v>
      </c>
      <c r="C352" s="209" t="s">
        <v>13</v>
      </c>
      <c r="D352" s="221">
        <f t="shared" si="14"/>
        <v>14</v>
      </c>
      <c r="E352" s="217"/>
      <c r="F352" s="394">
        <f t="shared" si="13"/>
        <v>0</v>
      </c>
    </row>
    <row r="353" spans="1:6" ht="12.75" customHeight="1">
      <c r="A353" s="208"/>
      <c r="B353" s="203" t="s">
        <v>132</v>
      </c>
      <c r="C353" s="209" t="s">
        <v>13</v>
      </c>
      <c r="D353" s="221">
        <f t="shared" si="14"/>
        <v>0.5</v>
      </c>
      <c r="E353" s="217"/>
      <c r="F353" s="394">
        <f t="shared" si="13"/>
        <v>0</v>
      </c>
    </row>
    <row r="354" spans="1:6" ht="12.75" customHeight="1">
      <c r="A354" s="208"/>
      <c r="B354" s="261" t="s">
        <v>133</v>
      </c>
      <c r="C354" s="209" t="s">
        <v>13</v>
      </c>
      <c r="D354" s="221">
        <f t="shared" si="14"/>
        <v>43</v>
      </c>
      <c r="E354" s="217"/>
      <c r="F354" s="394">
        <f t="shared" si="13"/>
        <v>0</v>
      </c>
    </row>
    <row r="355" spans="1:6" ht="12.75" customHeight="1">
      <c r="A355" s="208"/>
      <c r="B355" s="205" t="s">
        <v>134</v>
      </c>
      <c r="C355" s="209" t="s">
        <v>13</v>
      </c>
      <c r="D355" s="221">
        <f t="shared" si="14"/>
        <v>17.5</v>
      </c>
      <c r="E355" s="217"/>
      <c r="F355" s="394">
        <f t="shared" si="13"/>
        <v>0</v>
      </c>
    </row>
    <row r="356" spans="1:6" ht="12.75" customHeight="1">
      <c r="A356" s="208"/>
      <c r="B356" s="204" t="s">
        <v>135</v>
      </c>
      <c r="C356" s="209" t="s">
        <v>13</v>
      </c>
      <c r="D356" s="221">
        <f t="shared" si="14"/>
        <v>28</v>
      </c>
      <c r="E356" s="217"/>
      <c r="F356" s="394">
        <f t="shared" si="13"/>
        <v>0</v>
      </c>
    </row>
    <row r="357" spans="1:6" ht="12.75" customHeight="1">
      <c r="A357" s="208"/>
      <c r="C357" s="209"/>
      <c r="D357" s="221"/>
      <c r="E357" s="217"/>
      <c r="F357" s="394"/>
    </row>
    <row r="358" spans="1:6" ht="12.75" customHeight="1">
      <c r="A358" s="208"/>
      <c r="B358" s="260" t="s">
        <v>141</v>
      </c>
      <c r="C358" s="209"/>
      <c r="D358" s="221"/>
      <c r="E358" s="217"/>
      <c r="F358" s="394"/>
    </row>
    <row r="359" spans="1:6" ht="12.75" customHeight="1">
      <c r="A359" s="208"/>
      <c r="B359" s="204" t="s">
        <v>137</v>
      </c>
      <c r="C359" s="209" t="s">
        <v>13</v>
      </c>
      <c r="D359" s="221">
        <f>+G31*0.5</f>
        <v>35.5</v>
      </c>
      <c r="E359" s="217"/>
      <c r="F359" s="394">
        <f t="shared" si="13"/>
        <v>0</v>
      </c>
    </row>
    <row r="360" spans="1:6" ht="12.75" customHeight="1">
      <c r="A360" s="208"/>
      <c r="C360" s="209"/>
      <c r="D360" s="221"/>
      <c r="E360" s="217"/>
      <c r="F360" s="394"/>
    </row>
    <row r="361" spans="1:6" ht="12.75" customHeight="1">
      <c r="A361" s="208"/>
      <c r="B361" s="260" t="s">
        <v>142</v>
      </c>
      <c r="C361" s="209"/>
      <c r="D361" s="221"/>
      <c r="E361" s="217"/>
      <c r="F361" s="394"/>
    </row>
    <row r="362" spans="1:6" ht="12.75" customHeight="1">
      <c r="A362" s="208"/>
      <c r="B362" s="204" t="s">
        <v>136</v>
      </c>
      <c r="C362" s="209" t="s">
        <v>13</v>
      </c>
      <c r="D362" s="221">
        <f>+G34*0.5</f>
        <v>50</v>
      </c>
      <c r="E362" s="217"/>
      <c r="F362" s="394">
        <f t="shared" si="13"/>
        <v>0</v>
      </c>
    </row>
    <row r="363" spans="1:6" ht="12.75" customHeight="1">
      <c r="A363" s="208"/>
      <c r="B363" s="204" t="s">
        <v>143</v>
      </c>
      <c r="C363" s="209" t="s">
        <v>13</v>
      </c>
      <c r="D363" s="221">
        <f>+G35*0.5</f>
        <v>8</v>
      </c>
      <c r="E363" s="217"/>
      <c r="F363" s="394">
        <f t="shared" si="13"/>
        <v>0</v>
      </c>
    </row>
    <row r="364" spans="1:6" ht="12.75" customHeight="1">
      <c r="A364" s="34"/>
      <c r="B364" s="205" t="s">
        <v>22</v>
      </c>
      <c r="C364" s="222"/>
      <c r="D364" s="221">
        <f>SUM(D336:D363)</f>
        <v>608.5</v>
      </c>
      <c r="E364" s="211"/>
      <c r="F364" s="238"/>
    </row>
    <row r="365" spans="1:6" ht="12.75" customHeight="1">
      <c r="A365" s="34"/>
      <c r="B365" s="206"/>
      <c r="C365" s="209"/>
      <c r="D365" s="221"/>
      <c r="E365" s="219"/>
      <c r="F365" s="220"/>
    </row>
    <row r="366" spans="1:6" ht="103.5" customHeight="1">
      <c r="A366" s="34">
        <f>+A333+1</f>
        <v>10</v>
      </c>
      <c r="B366" s="241" t="s">
        <v>91</v>
      </c>
      <c r="C366" s="216"/>
      <c r="D366" s="223"/>
      <c r="E366" s="224"/>
      <c r="F366" s="218"/>
    </row>
    <row r="367" spans="1:6" ht="15">
      <c r="A367" s="34"/>
      <c r="B367" s="225"/>
      <c r="C367" s="209"/>
      <c r="D367" s="221"/>
      <c r="E367" s="226"/>
      <c r="F367" s="227"/>
    </row>
    <row r="368" spans="1:6" ht="15">
      <c r="A368" s="34"/>
      <c r="B368" s="207" t="s">
        <v>139</v>
      </c>
      <c r="C368" s="209"/>
      <c r="D368" s="219"/>
      <c r="E368" s="219"/>
      <c r="F368" s="220"/>
    </row>
    <row r="369" spans="1:6" ht="12.75" customHeight="1">
      <c r="A369" s="34"/>
      <c r="B369" s="206" t="s">
        <v>119</v>
      </c>
      <c r="C369" s="209" t="s">
        <v>13</v>
      </c>
      <c r="D369" s="221">
        <f>+(E8+F8)*0.1</f>
        <v>7.2160000000000002</v>
      </c>
      <c r="E369" s="217"/>
      <c r="F369" s="394">
        <f>D369*E369</f>
        <v>0</v>
      </c>
    </row>
    <row r="370" spans="1:6" ht="12.75" customHeight="1">
      <c r="A370" s="34"/>
      <c r="B370" s="205" t="s">
        <v>120</v>
      </c>
      <c r="C370" s="209" t="s">
        <v>13</v>
      </c>
      <c r="D370" s="221">
        <f>+(E9+F9)*0.1</f>
        <v>16.556000000000001</v>
      </c>
      <c r="E370" s="217"/>
      <c r="F370" s="394">
        <f t="shared" ref="F370:F396" si="15">D370*E370</f>
        <v>0</v>
      </c>
    </row>
    <row r="371" spans="1:6" ht="12.75" customHeight="1">
      <c r="A371" s="34"/>
      <c r="B371" s="205" t="s">
        <v>138</v>
      </c>
      <c r="C371" s="209" t="s">
        <v>13</v>
      </c>
      <c r="D371" s="221">
        <f>+(E10+F10)*0.1</f>
        <v>2.1100000000000003</v>
      </c>
      <c r="E371" s="217"/>
      <c r="F371" s="394">
        <f t="shared" si="15"/>
        <v>0</v>
      </c>
    </row>
    <row r="372" spans="1:6" ht="24" customHeight="1">
      <c r="A372" s="34"/>
      <c r="B372" s="205"/>
      <c r="C372" s="209"/>
      <c r="D372" s="221"/>
      <c r="E372" s="217"/>
      <c r="F372" s="394"/>
    </row>
    <row r="373" spans="1:6" ht="12.75" customHeight="1">
      <c r="A373" s="34"/>
      <c r="B373" s="258" t="s">
        <v>140</v>
      </c>
      <c r="C373" s="209"/>
      <c r="D373" s="221"/>
      <c r="E373" s="217"/>
      <c r="F373" s="394"/>
    </row>
    <row r="374" spans="1:6" ht="12.75" customHeight="1">
      <c r="A374" s="34"/>
      <c r="B374" s="205" t="s">
        <v>121</v>
      </c>
      <c r="C374" s="209" t="s">
        <v>13</v>
      </c>
      <c r="D374" s="221">
        <f t="shared" ref="D374:D389" si="16">+(E13+F13)*0.1</f>
        <v>34.950000000000003</v>
      </c>
      <c r="E374" s="217"/>
      <c r="F374" s="394">
        <f t="shared" si="15"/>
        <v>0</v>
      </c>
    </row>
    <row r="375" spans="1:6" ht="12.75" customHeight="1">
      <c r="A375" s="34"/>
      <c r="B375" s="205" t="s">
        <v>127</v>
      </c>
      <c r="C375" s="209" t="s">
        <v>13</v>
      </c>
      <c r="D375" s="221">
        <f t="shared" si="16"/>
        <v>0</v>
      </c>
      <c r="E375" s="217"/>
      <c r="F375" s="394">
        <f t="shared" si="15"/>
        <v>0</v>
      </c>
    </row>
    <row r="376" spans="1:6" ht="12.75" customHeight="1">
      <c r="A376" s="34"/>
      <c r="B376" s="205" t="s">
        <v>122</v>
      </c>
      <c r="C376" s="209" t="s">
        <v>13</v>
      </c>
      <c r="D376" s="221">
        <f t="shared" si="16"/>
        <v>0</v>
      </c>
      <c r="E376" s="217"/>
      <c r="F376" s="394">
        <f t="shared" si="15"/>
        <v>0</v>
      </c>
    </row>
    <row r="377" spans="1:6" ht="12.75" customHeight="1">
      <c r="A377" s="34"/>
      <c r="B377" s="205" t="s">
        <v>123</v>
      </c>
      <c r="C377" s="209" t="s">
        <v>13</v>
      </c>
      <c r="D377" s="221">
        <f t="shared" si="16"/>
        <v>16.668000000000003</v>
      </c>
      <c r="E377" s="217"/>
      <c r="F377" s="394">
        <f t="shared" si="15"/>
        <v>0</v>
      </c>
    </row>
    <row r="378" spans="1:6" ht="12.75" customHeight="1">
      <c r="A378" s="34"/>
      <c r="B378" s="205" t="s">
        <v>124</v>
      </c>
      <c r="C378" s="209" t="s">
        <v>13</v>
      </c>
      <c r="D378" s="221">
        <f t="shared" si="16"/>
        <v>16.626000000000001</v>
      </c>
      <c r="E378" s="217"/>
      <c r="F378" s="394">
        <f t="shared" si="15"/>
        <v>0</v>
      </c>
    </row>
    <row r="379" spans="1:6" ht="12.75" customHeight="1">
      <c r="A379" s="34"/>
      <c r="B379" s="205" t="s">
        <v>125</v>
      </c>
      <c r="C379" s="209" t="s">
        <v>13</v>
      </c>
      <c r="D379" s="221">
        <f t="shared" si="16"/>
        <v>16.278000000000002</v>
      </c>
      <c r="E379" s="217"/>
      <c r="F379" s="394">
        <f t="shared" si="15"/>
        <v>0</v>
      </c>
    </row>
    <row r="380" spans="1:6" ht="12.75" customHeight="1">
      <c r="A380" s="208"/>
      <c r="B380" s="205" t="s">
        <v>126</v>
      </c>
      <c r="C380" s="209" t="s">
        <v>13</v>
      </c>
      <c r="D380" s="221">
        <f t="shared" si="16"/>
        <v>0</v>
      </c>
      <c r="E380" s="217"/>
      <c r="F380" s="394">
        <f t="shared" si="15"/>
        <v>0</v>
      </c>
    </row>
    <row r="381" spans="1:6" ht="12.75" customHeight="1">
      <c r="A381" s="208"/>
      <c r="B381" s="205" t="s">
        <v>128</v>
      </c>
      <c r="C381" s="209" t="s">
        <v>13</v>
      </c>
      <c r="D381" s="221">
        <f t="shared" si="16"/>
        <v>0</v>
      </c>
      <c r="E381" s="217"/>
      <c r="F381" s="394">
        <f t="shared" si="15"/>
        <v>0</v>
      </c>
    </row>
    <row r="382" spans="1:6" ht="12.75" customHeight="1">
      <c r="A382" s="208"/>
      <c r="B382" s="205" t="s">
        <v>129</v>
      </c>
      <c r="C382" s="209" t="s">
        <v>13</v>
      </c>
      <c r="D382" s="221">
        <f t="shared" si="16"/>
        <v>31.677</v>
      </c>
      <c r="E382" s="217"/>
      <c r="F382" s="394">
        <f t="shared" si="15"/>
        <v>0</v>
      </c>
    </row>
    <row r="383" spans="1:6" ht="12.75" customHeight="1">
      <c r="A383" s="208"/>
      <c r="B383" s="205" t="s">
        <v>130</v>
      </c>
      <c r="C383" s="209" t="s">
        <v>13</v>
      </c>
      <c r="D383" s="221">
        <f t="shared" si="16"/>
        <v>0</v>
      </c>
      <c r="E383" s="217"/>
      <c r="F383" s="394">
        <f t="shared" si="15"/>
        <v>0</v>
      </c>
    </row>
    <row r="384" spans="1:6" ht="12.75" customHeight="1">
      <c r="A384" s="208"/>
      <c r="B384" s="205" t="s">
        <v>131</v>
      </c>
      <c r="C384" s="209" t="s">
        <v>13</v>
      </c>
      <c r="D384" s="221">
        <f t="shared" si="16"/>
        <v>0</v>
      </c>
      <c r="E384" s="217"/>
      <c r="F384" s="394">
        <f t="shared" si="15"/>
        <v>0</v>
      </c>
    </row>
    <row r="385" spans="1:6" ht="12.75" customHeight="1">
      <c r="A385" s="208"/>
      <c r="B385" s="205" t="s">
        <v>201</v>
      </c>
      <c r="C385" s="209" t="s">
        <v>13</v>
      </c>
      <c r="D385" s="221">
        <f t="shared" si="16"/>
        <v>0.21799999999999997</v>
      </c>
      <c r="E385" s="217"/>
      <c r="F385" s="394">
        <f t="shared" si="15"/>
        <v>0</v>
      </c>
    </row>
    <row r="386" spans="1:6" ht="12.75" customHeight="1">
      <c r="A386" s="208"/>
      <c r="B386" s="203" t="s">
        <v>132</v>
      </c>
      <c r="C386" s="209" t="s">
        <v>13</v>
      </c>
      <c r="D386" s="221">
        <f t="shared" si="16"/>
        <v>3.4000000000000004</v>
      </c>
      <c r="E386" s="217"/>
      <c r="F386" s="394">
        <f t="shared" si="15"/>
        <v>0</v>
      </c>
    </row>
    <row r="387" spans="1:6" ht="12.75" customHeight="1">
      <c r="A387" s="208"/>
      <c r="B387" s="261" t="s">
        <v>133</v>
      </c>
      <c r="C387" s="209" t="s">
        <v>13</v>
      </c>
      <c r="D387" s="221">
        <f t="shared" si="16"/>
        <v>0</v>
      </c>
      <c r="E387" s="217"/>
      <c r="F387" s="394">
        <f t="shared" si="15"/>
        <v>0</v>
      </c>
    </row>
    <row r="388" spans="1:6" ht="12.75" customHeight="1">
      <c r="A388" s="208"/>
      <c r="B388" s="205" t="s">
        <v>134</v>
      </c>
      <c r="C388" s="209" t="s">
        <v>13</v>
      </c>
      <c r="D388" s="221">
        <f t="shared" si="16"/>
        <v>0</v>
      </c>
      <c r="E388" s="217"/>
      <c r="F388" s="394">
        <f t="shared" si="15"/>
        <v>0</v>
      </c>
    </row>
    <row r="389" spans="1:6" ht="12.75" customHeight="1">
      <c r="A389" s="208"/>
      <c r="B389" s="204" t="s">
        <v>135</v>
      </c>
      <c r="C389" s="209" t="s">
        <v>13</v>
      </c>
      <c r="D389" s="221">
        <f t="shared" si="16"/>
        <v>24.548000000000002</v>
      </c>
      <c r="E389" s="217"/>
      <c r="F389" s="394">
        <f t="shared" si="15"/>
        <v>0</v>
      </c>
    </row>
    <row r="390" spans="1:6" ht="12.75" customHeight="1">
      <c r="A390" s="208"/>
      <c r="C390" s="209"/>
      <c r="D390" s="221"/>
      <c r="E390" s="217"/>
      <c r="F390" s="394"/>
    </row>
    <row r="391" spans="1:6" ht="12.75" customHeight="1">
      <c r="A391" s="208"/>
      <c r="B391" s="260" t="s">
        <v>141</v>
      </c>
      <c r="C391" s="209"/>
      <c r="D391" s="221"/>
      <c r="E391" s="217"/>
      <c r="F391" s="394"/>
    </row>
    <row r="392" spans="1:6" ht="12.75" customHeight="1">
      <c r="A392" s="208"/>
      <c r="B392" s="204" t="s">
        <v>137</v>
      </c>
      <c r="C392" s="209" t="s">
        <v>13</v>
      </c>
      <c r="D392" s="221">
        <f>+(E31+F31)*0.1</f>
        <v>5</v>
      </c>
      <c r="E392" s="217"/>
      <c r="F392" s="394">
        <f t="shared" si="15"/>
        <v>0</v>
      </c>
    </row>
    <row r="393" spans="1:6" ht="12.75" customHeight="1">
      <c r="A393" s="208"/>
      <c r="C393" s="209"/>
      <c r="D393" s="221"/>
      <c r="E393" s="217"/>
      <c r="F393" s="394"/>
    </row>
    <row r="394" spans="1:6" ht="12.75" customHeight="1">
      <c r="A394" s="208"/>
      <c r="B394" s="260" t="s">
        <v>142</v>
      </c>
      <c r="C394" s="209"/>
      <c r="D394" s="221"/>
      <c r="E394" s="217"/>
      <c r="F394" s="394"/>
    </row>
    <row r="395" spans="1:6" ht="12.75" customHeight="1">
      <c r="A395" s="208"/>
      <c r="B395" s="204" t="s">
        <v>136</v>
      </c>
      <c r="C395" s="209" t="s">
        <v>13</v>
      </c>
      <c r="D395" s="221">
        <f>+(E34+F34)*0.1</f>
        <v>5.1740000000000013</v>
      </c>
      <c r="E395" s="217"/>
      <c r="F395" s="394">
        <f t="shared" si="15"/>
        <v>0</v>
      </c>
    </row>
    <row r="396" spans="1:6" ht="12.75" customHeight="1">
      <c r="A396" s="208"/>
      <c r="B396" s="204" t="s">
        <v>143</v>
      </c>
      <c r="C396" s="209" t="s">
        <v>13</v>
      </c>
      <c r="D396" s="221">
        <f>+(E35+F35)*0.1</f>
        <v>3.2240000000000002</v>
      </c>
      <c r="E396" s="217"/>
      <c r="F396" s="394">
        <f t="shared" si="15"/>
        <v>0</v>
      </c>
    </row>
    <row r="397" spans="1:6" ht="12.75" customHeight="1">
      <c r="A397" s="34"/>
      <c r="B397" s="205" t="s">
        <v>22</v>
      </c>
      <c r="C397" s="222"/>
      <c r="D397" s="221">
        <f>SUM(D369:D396)</f>
        <v>183.64500000000001</v>
      </c>
      <c r="E397" s="211"/>
      <c r="F397" s="238"/>
    </row>
    <row r="398" spans="1:6" ht="12.75" customHeight="1">
      <c r="A398" s="34"/>
      <c r="B398" s="206"/>
      <c r="C398" s="216"/>
      <c r="D398" s="223"/>
      <c r="E398" s="224"/>
      <c r="F398" s="218"/>
    </row>
    <row r="399" spans="1:6" ht="114.75">
      <c r="A399" s="34">
        <f>+A366+1</f>
        <v>11</v>
      </c>
      <c r="B399" s="241" t="s">
        <v>92</v>
      </c>
      <c r="C399" s="216"/>
      <c r="D399" s="223"/>
      <c r="E399" s="224"/>
      <c r="F399" s="218"/>
    </row>
    <row r="400" spans="1:6" ht="15">
      <c r="A400" s="34"/>
      <c r="B400" s="225"/>
      <c r="C400" s="209"/>
      <c r="D400" s="221"/>
      <c r="E400" s="226"/>
      <c r="F400" s="227"/>
    </row>
    <row r="401" spans="1:6" ht="15">
      <c r="A401" s="34"/>
      <c r="B401" s="207" t="s">
        <v>139</v>
      </c>
      <c r="C401" s="209"/>
      <c r="D401" s="219"/>
      <c r="E401" s="219"/>
      <c r="F401" s="220"/>
    </row>
    <row r="402" spans="1:6" ht="12.75" customHeight="1">
      <c r="A402" s="34"/>
      <c r="B402" s="206" t="s">
        <v>119</v>
      </c>
      <c r="C402" s="209" t="s">
        <v>13</v>
      </c>
      <c r="D402" s="221">
        <f>+D369*2.5</f>
        <v>18.04</v>
      </c>
      <c r="E402" s="217"/>
      <c r="F402" s="394">
        <f>D402*E402</f>
        <v>0</v>
      </c>
    </row>
    <row r="403" spans="1:6" ht="12.75" customHeight="1">
      <c r="A403" s="34"/>
      <c r="B403" s="205" t="s">
        <v>120</v>
      </c>
      <c r="C403" s="209" t="s">
        <v>13</v>
      </c>
      <c r="D403" s="221">
        <f t="shared" ref="D403:D429" si="17">+D370*2.5</f>
        <v>41.39</v>
      </c>
      <c r="E403" s="217"/>
      <c r="F403" s="394">
        <f t="shared" ref="F403:F429" si="18">D403*E403</f>
        <v>0</v>
      </c>
    </row>
    <row r="404" spans="1:6" ht="12.75" customHeight="1">
      <c r="A404" s="34"/>
      <c r="B404" s="205" t="s">
        <v>138</v>
      </c>
      <c r="C404" s="209" t="s">
        <v>13</v>
      </c>
      <c r="D404" s="221">
        <f t="shared" si="17"/>
        <v>5.2750000000000004</v>
      </c>
      <c r="E404" s="217"/>
      <c r="F404" s="394">
        <f t="shared" si="18"/>
        <v>0</v>
      </c>
    </row>
    <row r="405" spans="1:6" ht="12.75" customHeight="1">
      <c r="A405" s="34"/>
      <c r="B405" s="205"/>
      <c r="C405" s="209"/>
      <c r="D405" s="221"/>
      <c r="E405" s="217"/>
      <c r="F405" s="394"/>
    </row>
    <row r="406" spans="1:6" ht="12.75" customHeight="1">
      <c r="A406" s="34"/>
      <c r="B406" s="258" t="s">
        <v>140</v>
      </c>
      <c r="C406" s="209"/>
      <c r="D406" s="221"/>
      <c r="E406" s="217"/>
      <c r="F406" s="394"/>
    </row>
    <row r="407" spans="1:6" ht="12.75" customHeight="1">
      <c r="A407" s="34"/>
      <c r="B407" s="205" t="s">
        <v>121</v>
      </c>
      <c r="C407" s="209" t="s">
        <v>13</v>
      </c>
      <c r="D407" s="221">
        <f t="shared" si="17"/>
        <v>87.375</v>
      </c>
      <c r="E407" s="217"/>
      <c r="F407" s="394">
        <f t="shared" si="18"/>
        <v>0</v>
      </c>
    </row>
    <row r="408" spans="1:6" ht="12.75" customHeight="1">
      <c r="A408" s="34"/>
      <c r="B408" s="205" t="s">
        <v>127</v>
      </c>
      <c r="C408" s="209" t="s">
        <v>13</v>
      </c>
      <c r="D408" s="221">
        <f t="shared" si="17"/>
        <v>0</v>
      </c>
      <c r="E408" s="217"/>
      <c r="F408" s="394">
        <f t="shared" si="18"/>
        <v>0</v>
      </c>
    </row>
    <row r="409" spans="1:6" ht="12.75" customHeight="1">
      <c r="A409" s="34"/>
      <c r="B409" s="205" t="s">
        <v>122</v>
      </c>
      <c r="C409" s="209" t="s">
        <v>13</v>
      </c>
      <c r="D409" s="221">
        <f t="shared" si="17"/>
        <v>0</v>
      </c>
      <c r="E409" s="217"/>
      <c r="F409" s="394">
        <f t="shared" si="18"/>
        <v>0</v>
      </c>
    </row>
    <row r="410" spans="1:6" ht="12.75" customHeight="1">
      <c r="A410" s="34"/>
      <c r="B410" s="205" t="s">
        <v>123</v>
      </c>
      <c r="C410" s="209" t="s">
        <v>13</v>
      </c>
      <c r="D410" s="221">
        <f t="shared" si="17"/>
        <v>41.670000000000009</v>
      </c>
      <c r="E410" s="217"/>
      <c r="F410" s="394">
        <f t="shared" si="18"/>
        <v>0</v>
      </c>
    </row>
    <row r="411" spans="1:6" ht="12.75" customHeight="1">
      <c r="A411" s="34"/>
      <c r="B411" s="205" t="s">
        <v>124</v>
      </c>
      <c r="C411" s="209" t="s">
        <v>13</v>
      </c>
      <c r="D411" s="221">
        <f t="shared" si="17"/>
        <v>41.565000000000005</v>
      </c>
      <c r="E411" s="217"/>
      <c r="F411" s="394">
        <f t="shared" si="18"/>
        <v>0</v>
      </c>
    </row>
    <row r="412" spans="1:6" ht="12.75" customHeight="1">
      <c r="A412" s="34"/>
      <c r="B412" s="205" t="s">
        <v>125</v>
      </c>
      <c r="C412" s="209" t="s">
        <v>13</v>
      </c>
      <c r="D412" s="221">
        <f t="shared" si="17"/>
        <v>40.695000000000007</v>
      </c>
      <c r="E412" s="217"/>
      <c r="F412" s="394">
        <f t="shared" si="18"/>
        <v>0</v>
      </c>
    </row>
    <row r="413" spans="1:6" ht="12.75" customHeight="1">
      <c r="A413" s="208"/>
      <c r="B413" s="205" t="s">
        <v>126</v>
      </c>
      <c r="C413" s="209" t="s">
        <v>13</v>
      </c>
      <c r="D413" s="221">
        <f t="shared" si="17"/>
        <v>0</v>
      </c>
      <c r="E413" s="217"/>
      <c r="F413" s="394">
        <f t="shared" si="18"/>
        <v>0</v>
      </c>
    </row>
    <row r="414" spans="1:6" ht="12.75" customHeight="1">
      <c r="A414" s="208"/>
      <c r="B414" s="205" t="s">
        <v>128</v>
      </c>
      <c r="C414" s="209" t="s">
        <v>13</v>
      </c>
      <c r="D414" s="221">
        <f t="shared" si="17"/>
        <v>0</v>
      </c>
      <c r="E414" s="217"/>
      <c r="F414" s="394">
        <f t="shared" si="18"/>
        <v>0</v>
      </c>
    </row>
    <row r="415" spans="1:6" ht="12.75" customHeight="1">
      <c r="A415" s="208"/>
      <c r="B415" s="205" t="s">
        <v>129</v>
      </c>
      <c r="C415" s="209" t="s">
        <v>13</v>
      </c>
      <c r="D415" s="221">
        <f t="shared" si="17"/>
        <v>79.192499999999995</v>
      </c>
      <c r="E415" s="217"/>
      <c r="F415" s="394">
        <f t="shared" si="18"/>
        <v>0</v>
      </c>
    </row>
    <row r="416" spans="1:6" ht="12.75" customHeight="1">
      <c r="A416" s="208"/>
      <c r="B416" s="205" t="s">
        <v>130</v>
      </c>
      <c r="C416" s="209" t="s">
        <v>13</v>
      </c>
      <c r="D416" s="221">
        <f t="shared" si="17"/>
        <v>0</v>
      </c>
      <c r="E416" s="217"/>
      <c r="F416" s="394">
        <f t="shared" si="18"/>
        <v>0</v>
      </c>
    </row>
    <row r="417" spans="1:6" ht="12.75" customHeight="1">
      <c r="A417" s="208"/>
      <c r="B417" s="205" t="s">
        <v>131</v>
      </c>
      <c r="C417" s="209" t="s">
        <v>13</v>
      </c>
      <c r="D417" s="221">
        <f t="shared" si="17"/>
        <v>0</v>
      </c>
      <c r="E417" s="217"/>
      <c r="F417" s="394">
        <f t="shared" si="18"/>
        <v>0</v>
      </c>
    </row>
    <row r="418" spans="1:6" ht="12.75" customHeight="1">
      <c r="A418" s="208"/>
      <c r="B418" s="205" t="s">
        <v>201</v>
      </c>
      <c r="C418" s="209" t="s">
        <v>13</v>
      </c>
      <c r="D418" s="221">
        <f t="shared" si="17"/>
        <v>0.54499999999999993</v>
      </c>
      <c r="E418" s="217"/>
      <c r="F418" s="394">
        <f t="shared" si="18"/>
        <v>0</v>
      </c>
    </row>
    <row r="419" spans="1:6" ht="12.75" customHeight="1">
      <c r="A419" s="208"/>
      <c r="B419" s="203" t="s">
        <v>132</v>
      </c>
      <c r="C419" s="209" t="s">
        <v>13</v>
      </c>
      <c r="D419" s="221">
        <f t="shared" si="17"/>
        <v>8.5</v>
      </c>
      <c r="E419" s="217"/>
      <c r="F419" s="394">
        <f t="shared" si="18"/>
        <v>0</v>
      </c>
    </row>
    <row r="420" spans="1:6" ht="12.75" customHeight="1">
      <c r="A420" s="208"/>
      <c r="B420" s="261" t="s">
        <v>133</v>
      </c>
      <c r="C420" s="209" t="s">
        <v>13</v>
      </c>
      <c r="D420" s="221">
        <f t="shared" si="17"/>
        <v>0</v>
      </c>
      <c r="E420" s="217"/>
      <c r="F420" s="394">
        <f t="shared" si="18"/>
        <v>0</v>
      </c>
    </row>
    <row r="421" spans="1:6" ht="12.75" customHeight="1">
      <c r="A421" s="208"/>
      <c r="B421" s="205" t="s">
        <v>134</v>
      </c>
      <c r="C421" s="209" t="s">
        <v>13</v>
      </c>
      <c r="D421" s="221">
        <f t="shared" si="17"/>
        <v>0</v>
      </c>
      <c r="E421" s="217"/>
      <c r="F421" s="394">
        <f t="shared" si="18"/>
        <v>0</v>
      </c>
    </row>
    <row r="422" spans="1:6" ht="12.75" customHeight="1">
      <c r="A422" s="208"/>
      <c r="B422" s="204" t="s">
        <v>135</v>
      </c>
      <c r="C422" s="209" t="s">
        <v>13</v>
      </c>
      <c r="D422" s="221">
        <f t="shared" si="17"/>
        <v>61.370000000000005</v>
      </c>
      <c r="E422" s="217"/>
      <c r="F422" s="394">
        <f t="shared" si="18"/>
        <v>0</v>
      </c>
    </row>
    <row r="423" spans="1:6" ht="25.5" customHeight="1">
      <c r="A423" s="208"/>
      <c r="C423" s="209"/>
      <c r="D423" s="221"/>
      <c r="E423" s="217"/>
      <c r="F423" s="394"/>
    </row>
    <row r="424" spans="1:6" ht="12.75" customHeight="1">
      <c r="A424" s="208"/>
      <c r="B424" s="260" t="s">
        <v>141</v>
      </c>
      <c r="C424" s="209"/>
      <c r="D424" s="221"/>
      <c r="E424" s="217"/>
      <c r="F424" s="394"/>
    </row>
    <row r="425" spans="1:6" ht="12.75" customHeight="1">
      <c r="A425" s="208"/>
      <c r="B425" s="204" t="s">
        <v>137</v>
      </c>
      <c r="C425" s="209" t="s">
        <v>13</v>
      </c>
      <c r="D425" s="221">
        <f t="shared" si="17"/>
        <v>12.5</v>
      </c>
      <c r="E425" s="217"/>
      <c r="F425" s="394">
        <f t="shared" si="18"/>
        <v>0</v>
      </c>
    </row>
    <row r="426" spans="1:6" ht="12.75" customHeight="1">
      <c r="A426" s="208"/>
      <c r="C426" s="209"/>
      <c r="D426" s="221"/>
      <c r="E426" s="217"/>
      <c r="F426" s="394"/>
    </row>
    <row r="427" spans="1:6" ht="12.75" customHeight="1">
      <c r="A427" s="208"/>
      <c r="B427" s="260" t="s">
        <v>142</v>
      </c>
      <c r="C427" s="209"/>
      <c r="D427" s="221"/>
      <c r="E427" s="217"/>
      <c r="F427" s="394"/>
    </row>
    <row r="428" spans="1:6" ht="12.75" customHeight="1">
      <c r="A428" s="208"/>
      <c r="B428" s="204" t="s">
        <v>136</v>
      </c>
      <c r="C428" s="209" t="s">
        <v>13</v>
      </c>
      <c r="D428" s="221">
        <f t="shared" si="17"/>
        <v>12.935000000000002</v>
      </c>
      <c r="E428" s="217"/>
      <c r="F428" s="394">
        <f t="shared" si="18"/>
        <v>0</v>
      </c>
    </row>
    <row r="429" spans="1:6" ht="12.75" customHeight="1">
      <c r="A429" s="208"/>
      <c r="B429" s="204" t="s">
        <v>143</v>
      </c>
      <c r="C429" s="209" t="s">
        <v>13</v>
      </c>
      <c r="D429" s="221">
        <f t="shared" si="17"/>
        <v>8.06</v>
      </c>
      <c r="E429" s="217"/>
      <c r="F429" s="394">
        <f t="shared" si="18"/>
        <v>0</v>
      </c>
    </row>
    <row r="430" spans="1:6" ht="12.75" customHeight="1">
      <c r="A430" s="34"/>
      <c r="B430" s="205" t="s">
        <v>22</v>
      </c>
      <c r="C430" s="222"/>
      <c r="D430" s="221">
        <f>SUM(D402:D429)</f>
        <v>459.11250000000001</v>
      </c>
      <c r="E430" s="211"/>
      <c r="F430" s="238"/>
    </row>
    <row r="431" spans="1:6" ht="12.75" customHeight="1">
      <c r="A431" s="34"/>
      <c r="B431" s="206"/>
      <c r="C431" s="216"/>
      <c r="D431" s="223"/>
      <c r="E431" s="224"/>
      <c r="F431" s="218"/>
    </row>
    <row r="432" spans="1:6" ht="206.25" customHeight="1">
      <c r="A432" s="208">
        <f>+A399+1</f>
        <v>12</v>
      </c>
      <c r="B432" s="241" t="s">
        <v>93</v>
      </c>
      <c r="C432" s="216"/>
      <c r="D432" s="223"/>
      <c r="E432" s="224"/>
      <c r="F432" s="218"/>
    </row>
    <row r="433" spans="1:6" ht="12.75" customHeight="1">
      <c r="A433" s="208"/>
      <c r="B433" s="225"/>
      <c r="C433" s="209"/>
      <c r="D433" s="221"/>
      <c r="E433" s="226"/>
      <c r="F433" s="227"/>
    </row>
    <row r="434" spans="1:6" ht="12.75" customHeight="1">
      <c r="A434" s="208"/>
      <c r="B434" s="207" t="s">
        <v>139</v>
      </c>
      <c r="C434" s="209"/>
      <c r="D434" s="219"/>
      <c r="E434" s="219"/>
      <c r="F434" s="220"/>
    </row>
    <row r="435" spans="1:6" ht="12.75" customHeight="1">
      <c r="A435" s="208"/>
      <c r="B435" s="206" t="s">
        <v>119</v>
      </c>
      <c r="C435" s="216" t="s">
        <v>12</v>
      </c>
      <c r="D435" s="221">
        <v>1</v>
      </c>
      <c r="E435" s="217"/>
      <c r="F435" s="394">
        <f>D435*E435</f>
        <v>0</v>
      </c>
    </row>
    <row r="436" spans="1:6" ht="12.75" customHeight="1">
      <c r="A436" s="208"/>
      <c r="B436" s="205" t="s">
        <v>120</v>
      </c>
      <c r="C436" s="216" t="s">
        <v>12</v>
      </c>
      <c r="D436" s="221">
        <v>1</v>
      </c>
      <c r="E436" s="217"/>
      <c r="F436" s="394">
        <f t="shared" ref="F436:F462" si="19">D436*E436</f>
        <v>0</v>
      </c>
    </row>
    <row r="437" spans="1:6" ht="12.75" customHeight="1">
      <c r="A437" s="208"/>
      <c r="B437" s="205" t="s">
        <v>138</v>
      </c>
      <c r="C437" s="216" t="s">
        <v>12</v>
      </c>
      <c r="D437" s="221">
        <v>1</v>
      </c>
      <c r="E437" s="217"/>
      <c r="F437" s="394">
        <f t="shared" si="19"/>
        <v>0</v>
      </c>
    </row>
    <row r="438" spans="1:6" ht="12.75" customHeight="1">
      <c r="A438" s="208"/>
      <c r="B438" s="205"/>
      <c r="C438" s="216"/>
      <c r="D438" s="221"/>
      <c r="E438" s="217"/>
      <c r="F438" s="394"/>
    </row>
    <row r="439" spans="1:6" ht="12.75" customHeight="1">
      <c r="A439" s="208"/>
      <c r="B439" s="258" t="s">
        <v>140</v>
      </c>
      <c r="C439" s="216"/>
      <c r="D439" s="221"/>
      <c r="E439" s="217"/>
      <c r="F439" s="394"/>
    </row>
    <row r="440" spans="1:6" ht="12.75" customHeight="1">
      <c r="A440" s="208"/>
      <c r="B440" s="205" t="s">
        <v>121</v>
      </c>
      <c r="C440" s="216" t="s">
        <v>12</v>
      </c>
      <c r="D440" s="221">
        <v>1</v>
      </c>
      <c r="E440" s="217"/>
      <c r="F440" s="394">
        <f t="shared" si="19"/>
        <v>0</v>
      </c>
    </row>
    <row r="441" spans="1:6" ht="12.75" customHeight="1">
      <c r="A441" s="208"/>
      <c r="B441" s="205" t="s">
        <v>127</v>
      </c>
      <c r="C441" s="216" t="s">
        <v>12</v>
      </c>
      <c r="D441" s="221">
        <v>1</v>
      </c>
      <c r="E441" s="217"/>
      <c r="F441" s="394">
        <f t="shared" si="19"/>
        <v>0</v>
      </c>
    </row>
    <row r="442" spans="1:6" ht="12.75" customHeight="1">
      <c r="A442" s="208"/>
      <c r="B442" s="205" t="s">
        <v>122</v>
      </c>
      <c r="C442" s="216" t="s">
        <v>12</v>
      </c>
      <c r="D442" s="221">
        <v>1</v>
      </c>
      <c r="E442" s="217"/>
      <c r="F442" s="394">
        <f t="shared" si="19"/>
        <v>0</v>
      </c>
    </row>
    <row r="443" spans="1:6" ht="12.75" customHeight="1">
      <c r="A443" s="208"/>
      <c r="B443" s="205" t="s">
        <v>123</v>
      </c>
      <c r="C443" s="216" t="s">
        <v>12</v>
      </c>
      <c r="D443" s="221">
        <v>1</v>
      </c>
      <c r="E443" s="217"/>
      <c r="F443" s="394">
        <f t="shared" si="19"/>
        <v>0</v>
      </c>
    </row>
    <row r="444" spans="1:6" ht="12.75" customHeight="1">
      <c r="A444" s="208"/>
      <c r="B444" s="205" t="s">
        <v>124</v>
      </c>
      <c r="C444" s="216" t="s">
        <v>12</v>
      </c>
      <c r="D444" s="221">
        <v>1</v>
      </c>
      <c r="E444" s="217"/>
      <c r="F444" s="394">
        <f t="shared" si="19"/>
        <v>0</v>
      </c>
    </row>
    <row r="445" spans="1:6" ht="12.75" customHeight="1">
      <c r="A445" s="208"/>
      <c r="B445" s="205" t="s">
        <v>125</v>
      </c>
      <c r="C445" s="216" t="s">
        <v>12</v>
      </c>
      <c r="D445" s="221">
        <v>1</v>
      </c>
      <c r="E445" s="217"/>
      <c r="F445" s="394">
        <f t="shared" si="19"/>
        <v>0</v>
      </c>
    </row>
    <row r="446" spans="1:6" ht="12.75" customHeight="1">
      <c r="A446" s="208"/>
      <c r="B446" s="205" t="s">
        <v>126</v>
      </c>
      <c r="C446" s="216" t="s">
        <v>12</v>
      </c>
      <c r="D446" s="221">
        <v>1</v>
      </c>
      <c r="E446" s="217"/>
      <c r="F446" s="394">
        <f t="shared" si="19"/>
        <v>0</v>
      </c>
    </row>
    <row r="447" spans="1:6" ht="12.75" customHeight="1">
      <c r="A447" s="208"/>
      <c r="B447" s="205" t="s">
        <v>128</v>
      </c>
      <c r="C447" s="216" t="s">
        <v>12</v>
      </c>
      <c r="D447" s="221">
        <v>1</v>
      </c>
      <c r="E447" s="217"/>
      <c r="F447" s="394">
        <f t="shared" si="19"/>
        <v>0</v>
      </c>
    </row>
    <row r="448" spans="1:6" ht="12.75" customHeight="1">
      <c r="A448" s="208"/>
      <c r="B448" s="205" t="s">
        <v>129</v>
      </c>
      <c r="C448" s="216" t="s">
        <v>12</v>
      </c>
      <c r="D448" s="221">
        <v>1</v>
      </c>
      <c r="E448" s="217"/>
      <c r="F448" s="394">
        <f t="shared" si="19"/>
        <v>0</v>
      </c>
    </row>
    <row r="449" spans="1:6" ht="12.75" customHeight="1">
      <c r="A449" s="208"/>
      <c r="B449" s="205" t="s">
        <v>130</v>
      </c>
      <c r="C449" s="216" t="s">
        <v>12</v>
      </c>
      <c r="D449" s="221">
        <v>1</v>
      </c>
      <c r="E449" s="217"/>
      <c r="F449" s="394">
        <f t="shared" si="19"/>
        <v>0</v>
      </c>
    </row>
    <row r="450" spans="1:6" ht="12.75" customHeight="1">
      <c r="A450" s="208"/>
      <c r="B450" s="205" t="s">
        <v>131</v>
      </c>
      <c r="C450" s="216" t="s">
        <v>12</v>
      </c>
      <c r="D450" s="221">
        <v>1</v>
      </c>
      <c r="E450" s="217"/>
      <c r="F450" s="394">
        <f t="shared" si="19"/>
        <v>0</v>
      </c>
    </row>
    <row r="451" spans="1:6" ht="12.75" customHeight="1">
      <c r="A451" s="208"/>
      <c r="B451" s="205" t="s">
        <v>201</v>
      </c>
      <c r="C451" s="216" t="s">
        <v>12</v>
      </c>
      <c r="D451" s="221">
        <v>1</v>
      </c>
      <c r="E451" s="217"/>
      <c r="F451" s="394">
        <f t="shared" si="19"/>
        <v>0</v>
      </c>
    </row>
    <row r="452" spans="1:6" ht="12.75" customHeight="1">
      <c r="A452" s="208"/>
      <c r="B452" s="203" t="s">
        <v>132</v>
      </c>
      <c r="C452" s="216" t="s">
        <v>12</v>
      </c>
      <c r="D452" s="221">
        <v>1</v>
      </c>
      <c r="E452" s="217"/>
      <c r="F452" s="394">
        <f t="shared" si="19"/>
        <v>0</v>
      </c>
    </row>
    <row r="453" spans="1:6" ht="12.75" customHeight="1">
      <c r="A453" s="208"/>
      <c r="B453" s="261" t="s">
        <v>133</v>
      </c>
      <c r="C453" s="216" t="s">
        <v>12</v>
      </c>
      <c r="D453" s="221">
        <v>1</v>
      </c>
      <c r="E453" s="217"/>
      <c r="F453" s="394">
        <f t="shared" si="19"/>
        <v>0</v>
      </c>
    </row>
    <row r="454" spans="1:6" ht="12.75" customHeight="1">
      <c r="A454" s="208"/>
      <c r="B454" s="205" t="s">
        <v>134</v>
      </c>
      <c r="C454" s="216" t="s">
        <v>12</v>
      </c>
      <c r="D454" s="221">
        <v>1</v>
      </c>
      <c r="E454" s="217"/>
      <c r="F454" s="394">
        <f t="shared" si="19"/>
        <v>0</v>
      </c>
    </row>
    <row r="455" spans="1:6" ht="12.75" customHeight="1">
      <c r="A455" s="208"/>
      <c r="B455" s="204" t="s">
        <v>135</v>
      </c>
      <c r="C455" s="216" t="s">
        <v>12</v>
      </c>
      <c r="D455" s="221">
        <v>1</v>
      </c>
      <c r="E455" s="217"/>
      <c r="F455" s="394">
        <f t="shared" si="19"/>
        <v>0</v>
      </c>
    </row>
    <row r="456" spans="1:6" ht="12.75" customHeight="1">
      <c r="A456" s="208"/>
      <c r="C456" s="216"/>
      <c r="D456" s="221"/>
      <c r="E456" s="217"/>
      <c r="F456" s="394"/>
    </row>
    <row r="457" spans="1:6" ht="12.75" customHeight="1">
      <c r="A457" s="208"/>
      <c r="B457" s="260" t="s">
        <v>141</v>
      </c>
      <c r="C457" s="216"/>
      <c r="D457" s="221"/>
      <c r="E457" s="217"/>
      <c r="F457" s="394"/>
    </row>
    <row r="458" spans="1:6" ht="12.75" customHeight="1">
      <c r="A458" s="208"/>
      <c r="B458" s="204" t="s">
        <v>137</v>
      </c>
      <c r="C458" s="216" t="s">
        <v>12</v>
      </c>
      <c r="D458" s="221">
        <v>1</v>
      </c>
      <c r="E458" s="217"/>
      <c r="F458" s="394">
        <f t="shared" si="19"/>
        <v>0</v>
      </c>
    </row>
    <row r="459" spans="1:6" ht="12.75" customHeight="1">
      <c r="A459" s="208"/>
      <c r="C459" s="216"/>
      <c r="D459" s="221"/>
      <c r="E459" s="217"/>
      <c r="F459" s="394"/>
    </row>
    <row r="460" spans="1:6" ht="12.75" customHeight="1">
      <c r="A460" s="208"/>
      <c r="B460" s="260" t="s">
        <v>142</v>
      </c>
      <c r="C460" s="216"/>
      <c r="D460" s="221"/>
      <c r="E460" s="217"/>
      <c r="F460" s="394"/>
    </row>
    <row r="461" spans="1:6" ht="12.75" customHeight="1">
      <c r="A461" s="208"/>
      <c r="B461" s="204" t="s">
        <v>136</v>
      </c>
      <c r="C461" s="216" t="s">
        <v>12</v>
      </c>
      <c r="D461" s="221">
        <v>1</v>
      </c>
      <c r="E461" s="217"/>
      <c r="F461" s="394">
        <f t="shared" si="19"/>
        <v>0</v>
      </c>
    </row>
    <row r="462" spans="1:6" ht="12.75" customHeight="1">
      <c r="A462" s="208"/>
      <c r="B462" s="204" t="s">
        <v>143</v>
      </c>
      <c r="C462" s="216" t="s">
        <v>12</v>
      </c>
      <c r="D462" s="221">
        <v>1</v>
      </c>
      <c r="E462" s="217"/>
      <c r="F462" s="394">
        <f t="shared" si="19"/>
        <v>0</v>
      </c>
    </row>
    <row r="463" spans="1:6" ht="12.75" customHeight="1">
      <c r="A463" s="208"/>
      <c r="B463" s="205" t="s">
        <v>22</v>
      </c>
      <c r="C463" s="222"/>
      <c r="D463" s="221">
        <f>SUM(D435:D462)</f>
        <v>22</v>
      </c>
      <c r="E463" s="217"/>
      <c r="F463" s="394"/>
    </row>
    <row r="464" spans="1:6" ht="12.75" customHeight="1">
      <c r="A464" s="34"/>
      <c r="B464" s="206"/>
      <c r="C464" s="216"/>
      <c r="D464" s="223"/>
      <c r="E464" s="224"/>
      <c r="F464" s="218"/>
    </row>
    <row r="465" spans="1:7" ht="191.25">
      <c r="A465" s="208">
        <f>+A432+1</f>
        <v>13</v>
      </c>
      <c r="B465" s="206" t="s">
        <v>45</v>
      </c>
      <c r="C465" s="216"/>
      <c r="D465" s="223"/>
      <c r="E465" s="224"/>
      <c r="F465" s="218"/>
      <c r="G465" s="281"/>
    </row>
    <row r="466" spans="1:7" ht="12.75" customHeight="1">
      <c r="A466" s="208"/>
      <c r="B466" s="225"/>
      <c r="C466" s="209"/>
      <c r="D466" s="221"/>
      <c r="E466" s="226"/>
      <c r="F466" s="227"/>
    </row>
    <row r="467" spans="1:7" ht="12.75" customHeight="1">
      <c r="A467" s="208"/>
      <c r="B467" s="207" t="s">
        <v>139</v>
      </c>
      <c r="C467" s="209"/>
      <c r="D467" s="219"/>
      <c r="E467" s="219"/>
      <c r="F467" s="220"/>
    </row>
    <row r="468" spans="1:7" ht="12.75" customHeight="1">
      <c r="A468" s="208"/>
      <c r="B468" s="206" t="s">
        <v>119</v>
      </c>
      <c r="C468" s="216" t="s">
        <v>14</v>
      </c>
      <c r="D468" s="221">
        <f>('fekalna osnovni podatki'!T9+'fekalna osnovni podatki'!U9)*5</f>
        <v>5</v>
      </c>
      <c r="E468" s="217"/>
      <c r="F468" s="394">
        <f>D468*E468</f>
        <v>0</v>
      </c>
    </row>
    <row r="469" spans="1:7" ht="12.75" customHeight="1">
      <c r="A469" s="208"/>
      <c r="B469" s="205" t="s">
        <v>120</v>
      </c>
      <c r="C469" s="216" t="s">
        <v>14</v>
      </c>
      <c r="D469" s="221">
        <f>('fekalna osnovni podatki'!T10+'fekalna osnovni podatki'!U10)*5</f>
        <v>5</v>
      </c>
      <c r="E469" s="217"/>
      <c r="F469" s="394">
        <f t="shared" ref="F469:F495" si="20">D469*E469</f>
        <v>0</v>
      </c>
    </row>
    <row r="470" spans="1:7" ht="12.75" customHeight="1">
      <c r="A470" s="208"/>
      <c r="B470" s="205" t="s">
        <v>138</v>
      </c>
      <c r="C470" s="216" t="s">
        <v>14</v>
      </c>
      <c r="D470" s="221">
        <f>('fekalna osnovni podatki'!T11+'fekalna osnovni podatki'!U11)*5</f>
        <v>5</v>
      </c>
      <c r="E470" s="217"/>
      <c r="F470" s="394">
        <f t="shared" si="20"/>
        <v>0</v>
      </c>
    </row>
    <row r="471" spans="1:7" ht="12.75" customHeight="1">
      <c r="A471" s="208"/>
      <c r="B471" s="205"/>
      <c r="C471" s="216"/>
      <c r="D471" s="221"/>
      <c r="E471" s="217"/>
      <c r="F471" s="394"/>
    </row>
    <row r="472" spans="1:7" ht="12.75" customHeight="1">
      <c r="A472" s="208"/>
      <c r="B472" s="258" t="s">
        <v>140</v>
      </c>
      <c r="C472" s="216"/>
      <c r="D472" s="221"/>
      <c r="E472" s="217"/>
      <c r="F472" s="394"/>
    </row>
    <row r="473" spans="1:7" ht="12.75" customHeight="1">
      <c r="A473" s="208"/>
      <c r="B473" s="205" t="s">
        <v>121</v>
      </c>
      <c r="C473" s="216" t="s">
        <v>14</v>
      </c>
      <c r="D473" s="221">
        <f>('fekalna osnovni podatki'!T14+'fekalna osnovni podatki'!U14)*5</f>
        <v>5</v>
      </c>
      <c r="E473" s="217"/>
      <c r="F473" s="394">
        <f t="shared" si="20"/>
        <v>0</v>
      </c>
    </row>
    <row r="474" spans="1:7" ht="12.75" customHeight="1">
      <c r="A474" s="208"/>
      <c r="B474" s="205" t="s">
        <v>127</v>
      </c>
      <c r="C474" s="216" t="s">
        <v>14</v>
      </c>
      <c r="D474" s="221">
        <f>('fekalna osnovni podatki'!T15+'fekalna osnovni podatki'!U15)*5</f>
        <v>10</v>
      </c>
      <c r="E474" s="217"/>
      <c r="F474" s="394">
        <f t="shared" si="20"/>
        <v>0</v>
      </c>
    </row>
    <row r="475" spans="1:7" ht="12.75" customHeight="1">
      <c r="A475" s="208"/>
      <c r="B475" s="205" t="s">
        <v>122</v>
      </c>
      <c r="C475" s="216" t="s">
        <v>14</v>
      </c>
      <c r="D475" s="221">
        <f>('fekalna osnovni podatki'!T16+'fekalna osnovni podatki'!U16)*5</f>
        <v>5</v>
      </c>
      <c r="E475" s="217"/>
      <c r="F475" s="394">
        <f t="shared" si="20"/>
        <v>0</v>
      </c>
    </row>
    <row r="476" spans="1:7" ht="12.75" customHeight="1">
      <c r="A476" s="208"/>
      <c r="B476" s="205" t="s">
        <v>123</v>
      </c>
      <c r="C476" s="216" t="s">
        <v>14</v>
      </c>
      <c r="D476" s="221">
        <f>('fekalna osnovni podatki'!T17+'fekalna osnovni podatki'!U17)*5</f>
        <v>5</v>
      </c>
      <c r="E476" s="217"/>
      <c r="F476" s="394">
        <f t="shared" si="20"/>
        <v>0</v>
      </c>
    </row>
    <row r="477" spans="1:7" ht="12.75" customHeight="1">
      <c r="A477" s="208"/>
      <c r="B477" s="205" t="s">
        <v>124</v>
      </c>
      <c r="C477" s="216" t="s">
        <v>14</v>
      </c>
      <c r="D477" s="221">
        <f>('fekalna osnovni podatki'!T18+'fekalna osnovni podatki'!U18)*5</f>
        <v>10</v>
      </c>
      <c r="E477" s="217"/>
      <c r="F477" s="394">
        <f t="shared" si="20"/>
        <v>0</v>
      </c>
    </row>
    <row r="478" spans="1:7" ht="12.75" customHeight="1">
      <c r="A478" s="208"/>
      <c r="B478" s="205" t="s">
        <v>125</v>
      </c>
      <c r="C478" s="216" t="s">
        <v>14</v>
      </c>
      <c r="D478" s="221">
        <f>('fekalna osnovni podatki'!T19+'fekalna osnovni podatki'!U19)*5</f>
        <v>5</v>
      </c>
      <c r="E478" s="217"/>
      <c r="F478" s="394">
        <f t="shared" si="20"/>
        <v>0</v>
      </c>
    </row>
    <row r="479" spans="1:7" ht="12.75" customHeight="1">
      <c r="A479" s="208"/>
      <c r="B479" s="205" t="s">
        <v>126</v>
      </c>
      <c r="C479" s="216" t="s">
        <v>14</v>
      </c>
      <c r="D479" s="221">
        <f>('fekalna osnovni podatki'!T20+'fekalna osnovni podatki'!U20)*5</f>
        <v>5</v>
      </c>
      <c r="E479" s="217"/>
      <c r="F479" s="394">
        <f t="shared" si="20"/>
        <v>0</v>
      </c>
    </row>
    <row r="480" spans="1:7" ht="12.75" customHeight="1">
      <c r="A480" s="208"/>
      <c r="B480" s="205" t="s">
        <v>128</v>
      </c>
      <c r="C480" s="216" t="s">
        <v>14</v>
      </c>
      <c r="D480" s="221">
        <f>('fekalna osnovni podatki'!T21+'fekalna osnovni podatki'!U21)*5</f>
        <v>5</v>
      </c>
      <c r="E480" s="217"/>
      <c r="F480" s="394">
        <f t="shared" si="20"/>
        <v>0</v>
      </c>
    </row>
    <row r="481" spans="1:6" ht="12.75" customHeight="1">
      <c r="A481" s="208"/>
      <c r="B481" s="205" t="s">
        <v>129</v>
      </c>
      <c r="C481" s="216" t="s">
        <v>14</v>
      </c>
      <c r="D481" s="221">
        <f>('fekalna osnovni podatki'!T22+'fekalna osnovni podatki'!U22)*5</f>
        <v>5</v>
      </c>
      <c r="E481" s="217"/>
      <c r="F481" s="394">
        <f t="shared" si="20"/>
        <v>0</v>
      </c>
    </row>
    <row r="482" spans="1:6" ht="12.75" customHeight="1">
      <c r="A482" s="208"/>
      <c r="B482" s="205" t="s">
        <v>130</v>
      </c>
      <c r="C482" s="216" t="s">
        <v>14</v>
      </c>
      <c r="D482" s="221">
        <f>('fekalna osnovni podatki'!T23+'fekalna osnovni podatki'!U23)*5</f>
        <v>15</v>
      </c>
      <c r="E482" s="217"/>
      <c r="F482" s="394">
        <f t="shared" si="20"/>
        <v>0</v>
      </c>
    </row>
    <row r="483" spans="1:6" ht="12.75" customHeight="1">
      <c r="A483" s="208"/>
      <c r="B483" s="205" t="s">
        <v>131</v>
      </c>
      <c r="C483" s="216" t="s">
        <v>14</v>
      </c>
      <c r="D483" s="221">
        <f>('fekalna osnovni podatki'!T24+'fekalna osnovni podatki'!U24)*5</f>
        <v>10</v>
      </c>
      <c r="E483" s="217"/>
      <c r="F483" s="394">
        <f t="shared" si="20"/>
        <v>0</v>
      </c>
    </row>
    <row r="484" spans="1:6" ht="12.75" customHeight="1">
      <c r="A484" s="208"/>
      <c r="B484" s="205" t="s">
        <v>201</v>
      </c>
      <c r="C484" s="216" t="s">
        <v>14</v>
      </c>
      <c r="D484" s="221">
        <f>('fekalna osnovni podatki'!T25+'fekalna osnovni podatki'!U25)*5</f>
        <v>10</v>
      </c>
      <c r="E484" s="217"/>
      <c r="F484" s="394">
        <f t="shared" si="20"/>
        <v>0</v>
      </c>
    </row>
    <row r="485" spans="1:6" ht="12.75" customHeight="1">
      <c r="A485" s="208"/>
      <c r="B485" s="203" t="s">
        <v>132</v>
      </c>
      <c r="C485" s="216" t="s">
        <v>14</v>
      </c>
      <c r="D485" s="221">
        <f>('fekalna osnovni podatki'!T26+'fekalna osnovni podatki'!U26)*5</f>
        <v>5</v>
      </c>
      <c r="E485" s="217"/>
      <c r="F485" s="394">
        <f t="shared" si="20"/>
        <v>0</v>
      </c>
    </row>
    <row r="486" spans="1:6" ht="12.75" customHeight="1">
      <c r="A486" s="208"/>
      <c r="B486" s="261" t="s">
        <v>133</v>
      </c>
      <c r="C486" s="216" t="s">
        <v>14</v>
      </c>
      <c r="D486" s="221">
        <f>('fekalna osnovni podatki'!T27+'fekalna osnovni podatki'!U27)*5</f>
        <v>5</v>
      </c>
      <c r="E486" s="217"/>
      <c r="F486" s="394">
        <f t="shared" si="20"/>
        <v>0</v>
      </c>
    </row>
    <row r="487" spans="1:6" ht="12.75" customHeight="1">
      <c r="A487" s="208"/>
      <c r="B487" s="205" t="s">
        <v>134</v>
      </c>
      <c r="C487" s="216" t="s">
        <v>14</v>
      </c>
      <c r="D487" s="221">
        <f>('fekalna osnovni podatki'!T28+'fekalna osnovni podatki'!U28)*5</f>
        <v>5</v>
      </c>
      <c r="E487" s="217"/>
      <c r="F487" s="394">
        <f t="shared" si="20"/>
        <v>0</v>
      </c>
    </row>
    <row r="488" spans="1:6" ht="12.75" customHeight="1">
      <c r="A488" s="208"/>
      <c r="B488" s="204" t="s">
        <v>135</v>
      </c>
      <c r="C488" s="216" t="s">
        <v>14</v>
      </c>
      <c r="D488" s="221">
        <f>('fekalna osnovni podatki'!T29+'fekalna osnovni podatki'!U29)*5</f>
        <v>5</v>
      </c>
      <c r="E488" s="217"/>
      <c r="F488" s="394">
        <f t="shared" si="20"/>
        <v>0</v>
      </c>
    </row>
    <row r="489" spans="1:6" ht="12.75" customHeight="1">
      <c r="A489" s="208"/>
      <c r="C489" s="216"/>
      <c r="D489" s="221"/>
      <c r="E489" s="217"/>
      <c r="F489" s="394"/>
    </row>
    <row r="490" spans="1:6" ht="12.75" customHeight="1">
      <c r="A490" s="208"/>
      <c r="B490" s="260" t="s">
        <v>141</v>
      </c>
      <c r="C490" s="216"/>
      <c r="D490" s="221"/>
      <c r="E490" s="217"/>
      <c r="F490" s="394"/>
    </row>
    <row r="491" spans="1:6" ht="12.75" customHeight="1">
      <c r="A491" s="208"/>
      <c r="B491" s="204" t="s">
        <v>137</v>
      </c>
      <c r="C491" s="216" t="s">
        <v>14</v>
      </c>
      <c r="D491" s="221">
        <f>('fekalna osnovni podatki'!T32+'fekalna osnovni podatki'!U32)*5</f>
        <v>10</v>
      </c>
      <c r="E491" s="217"/>
      <c r="F491" s="394">
        <f t="shared" si="20"/>
        <v>0</v>
      </c>
    </row>
    <row r="492" spans="1:6" ht="12.75" customHeight="1">
      <c r="A492" s="208"/>
      <c r="C492" s="216"/>
      <c r="D492" s="221"/>
      <c r="E492" s="217"/>
      <c r="F492" s="394"/>
    </row>
    <row r="493" spans="1:6" ht="12.75" customHeight="1">
      <c r="A493" s="208"/>
      <c r="B493" s="260" t="s">
        <v>142</v>
      </c>
      <c r="C493" s="216"/>
      <c r="D493" s="221"/>
      <c r="E493" s="217"/>
      <c r="F493" s="394"/>
    </row>
    <row r="494" spans="1:6" ht="12.75" customHeight="1">
      <c r="A494" s="208"/>
      <c r="B494" s="204" t="s">
        <v>136</v>
      </c>
      <c r="C494" s="216" t="s">
        <v>14</v>
      </c>
      <c r="D494" s="221">
        <f>('fekalna osnovni podatki'!T35+'fekalna osnovni podatki'!U35)*5</f>
        <v>10</v>
      </c>
      <c r="E494" s="217"/>
      <c r="F494" s="394">
        <f t="shared" si="20"/>
        <v>0</v>
      </c>
    </row>
    <row r="495" spans="1:6" ht="12.75" customHeight="1">
      <c r="A495" s="208"/>
      <c r="B495" s="204" t="s">
        <v>143</v>
      </c>
      <c r="C495" s="216" t="s">
        <v>14</v>
      </c>
      <c r="D495" s="221">
        <f>('fekalna osnovni podatki'!T36+'fekalna osnovni podatki'!U36)*5</f>
        <v>5</v>
      </c>
      <c r="E495" s="217"/>
      <c r="F495" s="394">
        <f t="shared" si="20"/>
        <v>0</v>
      </c>
    </row>
    <row r="496" spans="1:6" ht="12.75" customHeight="1">
      <c r="A496" s="208"/>
      <c r="B496" s="205" t="s">
        <v>22</v>
      </c>
      <c r="C496" s="222"/>
      <c r="D496" s="221">
        <f>SUM(D468:D495)</f>
        <v>150</v>
      </c>
      <c r="E496" s="211"/>
      <c r="F496" s="238"/>
    </row>
    <row r="497" spans="1:6" ht="12.75" customHeight="1">
      <c r="A497" s="34"/>
      <c r="B497" s="206"/>
      <c r="C497" s="216"/>
      <c r="D497" s="223"/>
      <c r="E497" s="224"/>
      <c r="F497" s="218"/>
    </row>
    <row r="498" spans="1:6" ht="165.75">
      <c r="A498" s="34">
        <f>+A465+1</f>
        <v>14</v>
      </c>
      <c r="B498" s="206" t="s">
        <v>94</v>
      </c>
      <c r="C498" s="216"/>
      <c r="D498" s="223"/>
      <c r="E498" s="224"/>
      <c r="F498" s="218"/>
    </row>
    <row r="499" spans="1:6" ht="12.75" customHeight="1">
      <c r="A499" s="34"/>
      <c r="B499" s="225"/>
      <c r="C499" s="209"/>
      <c r="D499" s="221"/>
      <c r="E499" s="226"/>
      <c r="F499" s="227"/>
    </row>
    <row r="500" spans="1:6" ht="12.75" customHeight="1">
      <c r="A500" s="34"/>
      <c r="B500" s="207" t="s">
        <v>139</v>
      </c>
      <c r="C500" s="209"/>
      <c r="D500" s="219"/>
      <c r="E500" s="219"/>
      <c r="F500" s="220"/>
    </row>
    <row r="501" spans="1:6" ht="12.75" customHeight="1">
      <c r="A501" s="34"/>
      <c r="B501" s="206" t="s">
        <v>119</v>
      </c>
      <c r="C501" s="216" t="s">
        <v>13</v>
      </c>
      <c r="D501" s="221">
        <f>D468</f>
        <v>5</v>
      </c>
      <c r="E501" s="217"/>
      <c r="F501" s="394">
        <f>D501*E501</f>
        <v>0</v>
      </c>
    </row>
    <row r="502" spans="1:6" ht="12.75" customHeight="1">
      <c r="A502" s="34"/>
      <c r="B502" s="205" t="s">
        <v>120</v>
      </c>
      <c r="C502" s="216" t="s">
        <v>13</v>
      </c>
      <c r="D502" s="221">
        <f t="shared" ref="D502:D528" si="21">D469</f>
        <v>5</v>
      </c>
      <c r="E502" s="217"/>
      <c r="F502" s="394">
        <f t="shared" ref="F502:F528" si="22">D502*E502</f>
        <v>0</v>
      </c>
    </row>
    <row r="503" spans="1:6" ht="12.75" customHeight="1">
      <c r="A503" s="34"/>
      <c r="B503" s="205" t="s">
        <v>138</v>
      </c>
      <c r="C503" s="216" t="s">
        <v>13</v>
      </c>
      <c r="D503" s="221">
        <f t="shared" si="21"/>
        <v>5</v>
      </c>
      <c r="E503" s="217"/>
      <c r="F503" s="394">
        <f t="shared" si="22"/>
        <v>0</v>
      </c>
    </row>
    <row r="504" spans="1:6" ht="12.75" customHeight="1">
      <c r="A504" s="34"/>
      <c r="B504" s="205"/>
      <c r="C504" s="216"/>
      <c r="D504" s="221"/>
      <c r="E504" s="217"/>
      <c r="F504" s="394"/>
    </row>
    <row r="505" spans="1:6" ht="12.75" customHeight="1">
      <c r="A505" s="34"/>
      <c r="B505" s="258" t="s">
        <v>140</v>
      </c>
      <c r="C505" s="216"/>
      <c r="D505" s="221"/>
      <c r="E505" s="217"/>
      <c r="F505" s="394"/>
    </row>
    <row r="506" spans="1:6" ht="12.75" customHeight="1">
      <c r="A506" s="34"/>
      <c r="B506" s="205" t="s">
        <v>121</v>
      </c>
      <c r="C506" s="216" t="s">
        <v>13</v>
      </c>
      <c r="D506" s="221">
        <f t="shared" si="21"/>
        <v>5</v>
      </c>
      <c r="E506" s="217"/>
      <c r="F506" s="394">
        <f t="shared" si="22"/>
        <v>0</v>
      </c>
    </row>
    <row r="507" spans="1:6" ht="12.75" customHeight="1">
      <c r="A507" s="34"/>
      <c r="B507" s="205" t="s">
        <v>127</v>
      </c>
      <c r="C507" s="216" t="s">
        <v>13</v>
      </c>
      <c r="D507" s="221">
        <f t="shared" si="21"/>
        <v>10</v>
      </c>
      <c r="E507" s="217"/>
      <c r="F507" s="394">
        <f t="shared" si="22"/>
        <v>0</v>
      </c>
    </row>
    <row r="508" spans="1:6" ht="12.75" customHeight="1">
      <c r="A508" s="34"/>
      <c r="B508" s="205" t="s">
        <v>122</v>
      </c>
      <c r="C508" s="216" t="s">
        <v>13</v>
      </c>
      <c r="D508" s="221">
        <f t="shared" si="21"/>
        <v>5</v>
      </c>
      <c r="E508" s="217"/>
      <c r="F508" s="394">
        <f t="shared" si="22"/>
        <v>0</v>
      </c>
    </row>
    <row r="509" spans="1:6" ht="12.75" customHeight="1">
      <c r="A509" s="34"/>
      <c r="B509" s="205" t="s">
        <v>123</v>
      </c>
      <c r="C509" s="216" t="s">
        <v>13</v>
      </c>
      <c r="D509" s="221">
        <f t="shared" si="21"/>
        <v>5</v>
      </c>
      <c r="E509" s="217"/>
      <c r="F509" s="394">
        <f t="shared" si="22"/>
        <v>0</v>
      </c>
    </row>
    <row r="510" spans="1:6" ht="12.75" customHeight="1">
      <c r="A510" s="34"/>
      <c r="B510" s="205" t="s">
        <v>124</v>
      </c>
      <c r="C510" s="216" t="s">
        <v>13</v>
      </c>
      <c r="D510" s="221">
        <f t="shared" si="21"/>
        <v>10</v>
      </c>
      <c r="E510" s="217"/>
      <c r="F510" s="394">
        <f t="shared" si="22"/>
        <v>0</v>
      </c>
    </row>
    <row r="511" spans="1:6" ht="12.75" customHeight="1">
      <c r="A511" s="34"/>
      <c r="B511" s="205" t="s">
        <v>125</v>
      </c>
      <c r="C511" s="216" t="s">
        <v>13</v>
      </c>
      <c r="D511" s="221">
        <f t="shared" si="21"/>
        <v>5</v>
      </c>
      <c r="E511" s="217"/>
      <c r="F511" s="394">
        <f t="shared" si="22"/>
        <v>0</v>
      </c>
    </row>
    <row r="512" spans="1:6" ht="12.75" customHeight="1">
      <c r="A512" s="208"/>
      <c r="B512" s="205" t="s">
        <v>126</v>
      </c>
      <c r="C512" s="216" t="s">
        <v>13</v>
      </c>
      <c r="D512" s="221">
        <f t="shared" si="21"/>
        <v>5</v>
      </c>
      <c r="E512" s="217"/>
      <c r="F512" s="394">
        <f t="shared" si="22"/>
        <v>0</v>
      </c>
    </row>
    <row r="513" spans="1:6" ht="12.75" customHeight="1">
      <c r="A513" s="208"/>
      <c r="B513" s="205" t="s">
        <v>128</v>
      </c>
      <c r="C513" s="216" t="s">
        <v>13</v>
      </c>
      <c r="D513" s="221">
        <f t="shared" si="21"/>
        <v>5</v>
      </c>
      <c r="E513" s="217"/>
      <c r="F513" s="394">
        <f t="shared" si="22"/>
        <v>0</v>
      </c>
    </row>
    <row r="514" spans="1:6" ht="12.75" customHeight="1">
      <c r="A514" s="208"/>
      <c r="B514" s="205" t="s">
        <v>129</v>
      </c>
      <c r="C514" s="216" t="s">
        <v>13</v>
      </c>
      <c r="D514" s="221">
        <f t="shared" si="21"/>
        <v>5</v>
      </c>
      <c r="E514" s="217"/>
      <c r="F514" s="394">
        <f t="shared" si="22"/>
        <v>0</v>
      </c>
    </row>
    <row r="515" spans="1:6" ht="12.75" customHeight="1">
      <c r="A515" s="208"/>
      <c r="B515" s="205" t="s">
        <v>130</v>
      </c>
      <c r="C515" s="216" t="s">
        <v>13</v>
      </c>
      <c r="D515" s="221">
        <f t="shared" si="21"/>
        <v>15</v>
      </c>
      <c r="E515" s="217"/>
      <c r="F515" s="394">
        <f t="shared" si="22"/>
        <v>0</v>
      </c>
    </row>
    <row r="516" spans="1:6" ht="12.75" customHeight="1">
      <c r="A516" s="208"/>
      <c r="B516" s="205" t="s">
        <v>131</v>
      </c>
      <c r="C516" s="216" t="s">
        <v>13</v>
      </c>
      <c r="D516" s="221">
        <f t="shared" si="21"/>
        <v>10</v>
      </c>
      <c r="E516" s="217"/>
      <c r="F516" s="394">
        <f t="shared" si="22"/>
        <v>0</v>
      </c>
    </row>
    <row r="517" spans="1:6" ht="12.75" customHeight="1">
      <c r="A517" s="208"/>
      <c r="B517" s="205" t="s">
        <v>201</v>
      </c>
      <c r="C517" s="216" t="s">
        <v>13</v>
      </c>
      <c r="D517" s="221">
        <f t="shared" si="21"/>
        <v>10</v>
      </c>
      <c r="E517" s="217"/>
      <c r="F517" s="394">
        <f t="shared" si="22"/>
        <v>0</v>
      </c>
    </row>
    <row r="518" spans="1:6" ht="12.75" customHeight="1">
      <c r="A518" s="208"/>
      <c r="B518" s="203" t="s">
        <v>132</v>
      </c>
      <c r="C518" s="216" t="s">
        <v>13</v>
      </c>
      <c r="D518" s="221">
        <f t="shared" si="21"/>
        <v>5</v>
      </c>
      <c r="E518" s="217"/>
      <c r="F518" s="394">
        <f t="shared" si="22"/>
        <v>0</v>
      </c>
    </row>
    <row r="519" spans="1:6" ht="12.75" customHeight="1">
      <c r="A519" s="208"/>
      <c r="B519" s="261" t="s">
        <v>133</v>
      </c>
      <c r="C519" s="216" t="s">
        <v>13</v>
      </c>
      <c r="D519" s="221">
        <f t="shared" si="21"/>
        <v>5</v>
      </c>
      <c r="E519" s="217"/>
      <c r="F519" s="394">
        <f t="shared" si="22"/>
        <v>0</v>
      </c>
    </row>
    <row r="520" spans="1:6" ht="12.75" customHeight="1">
      <c r="A520" s="208"/>
      <c r="B520" s="205" t="s">
        <v>134</v>
      </c>
      <c r="C520" s="216" t="s">
        <v>13</v>
      </c>
      <c r="D520" s="221">
        <f t="shared" si="21"/>
        <v>5</v>
      </c>
      <c r="E520" s="217"/>
      <c r="F520" s="394">
        <f t="shared" si="22"/>
        <v>0</v>
      </c>
    </row>
    <row r="521" spans="1:6" ht="12.75" customHeight="1">
      <c r="A521" s="208"/>
      <c r="B521" s="204" t="s">
        <v>135</v>
      </c>
      <c r="C521" s="216" t="s">
        <v>13</v>
      </c>
      <c r="D521" s="221">
        <f t="shared" si="21"/>
        <v>5</v>
      </c>
      <c r="E521" s="217"/>
      <c r="F521" s="394">
        <f t="shared" si="22"/>
        <v>0</v>
      </c>
    </row>
    <row r="522" spans="1:6" ht="12.75" customHeight="1">
      <c r="A522" s="208"/>
      <c r="C522" s="216"/>
      <c r="D522" s="221"/>
      <c r="E522" s="217"/>
      <c r="F522" s="394"/>
    </row>
    <row r="523" spans="1:6" ht="12.75" customHeight="1">
      <c r="A523" s="208"/>
      <c r="B523" s="260" t="s">
        <v>141</v>
      </c>
      <c r="C523" s="216"/>
      <c r="D523" s="221"/>
      <c r="E523" s="217"/>
      <c r="F523" s="394"/>
    </row>
    <row r="524" spans="1:6" ht="12.75" customHeight="1">
      <c r="A524" s="208"/>
      <c r="B524" s="204" t="s">
        <v>137</v>
      </c>
      <c r="C524" s="216" t="s">
        <v>13</v>
      </c>
      <c r="D524" s="221">
        <f t="shared" si="21"/>
        <v>10</v>
      </c>
      <c r="E524" s="217"/>
      <c r="F524" s="394">
        <f t="shared" si="22"/>
        <v>0</v>
      </c>
    </row>
    <row r="525" spans="1:6" ht="12.75" customHeight="1">
      <c r="A525" s="208"/>
      <c r="C525" s="216"/>
      <c r="D525" s="221"/>
      <c r="E525" s="217"/>
      <c r="F525" s="394"/>
    </row>
    <row r="526" spans="1:6" ht="12.75" customHeight="1">
      <c r="A526" s="208"/>
      <c r="B526" s="260" t="s">
        <v>142</v>
      </c>
      <c r="C526" s="216"/>
      <c r="D526" s="221"/>
      <c r="E526" s="217"/>
      <c r="F526" s="394"/>
    </row>
    <row r="527" spans="1:6" ht="12.75" customHeight="1">
      <c r="A527" s="208"/>
      <c r="B527" s="204" t="s">
        <v>136</v>
      </c>
      <c r="C527" s="216" t="s">
        <v>13</v>
      </c>
      <c r="D527" s="221">
        <f t="shared" si="21"/>
        <v>10</v>
      </c>
      <c r="E527" s="217"/>
      <c r="F527" s="394">
        <f t="shared" si="22"/>
        <v>0</v>
      </c>
    </row>
    <row r="528" spans="1:6" ht="12.75" customHeight="1">
      <c r="A528" s="208"/>
      <c r="B528" s="204" t="s">
        <v>143</v>
      </c>
      <c r="C528" s="216" t="s">
        <v>13</v>
      </c>
      <c r="D528" s="221">
        <f t="shared" si="21"/>
        <v>5</v>
      </c>
      <c r="E528" s="217"/>
      <c r="F528" s="394">
        <f t="shared" si="22"/>
        <v>0</v>
      </c>
    </row>
    <row r="529" spans="1:6" ht="12.75" customHeight="1">
      <c r="A529" s="34"/>
      <c r="B529" s="205" t="s">
        <v>22</v>
      </c>
      <c r="C529" s="222"/>
      <c r="D529" s="221">
        <f>SUM(D501:D528)</f>
        <v>150</v>
      </c>
      <c r="E529" s="211"/>
      <c r="F529" s="238"/>
    </row>
    <row r="530" spans="1:6" ht="12.75" customHeight="1">
      <c r="A530" s="34"/>
      <c r="B530" s="245"/>
      <c r="C530" s="246"/>
      <c r="D530" s="219"/>
      <c r="E530" s="247"/>
      <c r="F530" s="248"/>
    </row>
    <row r="531" spans="1:6" ht="318.75">
      <c r="A531" s="34">
        <f>+A498+1</f>
        <v>15</v>
      </c>
      <c r="B531" s="365" t="s">
        <v>419</v>
      </c>
      <c r="C531" s="216"/>
      <c r="D531" s="219"/>
      <c r="E531" s="224"/>
      <c r="F531" s="218"/>
    </row>
    <row r="532" spans="1:6" ht="12.75" customHeight="1">
      <c r="A532" s="34"/>
      <c r="B532" s="225"/>
      <c r="C532" s="209"/>
      <c r="D532" s="221"/>
      <c r="E532" s="226"/>
      <c r="F532" s="227"/>
    </row>
    <row r="533" spans="1:6" ht="12.75" customHeight="1">
      <c r="A533" s="34"/>
      <c r="B533" s="207" t="s">
        <v>139</v>
      </c>
      <c r="C533" s="209"/>
      <c r="D533" s="219"/>
      <c r="E533" s="219"/>
      <c r="F533" s="220"/>
    </row>
    <row r="534" spans="1:6" ht="12.75" customHeight="1">
      <c r="A534" s="34"/>
      <c r="B534" s="206" t="s">
        <v>119</v>
      </c>
      <c r="C534" s="216" t="s">
        <v>13</v>
      </c>
      <c r="D534" s="221">
        <f>+G8*1.9</f>
        <v>91.199999999999989</v>
      </c>
      <c r="E534" s="217"/>
      <c r="F534" s="394">
        <f>D534*E534</f>
        <v>0</v>
      </c>
    </row>
    <row r="535" spans="1:6" ht="12.75" customHeight="1">
      <c r="A535" s="34"/>
      <c r="B535" s="205" t="s">
        <v>120</v>
      </c>
      <c r="C535" s="216" t="s">
        <v>13</v>
      </c>
      <c r="D535" s="221">
        <f>+G9*1.9</f>
        <v>0</v>
      </c>
      <c r="E535" s="217"/>
      <c r="F535" s="394">
        <f t="shared" ref="F535:F561" si="23">D535*E535</f>
        <v>0</v>
      </c>
    </row>
    <row r="536" spans="1:6" ht="12.75" customHeight="1">
      <c r="A536" s="34"/>
      <c r="B536" s="205" t="s">
        <v>138</v>
      </c>
      <c r="C536" s="216" t="s">
        <v>13</v>
      </c>
      <c r="D536" s="221">
        <f>+G10*1.9</f>
        <v>77.899999999999991</v>
      </c>
      <c r="E536" s="217"/>
      <c r="F536" s="394">
        <f t="shared" si="23"/>
        <v>0</v>
      </c>
    </row>
    <row r="537" spans="1:6" ht="12.75" customHeight="1">
      <c r="A537" s="34"/>
      <c r="B537" s="205"/>
      <c r="C537" s="216"/>
      <c r="D537" s="221"/>
      <c r="E537" s="217"/>
      <c r="F537" s="394"/>
    </row>
    <row r="538" spans="1:6" ht="12.75" customHeight="1">
      <c r="A538" s="34"/>
      <c r="B538" s="258" t="s">
        <v>140</v>
      </c>
      <c r="C538" s="216"/>
      <c r="D538" s="221"/>
      <c r="E538" s="217"/>
      <c r="F538" s="394"/>
    </row>
    <row r="539" spans="1:6" ht="12.75" customHeight="1">
      <c r="A539" s="34"/>
      <c r="B539" s="205" t="s">
        <v>121</v>
      </c>
      <c r="C539" s="216" t="s">
        <v>13</v>
      </c>
      <c r="D539" s="221">
        <f t="shared" ref="D539:D554" si="24">+G13*1.9</f>
        <v>70.3</v>
      </c>
      <c r="E539" s="217"/>
      <c r="F539" s="394">
        <f t="shared" si="23"/>
        <v>0</v>
      </c>
    </row>
    <row r="540" spans="1:6" ht="12.75" customHeight="1">
      <c r="A540" s="34"/>
      <c r="B540" s="205" t="s">
        <v>127</v>
      </c>
      <c r="C540" s="216" t="s">
        <v>13</v>
      </c>
      <c r="D540" s="221">
        <f t="shared" si="24"/>
        <v>32.299999999999997</v>
      </c>
      <c r="E540" s="217"/>
      <c r="F540" s="394">
        <f t="shared" si="23"/>
        <v>0</v>
      </c>
    </row>
    <row r="541" spans="1:6" ht="12.75" customHeight="1">
      <c r="A541" s="34"/>
      <c r="B541" s="205" t="s">
        <v>122</v>
      </c>
      <c r="C541" s="216" t="s">
        <v>13</v>
      </c>
      <c r="D541" s="221">
        <f t="shared" si="24"/>
        <v>520.6</v>
      </c>
      <c r="E541" s="217"/>
      <c r="F541" s="394">
        <f t="shared" si="23"/>
        <v>0</v>
      </c>
    </row>
    <row r="542" spans="1:6" ht="12.75" customHeight="1">
      <c r="A542" s="34"/>
      <c r="B542" s="205" t="s">
        <v>123</v>
      </c>
      <c r="C542" s="216" t="s">
        <v>13</v>
      </c>
      <c r="D542" s="221">
        <f t="shared" si="24"/>
        <v>115.89999999999999</v>
      </c>
      <c r="E542" s="217"/>
      <c r="F542" s="394">
        <f t="shared" si="23"/>
        <v>0</v>
      </c>
    </row>
    <row r="543" spans="1:6" ht="12.75" customHeight="1">
      <c r="A543" s="34"/>
      <c r="B543" s="205" t="s">
        <v>124</v>
      </c>
      <c r="C543" s="216" t="s">
        <v>13</v>
      </c>
      <c r="D543" s="221">
        <f t="shared" si="24"/>
        <v>256.5</v>
      </c>
      <c r="E543" s="217"/>
      <c r="F543" s="394">
        <f t="shared" si="23"/>
        <v>0</v>
      </c>
    </row>
    <row r="544" spans="1:6" ht="12.75" customHeight="1">
      <c r="A544" s="34"/>
      <c r="B544" s="205" t="s">
        <v>125</v>
      </c>
      <c r="C544" s="216" t="s">
        <v>13</v>
      </c>
      <c r="D544" s="221">
        <f t="shared" si="24"/>
        <v>1.9</v>
      </c>
      <c r="E544" s="217"/>
      <c r="F544" s="394">
        <f t="shared" si="23"/>
        <v>0</v>
      </c>
    </row>
    <row r="545" spans="1:6" ht="12.75" customHeight="1">
      <c r="A545" s="208"/>
      <c r="B545" s="205" t="s">
        <v>126</v>
      </c>
      <c r="C545" s="216" t="s">
        <v>13</v>
      </c>
      <c r="D545" s="221">
        <f t="shared" si="24"/>
        <v>159.6</v>
      </c>
      <c r="E545" s="217"/>
      <c r="F545" s="394">
        <f t="shared" si="23"/>
        <v>0</v>
      </c>
    </row>
    <row r="546" spans="1:6" ht="12.75" customHeight="1">
      <c r="A546" s="208"/>
      <c r="B546" s="205" t="s">
        <v>128</v>
      </c>
      <c r="C546" s="216" t="s">
        <v>13</v>
      </c>
      <c r="D546" s="221">
        <f t="shared" si="24"/>
        <v>102.6</v>
      </c>
      <c r="E546" s="217"/>
      <c r="F546" s="394">
        <f t="shared" si="23"/>
        <v>0</v>
      </c>
    </row>
    <row r="547" spans="1:6" ht="12.75" customHeight="1">
      <c r="A547" s="208"/>
      <c r="B547" s="205" t="s">
        <v>129</v>
      </c>
      <c r="C547" s="216" t="s">
        <v>13</v>
      </c>
      <c r="D547" s="221">
        <f t="shared" si="24"/>
        <v>1.9</v>
      </c>
      <c r="E547" s="217"/>
      <c r="F547" s="394">
        <f t="shared" si="23"/>
        <v>0</v>
      </c>
    </row>
    <row r="548" spans="1:6" ht="12.75" customHeight="1">
      <c r="A548" s="208"/>
      <c r="B548" s="205" t="s">
        <v>130</v>
      </c>
      <c r="C548" s="216" t="s">
        <v>13</v>
      </c>
      <c r="D548" s="221">
        <f t="shared" si="24"/>
        <v>102.6</v>
      </c>
      <c r="E548" s="217"/>
      <c r="F548" s="394">
        <f t="shared" si="23"/>
        <v>0</v>
      </c>
    </row>
    <row r="549" spans="1:6" ht="12.75" customHeight="1">
      <c r="A549" s="208"/>
      <c r="B549" s="205" t="s">
        <v>131</v>
      </c>
      <c r="C549" s="216" t="s">
        <v>13</v>
      </c>
      <c r="D549" s="221">
        <f t="shared" si="24"/>
        <v>32.299999999999997</v>
      </c>
      <c r="E549" s="217"/>
      <c r="F549" s="394">
        <f t="shared" si="23"/>
        <v>0</v>
      </c>
    </row>
    <row r="550" spans="1:6" ht="12.75" customHeight="1">
      <c r="A550" s="208"/>
      <c r="B550" s="205" t="s">
        <v>201</v>
      </c>
      <c r="C550" s="216" t="s">
        <v>13</v>
      </c>
      <c r="D550" s="221">
        <f t="shared" si="24"/>
        <v>53.199999999999996</v>
      </c>
      <c r="E550" s="217"/>
      <c r="F550" s="394">
        <f t="shared" si="23"/>
        <v>0</v>
      </c>
    </row>
    <row r="551" spans="1:6" ht="12.75" customHeight="1">
      <c r="A551" s="208"/>
      <c r="B551" s="203" t="s">
        <v>132</v>
      </c>
      <c r="C551" s="216" t="s">
        <v>13</v>
      </c>
      <c r="D551" s="221">
        <f t="shared" si="24"/>
        <v>1.9</v>
      </c>
      <c r="E551" s="217"/>
      <c r="F551" s="394">
        <f t="shared" si="23"/>
        <v>0</v>
      </c>
    </row>
    <row r="552" spans="1:6" ht="12.75" customHeight="1">
      <c r="A552" s="208"/>
      <c r="B552" s="261" t="s">
        <v>133</v>
      </c>
      <c r="C552" s="216" t="s">
        <v>13</v>
      </c>
      <c r="D552" s="221">
        <f t="shared" si="24"/>
        <v>163.4</v>
      </c>
      <c r="E552" s="217"/>
      <c r="F552" s="394">
        <f t="shared" si="23"/>
        <v>0</v>
      </c>
    </row>
    <row r="553" spans="1:6" ht="12.75" customHeight="1">
      <c r="A553" s="208"/>
      <c r="B553" s="205" t="s">
        <v>134</v>
      </c>
      <c r="C553" s="216" t="s">
        <v>13</v>
      </c>
      <c r="D553" s="221">
        <f t="shared" si="24"/>
        <v>66.5</v>
      </c>
      <c r="E553" s="217"/>
      <c r="F553" s="394">
        <f t="shared" si="23"/>
        <v>0</v>
      </c>
    </row>
    <row r="554" spans="1:6" ht="12.75" customHeight="1">
      <c r="A554" s="208"/>
      <c r="B554" s="204" t="s">
        <v>135</v>
      </c>
      <c r="C554" s="216" t="s">
        <v>13</v>
      </c>
      <c r="D554" s="221">
        <f t="shared" si="24"/>
        <v>106.39999999999999</v>
      </c>
      <c r="E554" s="217"/>
      <c r="F554" s="394">
        <f t="shared" si="23"/>
        <v>0</v>
      </c>
    </row>
    <row r="555" spans="1:6" ht="12.75" customHeight="1">
      <c r="A555" s="208"/>
      <c r="C555" s="216"/>
      <c r="D555" s="221"/>
      <c r="E555" s="217"/>
      <c r="F555" s="394"/>
    </row>
    <row r="556" spans="1:6" ht="12.75" customHeight="1">
      <c r="A556" s="208"/>
      <c r="B556" s="260" t="s">
        <v>141</v>
      </c>
      <c r="C556" s="216"/>
      <c r="D556" s="221"/>
      <c r="E556" s="217"/>
      <c r="F556" s="394"/>
    </row>
    <row r="557" spans="1:6" ht="12.75" customHeight="1">
      <c r="A557" s="208"/>
      <c r="B557" s="204" t="s">
        <v>137</v>
      </c>
      <c r="C557" s="216" t="s">
        <v>13</v>
      </c>
      <c r="D557" s="221">
        <f>+G31*1.9</f>
        <v>134.9</v>
      </c>
      <c r="E557" s="217"/>
      <c r="F557" s="394">
        <f t="shared" si="23"/>
        <v>0</v>
      </c>
    </row>
    <row r="558" spans="1:6" ht="12.75" customHeight="1">
      <c r="A558" s="208"/>
      <c r="C558" s="216"/>
      <c r="D558" s="221"/>
      <c r="E558" s="217"/>
      <c r="F558" s="394"/>
    </row>
    <row r="559" spans="1:6" ht="12.75" customHeight="1">
      <c r="A559" s="208"/>
      <c r="B559" s="260" t="s">
        <v>142</v>
      </c>
      <c r="C559" s="216"/>
      <c r="D559" s="221"/>
      <c r="E559" s="217"/>
      <c r="F559" s="394"/>
    </row>
    <row r="560" spans="1:6" ht="12.75" customHeight="1">
      <c r="A560" s="208"/>
      <c r="B560" s="204" t="s">
        <v>136</v>
      </c>
      <c r="C560" s="216" t="s">
        <v>13</v>
      </c>
      <c r="D560" s="221">
        <f>+G34*1.9</f>
        <v>190</v>
      </c>
      <c r="E560" s="217"/>
      <c r="F560" s="394">
        <f t="shared" si="23"/>
        <v>0</v>
      </c>
    </row>
    <row r="561" spans="1:6" ht="12.75" customHeight="1">
      <c r="A561" s="208"/>
      <c r="B561" s="204" t="s">
        <v>143</v>
      </c>
      <c r="C561" s="216" t="s">
        <v>13</v>
      </c>
      <c r="D561" s="221">
        <f>+G35*1.9</f>
        <v>30.4</v>
      </c>
      <c r="E561" s="217"/>
      <c r="F561" s="394">
        <f t="shared" si="23"/>
        <v>0</v>
      </c>
    </row>
    <row r="562" spans="1:6" ht="12.75" customHeight="1">
      <c r="A562" s="34"/>
      <c r="B562" s="205" t="s">
        <v>22</v>
      </c>
      <c r="C562" s="216"/>
      <c r="D562" s="221">
        <f>SUM(D534:D561)</f>
        <v>2312.3000000000002</v>
      </c>
      <c r="E562" s="211"/>
      <c r="F562" s="238"/>
    </row>
    <row r="563" spans="1:6" ht="15">
      <c r="A563" s="34"/>
      <c r="B563" s="206"/>
      <c r="C563" s="209"/>
      <c r="D563" s="221"/>
      <c r="E563" s="224"/>
      <c r="F563" s="218"/>
    </row>
    <row r="564" spans="1:6" ht="178.5">
      <c r="A564" s="34">
        <v>16</v>
      </c>
      <c r="B564" s="19" t="s">
        <v>420</v>
      </c>
      <c r="C564" s="242"/>
      <c r="D564" s="219"/>
      <c r="E564" s="219"/>
      <c r="F564" s="220"/>
    </row>
    <row r="565" spans="1:6" ht="15">
      <c r="A565" s="34"/>
      <c r="B565" s="225"/>
      <c r="C565" s="209"/>
      <c r="D565" s="221"/>
      <c r="E565" s="226"/>
      <c r="F565" s="227"/>
    </row>
    <row r="566" spans="1:6" ht="15">
      <c r="A566" s="34"/>
      <c r="B566" s="207" t="s">
        <v>139</v>
      </c>
      <c r="C566" s="209"/>
      <c r="D566" s="219"/>
      <c r="E566" s="219"/>
      <c r="F566" s="220"/>
    </row>
    <row r="567" spans="1:6" ht="15">
      <c r="A567" s="34"/>
      <c r="B567" s="206" t="s">
        <v>119</v>
      </c>
      <c r="C567" s="216" t="s">
        <v>13</v>
      </c>
      <c r="D567" s="221">
        <f>+(E8+F8)*1.3</f>
        <v>93.807999999999993</v>
      </c>
      <c r="E567" s="217"/>
      <c r="F567" s="394">
        <f>D567*E567</f>
        <v>0</v>
      </c>
    </row>
    <row r="568" spans="1:6" ht="15">
      <c r="A568" s="34"/>
      <c r="B568" s="205" t="s">
        <v>120</v>
      </c>
      <c r="C568" s="216" t="s">
        <v>13</v>
      </c>
      <c r="D568" s="221">
        <f>+(E9+F9)*1.3</f>
        <v>215.22800000000001</v>
      </c>
      <c r="E568" s="217"/>
      <c r="F568" s="394">
        <f t="shared" ref="F568:F594" si="25">D568*E568</f>
        <v>0</v>
      </c>
    </row>
    <row r="569" spans="1:6" ht="15">
      <c r="A569" s="34"/>
      <c r="B569" s="205" t="s">
        <v>138</v>
      </c>
      <c r="C569" s="216" t="s">
        <v>13</v>
      </c>
      <c r="D569" s="221">
        <f>+(E10+F10)*1.3</f>
        <v>27.430000000000003</v>
      </c>
      <c r="E569" s="217"/>
      <c r="F569" s="394">
        <f t="shared" si="25"/>
        <v>0</v>
      </c>
    </row>
    <row r="570" spans="1:6" ht="15">
      <c r="A570" s="34"/>
      <c r="B570" s="205"/>
      <c r="C570" s="216"/>
      <c r="D570" s="221"/>
      <c r="E570" s="217"/>
      <c r="F570" s="394"/>
    </row>
    <row r="571" spans="1:6" ht="15">
      <c r="A571" s="34"/>
      <c r="B571" s="258" t="s">
        <v>140</v>
      </c>
      <c r="C571" s="216"/>
      <c r="D571" s="221"/>
      <c r="E571" s="217"/>
      <c r="F571" s="394"/>
    </row>
    <row r="572" spans="1:6" ht="15">
      <c r="A572" s="34"/>
      <c r="B572" s="205" t="s">
        <v>121</v>
      </c>
      <c r="C572" s="216" t="s">
        <v>13</v>
      </c>
      <c r="D572" s="221">
        <f t="shared" ref="D572:D587" si="26">+(E13+F13)*1.3</f>
        <v>454.35</v>
      </c>
      <c r="E572" s="217"/>
      <c r="F572" s="394">
        <f t="shared" si="25"/>
        <v>0</v>
      </c>
    </row>
    <row r="573" spans="1:6" ht="15">
      <c r="A573" s="34"/>
      <c r="B573" s="205" t="s">
        <v>127</v>
      </c>
      <c r="C573" s="216" t="s">
        <v>13</v>
      </c>
      <c r="D573" s="221">
        <f t="shared" si="26"/>
        <v>0</v>
      </c>
      <c r="E573" s="217"/>
      <c r="F573" s="394">
        <f t="shared" si="25"/>
        <v>0</v>
      </c>
    </row>
    <row r="574" spans="1:6" ht="15">
      <c r="A574" s="34"/>
      <c r="B574" s="205" t="s">
        <v>122</v>
      </c>
      <c r="C574" s="216" t="s">
        <v>13</v>
      </c>
      <c r="D574" s="221">
        <f t="shared" si="26"/>
        <v>0</v>
      </c>
      <c r="E574" s="217"/>
      <c r="F574" s="394">
        <f t="shared" si="25"/>
        <v>0</v>
      </c>
    </row>
    <row r="575" spans="1:6" ht="15">
      <c r="A575" s="34"/>
      <c r="B575" s="205" t="s">
        <v>123</v>
      </c>
      <c r="C575" s="216" t="s">
        <v>13</v>
      </c>
      <c r="D575" s="221">
        <f t="shared" si="26"/>
        <v>216.68400000000003</v>
      </c>
      <c r="E575" s="217"/>
      <c r="F575" s="394">
        <f t="shared" si="25"/>
        <v>0</v>
      </c>
    </row>
    <row r="576" spans="1:6" ht="15">
      <c r="A576" s="34"/>
      <c r="B576" s="205" t="s">
        <v>124</v>
      </c>
      <c r="C576" s="216" t="s">
        <v>13</v>
      </c>
      <c r="D576" s="221">
        <f t="shared" si="26"/>
        <v>216.13800000000001</v>
      </c>
      <c r="E576" s="217"/>
      <c r="F576" s="394">
        <f t="shared" si="25"/>
        <v>0</v>
      </c>
    </row>
    <row r="577" spans="1:6" ht="15">
      <c r="A577" s="34"/>
      <c r="B577" s="205" t="s">
        <v>125</v>
      </c>
      <c r="C577" s="216" t="s">
        <v>13</v>
      </c>
      <c r="D577" s="221">
        <f t="shared" si="26"/>
        <v>211.614</v>
      </c>
      <c r="E577" s="217"/>
      <c r="F577" s="394">
        <f t="shared" si="25"/>
        <v>0</v>
      </c>
    </row>
    <row r="578" spans="1:6" ht="12.75" customHeight="1">
      <c r="A578" s="208"/>
      <c r="B578" s="205" t="s">
        <v>126</v>
      </c>
      <c r="C578" s="216" t="s">
        <v>13</v>
      </c>
      <c r="D578" s="221">
        <f t="shared" si="26"/>
        <v>0</v>
      </c>
      <c r="E578" s="217"/>
      <c r="F578" s="394">
        <f t="shared" si="25"/>
        <v>0</v>
      </c>
    </row>
    <row r="579" spans="1:6" ht="12.75" customHeight="1">
      <c r="A579" s="208"/>
      <c r="B579" s="205" t="s">
        <v>128</v>
      </c>
      <c r="C579" s="216" t="s">
        <v>13</v>
      </c>
      <c r="D579" s="221">
        <f t="shared" si="26"/>
        <v>0</v>
      </c>
      <c r="E579" s="217"/>
      <c r="F579" s="394">
        <f t="shared" si="25"/>
        <v>0</v>
      </c>
    </row>
    <row r="580" spans="1:6" ht="12.75" customHeight="1">
      <c r="A580" s="208"/>
      <c r="B580" s="205" t="s">
        <v>129</v>
      </c>
      <c r="C580" s="216" t="s">
        <v>13</v>
      </c>
      <c r="D580" s="221">
        <f t="shared" si="26"/>
        <v>411.80099999999999</v>
      </c>
      <c r="E580" s="217"/>
      <c r="F580" s="394">
        <f t="shared" si="25"/>
        <v>0</v>
      </c>
    </row>
    <row r="581" spans="1:6" ht="12.75" customHeight="1">
      <c r="A581" s="208"/>
      <c r="B581" s="205" t="s">
        <v>130</v>
      </c>
      <c r="C581" s="216" t="s">
        <v>13</v>
      </c>
      <c r="D581" s="221">
        <f t="shared" si="26"/>
        <v>0</v>
      </c>
      <c r="E581" s="217"/>
      <c r="F581" s="394">
        <f t="shared" si="25"/>
        <v>0</v>
      </c>
    </row>
    <row r="582" spans="1:6" ht="12.75" customHeight="1">
      <c r="A582" s="208"/>
      <c r="B582" s="205" t="s">
        <v>131</v>
      </c>
      <c r="C582" s="216" t="s">
        <v>13</v>
      </c>
      <c r="D582" s="221">
        <f t="shared" si="26"/>
        <v>0</v>
      </c>
      <c r="E582" s="217"/>
      <c r="F582" s="394">
        <f t="shared" si="25"/>
        <v>0</v>
      </c>
    </row>
    <row r="583" spans="1:6" ht="12.75" customHeight="1">
      <c r="A583" s="208"/>
      <c r="B583" s="205" t="s">
        <v>201</v>
      </c>
      <c r="C583" s="216" t="s">
        <v>13</v>
      </c>
      <c r="D583" s="221">
        <f t="shared" si="26"/>
        <v>2.8339999999999996</v>
      </c>
      <c r="E583" s="217"/>
      <c r="F583" s="394">
        <f t="shared" si="25"/>
        <v>0</v>
      </c>
    </row>
    <row r="584" spans="1:6" ht="12.75" customHeight="1">
      <c r="A584" s="208"/>
      <c r="B584" s="203" t="s">
        <v>132</v>
      </c>
      <c r="C584" s="216" t="s">
        <v>13</v>
      </c>
      <c r="D584" s="221">
        <f t="shared" si="26"/>
        <v>44.2</v>
      </c>
      <c r="E584" s="217"/>
      <c r="F584" s="394">
        <f t="shared" si="25"/>
        <v>0</v>
      </c>
    </row>
    <row r="585" spans="1:6" ht="12.75" customHeight="1">
      <c r="A585" s="208"/>
      <c r="B585" s="261" t="s">
        <v>133</v>
      </c>
      <c r="C585" s="216" t="s">
        <v>13</v>
      </c>
      <c r="D585" s="221">
        <f t="shared" si="26"/>
        <v>0</v>
      </c>
      <c r="E585" s="217"/>
      <c r="F585" s="394">
        <f t="shared" si="25"/>
        <v>0</v>
      </c>
    </row>
    <row r="586" spans="1:6" ht="12.75" customHeight="1">
      <c r="A586" s="208"/>
      <c r="B586" s="205" t="s">
        <v>134</v>
      </c>
      <c r="C586" s="216" t="s">
        <v>13</v>
      </c>
      <c r="D586" s="221">
        <f t="shared" si="26"/>
        <v>0</v>
      </c>
      <c r="E586" s="217"/>
      <c r="F586" s="394">
        <f t="shared" si="25"/>
        <v>0</v>
      </c>
    </row>
    <row r="587" spans="1:6" ht="12.75" customHeight="1">
      <c r="A587" s="208"/>
      <c r="B587" s="204" t="s">
        <v>135</v>
      </c>
      <c r="C587" s="216" t="s">
        <v>13</v>
      </c>
      <c r="D587" s="221">
        <f t="shared" si="26"/>
        <v>319.12400000000002</v>
      </c>
      <c r="E587" s="217"/>
      <c r="F587" s="394">
        <f t="shared" si="25"/>
        <v>0</v>
      </c>
    </row>
    <row r="588" spans="1:6" ht="12.75" customHeight="1">
      <c r="A588" s="208"/>
      <c r="C588" s="216"/>
      <c r="D588" s="221"/>
      <c r="E588" s="217"/>
      <c r="F588" s="394"/>
    </row>
    <row r="589" spans="1:6" ht="12.75" customHeight="1">
      <c r="A589" s="208"/>
      <c r="B589" s="260" t="s">
        <v>141</v>
      </c>
      <c r="C589" s="216"/>
      <c r="D589" s="221"/>
      <c r="E589" s="217"/>
      <c r="F589" s="394"/>
    </row>
    <row r="590" spans="1:6" ht="12.75" customHeight="1">
      <c r="A590" s="208"/>
      <c r="B590" s="204" t="s">
        <v>137</v>
      </c>
      <c r="C590" s="216" t="s">
        <v>13</v>
      </c>
      <c r="D590" s="221">
        <f>+(E31+F31)*1.3</f>
        <v>65</v>
      </c>
      <c r="E590" s="217"/>
      <c r="F590" s="394">
        <f t="shared" si="25"/>
        <v>0</v>
      </c>
    </row>
    <row r="591" spans="1:6" ht="12.75" customHeight="1">
      <c r="A591" s="208"/>
      <c r="C591" s="216"/>
      <c r="D591" s="221"/>
      <c r="E591" s="217"/>
      <c r="F591" s="394"/>
    </row>
    <row r="592" spans="1:6" ht="12.75" customHeight="1">
      <c r="A592" s="208"/>
      <c r="B592" s="260" t="s">
        <v>142</v>
      </c>
      <c r="C592" s="216"/>
      <c r="D592" s="221"/>
      <c r="E592" s="217"/>
      <c r="F592" s="394"/>
    </row>
    <row r="593" spans="1:7" ht="12.75" customHeight="1">
      <c r="A593" s="208"/>
      <c r="B593" s="204" t="s">
        <v>136</v>
      </c>
      <c r="C593" s="216" t="s">
        <v>13</v>
      </c>
      <c r="D593" s="221">
        <f>+(E34+F34)*1.3</f>
        <v>67.262000000000015</v>
      </c>
      <c r="E593" s="217"/>
      <c r="F593" s="394">
        <f t="shared" si="25"/>
        <v>0</v>
      </c>
    </row>
    <row r="594" spans="1:7" ht="12.75" customHeight="1">
      <c r="A594" s="208"/>
      <c r="B594" s="204" t="s">
        <v>143</v>
      </c>
      <c r="C594" s="216" t="s">
        <v>13</v>
      </c>
      <c r="D594" s="221">
        <f>+(E35+F35)*1.3</f>
        <v>41.912000000000006</v>
      </c>
      <c r="E594" s="217"/>
      <c r="F594" s="394">
        <f t="shared" si="25"/>
        <v>0</v>
      </c>
    </row>
    <row r="595" spans="1:7" ht="15">
      <c r="A595" s="34"/>
      <c r="B595" s="205" t="s">
        <v>22</v>
      </c>
      <c r="C595" s="222"/>
      <c r="D595" s="221">
        <f>SUM(D567:D594)</f>
        <v>2387.3850000000002</v>
      </c>
      <c r="E595" s="211"/>
      <c r="F595" s="238"/>
    </row>
    <row r="596" spans="1:7" ht="12.75" customHeight="1">
      <c r="A596" s="34"/>
      <c r="B596" s="206"/>
      <c r="C596" s="209"/>
      <c r="D596" s="221"/>
      <c r="E596" s="224"/>
      <c r="F596" s="218"/>
      <c r="G596" s="282"/>
    </row>
    <row r="597" spans="1:7" ht="15">
      <c r="A597" s="34"/>
      <c r="B597" s="205"/>
      <c r="C597" s="216"/>
      <c r="D597" s="221"/>
      <c r="E597" s="211"/>
      <c r="F597" s="238"/>
      <c r="G597" s="282"/>
    </row>
    <row r="598" spans="1:7" ht="114.75">
      <c r="A598" s="208">
        <v>17</v>
      </c>
      <c r="B598" s="228" t="s">
        <v>116</v>
      </c>
      <c r="C598" s="209"/>
      <c r="D598" s="221"/>
      <c r="E598" s="219"/>
      <c r="F598" s="220"/>
    </row>
    <row r="599" spans="1:7" ht="12.75" customHeight="1">
      <c r="A599" s="208"/>
      <c r="B599" s="225"/>
      <c r="C599" s="209"/>
      <c r="D599" s="221"/>
      <c r="E599" s="226"/>
      <c r="F599" s="227"/>
    </row>
    <row r="600" spans="1:7" ht="12.75" customHeight="1">
      <c r="A600" s="208"/>
      <c r="B600" s="207" t="s">
        <v>139</v>
      </c>
      <c r="C600" s="209"/>
      <c r="D600" s="219"/>
      <c r="E600" s="219"/>
      <c r="F600" s="220"/>
    </row>
    <row r="601" spans="1:7" ht="12.75" customHeight="1">
      <c r="A601" s="208"/>
      <c r="B601" s="206" t="s">
        <v>119</v>
      </c>
      <c r="C601" s="216" t="s">
        <v>13</v>
      </c>
      <c r="D601" s="221">
        <f>+D39-D534</f>
        <v>128.87</v>
      </c>
      <c r="E601" s="217"/>
      <c r="F601" s="394">
        <f>D601*E601</f>
        <v>0</v>
      </c>
    </row>
    <row r="602" spans="1:7" ht="12.75" customHeight="1">
      <c r="A602" s="208"/>
      <c r="B602" s="205" t="s">
        <v>120</v>
      </c>
      <c r="C602" s="216" t="s">
        <v>13</v>
      </c>
      <c r="D602" s="221">
        <f>+D40-D535</f>
        <v>431.13</v>
      </c>
      <c r="E602" s="217"/>
      <c r="F602" s="394">
        <f t="shared" ref="F602:F628" si="27">D602*E602</f>
        <v>0</v>
      </c>
    </row>
    <row r="603" spans="1:7" ht="12.75" customHeight="1">
      <c r="A603" s="208"/>
      <c r="B603" s="205" t="s">
        <v>138</v>
      </c>
      <c r="C603" s="216" t="s">
        <v>13</v>
      </c>
      <c r="D603" s="221">
        <f>+D41-D536</f>
        <v>270.78000000000003</v>
      </c>
      <c r="E603" s="217"/>
      <c r="F603" s="394">
        <f t="shared" si="27"/>
        <v>0</v>
      </c>
    </row>
    <row r="604" spans="1:7" ht="12.75" customHeight="1">
      <c r="A604" s="208"/>
      <c r="B604" s="205"/>
      <c r="C604" s="216"/>
      <c r="D604" s="221"/>
      <c r="E604" s="217"/>
      <c r="F604" s="394"/>
    </row>
    <row r="605" spans="1:7" ht="12.75" customHeight="1">
      <c r="A605" s="208"/>
      <c r="B605" s="258" t="s">
        <v>140</v>
      </c>
      <c r="C605" s="216"/>
      <c r="D605" s="221"/>
      <c r="E605" s="217"/>
      <c r="F605" s="394"/>
    </row>
    <row r="606" spans="1:7" ht="12.75" customHeight="1">
      <c r="A606" s="208"/>
      <c r="B606" s="205" t="s">
        <v>121</v>
      </c>
      <c r="C606" s="216" t="s">
        <v>13</v>
      </c>
      <c r="D606" s="221">
        <f t="shared" ref="D606:D621" si="28">+D44-D539</f>
        <v>763.93000000000006</v>
      </c>
      <c r="E606" s="217"/>
      <c r="F606" s="394">
        <f t="shared" si="27"/>
        <v>0</v>
      </c>
    </row>
    <row r="607" spans="1:7" ht="12.75" customHeight="1">
      <c r="A607" s="208"/>
      <c r="B607" s="205" t="s">
        <v>127</v>
      </c>
      <c r="C607" s="216" t="s">
        <v>13</v>
      </c>
      <c r="D607" s="221">
        <f t="shared" si="28"/>
        <v>33.350000000000009</v>
      </c>
      <c r="E607" s="217"/>
      <c r="F607" s="394">
        <f t="shared" si="27"/>
        <v>0</v>
      </c>
    </row>
    <row r="608" spans="1:7" ht="12.75" customHeight="1">
      <c r="A608" s="208"/>
      <c r="B608" s="205" t="s">
        <v>122</v>
      </c>
      <c r="C608" s="216" t="s">
        <v>13</v>
      </c>
      <c r="D608" s="221">
        <f t="shared" si="28"/>
        <v>483.53999999999996</v>
      </c>
      <c r="E608" s="217"/>
      <c r="F608" s="394">
        <f t="shared" si="27"/>
        <v>0</v>
      </c>
    </row>
    <row r="609" spans="1:6" ht="12.75" customHeight="1">
      <c r="A609" s="208"/>
      <c r="B609" s="205" t="s">
        <v>123</v>
      </c>
      <c r="C609" s="216" t="s">
        <v>13</v>
      </c>
      <c r="D609" s="221">
        <f t="shared" si="28"/>
        <v>573.87</v>
      </c>
      <c r="E609" s="217"/>
      <c r="F609" s="394">
        <f t="shared" si="27"/>
        <v>0</v>
      </c>
    </row>
    <row r="610" spans="1:6" ht="12.75" customHeight="1">
      <c r="A610" s="208"/>
      <c r="B610" s="205" t="s">
        <v>124</v>
      </c>
      <c r="C610" s="216" t="s">
        <v>13</v>
      </c>
      <c r="D610" s="221">
        <f t="shared" si="28"/>
        <v>627.57000000000005</v>
      </c>
      <c r="E610" s="217"/>
      <c r="F610" s="394">
        <f t="shared" si="27"/>
        <v>0</v>
      </c>
    </row>
    <row r="611" spans="1:6" ht="12.75" customHeight="1">
      <c r="A611" s="208"/>
      <c r="B611" s="205" t="s">
        <v>125</v>
      </c>
      <c r="C611" s="216" t="s">
        <v>13</v>
      </c>
      <c r="D611" s="221">
        <f t="shared" si="28"/>
        <v>376.71000000000004</v>
      </c>
      <c r="E611" s="217"/>
      <c r="F611" s="394">
        <f t="shared" si="27"/>
        <v>0</v>
      </c>
    </row>
    <row r="612" spans="1:6" ht="12.75" customHeight="1">
      <c r="A612" s="208"/>
      <c r="B612" s="205" t="s">
        <v>126</v>
      </c>
      <c r="C612" s="216" t="s">
        <v>13</v>
      </c>
      <c r="D612" s="221">
        <f t="shared" si="28"/>
        <v>32.430000000000007</v>
      </c>
      <c r="E612" s="217"/>
      <c r="F612" s="394">
        <f t="shared" si="27"/>
        <v>0</v>
      </c>
    </row>
    <row r="613" spans="1:6" ht="12.75" customHeight="1">
      <c r="A613" s="208"/>
      <c r="B613" s="205" t="s">
        <v>128</v>
      </c>
      <c r="C613" s="216" t="s">
        <v>13</v>
      </c>
      <c r="D613" s="221">
        <f t="shared" si="28"/>
        <v>44.879999999999995</v>
      </c>
      <c r="E613" s="217"/>
      <c r="F613" s="394">
        <f t="shared" si="27"/>
        <v>0</v>
      </c>
    </row>
    <row r="614" spans="1:6" ht="12.75" customHeight="1">
      <c r="A614" s="208"/>
      <c r="B614" s="205" t="s">
        <v>129</v>
      </c>
      <c r="C614" s="216" t="s">
        <v>13</v>
      </c>
      <c r="D614" s="221">
        <f t="shared" si="28"/>
        <v>678.79000000000008</v>
      </c>
      <c r="E614" s="217"/>
      <c r="F614" s="394">
        <f t="shared" si="27"/>
        <v>0</v>
      </c>
    </row>
    <row r="615" spans="1:6" ht="12.75" customHeight="1">
      <c r="A615" s="208"/>
      <c r="B615" s="205" t="s">
        <v>130</v>
      </c>
      <c r="C615" s="216" t="s">
        <v>13</v>
      </c>
      <c r="D615" s="221">
        <f t="shared" si="28"/>
        <v>42.400000000000006</v>
      </c>
      <c r="E615" s="217"/>
      <c r="F615" s="394">
        <f t="shared" si="27"/>
        <v>0</v>
      </c>
    </row>
    <row r="616" spans="1:6" ht="12.75" customHeight="1">
      <c r="A616" s="208"/>
      <c r="B616" s="205" t="s">
        <v>131</v>
      </c>
      <c r="C616" s="216" t="s">
        <v>13</v>
      </c>
      <c r="D616" s="221">
        <f t="shared" si="28"/>
        <v>3.9100000000000037</v>
      </c>
      <c r="E616" s="217"/>
      <c r="F616" s="394">
        <f t="shared" si="27"/>
        <v>0</v>
      </c>
    </row>
    <row r="617" spans="1:6" ht="12.75" customHeight="1">
      <c r="A617" s="208"/>
      <c r="B617" s="205" t="s">
        <v>201</v>
      </c>
      <c r="C617" s="216" t="s">
        <v>13</v>
      </c>
      <c r="D617" s="221">
        <f t="shared" si="28"/>
        <v>31.32</v>
      </c>
      <c r="E617" s="217"/>
      <c r="F617" s="394">
        <f t="shared" si="27"/>
        <v>0</v>
      </c>
    </row>
    <row r="618" spans="1:6" ht="12.75" customHeight="1">
      <c r="A618" s="208"/>
      <c r="B618" s="203" t="s">
        <v>132</v>
      </c>
      <c r="C618" s="216" t="s">
        <v>13</v>
      </c>
      <c r="D618" s="221">
        <f t="shared" si="28"/>
        <v>76.599999999999994</v>
      </c>
      <c r="E618" s="217"/>
      <c r="F618" s="394">
        <f t="shared" si="27"/>
        <v>0</v>
      </c>
    </row>
    <row r="619" spans="1:6" ht="12.75" customHeight="1">
      <c r="A619" s="208"/>
      <c r="B619" s="261" t="s">
        <v>133</v>
      </c>
      <c r="C619" s="216" t="s">
        <v>13</v>
      </c>
      <c r="D619" s="221">
        <f t="shared" si="28"/>
        <v>0.21000000000000796</v>
      </c>
      <c r="E619" s="217"/>
      <c r="F619" s="394">
        <f t="shared" si="27"/>
        <v>0</v>
      </c>
    </row>
    <row r="620" spans="1:6" ht="12.75" customHeight="1">
      <c r="A620" s="208"/>
      <c r="B620" s="205" t="s">
        <v>134</v>
      </c>
      <c r="C620" s="216" t="s">
        <v>13</v>
      </c>
      <c r="D620" s="221">
        <f t="shared" si="28"/>
        <v>182.96</v>
      </c>
      <c r="E620" s="217"/>
      <c r="F620" s="394">
        <f t="shared" si="27"/>
        <v>0</v>
      </c>
    </row>
    <row r="621" spans="1:6" ht="12.75" customHeight="1">
      <c r="A621" s="208"/>
      <c r="B621" s="204" t="s">
        <v>135</v>
      </c>
      <c r="C621" s="216" t="s">
        <v>13</v>
      </c>
      <c r="D621" s="221">
        <f t="shared" si="28"/>
        <v>684.12</v>
      </c>
      <c r="E621" s="217"/>
      <c r="F621" s="394">
        <f t="shared" si="27"/>
        <v>0</v>
      </c>
    </row>
    <row r="622" spans="1:6" ht="12.75" customHeight="1">
      <c r="A622" s="208"/>
      <c r="C622" s="216"/>
      <c r="D622" s="221"/>
      <c r="E622" s="217"/>
      <c r="F622" s="394"/>
    </row>
    <row r="623" spans="1:6" ht="12.75" customHeight="1">
      <c r="A623" s="208"/>
      <c r="B623" s="260" t="s">
        <v>141</v>
      </c>
      <c r="C623" s="216"/>
      <c r="D623" s="221"/>
      <c r="E623" s="217"/>
      <c r="F623" s="394"/>
    </row>
    <row r="624" spans="1:6" ht="12.75" customHeight="1">
      <c r="A624" s="208"/>
      <c r="B624" s="204" t="s">
        <v>137</v>
      </c>
      <c r="C624" s="216" t="s">
        <v>13</v>
      </c>
      <c r="D624" s="221">
        <f>+D62-D557</f>
        <v>143.70000000000002</v>
      </c>
      <c r="E624" s="217"/>
      <c r="F624" s="394">
        <f t="shared" si="27"/>
        <v>0</v>
      </c>
    </row>
    <row r="625" spans="1:6" ht="12.75" customHeight="1">
      <c r="A625" s="208"/>
      <c r="C625" s="216"/>
      <c r="D625" s="221"/>
      <c r="E625" s="217"/>
      <c r="F625" s="394"/>
    </row>
    <row r="626" spans="1:6" ht="12.75" customHeight="1">
      <c r="A626" s="208"/>
      <c r="B626" s="260" t="s">
        <v>142</v>
      </c>
      <c r="C626" s="216"/>
      <c r="D626" s="221"/>
      <c r="E626" s="217"/>
      <c r="F626" s="394"/>
    </row>
    <row r="627" spans="1:6" ht="12.75" customHeight="1">
      <c r="A627" s="208"/>
      <c r="B627" s="204" t="s">
        <v>136</v>
      </c>
      <c r="C627" s="216" t="s">
        <v>13</v>
      </c>
      <c r="D627" s="221">
        <f>+D65-D560</f>
        <v>212.01999999999998</v>
      </c>
      <c r="E627" s="217"/>
      <c r="F627" s="394">
        <f t="shared" si="27"/>
        <v>0</v>
      </c>
    </row>
    <row r="628" spans="1:6" ht="12.75" customHeight="1">
      <c r="A628" s="208"/>
      <c r="B628" s="204" t="s">
        <v>143</v>
      </c>
      <c r="C628" s="216" t="s">
        <v>13</v>
      </c>
      <c r="D628" s="221">
        <f>+D66-D561</f>
        <v>61.470000000000006</v>
      </c>
      <c r="E628" s="217"/>
      <c r="F628" s="394">
        <f t="shared" si="27"/>
        <v>0</v>
      </c>
    </row>
    <row r="629" spans="1:6" ht="12.75" customHeight="1">
      <c r="A629" s="208"/>
      <c r="B629" s="205" t="s">
        <v>22</v>
      </c>
      <c r="C629" s="216"/>
      <c r="D629" s="221">
        <f>SUM(D601:D628)</f>
        <v>5884.56</v>
      </c>
      <c r="E629" s="211"/>
      <c r="F629" s="238"/>
    </row>
    <row r="630" spans="1:6" ht="12.75" customHeight="1">
      <c r="A630" s="34"/>
      <c r="B630" s="228"/>
      <c r="C630" s="209"/>
      <c r="D630" s="219"/>
      <c r="E630" s="247"/>
      <c r="F630" s="238"/>
    </row>
    <row r="631" spans="1:6" ht="12.75" customHeight="1">
      <c r="A631" s="34"/>
      <c r="B631" s="228" t="s">
        <v>66</v>
      </c>
      <c r="C631" s="209"/>
      <c r="D631" s="219"/>
      <c r="E631" s="247"/>
      <c r="F631" s="238"/>
    </row>
    <row r="632" spans="1:6" ht="12.75" customHeight="1">
      <c r="A632" s="34"/>
      <c r="B632" s="225"/>
      <c r="C632" s="209"/>
      <c r="D632" s="221"/>
      <c r="E632" s="226"/>
      <c r="F632" s="227"/>
    </row>
    <row r="633" spans="1:6" ht="12.75" customHeight="1">
      <c r="A633" s="34"/>
      <c r="B633" s="207" t="s">
        <v>139</v>
      </c>
      <c r="C633" s="209"/>
      <c r="D633" s="219"/>
      <c r="E633" s="219"/>
      <c r="F633" s="220"/>
    </row>
    <row r="634" spans="1:6" ht="12.75" customHeight="1">
      <c r="A634" s="34"/>
      <c r="B634" s="206" t="s">
        <v>119</v>
      </c>
      <c r="C634" s="216"/>
      <c r="D634" s="221"/>
      <c r="E634" s="217"/>
      <c r="F634" s="394">
        <f>+F72+F105+F138+F171+F237+F270+F303+F336+F369+F402+F435+F468+F501+F534+F567+F601+F204</f>
        <v>0</v>
      </c>
    </row>
    <row r="635" spans="1:6" ht="12.75" customHeight="1">
      <c r="A635" s="34"/>
      <c r="B635" s="205" t="s">
        <v>120</v>
      </c>
      <c r="C635" s="216"/>
      <c r="D635" s="221"/>
      <c r="E635" s="217"/>
      <c r="F635" s="394">
        <f t="shared" ref="F635:F661" si="29">+F73+F106+F139+F172+F238+F271+F304+F337+F370+F403+F436+F469+F502+F535+F568+F602+F205</f>
        <v>0</v>
      </c>
    </row>
    <row r="636" spans="1:6" ht="12.75" customHeight="1">
      <c r="A636" s="34"/>
      <c r="B636" s="205" t="s">
        <v>138</v>
      </c>
      <c r="C636" s="216"/>
      <c r="D636" s="221"/>
      <c r="E636" s="217"/>
      <c r="F636" s="394">
        <f t="shared" si="29"/>
        <v>0</v>
      </c>
    </row>
    <row r="637" spans="1:6" ht="12.75" customHeight="1">
      <c r="A637" s="34"/>
      <c r="B637" s="205"/>
      <c r="C637" s="216"/>
      <c r="D637" s="221"/>
      <c r="E637" s="217"/>
      <c r="F637" s="394"/>
    </row>
    <row r="638" spans="1:6" ht="12.75" customHeight="1">
      <c r="A638" s="34"/>
      <c r="B638" s="258" t="s">
        <v>140</v>
      </c>
      <c r="C638" s="216"/>
      <c r="D638" s="221"/>
      <c r="E638" s="217"/>
      <c r="F638" s="394"/>
    </row>
    <row r="639" spans="1:6" ht="12.75" customHeight="1">
      <c r="A639" s="34"/>
      <c r="B639" s="205" t="s">
        <v>121</v>
      </c>
      <c r="C639" s="216"/>
      <c r="D639" s="221"/>
      <c r="E639" s="211"/>
      <c r="F639" s="394">
        <f t="shared" si="29"/>
        <v>0</v>
      </c>
    </row>
    <row r="640" spans="1:6" ht="12.75" customHeight="1">
      <c r="A640" s="34"/>
      <c r="B640" s="205" t="s">
        <v>127</v>
      </c>
      <c r="C640" s="216"/>
      <c r="D640" s="221"/>
      <c r="E640" s="211"/>
      <c r="F640" s="394">
        <f t="shared" si="29"/>
        <v>0</v>
      </c>
    </row>
    <row r="641" spans="1:6" ht="12.75" customHeight="1">
      <c r="A641" s="34"/>
      <c r="B641" s="205" t="s">
        <v>122</v>
      </c>
      <c r="C641" s="216"/>
      <c r="D641" s="221"/>
      <c r="E641" s="211"/>
      <c r="F641" s="394">
        <f t="shared" si="29"/>
        <v>0</v>
      </c>
    </row>
    <row r="642" spans="1:6" ht="12.75" customHeight="1">
      <c r="A642" s="34"/>
      <c r="B642" s="205" t="s">
        <v>123</v>
      </c>
      <c r="C642" s="216"/>
      <c r="D642" s="221"/>
      <c r="E642" s="211"/>
      <c r="F642" s="394">
        <f t="shared" si="29"/>
        <v>0</v>
      </c>
    </row>
    <row r="643" spans="1:6" ht="12.75" customHeight="1">
      <c r="A643" s="34"/>
      <c r="B643" s="205" t="s">
        <v>124</v>
      </c>
      <c r="C643" s="216"/>
      <c r="D643" s="221"/>
      <c r="E643" s="211"/>
      <c r="F643" s="394">
        <f t="shared" si="29"/>
        <v>0</v>
      </c>
    </row>
    <row r="644" spans="1:6" ht="12.75" customHeight="1">
      <c r="A644" s="34"/>
      <c r="B644" s="205" t="s">
        <v>125</v>
      </c>
      <c r="C644" s="216"/>
      <c r="D644" s="221"/>
      <c r="E644" s="211"/>
      <c r="F644" s="394">
        <f t="shared" si="29"/>
        <v>0</v>
      </c>
    </row>
    <row r="645" spans="1:6" ht="12.75" customHeight="1">
      <c r="A645" s="208"/>
      <c r="B645" s="205" t="s">
        <v>126</v>
      </c>
      <c r="C645" s="209"/>
      <c r="D645" s="210"/>
      <c r="E645" s="211"/>
      <c r="F645" s="394">
        <f t="shared" si="29"/>
        <v>0</v>
      </c>
    </row>
    <row r="646" spans="1:6" ht="12.75" customHeight="1">
      <c r="A646" s="208"/>
      <c r="B646" s="205" t="s">
        <v>128</v>
      </c>
      <c r="C646" s="209"/>
      <c r="D646" s="210"/>
      <c r="E646" s="211"/>
      <c r="F646" s="394">
        <f t="shared" si="29"/>
        <v>0</v>
      </c>
    </row>
    <row r="647" spans="1:6" ht="12.75" customHeight="1">
      <c r="A647" s="208"/>
      <c r="B647" s="205" t="s">
        <v>129</v>
      </c>
      <c r="C647" s="209"/>
      <c r="D647" s="210"/>
      <c r="E647" s="211"/>
      <c r="F647" s="394">
        <f t="shared" si="29"/>
        <v>0</v>
      </c>
    </row>
    <row r="648" spans="1:6" ht="12.75" customHeight="1">
      <c r="A648" s="208"/>
      <c r="B648" s="205" t="s">
        <v>130</v>
      </c>
      <c r="C648" s="209"/>
      <c r="D648" s="210"/>
      <c r="E648" s="211"/>
      <c r="F648" s="394">
        <f t="shared" si="29"/>
        <v>0</v>
      </c>
    </row>
    <row r="649" spans="1:6" ht="12.75" customHeight="1">
      <c r="A649" s="208"/>
      <c r="B649" s="205" t="s">
        <v>131</v>
      </c>
      <c r="C649" s="209"/>
      <c r="D649" s="210"/>
      <c r="E649" s="211"/>
      <c r="F649" s="394">
        <f t="shared" si="29"/>
        <v>0</v>
      </c>
    </row>
    <row r="650" spans="1:6" ht="12.75" customHeight="1">
      <c r="A650" s="208"/>
      <c r="B650" s="205" t="s">
        <v>201</v>
      </c>
      <c r="C650" s="209"/>
      <c r="D650" s="210"/>
      <c r="E650" s="211"/>
      <c r="F650" s="394">
        <f t="shared" si="29"/>
        <v>0</v>
      </c>
    </row>
    <row r="651" spans="1:6" ht="12.75" customHeight="1">
      <c r="A651" s="208"/>
      <c r="B651" s="203" t="s">
        <v>132</v>
      </c>
      <c r="C651" s="209"/>
      <c r="D651" s="210"/>
      <c r="E651" s="211"/>
      <c r="F651" s="394">
        <f t="shared" si="29"/>
        <v>0</v>
      </c>
    </row>
    <row r="652" spans="1:6" ht="12.75" customHeight="1">
      <c r="A652" s="208"/>
      <c r="B652" s="261" t="s">
        <v>133</v>
      </c>
      <c r="C652" s="209"/>
      <c r="D652" s="210"/>
      <c r="E652" s="211"/>
      <c r="F652" s="394">
        <f t="shared" si="29"/>
        <v>0</v>
      </c>
    </row>
    <row r="653" spans="1:6" ht="12.75" customHeight="1">
      <c r="A653" s="208"/>
      <c r="B653" s="205" t="s">
        <v>134</v>
      </c>
      <c r="C653" s="209"/>
      <c r="D653" s="210"/>
      <c r="E653" s="211"/>
      <c r="F653" s="394">
        <f t="shared" si="29"/>
        <v>0</v>
      </c>
    </row>
    <row r="654" spans="1:6" ht="12.75" customHeight="1">
      <c r="A654" s="208"/>
      <c r="B654" s="204" t="s">
        <v>135</v>
      </c>
      <c r="C654" s="209"/>
      <c r="D654" s="210"/>
      <c r="E654" s="211"/>
      <c r="F654" s="394">
        <f t="shared" si="29"/>
        <v>0</v>
      </c>
    </row>
    <row r="655" spans="1:6" ht="12.75" customHeight="1">
      <c r="A655" s="208"/>
      <c r="C655" s="209"/>
      <c r="D655" s="210"/>
      <c r="E655" s="211"/>
      <c r="F655" s="394"/>
    </row>
    <row r="656" spans="1:6" ht="12.75" customHeight="1">
      <c r="A656" s="208"/>
      <c r="B656" s="260" t="s">
        <v>141</v>
      </c>
      <c r="C656" s="209"/>
      <c r="D656" s="210"/>
      <c r="E656" s="211"/>
      <c r="F656" s="394"/>
    </row>
    <row r="657" spans="1:6" ht="12.75" customHeight="1">
      <c r="A657" s="208"/>
      <c r="B657" s="204" t="s">
        <v>137</v>
      </c>
      <c r="C657" s="209"/>
      <c r="D657" s="210"/>
      <c r="E657" s="211"/>
      <c r="F657" s="394">
        <f t="shared" si="29"/>
        <v>0</v>
      </c>
    </row>
    <row r="658" spans="1:6" ht="12.75" customHeight="1">
      <c r="A658" s="208"/>
      <c r="C658" s="209"/>
      <c r="D658" s="210"/>
      <c r="E658" s="211"/>
      <c r="F658" s="394"/>
    </row>
    <row r="659" spans="1:6" ht="12.75" customHeight="1">
      <c r="A659" s="208"/>
      <c r="B659" s="260" t="s">
        <v>142</v>
      </c>
      <c r="C659" s="209"/>
      <c r="D659" s="210"/>
      <c r="E659" s="211"/>
      <c r="F659" s="394"/>
    </row>
    <row r="660" spans="1:6" ht="12.75" customHeight="1">
      <c r="A660" s="208"/>
      <c r="B660" s="204" t="s">
        <v>136</v>
      </c>
      <c r="C660" s="209"/>
      <c r="D660" s="210"/>
      <c r="E660" s="211"/>
      <c r="F660" s="394">
        <f t="shared" si="29"/>
        <v>0</v>
      </c>
    </row>
    <row r="661" spans="1:6" ht="12.75" customHeight="1">
      <c r="A661" s="208"/>
      <c r="B661" s="204" t="s">
        <v>143</v>
      </c>
      <c r="C661" s="209"/>
      <c r="D661" s="210"/>
      <c r="E661" s="211"/>
      <c r="F661" s="394">
        <f t="shared" si="29"/>
        <v>0</v>
      </c>
    </row>
    <row r="662" spans="1:6" ht="12.75" customHeight="1">
      <c r="A662" s="34"/>
      <c r="B662" s="228"/>
      <c r="C662" s="209"/>
      <c r="D662" s="219"/>
      <c r="E662" s="247"/>
      <c r="F662" s="238"/>
    </row>
    <row r="663" spans="1:6" ht="16.5" thickBot="1">
      <c r="A663" s="21" t="s">
        <v>35</v>
      </c>
      <c r="B663" s="271" t="s">
        <v>43</v>
      </c>
      <c r="C663" s="280"/>
      <c r="D663" s="219"/>
      <c r="E663" s="283" t="s">
        <v>34</v>
      </c>
      <c r="F663" s="283">
        <f>SUM(F634:F661)</f>
        <v>0</v>
      </c>
    </row>
    <row r="664" spans="1:6" ht="12.75" customHeight="1" thickTop="1">
      <c r="A664" s="34"/>
      <c r="B664" s="228"/>
      <c r="C664" s="280"/>
      <c r="D664" s="219"/>
      <c r="E664" s="219"/>
      <c r="F664" s="220"/>
    </row>
    <row r="665" spans="1:6" ht="12.75" customHeight="1">
      <c r="A665" s="34"/>
      <c r="B665" s="228"/>
      <c r="C665" s="280"/>
      <c r="D665" s="219"/>
      <c r="E665" s="219"/>
      <c r="F665" s="220"/>
    </row>
    <row r="666" spans="1:6" ht="12.75" customHeight="1">
      <c r="A666" s="34"/>
      <c r="B666" s="228"/>
      <c r="C666" s="209"/>
      <c r="D666" s="219"/>
      <c r="E666" s="219"/>
      <c r="F666" s="220"/>
    </row>
    <row r="667" spans="1:6" ht="12.75" customHeight="1">
      <c r="A667" s="34"/>
      <c r="B667" s="229"/>
      <c r="C667" s="209"/>
      <c r="D667" s="219"/>
      <c r="E667" s="219"/>
      <c r="F667" s="220"/>
    </row>
    <row r="668" spans="1:6" ht="12.75" customHeight="1">
      <c r="A668" s="34"/>
      <c r="B668" s="229"/>
      <c r="C668" s="209"/>
      <c r="D668" s="219"/>
      <c r="E668" s="219"/>
      <c r="F668" s="220"/>
    </row>
    <row r="670" spans="1:6" ht="12.75" customHeight="1">
      <c r="B670" s="274"/>
      <c r="C670" s="284"/>
      <c r="D670" s="285"/>
      <c r="E670" s="224"/>
      <c r="F670" s="218"/>
    </row>
    <row r="672" spans="1:6" ht="12.75" customHeight="1">
      <c r="B672" s="273"/>
      <c r="C672" s="286"/>
      <c r="D672" s="287"/>
      <c r="E672" s="250"/>
      <c r="F672" s="238"/>
    </row>
  </sheetData>
  <pageMargins left="0.70866141732283472" right="0.70866141732283472" top="0.74803149606299213" bottom="0.74803149606299213" header="0.31496062992125984" footer="0.31496062992125984"/>
  <pageSetup paperSize="9" orientation="portrait" r:id="rId1"/>
  <headerFooter>
    <oddFooter>&amp;CStran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F495"/>
  <sheetViews>
    <sheetView showZeros="0" workbookViewId="0">
      <selection activeCell="F6" sqref="F6"/>
    </sheetView>
  </sheetViews>
  <sheetFormatPr defaultRowHeight="12.75" customHeight="1"/>
  <cols>
    <col min="1" max="1" width="5.85546875" customWidth="1"/>
    <col min="2" max="2" width="30.7109375" style="204" customWidth="1"/>
    <col min="3" max="3" width="4.7109375" style="74" customWidth="1"/>
    <col min="4" max="4" width="12.7109375" style="81" customWidth="1"/>
    <col min="5" max="5" width="12.7109375" style="82" customWidth="1"/>
    <col min="6" max="6" width="12.7109375" style="83" customWidth="1"/>
    <col min="244" max="244" width="4.7109375" customWidth="1"/>
    <col min="245" max="245" width="30.7109375" customWidth="1"/>
    <col min="246" max="246" width="4.7109375" customWidth="1"/>
    <col min="247" max="247" width="13.7109375" customWidth="1"/>
    <col min="248" max="250" width="12.7109375" customWidth="1"/>
    <col min="252" max="252" width="21" customWidth="1"/>
    <col min="253" max="253" width="36.5703125" customWidth="1"/>
    <col min="500" max="500" width="4.7109375" customWidth="1"/>
    <col min="501" max="501" width="30.7109375" customWidth="1"/>
    <col min="502" max="502" width="4.7109375" customWidth="1"/>
    <col min="503" max="503" width="13.7109375" customWidth="1"/>
    <col min="504" max="506" width="12.7109375" customWidth="1"/>
    <col min="508" max="508" width="21" customWidth="1"/>
    <col min="509" max="509" width="36.5703125" customWidth="1"/>
    <col min="756" max="756" width="4.7109375" customWidth="1"/>
    <col min="757" max="757" width="30.7109375" customWidth="1"/>
    <col min="758" max="758" width="4.7109375" customWidth="1"/>
    <col min="759" max="759" width="13.7109375" customWidth="1"/>
    <col min="760" max="762" width="12.7109375" customWidth="1"/>
    <col min="764" max="764" width="21" customWidth="1"/>
    <col min="765" max="765" width="36.5703125" customWidth="1"/>
    <col min="1012" max="1012" width="4.7109375" customWidth="1"/>
    <col min="1013" max="1013" width="30.7109375" customWidth="1"/>
    <col min="1014" max="1014" width="4.7109375" customWidth="1"/>
    <col min="1015" max="1015" width="13.7109375" customWidth="1"/>
    <col min="1016" max="1018" width="12.7109375" customWidth="1"/>
    <col min="1020" max="1020" width="21" customWidth="1"/>
    <col min="1021" max="1021" width="36.5703125" customWidth="1"/>
    <col min="1268" max="1268" width="4.7109375" customWidth="1"/>
    <col min="1269" max="1269" width="30.7109375" customWidth="1"/>
    <col min="1270" max="1270" width="4.7109375" customWidth="1"/>
    <col min="1271" max="1271" width="13.7109375" customWidth="1"/>
    <col min="1272" max="1274" width="12.7109375" customWidth="1"/>
    <col min="1276" max="1276" width="21" customWidth="1"/>
    <col min="1277" max="1277" width="36.5703125" customWidth="1"/>
    <col min="1524" max="1524" width="4.7109375" customWidth="1"/>
    <col min="1525" max="1525" width="30.7109375" customWidth="1"/>
    <col min="1526" max="1526" width="4.7109375" customWidth="1"/>
    <col min="1527" max="1527" width="13.7109375" customWidth="1"/>
    <col min="1528" max="1530" width="12.7109375" customWidth="1"/>
    <col min="1532" max="1532" width="21" customWidth="1"/>
    <col min="1533" max="1533" width="36.5703125" customWidth="1"/>
    <col min="1780" max="1780" width="4.7109375" customWidth="1"/>
    <col min="1781" max="1781" width="30.7109375" customWidth="1"/>
    <col min="1782" max="1782" width="4.7109375" customWidth="1"/>
    <col min="1783" max="1783" width="13.7109375" customWidth="1"/>
    <col min="1784" max="1786" width="12.7109375" customWidth="1"/>
    <col min="1788" max="1788" width="21" customWidth="1"/>
    <col min="1789" max="1789" width="36.5703125" customWidth="1"/>
    <col min="2036" max="2036" width="4.7109375" customWidth="1"/>
    <col min="2037" max="2037" width="30.7109375" customWidth="1"/>
    <col min="2038" max="2038" width="4.7109375" customWidth="1"/>
    <col min="2039" max="2039" width="13.7109375" customWidth="1"/>
    <col min="2040" max="2042" width="12.7109375" customWidth="1"/>
    <col min="2044" max="2044" width="21" customWidth="1"/>
    <col min="2045" max="2045" width="36.5703125" customWidth="1"/>
    <col min="2292" max="2292" width="4.7109375" customWidth="1"/>
    <col min="2293" max="2293" width="30.7109375" customWidth="1"/>
    <col min="2294" max="2294" width="4.7109375" customWidth="1"/>
    <col min="2295" max="2295" width="13.7109375" customWidth="1"/>
    <col min="2296" max="2298" width="12.7109375" customWidth="1"/>
    <col min="2300" max="2300" width="21" customWidth="1"/>
    <col min="2301" max="2301" width="36.5703125" customWidth="1"/>
    <col min="2548" max="2548" width="4.7109375" customWidth="1"/>
    <col min="2549" max="2549" width="30.7109375" customWidth="1"/>
    <col min="2550" max="2550" width="4.7109375" customWidth="1"/>
    <col min="2551" max="2551" width="13.7109375" customWidth="1"/>
    <col min="2552" max="2554" width="12.7109375" customWidth="1"/>
    <col min="2556" max="2556" width="21" customWidth="1"/>
    <col min="2557" max="2557" width="36.5703125" customWidth="1"/>
    <col min="2804" max="2804" width="4.7109375" customWidth="1"/>
    <col min="2805" max="2805" width="30.7109375" customWidth="1"/>
    <col min="2806" max="2806" width="4.7109375" customWidth="1"/>
    <col min="2807" max="2807" width="13.7109375" customWidth="1"/>
    <col min="2808" max="2810" width="12.7109375" customWidth="1"/>
    <col min="2812" max="2812" width="21" customWidth="1"/>
    <col min="2813" max="2813" width="36.5703125" customWidth="1"/>
    <col min="3060" max="3060" width="4.7109375" customWidth="1"/>
    <col min="3061" max="3061" width="30.7109375" customWidth="1"/>
    <col min="3062" max="3062" width="4.7109375" customWidth="1"/>
    <col min="3063" max="3063" width="13.7109375" customWidth="1"/>
    <col min="3064" max="3066" width="12.7109375" customWidth="1"/>
    <col min="3068" max="3068" width="21" customWidth="1"/>
    <col min="3069" max="3069" width="36.5703125" customWidth="1"/>
    <col min="3316" max="3316" width="4.7109375" customWidth="1"/>
    <col min="3317" max="3317" width="30.7109375" customWidth="1"/>
    <col min="3318" max="3318" width="4.7109375" customWidth="1"/>
    <col min="3319" max="3319" width="13.7109375" customWidth="1"/>
    <col min="3320" max="3322" width="12.7109375" customWidth="1"/>
    <col min="3324" max="3324" width="21" customWidth="1"/>
    <col min="3325" max="3325" width="36.5703125" customWidth="1"/>
    <col min="3572" max="3572" width="4.7109375" customWidth="1"/>
    <col min="3573" max="3573" width="30.7109375" customWidth="1"/>
    <col min="3574" max="3574" width="4.7109375" customWidth="1"/>
    <col min="3575" max="3575" width="13.7109375" customWidth="1"/>
    <col min="3576" max="3578" width="12.7109375" customWidth="1"/>
    <col min="3580" max="3580" width="21" customWidth="1"/>
    <col min="3581" max="3581" width="36.5703125" customWidth="1"/>
    <col min="3828" max="3828" width="4.7109375" customWidth="1"/>
    <col min="3829" max="3829" width="30.7109375" customWidth="1"/>
    <col min="3830" max="3830" width="4.7109375" customWidth="1"/>
    <col min="3831" max="3831" width="13.7109375" customWidth="1"/>
    <col min="3832" max="3834" width="12.7109375" customWidth="1"/>
    <col min="3836" max="3836" width="21" customWidth="1"/>
    <col min="3837" max="3837" width="36.5703125" customWidth="1"/>
    <col min="4084" max="4084" width="4.7109375" customWidth="1"/>
    <col min="4085" max="4085" width="30.7109375" customWidth="1"/>
    <col min="4086" max="4086" width="4.7109375" customWidth="1"/>
    <col min="4087" max="4087" width="13.7109375" customWidth="1"/>
    <col min="4088" max="4090" width="12.7109375" customWidth="1"/>
    <col min="4092" max="4092" width="21" customWidth="1"/>
    <col min="4093" max="4093" width="36.5703125" customWidth="1"/>
    <col min="4340" max="4340" width="4.7109375" customWidth="1"/>
    <col min="4341" max="4341" width="30.7109375" customWidth="1"/>
    <col min="4342" max="4342" width="4.7109375" customWidth="1"/>
    <col min="4343" max="4343" width="13.7109375" customWidth="1"/>
    <col min="4344" max="4346" width="12.7109375" customWidth="1"/>
    <col min="4348" max="4348" width="21" customWidth="1"/>
    <col min="4349" max="4349" width="36.5703125" customWidth="1"/>
    <col min="4596" max="4596" width="4.7109375" customWidth="1"/>
    <col min="4597" max="4597" width="30.7109375" customWidth="1"/>
    <col min="4598" max="4598" width="4.7109375" customWidth="1"/>
    <col min="4599" max="4599" width="13.7109375" customWidth="1"/>
    <col min="4600" max="4602" width="12.7109375" customWidth="1"/>
    <col min="4604" max="4604" width="21" customWidth="1"/>
    <col min="4605" max="4605" width="36.5703125" customWidth="1"/>
    <col min="4852" max="4852" width="4.7109375" customWidth="1"/>
    <col min="4853" max="4853" width="30.7109375" customWidth="1"/>
    <col min="4854" max="4854" width="4.7109375" customWidth="1"/>
    <col min="4855" max="4855" width="13.7109375" customWidth="1"/>
    <col min="4856" max="4858" width="12.7109375" customWidth="1"/>
    <col min="4860" max="4860" width="21" customWidth="1"/>
    <col min="4861" max="4861" width="36.5703125" customWidth="1"/>
    <col min="5108" max="5108" width="4.7109375" customWidth="1"/>
    <col min="5109" max="5109" width="30.7109375" customWidth="1"/>
    <col min="5110" max="5110" width="4.7109375" customWidth="1"/>
    <col min="5111" max="5111" width="13.7109375" customWidth="1"/>
    <col min="5112" max="5114" width="12.7109375" customWidth="1"/>
    <col min="5116" max="5116" width="21" customWidth="1"/>
    <col min="5117" max="5117" width="36.5703125" customWidth="1"/>
    <col min="5364" max="5364" width="4.7109375" customWidth="1"/>
    <col min="5365" max="5365" width="30.7109375" customWidth="1"/>
    <col min="5366" max="5366" width="4.7109375" customWidth="1"/>
    <col min="5367" max="5367" width="13.7109375" customWidth="1"/>
    <col min="5368" max="5370" width="12.7109375" customWidth="1"/>
    <col min="5372" max="5372" width="21" customWidth="1"/>
    <col min="5373" max="5373" width="36.5703125" customWidth="1"/>
    <col min="5620" max="5620" width="4.7109375" customWidth="1"/>
    <col min="5621" max="5621" width="30.7109375" customWidth="1"/>
    <col min="5622" max="5622" width="4.7109375" customWidth="1"/>
    <col min="5623" max="5623" width="13.7109375" customWidth="1"/>
    <col min="5624" max="5626" width="12.7109375" customWidth="1"/>
    <col min="5628" max="5628" width="21" customWidth="1"/>
    <col min="5629" max="5629" width="36.5703125" customWidth="1"/>
    <col min="5876" max="5876" width="4.7109375" customWidth="1"/>
    <col min="5877" max="5877" width="30.7109375" customWidth="1"/>
    <col min="5878" max="5878" width="4.7109375" customWidth="1"/>
    <col min="5879" max="5879" width="13.7109375" customWidth="1"/>
    <col min="5880" max="5882" width="12.7109375" customWidth="1"/>
    <col min="5884" max="5884" width="21" customWidth="1"/>
    <col min="5885" max="5885" width="36.5703125" customWidth="1"/>
    <col min="6132" max="6132" width="4.7109375" customWidth="1"/>
    <col min="6133" max="6133" width="30.7109375" customWidth="1"/>
    <col min="6134" max="6134" width="4.7109375" customWidth="1"/>
    <col min="6135" max="6135" width="13.7109375" customWidth="1"/>
    <col min="6136" max="6138" width="12.7109375" customWidth="1"/>
    <col min="6140" max="6140" width="21" customWidth="1"/>
    <col min="6141" max="6141" width="36.5703125" customWidth="1"/>
    <col min="6388" max="6388" width="4.7109375" customWidth="1"/>
    <col min="6389" max="6389" width="30.7109375" customWidth="1"/>
    <col min="6390" max="6390" width="4.7109375" customWidth="1"/>
    <col min="6391" max="6391" width="13.7109375" customWidth="1"/>
    <col min="6392" max="6394" width="12.7109375" customWidth="1"/>
    <col min="6396" max="6396" width="21" customWidth="1"/>
    <col min="6397" max="6397" width="36.5703125" customWidth="1"/>
    <col min="6644" max="6644" width="4.7109375" customWidth="1"/>
    <col min="6645" max="6645" width="30.7109375" customWidth="1"/>
    <col min="6646" max="6646" width="4.7109375" customWidth="1"/>
    <col min="6647" max="6647" width="13.7109375" customWidth="1"/>
    <col min="6648" max="6650" width="12.7109375" customWidth="1"/>
    <col min="6652" max="6652" width="21" customWidth="1"/>
    <col min="6653" max="6653" width="36.5703125" customWidth="1"/>
    <col min="6900" max="6900" width="4.7109375" customWidth="1"/>
    <col min="6901" max="6901" width="30.7109375" customWidth="1"/>
    <col min="6902" max="6902" width="4.7109375" customWidth="1"/>
    <col min="6903" max="6903" width="13.7109375" customWidth="1"/>
    <col min="6904" max="6906" width="12.7109375" customWidth="1"/>
    <col min="6908" max="6908" width="21" customWidth="1"/>
    <col min="6909" max="6909" width="36.5703125" customWidth="1"/>
    <col min="7156" max="7156" width="4.7109375" customWidth="1"/>
    <col min="7157" max="7157" width="30.7109375" customWidth="1"/>
    <col min="7158" max="7158" width="4.7109375" customWidth="1"/>
    <col min="7159" max="7159" width="13.7109375" customWidth="1"/>
    <col min="7160" max="7162" width="12.7109375" customWidth="1"/>
    <col min="7164" max="7164" width="21" customWidth="1"/>
    <col min="7165" max="7165" width="36.5703125" customWidth="1"/>
    <col min="7412" max="7412" width="4.7109375" customWidth="1"/>
    <col min="7413" max="7413" width="30.7109375" customWidth="1"/>
    <col min="7414" max="7414" width="4.7109375" customWidth="1"/>
    <col min="7415" max="7415" width="13.7109375" customWidth="1"/>
    <col min="7416" max="7418" width="12.7109375" customWidth="1"/>
    <col min="7420" max="7420" width="21" customWidth="1"/>
    <col min="7421" max="7421" width="36.5703125" customWidth="1"/>
    <col min="7668" max="7668" width="4.7109375" customWidth="1"/>
    <col min="7669" max="7669" width="30.7109375" customWidth="1"/>
    <col min="7670" max="7670" width="4.7109375" customWidth="1"/>
    <col min="7671" max="7671" width="13.7109375" customWidth="1"/>
    <col min="7672" max="7674" width="12.7109375" customWidth="1"/>
    <col min="7676" max="7676" width="21" customWidth="1"/>
    <col min="7677" max="7677" width="36.5703125" customWidth="1"/>
    <col min="7924" max="7924" width="4.7109375" customWidth="1"/>
    <col min="7925" max="7925" width="30.7109375" customWidth="1"/>
    <col min="7926" max="7926" width="4.7109375" customWidth="1"/>
    <col min="7927" max="7927" width="13.7109375" customWidth="1"/>
    <col min="7928" max="7930" width="12.7109375" customWidth="1"/>
    <col min="7932" max="7932" width="21" customWidth="1"/>
    <col min="7933" max="7933" width="36.5703125" customWidth="1"/>
    <col min="8180" max="8180" width="4.7109375" customWidth="1"/>
    <col min="8181" max="8181" width="30.7109375" customWidth="1"/>
    <col min="8182" max="8182" width="4.7109375" customWidth="1"/>
    <col min="8183" max="8183" width="13.7109375" customWidth="1"/>
    <col min="8184" max="8186" width="12.7109375" customWidth="1"/>
    <col min="8188" max="8188" width="21" customWidth="1"/>
    <col min="8189" max="8189" width="36.5703125" customWidth="1"/>
    <col min="8436" max="8436" width="4.7109375" customWidth="1"/>
    <col min="8437" max="8437" width="30.7109375" customWidth="1"/>
    <col min="8438" max="8438" width="4.7109375" customWidth="1"/>
    <col min="8439" max="8439" width="13.7109375" customWidth="1"/>
    <col min="8440" max="8442" width="12.7109375" customWidth="1"/>
    <col min="8444" max="8444" width="21" customWidth="1"/>
    <col min="8445" max="8445" width="36.5703125" customWidth="1"/>
    <col min="8692" max="8692" width="4.7109375" customWidth="1"/>
    <col min="8693" max="8693" width="30.7109375" customWidth="1"/>
    <col min="8694" max="8694" width="4.7109375" customWidth="1"/>
    <col min="8695" max="8695" width="13.7109375" customWidth="1"/>
    <col min="8696" max="8698" width="12.7109375" customWidth="1"/>
    <col min="8700" max="8700" width="21" customWidth="1"/>
    <col min="8701" max="8701" width="36.5703125" customWidth="1"/>
    <col min="8948" max="8948" width="4.7109375" customWidth="1"/>
    <col min="8949" max="8949" width="30.7109375" customWidth="1"/>
    <col min="8950" max="8950" width="4.7109375" customWidth="1"/>
    <col min="8951" max="8951" width="13.7109375" customWidth="1"/>
    <col min="8952" max="8954" width="12.7109375" customWidth="1"/>
    <col min="8956" max="8956" width="21" customWidth="1"/>
    <col min="8957" max="8957" width="36.5703125" customWidth="1"/>
    <col min="9204" max="9204" width="4.7109375" customWidth="1"/>
    <col min="9205" max="9205" width="30.7109375" customWidth="1"/>
    <col min="9206" max="9206" width="4.7109375" customWidth="1"/>
    <col min="9207" max="9207" width="13.7109375" customWidth="1"/>
    <col min="9208" max="9210" width="12.7109375" customWidth="1"/>
    <col min="9212" max="9212" width="21" customWidth="1"/>
    <col min="9213" max="9213" width="36.5703125" customWidth="1"/>
    <col min="9460" max="9460" width="4.7109375" customWidth="1"/>
    <col min="9461" max="9461" width="30.7109375" customWidth="1"/>
    <col min="9462" max="9462" width="4.7109375" customWidth="1"/>
    <col min="9463" max="9463" width="13.7109375" customWidth="1"/>
    <col min="9464" max="9466" width="12.7109375" customWidth="1"/>
    <col min="9468" max="9468" width="21" customWidth="1"/>
    <col min="9469" max="9469" width="36.5703125" customWidth="1"/>
    <col min="9716" max="9716" width="4.7109375" customWidth="1"/>
    <col min="9717" max="9717" width="30.7109375" customWidth="1"/>
    <col min="9718" max="9718" width="4.7109375" customWidth="1"/>
    <col min="9719" max="9719" width="13.7109375" customWidth="1"/>
    <col min="9720" max="9722" width="12.7109375" customWidth="1"/>
    <col min="9724" max="9724" width="21" customWidth="1"/>
    <col min="9725" max="9725" width="36.5703125" customWidth="1"/>
    <col min="9972" max="9972" width="4.7109375" customWidth="1"/>
    <col min="9973" max="9973" width="30.7109375" customWidth="1"/>
    <col min="9974" max="9974" width="4.7109375" customWidth="1"/>
    <col min="9975" max="9975" width="13.7109375" customWidth="1"/>
    <col min="9976" max="9978" width="12.7109375" customWidth="1"/>
    <col min="9980" max="9980" width="21" customWidth="1"/>
    <col min="9981" max="9981" width="36.5703125" customWidth="1"/>
    <col min="10228" max="10228" width="4.7109375" customWidth="1"/>
    <col min="10229" max="10229" width="30.7109375" customWidth="1"/>
    <col min="10230" max="10230" width="4.7109375" customWidth="1"/>
    <col min="10231" max="10231" width="13.7109375" customWidth="1"/>
    <col min="10232" max="10234" width="12.7109375" customWidth="1"/>
    <col min="10236" max="10236" width="21" customWidth="1"/>
    <col min="10237" max="10237" width="36.5703125" customWidth="1"/>
    <col min="10484" max="10484" width="4.7109375" customWidth="1"/>
    <col min="10485" max="10485" width="30.7109375" customWidth="1"/>
    <col min="10486" max="10486" width="4.7109375" customWidth="1"/>
    <col min="10487" max="10487" width="13.7109375" customWidth="1"/>
    <col min="10488" max="10490" width="12.7109375" customWidth="1"/>
    <col min="10492" max="10492" width="21" customWidth="1"/>
    <col min="10493" max="10493" width="36.5703125" customWidth="1"/>
    <col min="10740" max="10740" width="4.7109375" customWidth="1"/>
    <col min="10741" max="10741" width="30.7109375" customWidth="1"/>
    <col min="10742" max="10742" width="4.7109375" customWidth="1"/>
    <col min="10743" max="10743" width="13.7109375" customWidth="1"/>
    <col min="10744" max="10746" width="12.7109375" customWidth="1"/>
    <col min="10748" max="10748" width="21" customWidth="1"/>
    <col min="10749" max="10749" width="36.5703125" customWidth="1"/>
    <col min="10996" max="10996" width="4.7109375" customWidth="1"/>
    <col min="10997" max="10997" width="30.7109375" customWidth="1"/>
    <col min="10998" max="10998" width="4.7109375" customWidth="1"/>
    <col min="10999" max="10999" width="13.7109375" customWidth="1"/>
    <col min="11000" max="11002" width="12.7109375" customWidth="1"/>
    <col min="11004" max="11004" width="21" customWidth="1"/>
    <col min="11005" max="11005" width="36.5703125" customWidth="1"/>
    <col min="11252" max="11252" width="4.7109375" customWidth="1"/>
    <col min="11253" max="11253" width="30.7109375" customWidth="1"/>
    <col min="11254" max="11254" width="4.7109375" customWidth="1"/>
    <col min="11255" max="11255" width="13.7109375" customWidth="1"/>
    <col min="11256" max="11258" width="12.7109375" customWidth="1"/>
    <col min="11260" max="11260" width="21" customWidth="1"/>
    <col min="11261" max="11261" width="36.5703125" customWidth="1"/>
    <col min="11508" max="11508" width="4.7109375" customWidth="1"/>
    <col min="11509" max="11509" width="30.7109375" customWidth="1"/>
    <col min="11510" max="11510" width="4.7109375" customWidth="1"/>
    <col min="11511" max="11511" width="13.7109375" customWidth="1"/>
    <col min="11512" max="11514" width="12.7109375" customWidth="1"/>
    <col min="11516" max="11516" width="21" customWidth="1"/>
    <col min="11517" max="11517" width="36.5703125" customWidth="1"/>
    <col min="11764" max="11764" width="4.7109375" customWidth="1"/>
    <col min="11765" max="11765" width="30.7109375" customWidth="1"/>
    <col min="11766" max="11766" width="4.7109375" customWidth="1"/>
    <col min="11767" max="11767" width="13.7109375" customWidth="1"/>
    <col min="11768" max="11770" width="12.7109375" customWidth="1"/>
    <col min="11772" max="11772" width="21" customWidth="1"/>
    <col min="11773" max="11773" width="36.5703125" customWidth="1"/>
    <col min="12020" max="12020" width="4.7109375" customWidth="1"/>
    <col min="12021" max="12021" width="30.7109375" customWidth="1"/>
    <col min="12022" max="12022" width="4.7109375" customWidth="1"/>
    <col min="12023" max="12023" width="13.7109375" customWidth="1"/>
    <col min="12024" max="12026" width="12.7109375" customWidth="1"/>
    <col min="12028" max="12028" width="21" customWidth="1"/>
    <col min="12029" max="12029" width="36.5703125" customWidth="1"/>
    <col min="12276" max="12276" width="4.7109375" customWidth="1"/>
    <col min="12277" max="12277" width="30.7109375" customWidth="1"/>
    <col min="12278" max="12278" width="4.7109375" customWidth="1"/>
    <col min="12279" max="12279" width="13.7109375" customWidth="1"/>
    <col min="12280" max="12282" width="12.7109375" customWidth="1"/>
    <col min="12284" max="12284" width="21" customWidth="1"/>
    <col min="12285" max="12285" width="36.5703125" customWidth="1"/>
    <col min="12532" max="12532" width="4.7109375" customWidth="1"/>
    <col min="12533" max="12533" width="30.7109375" customWidth="1"/>
    <col min="12534" max="12534" width="4.7109375" customWidth="1"/>
    <col min="12535" max="12535" width="13.7109375" customWidth="1"/>
    <col min="12536" max="12538" width="12.7109375" customWidth="1"/>
    <col min="12540" max="12540" width="21" customWidth="1"/>
    <col min="12541" max="12541" width="36.5703125" customWidth="1"/>
    <col min="12788" max="12788" width="4.7109375" customWidth="1"/>
    <col min="12789" max="12789" width="30.7109375" customWidth="1"/>
    <col min="12790" max="12790" width="4.7109375" customWidth="1"/>
    <col min="12791" max="12791" width="13.7109375" customWidth="1"/>
    <col min="12792" max="12794" width="12.7109375" customWidth="1"/>
    <col min="12796" max="12796" width="21" customWidth="1"/>
    <col min="12797" max="12797" width="36.5703125" customWidth="1"/>
    <col min="13044" max="13044" width="4.7109375" customWidth="1"/>
    <col min="13045" max="13045" width="30.7109375" customWidth="1"/>
    <col min="13046" max="13046" width="4.7109375" customWidth="1"/>
    <col min="13047" max="13047" width="13.7109375" customWidth="1"/>
    <col min="13048" max="13050" width="12.7109375" customWidth="1"/>
    <col min="13052" max="13052" width="21" customWidth="1"/>
    <col min="13053" max="13053" width="36.5703125" customWidth="1"/>
    <col min="13300" max="13300" width="4.7109375" customWidth="1"/>
    <col min="13301" max="13301" width="30.7109375" customWidth="1"/>
    <col min="13302" max="13302" width="4.7109375" customWidth="1"/>
    <col min="13303" max="13303" width="13.7109375" customWidth="1"/>
    <col min="13304" max="13306" width="12.7109375" customWidth="1"/>
    <col min="13308" max="13308" width="21" customWidth="1"/>
    <col min="13309" max="13309" width="36.5703125" customWidth="1"/>
    <col min="13556" max="13556" width="4.7109375" customWidth="1"/>
    <col min="13557" max="13557" width="30.7109375" customWidth="1"/>
    <col min="13558" max="13558" width="4.7109375" customWidth="1"/>
    <col min="13559" max="13559" width="13.7109375" customWidth="1"/>
    <col min="13560" max="13562" width="12.7109375" customWidth="1"/>
    <col min="13564" max="13564" width="21" customWidth="1"/>
    <col min="13565" max="13565" width="36.5703125" customWidth="1"/>
    <col min="13812" max="13812" width="4.7109375" customWidth="1"/>
    <col min="13813" max="13813" width="30.7109375" customWidth="1"/>
    <col min="13814" max="13814" width="4.7109375" customWidth="1"/>
    <col min="13815" max="13815" width="13.7109375" customWidth="1"/>
    <col min="13816" max="13818" width="12.7109375" customWidth="1"/>
    <col min="13820" max="13820" width="21" customWidth="1"/>
    <col min="13821" max="13821" width="36.5703125" customWidth="1"/>
    <col min="14068" max="14068" width="4.7109375" customWidth="1"/>
    <col min="14069" max="14069" width="30.7109375" customWidth="1"/>
    <col min="14070" max="14070" width="4.7109375" customWidth="1"/>
    <col min="14071" max="14071" width="13.7109375" customWidth="1"/>
    <col min="14072" max="14074" width="12.7109375" customWidth="1"/>
    <col min="14076" max="14076" width="21" customWidth="1"/>
    <col min="14077" max="14077" width="36.5703125" customWidth="1"/>
    <col min="14324" max="14324" width="4.7109375" customWidth="1"/>
    <col min="14325" max="14325" width="30.7109375" customWidth="1"/>
    <col min="14326" max="14326" width="4.7109375" customWidth="1"/>
    <col min="14327" max="14327" width="13.7109375" customWidth="1"/>
    <col min="14328" max="14330" width="12.7109375" customWidth="1"/>
    <col min="14332" max="14332" width="21" customWidth="1"/>
    <col min="14333" max="14333" width="36.5703125" customWidth="1"/>
    <col min="14580" max="14580" width="4.7109375" customWidth="1"/>
    <col min="14581" max="14581" width="30.7109375" customWidth="1"/>
    <col min="14582" max="14582" width="4.7109375" customWidth="1"/>
    <col min="14583" max="14583" width="13.7109375" customWidth="1"/>
    <col min="14584" max="14586" width="12.7109375" customWidth="1"/>
    <col min="14588" max="14588" width="21" customWidth="1"/>
    <col min="14589" max="14589" width="36.5703125" customWidth="1"/>
    <col min="14836" max="14836" width="4.7109375" customWidth="1"/>
    <col min="14837" max="14837" width="30.7109375" customWidth="1"/>
    <col min="14838" max="14838" width="4.7109375" customWidth="1"/>
    <col min="14839" max="14839" width="13.7109375" customWidth="1"/>
    <col min="14840" max="14842" width="12.7109375" customWidth="1"/>
    <col min="14844" max="14844" width="21" customWidth="1"/>
    <col min="14845" max="14845" width="36.5703125" customWidth="1"/>
    <col min="15092" max="15092" width="4.7109375" customWidth="1"/>
    <col min="15093" max="15093" width="30.7109375" customWidth="1"/>
    <col min="15094" max="15094" width="4.7109375" customWidth="1"/>
    <col min="15095" max="15095" width="13.7109375" customWidth="1"/>
    <col min="15096" max="15098" width="12.7109375" customWidth="1"/>
    <col min="15100" max="15100" width="21" customWidth="1"/>
    <col min="15101" max="15101" width="36.5703125" customWidth="1"/>
    <col min="15348" max="15348" width="4.7109375" customWidth="1"/>
    <col min="15349" max="15349" width="30.7109375" customWidth="1"/>
    <col min="15350" max="15350" width="4.7109375" customWidth="1"/>
    <col min="15351" max="15351" width="13.7109375" customWidth="1"/>
    <col min="15352" max="15354" width="12.7109375" customWidth="1"/>
    <col min="15356" max="15356" width="21" customWidth="1"/>
    <col min="15357" max="15357" width="36.5703125" customWidth="1"/>
    <col min="15604" max="15604" width="4.7109375" customWidth="1"/>
    <col min="15605" max="15605" width="30.7109375" customWidth="1"/>
    <col min="15606" max="15606" width="4.7109375" customWidth="1"/>
    <col min="15607" max="15607" width="13.7109375" customWidth="1"/>
    <col min="15608" max="15610" width="12.7109375" customWidth="1"/>
    <col min="15612" max="15612" width="21" customWidth="1"/>
    <col min="15613" max="15613" width="36.5703125" customWidth="1"/>
    <col min="15860" max="15860" width="4.7109375" customWidth="1"/>
    <col min="15861" max="15861" width="30.7109375" customWidth="1"/>
    <col min="15862" max="15862" width="4.7109375" customWidth="1"/>
    <col min="15863" max="15863" width="13.7109375" customWidth="1"/>
    <col min="15864" max="15866" width="12.7109375" customWidth="1"/>
    <col min="15868" max="15868" width="21" customWidth="1"/>
    <col min="15869" max="15869" width="36.5703125" customWidth="1"/>
    <col min="16116" max="16116" width="4.7109375" customWidth="1"/>
    <col min="16117" max="16117" width="30.7109375" customWidth="1"/>
    <col min="16118" max="16118" width="4.7109375" customWidth="1"/>
    <col min="16119" max="16119" width="13.7109375" customWidth="1"/>
    <col min="16120" max="16122" width="12.7109375" customWidth="1"/>
    <col min="16124" max="16124" width="21" customWidth="1"/>
    <col min="16125" max="16125" width="36.5703125" customWidth="1"/>
  </cols>
  <sheetData>
    <row r="1" spans="1:6" ht="12.75" customHeight="1">
      <c r="B1" s="270" t="str">
        <f>+zemBetD!B1</f>
        <v>JAVNA FEKALNA KANALIZACIJA NA</v>
      </c>
    </row>
    <row r="2" spans="1:6" ht="12.75" customHeight="1">
      <c r="B2" s="270" t="str">
        <f>+zemBetD!B2</f>
        <v>AGLOMERACIJE ŠKOFIJE - KANALIZACIJA SPODNJE ŠKOFIJE</v>
      </c>
    </row>
    <row r="4" spans="1:6" ht="15.75">
      <c r="A4" s="21" t="s">
        <v>36</v>
      </c>
      <c r="B4" s="288" t="s">
        <v>10</v>
      </c>
      <c r="C4" s="75"/>
      <c r="D4" s="84"/>
      <c r="E4" s="84"/>
      <c r="F4" s="117"/>
    </row>
    <row r="5" spans="1:6" ht="12.75" customHeight="1">
      <c r="A5" s="34"/>
      <c r="B5" s="251"/>
      <c r="C5" s="75"/>
      <c r="D5" s="84"/>
      <c r="E5" s="84"/>
      <c r="F5" s="117"/>
    </row>
    <row r="6" spans="1:6" ht="267.75">
      <c r="A6" s="34">
        <v>1</v>
      </c>
      <c r="B6" s="228" t="s">
        <v>421</v>
      </c>
      <c r="C6" s="75"/>
      <c r="D6" s="84"/>
      <c r="E6" s="84"/>
      <c r="F6" s="117"/>
    </row>
    <row r="7" spans="1:6" ht="12.75" customHeight="1">
      <c r="A7" s="34"/>
      <c r="B7" s="230"/>
      <c r="C7" s="75"/>
      <c r="D7" s="98"/>
      <c r="E7" s="98"/>
      <c r="F7" s="85"/>
    </row>
    <row r="8" spans="1:6" ht="12.75" customHeight="1">
      <c r="A8" s="34"/>
      <c r="B8" s="207" t="s">
        <v>139</v>
      </c>
      <c r="C8" s="75"/>
      <c r="D8" s="103"/>
      <c r="E8" s="98"/>
      <c r="F8" s="85"/>
    </row>
    <row r="9" spans="1:6" ht="12.75" customHeight="1">
      <c r="A9" s="34"/>
      <c r="B9" s="206" t="s">
        <v>119</v>
      </c>
      <c r="C9" s="75" t="s">
        <v>16</v>
      </c>
      <c r="D9" s="44">
        <f>+'fekalna osnovni podatki'!C9</f>
        <v>120.16</v>
      </c>
      <c r="E9" s="138"/>
      <c r="F9" s="200">
        <f t="shared" ref="F9:F36" si="0">D9*E9</f>
        <v>0</v>
      </c>
    </row>
    <row r="10" spans="1:6" ht="12.75" customHeight="1">
      <c r="A10" s="34"/>
      <c r="B10" s="205" t="s">
        <v>120</v>
      </c>
      <c r="C10" s="75" t="s">
        <v>16</v>
      </c>
      <c r="D10" s="44">
        <f>+'fekalna osnovni podatki'!C10</f>
        <v>165.56</v>
      </c>
      <c r="E10" s="138"/>
      <c r="F10" s="200">
        <f t="shared" si="0"/>
        <v>0</v>
      </c>
    </row>
    <row r="11" spans="1:6" ht="12.75" customHeight="1">
      <c r="A11" s="34"/>
      <c r="B11" s="205" t="s">
        <v>138</v>
      </c>
      <c r="C11" s="75" t="s">
        <v>16</v>
      </c>
      <c r="D11" s="44">
        <v>0</v>
      </c>
      <c r="E11" s="138"/>
      <c r="F11" s="200">
        <f t="shared" si="0"/>
        <v>0</v>
      </c>
    </row>
    <row r="12" spans="1:6" ht="12.75" customHeight="1">
      <c r="A12" s="34"/>
      <c r="B12" s="205"/>
      <c r="C12" s="75"/>
      <c r="D12" s="44"/>
      <c r="E12" s="138"/>
      <c r="F12" s="200"/>
    </row>
    <row r="13" spans="1:6" ht="12.75" customHeight="1">
      <c r="A13" s="34"/>
      <c r="B13" s="258" t="s">
        <v>140</v>
      </c>
      <c r="C13" s="75"/>
      <c r="D13" s="44"/>
      <c r="E13" s="138"/>
      <c r="F13" s="200"/>
    </row>
    <row r="14" spans="1:6" ht="12.75" customHeight="1">
      <c r="A14" s="34"/>
      <c r="B14" s="205" t="s">
        <v>121</v>
      </c>
      <c r="C14" s="75" t="s">
        <v>16</v>
      </c>
      <c r="D14" s="44">
        <f>+'fekalna osnovni podatki'!C14</f>
        <v>386.5</v>
      </c>
      <c r="E14" s="138"/>
      <c r="F14" s="200">
        <f t="shared" si="0"/>
        <v>0</v>
      </c>
    </row>
    <row r="15" spans="1:6" ht="12.75" customHeight="1">
      <c r="A15" s="34"/>
      <c r="B15" s="205" t="s">
        <v>127</v>
      </c>
      <c r="C15" s="75" t="s">
        <v>16</v>
      </c>
      <c r="D15" s="44">
        <f>+'fekalna osnovni podatki'!C15</f>
        <v>16.799999999999997</v>
      </c>
      <c r="E15" s="138"/>
      <c r="F15" s="200">
        <f t="shared" si="0"/>
        <v>0</v>
      </c>
    </row>
    <row r="16" spans="1:6" ht="12.75" customHeight="1">
      <c r="A16" s="34"/>
      <c r="B16" s="205" t="s">
        <v>122</v>
      </c>
      <c r="C16" s="75" t="s">
        <v>16</v>
      </c>
      <c r="D16" s="44">
        <f>+'fekalna osnovni podatki'!C16</f>
        <v>294.63</v>
      </c>
      <c r="E16" s="138"/>
      <c r="F16" s="200">
        <f t="shared" si="0"/>
        <v>0</v>
      </c>
    </row>
    <row r="17" spans="1:6" ht="12.75" customHeight="1">
      <c r="A17" s="34"/>
      <c r="B17" s="205" t="s">
        <v>123</v>
      </c>
      <c r="C17" s="75" t="s">
        <v>16</v>
      </c>
      <c r="D17" s="44">
        <f>+'fekalna osnovni podatki'!C17</f>
        <v>227.68</v>
      </c>
      <c r="E17" s="138"/>
      <c r="F17" s="200">
        <f t="shared" si="0"/>
        <v>0</v>
      </c>
    </row>
    <row r="18" spans="1:6" ht="12.75" customHeight="1">
      <c r="A18" s="34"/>
      <c r="B18" s="205" t="s">
        <v>124</v>
      </c>
      <c r="C18" s="75" t="s">
        <v>16</v>
      </c>
      <c r="D18" s="44">
        <f>+'fekalna osnovni podatki'!C18</f>
        <v>301.26</v>
      </c>
      <c r="E18" s="138"/>
      <c r="F18" s="200">
        <f t="shared" si="0"/>
        <v>0</v>
      </c>
    </row>
    <row r="19" spans="1:6" ht="12.75" customHeight="1">
      <c r="A19" s="34"/>
      <c r="B19" s="205" t="s">
        <v>125</v>
      </c>
      <c r="C19" s="75" t="s">
        <v>16</v>
      </c>
      <c r="D19" s="44">
        <f>+'fekalna osnovni podatki'!C19</f>
        <v>163.78</v>
      </c>
      <c r="E19" s="138"/>
      <c r="F19" s="200">
        <f t="shared" si="0"/>
        <v>0</v>
      </c>
    </row>
    <row r="20" spans="1:6" ht="12.75" customHeight="1">
      <c r="A20" s="34"/>
      <c r="B20" s="205" t="s">
        <v>126</v>
      </c>
      <c r="C20" s="75" t="s">
        <v>16</v>
      </c>
      <c r="D20" s="44">
        <f>+'fekalna osnovni podatki'!C20</f>
        <v>82.25</v>
      </c>
      <c r="E20" s="138"/>
      <c r="F20" s="200">
        <f t="shared" si="0"/>
        <v>0</v>
      </c>
    </row>
    <row r="21" spans="1:6" ht="12.75" customHeight="1">
      <c r="A21" s="34"/>
      <c r="B21" s="205" t="s">
        <v>128</v>
      </c>
      <c r="C21" s="75" t="s">
        <v>16</v>
      </c>
      <c r="D21" s="44">
        <f>+'fekalna osnovni podatki'!C21</f>
        <v>53.3</v>
      </c>
      <c r="E21" s="138"/>
      <c r="F21" s="200">
        <f t="shared" si="0"/>
        <v>0</v>
      </c>
    </row>
    <row r="22" spans="1:6" ht="12.75" customHeight="1">
      <c r="A22" s="34"/>
      <c r="B22" s="205" t="s">
        <v>129</v>
      </c>
      <c r="C22" s="75" t="s">
        <v>16</v>
      </c>
      <c r="D22" s="44">
        <f>+'fekalna osnovni podatki'!C22</f>
        <v>317.77</v>
      </c>
      <c r="E22" s="138"/>
      <c r="F22" s="200">
        <f t="shared" si="0"/>
        <v>0</v>
      </c>
    </row>
    <row r="23" spans="1:6" ht="12.75" customHeight="1">
      <c r="A23" s="34"/>
      <c r="B23" s="205" t="s">
        <v>130</v>
      </c>
      <c r="C23" s="75" t="s">
        <v>16</v>
      </c>
      <c r="D23" s="44">
        <f>+'fekalna osnovni podatki'!C23</f>
        <v>52.849999999999994</v>
      </c>
      <c r="E23" s="138"/>
      <c r="F23" s="200">
        <f t="shared" si="0"/>
        <v>0</v>
      </c>
    </row>
    <row r="24" spans="1:6" ht="12.75" customHeight="1">
      <c r="A24" s="34"/>
      <c r="B24" s="205" t="s">
        <v>131</v>
      </c>
      <c r="C24" s="75" t="s">
        <v>16</v>
      </c>
      <c r="D24" s="44">
        <f>+'fekalna osnovni podatki'!C24</f>
        <v>15.71</v>
      </c>
      <c r="E24" s="138"/>
      <c r="F24" s="200">
        <f t="shared" si="0"/>
        <v>0</v>
      </c>
    </row>
    <row r="25" spans="1:6" ht="12.75" customHeight="1">
      <c r="A25" s="34"/>
      <c r="B25" s="205" t="s">
        <v>201</v>
      </c>
      <c r="C25" s="75" t="s">
        <v>16</v>
      </c>
      <c r="D25" s="44">
        <f>+'fekalna osnovni podatki'!C25</f>
        <v>30.18</v>
      </c>
      <c r="E25" s="138"/>
      <c r="F25" s="200">
        <f t="shared" si="0"/>
        <v>0</v>
      </c>
    </row>
    <row r="26" spans="1:6" ht="12.75" customHeight="1">
      <c r="A26" s="34"/>
      <c r="B26" s="203" t="s">
        <v>132</v>
      </c>
      <c r="C26" s="75" t="s">
        <v>16</v>
      </c>
      <c r="D26" s="44">
        <f>+'fekalna osnovni podatki'!C26</f>
        <v>33.770000000000003</v>
      </c>
      <c r="E26" s="138"/>
      <c r="F26" s="200">
        <f t="shared" si="0"/>
        <v>0</v>
      </c>
    </row>
    <row r="27" spans="1:6" ht="12.75" customHeight="1">
      <c r="A27" s="34"/>
      <c r="B27" s="261" t="s">
        <v>133</v>
      </c>
      <c r="C27" s="75" t="s">
        <v>16</v>
      </c>
      <c r="D27" s="44">
        <f>+'fekalna osnovni podatki'!C27</f>
        <v>85.8</v>
      </c>
      <c r="E27" s="138"/>
      <c r="F27" s="200">
        <f t="shared" si="0"/>
        <v>0</v>
      </c>
    </row>
    <row r="28" spans="1:6" ht="12.75" customHeight="1">
      <c r="A28" s="34"/>
      <c r="B28" s="205" t="s">
        <v>134</v>
      </c>
      <c r="C28" s="75" t="s">
        <v>16</v>
      </c>
      <c r="D28" s="44">
        <f>+'fekalna osnovni podatki'!C28</f>
        <v>33.97</v>
      </c>
      <c r="E28" s="138"/>
      <c r="F28" s="200">
        <f t="shared" si="0"/>
        <v>0</v>
      </c>
    </row>
    <row r="29" spans="1:6" ht="12.75" customHeight="1">
      <c r="A29" s="34"/>
      <c r="B29" s="204" t="s">
        <v>135</v>
      </c>
      <c r="C29" s="75" t="s">
        <v>16</v>
      </c>
      <c r="D29" s="44">
        <f>+'fekalna osnovni podatki'!C29</f>
        <v>301.48</v>
      </c>
      <c r="E29" s="138"/>
      <c r="F29" s="200">
        <f t="shared" si="0"/>
        <v>0</v>
      </c>
    </row>
    <row r="30" spans="1:6" ht="12.75" customHeight="1">
      <c r="A30" s="34"/>
      <c r="C30" s="75"/>
      <c r="D30" s="44"/>
      <c r="E30" s="138"/>
      <c r="F30" s="200"/>
    </row>
    <row r="31" spans="1:6" ht="15">
      <c r="A31" s="34"/>
      <c r="B31" s="260" t="s">
        <v>141</v>
      </c>
      <c r="C31" s="75"/>
      <c r="D31" s="44"/>
      <c r="E31" s="138"/>
      <c r="F31" s="200"/>
    </row>
    <row r="32" spans="1:6" ht="12.75" customHeight="1">
      <c r="A32" s="34"/>
      <c r="B32" s="204" t="s">
        <v>137</v>
      </c>
      <c r="C32" s="75" t="s">
        <v>16</v>
      </c>
      <c r="D32" s="44">
        <f>+'fekalna osnovni podatki'!C32</f>
        <v>119.41</v>
      </c>
      <c r="E32" s="138"/>
      <c r="F32" s="200">
        <f t="shared" si="0"/>
        <v>0</v>
      </c>
    </row>
    <row r="33" spans="1:6" ht="12.75" customHeight="1">
      <c r="A33" s="34"/>
      <c r="C33" s="75"/>
      <c r="D33" s="44"/>
      <c r="E33" s="138"/>
      <c r="F33" s="200"/>
    </row>
    <row r="34" spans="1:6" ht="12.75" customHeight="1">
      <c r="A34" s="34"/>
      <c r="B34" s="260" t="s">
        <v>142</v>
      </c>
      <c r="C34" s="75"/>
      <c r="D34" s="44"/>
      <c r="E34" s="138"/>
      <c r="F34" s="200"/>
    </row>
    <row r="35" spans="1:6" ht="12.75" customHeight="1">
      <c r="A35" s="34"/>
      <c r="B35" s="204" t="s">
        <v>136</v>
      </c>
      <c r="C35" s="75" t="s">
        <v>16</v>
      </c>
      <c r="D35" s="44">
        <f>+'fekalna osnovni podatki'!C35</f>
        <v>181.74</v>
      </c>
      <c r="E35" s="138"/>
      <c r="F35" s="200">
        <f t="shared" si="0"/>
        <v>0</v>
      </c>
    </row>
    <row r="36" spans="1:6" ht="12.75" customHeight="1">
      <c r="A36" s="34"/>
      <c r="B36" s="204" t="s">
        <v>143</v>
      </c>
      <c r="C36" s="75" t="s">
        <v>16</v>
      </c>
      <c r="D36" s="44">
        <v>0</v>
      </c>
      <c r="E36" s="138"/>
      <c r="F36" s="200">
        <f t="shared" si="0"/>
        <v>0</v>
      </c>
    </row>
    <row r="37" spans="1:6" ht="12.75" customHeight="1">
      <c r="A37" s="34"/>
      <c r="B37" s="205" t="s">
        <v>22</v>
      </c>
      <c r="C37" s="76"/>
      <c r="D37" s="94">
        <f>SUM(D9:D36)</f>
        <v>2984.5999999999995</v>
      </c>
      <c r="E37" s="138"/>
      <c r="F37" s="86"/>
    </row>
    <row r="38" spans="1:6" ht="216.75">
      <c r="A38" s="34">
        <f>+A6+1</f>
        <v>2</v>
      </c>
      <c r="B38" s="228" t="s">
        <v>422</v>
      </c>
      <c r="C38" s="75"/>
      <c r="D38" s="84"/>
      <c r="E38" s="84"/>
      <c r="F38" s="117"/>
    </row>
    <row r="39" spans="1:6" ht="12.75" customHeight="1">
      <c r="A39" s="34"/>
      <c r="B39" s="230"/>
      <c r="C39" s="75"/>
      <c r="D39" s="98"/>
      <c r="E39" s="98"/>
      <c r="F39" s="85"/>
    </row>
    <row r="40" spans="1:6" ht="12.75" customHeight="1">
      <c r="A40" s="34"/>
      <c r="B40" s="207" t="s">
        <v>139</v>
      </c>
      <c r="C40" s="75"/>
      <c r="D40" s="103"/>
      <c r="E40" s="98"/>
      <c r="F40" s="85"/>
    </row>
    <row r="41" spans="1:6" ht="12.75" customHeight="1">
      <c r="A41" s="34"/>
      <c r="B41" s="206" t="s">
        <v>119</v>
      </c>
      <c r="C41" s="75" t="s">
        <v>16</v>
      </c>
      <c r="D41" s="44">
        <f>'fekalna osnovni podatki'!X9</f>
        <v>0</v>
      </c>
      <c r="E41" s="138"/>
      <c r="F41" s="200">
        <f t="shared" ref="F41:F43" si="1">D41*E41</f>
        <v>0</v>
      </c>
    </row>
    <row r="42" spans="1:6" ht="12.75" customHeight="1">
      <c r="A42" s="34"/>
      <c r="B42" s="205" t="s">
        <v>120</v>
      </c>
      <c r="C42" s="75" t="s">
        <v>16</v>
      </c>
      <c r="D42" s="44">
        <f>'fekalna osnovni podatki'!X10</f>
        <v>0</v>
      </c>
      <c r="E42" s="138"/>
      <c r="F42" s="200">
        <f t="shared" si="1"/>
        <v>0</v>
      </c>
    </row>
    <row r="43" spans="1:6" ht="12.75" customHeight="1">
      <c r="A43" s="34"/>
      <c r="B43" s="205" t="s">
        <v>138</v>
      </c>
      <c r="C43" s="75" t="s">
        <v>16</v>
      </c>
      <c r="D43" s="44">
        <f>'fekalna osnovni podatki'!X11</f>
        <v>0</v>
      </c>
      <c r="E43" s="138"/>
      <c r="F43" s="200">
        <f t="shared" si="1"/>
        <v>0</v>
      </c>
    </row>
    <row r="44" spans="1:6" ht="12.75" customHeight="1">
      <c r="A44" s="34"/>
      <c r="B44" s="205"/>
      <c r="C44" s="75"/>
      <c r="D44" s="44"/>
      <c r="E44" s="138"/>
      <c r="F44" s="200"/>
    </row>
    <row r="45" spans="1:6" ht="12.75" customHeight="1">
      <c r="A45" s="34"/>
      <c r="B45" s="258" t="s">
        <v>140</v>
      </c>
      <c r="C45" s="75"/>
      <c r="D45" s="44"/>
      <c r="E45" s="138"/>
      <c r="F45" s="200"/>
    </row>
    <row r="46" spans="1:6" ht="12.75" customHeight="1">
      <c r="A46" s="34"/>
      <c r="B46" s="205" t="s">
        <v>121</v>
      </c>
      <c r="C46" s="75" t="s">
        <v>16</v>
      </c>
      <c r="D46" s="44">
        <f>'fekalna osnovni podatki'!X14</f>
        <v>170.73</v>
      </c>
      <c r="E46" s="138"/>
      <c r="F46" s="200">
        <f t="shared" ref="F46:F61" si="2">D46*E46</f>
        <v>0</v>
      </c>
    </row>
    <row r="47" spans="1:6" ht="12.75" customHeight="1">
      <c r="A47" s="34"/>
      <c r="B47" s="205" t="s">
        <v>127</v>
      </c>
      <c r="C47" s="75" t="s">
        <v>16</v>
      </c>
      <c r="D47" s="44">
        <f>'fekalna osnovni podatki'!X15</f>
        <v>4.0999999999999996</v>
      </c>
      <c r="E47" s="138"/>
      <c r="F47" s="200">
        <f t="shared" si="2"/>
        <v>0</v>
      </c>
    </row>
    <row r="48" spans="1:6" ht="12.75" customHeight="1">
      <c r="A48" s="34"/>
      <c r="B48" s="205" t="s">
        <v>122</v>
      </c>
      <c r="C48" s="75" t="s">
        <v>16</v>
      </c>
      <c r="D48" s="44">
        <f>'fekalna osnovni podatki'!X16</f>
        <v>0</v>
      </c>
      <c r="E48" s="138"/>
      <c r="F48" s="200">
        <f t="shared" si="2"/>
        <v>0</v>
      </c>
    </row>
    <row r="49" spans="1:6" ht="12.75" customHeight="1">
      <c r="A49" s="34"/>
      <c r="B49" s="205" t="s">
        <v>123</v>
      </c>
      <c r="C49" s="75" t="s">
        <v>16</v>
      </c>
      <c r="D49" s="44">
        <f>'fekalna osnovni podatki'!X17</f>
        <v>0</v>
      </c>
      <c r="E49" s="138"/>
      <c r="F49" s="200">
        <f t="shared" si="2"/>
        <v>0</v>
      </c>
    </row>
    <row r="50" spans="1:6" ht="12.75" customHeight="1">
      <c r="A50" s="34"/>
      <c r="B50" s="205" t="s">
        <v>124</v>
      </c>
      <c r="C50" s="75" t="s">
        <v>16</v>
      </c>
      <c r="D50" s="44">
        <f>'fekalna osnovni podatki'!X18</f>
        <v>0</v>
      </c>
      <c r="E50" s="138"/>
      <c r="F50" s="200">
        <f t="shared" si="2"/>
        <v>0</v>
      </c>
    </row>
    <row r="51" spans="1:6" ht="12.75" customHeight="1">
      <c r="A51" s="34"/>
      <c r="B51" s="205" t="s">
        <v>125</v>
      </c>
      <c r="C51" s="75" t="s">
        <v>16</v>
      </c>
      <c r="D51" s="44">
        <f>'fekalna osnovni podatki'!X19</f>
        <v>0</v>
      </c>
      <c r="E51" s="138"/>
      <c r="F51" s="200">
        <f t="shared" si="2"/>
        <v>0</v>
      </c>
    </row>
    <row r="52" spans="1:6" ht="12.75" customHeight="1">
      <c r="A52" s="34"/>
      <c r="B52" s="205" t="s">
        <v>126</v>
      </c>
      <c r="C52" s="75" t="s">
        <v>16</v>
      </c>
      <c r="D52" s="44">
        <f>'fekalna osnovni podatki'!X20</f>
        <v>0</v>
      </c>
      <c r="E52" s="138"/>
      <c r="F52" s="200">
        <f t="shared" si="2"/>
        <v>0</v>
      </c>
    </row>
    <row r="53" spans="1:6" ht="12.75" customHeight="1">
      <c r="A53" s="34"/>
      <c r="B53" s="205" t="s">
        <v>128</v>
      </c>
      <c r="C53" s="75" t="s">
        <v>16</v>
      </c>
      <c r="D53" s="44">
        <f>'fekalna osnovni podatki'!X21</f>
        <v>0</v>
      </c>
      <c r="E53" s="138"/>
      <c r="F53" s="200">
        <f t="shared" si="2"/>
        <v>0</v>
      </c>
    </row>
    <row r="54" spans="1:6" ht="12.75" customHeight="1">
      <c r="A54" s="34"/>
      <c r="B54" s="205" t="s">
        <v>129</v>
      </c>
      <c r="C54" s="75" t="s">
        <v>16</v>
      </c>
      <c r="D54" s="44">
        <f>'fekalna osnovni podatki'!X22</f>
        <v>317.77</v>
      </c>
      <c r="E54" s="138"/>
      <c r="F54" s="200">
        <f t="shared" si="2"/>
        <v>0</v>
      </c>
    </row>
    <row r="55" spans="1:6" ht="12.75" customHeight="1">
      <c r="A55" s="34"/>
      <c r="B55" s="205" t="s">
        <v>130</v>
      </c>
      <c r="C55" s="75" t="s">
        <v>16</v>
      </c>
      <c r="D55" s="44">
        <f>'fekalna osnovni podatki'!X23</f>
        <v>11.44</v>
      </c>
      <c r="E55" s="138"/>
      <c r="F55" s="200">
        <f t="shared" si="2"/>
        <v>0</v>
      </c>
    </row>
    <row r="56" spans="1:6" ht="12.75" customHeight="1">
      <c r="A56" s="34"/>
      <c r="B56" s="205" t="s">
        <v>131</v>
      </c>
      <c r="C56" s="75" t="s">
        <v>16</v>
      </c>
      <c r="D56" s="44">
        <f>'fekalna osnovni podatki'!X24</f>
        <v>0</v>
      </c>
      <c r="E56" s="138"/>
      <c r="F56" s="200">
        <f t="shared" si="2"/>
        <v>0</v>
      </c>
    </row>
    <row r="57" spans="1:6" ht="12.75" customHeight="1">
      <c r="A57" s="34"/>
      <c r="B57" s="205" t="s">
        <v>201</v>
      </c>
      <c r="C57" s="75" t="s">
        <v>16</v>
      </c>
      <c r="D57" s="44">
        <f>'fekalna osnovni podatki'!X25</f>
        <v>0</v>
      </c>
      <c r="E57" s="138"/>
      <c r="F57" s="200">
        <f t="shared" si="2"/>
        <v>0</v>
      </c>
    </row>
    <row r="58" spans="1:6" ht="12.75" customHeight="1">
      <c r="A58" s="34"/>
      <c r="B58" s="203" t="s">
        <v>132</v>
      </c>
      <c r="C58" s="75" t="s">
        <v>16</v>
      </c>
      <c r="D58" s="44">
        <f>'fekalna osnovni podatki'!X26</f>
        <v>10.65</v>
      </c>
      <c r="E58" s="138"/>
      <c r="F58" s="200">
        <f t="shared" si="2"/>
        <v>0</v>
      </c>
    </row>
    <row r="59" spans="1:6" ht="12.75" customHeight="1">
      <c r="A59" s="34"/>
      <c r="B59" s="261" t="s">
        <v>133</v>
      </c>
      <c r="C59" s="75" t="s">
        <v>16</v>
      </c>
      <c r="D59" s="44">
        <f>'fekalna osnovni podatki'!X27</f>
        <v>0</v>
      </c>
      <c r="E59" s="138"/>
      <c r="F59" s="200">
        <f t="shared" si="2"/>
        <v>0</v>
      </c>
    </row>
    <row r="60" spans="1:6" ht="12.75" customHeight="1">
      <c r="A60" s="34"/>
      <c r="B60" s="205" t="s">
        <v>134</v>
      </c>
      <c r="C60" s="75" t="s">
        <v>16</v>
      </c>
      <c r="D60" s="44">
        <f>'fekalna osnovni podatki'!X28</f>
        <v>0</v>
      </c>
      <c r="E60" s="138"/>
      <c r="F60" s="200">
        <f t="shared" si="2"/>
        <v>0</v>
      </c>
    </row>
    <row r="61" spans="1:6" ht="12.75" customHeight="1">
      <c r="A61" s="34"/>
      <c r="B61" s="204" t="s">
        <v>135</v>
      </c>
      <c r="C61" s="75" t="s">
        <v>16</v>
      </c>
      <c r="D61" s="44">
        <f>'fekalna osnovni podatki'!X29</f>
        <v>0</v>
      </c>
      <c r="E61" s="138"/>
      <c r="F61" s="200">
        <f t="shared" si="2"/>
        <v>0</v>
      </c>
    </row>
    <row r="62" spans="1:6" ht="12.75" customHeight="1">
      <c r="A62" s="34"/>
      <c r="C62" s="75"/>
      <c r="D62" s="44"/>
      <c r="E62" s="138"/>
      <c r="F62" s="200"/>
    </row>
    <row r="63" spans="1:6" ht="15">
      <c r="A63" s="34"/>
      <c r="B63" s="260" t="s">
        <v>141</v>
      </c>
      <c r="C63" s="75"/>
      <c r="D63" s="44"/>
      <c r="E63" s="138"/>
      <c r="F63" s="200"/>
    </row>
    <row r="64" spans="1:6" ht="12.75" customHeight="1">
      <c r="A64" s="34"/>
      <c r="B64" s="204" t="s">
        <v>137</v>
      </c>
      <c r="C64" s="75" t="s">
        <v>16</v>
      </c>
      <c r="D64" s="44">
        <f>'fekalna osnovni podatki'!X32</f>
        <v>0</v>
      </c>
      <c r="E64" s="138"/>
      <c r="F64" s="200">
        <f t="shared" ref="F64" si="3">D64*E64</f>
        <v>0</v>
      </c>
    </row>
    <row r="65" spans="1:6" ht="12.75" customHeight="1">
      <c r="A65" s="34"/>
      <c r="C65" s="75"/>
      <c r="D65" s="44"/>
      <c r="E65" s="138"/>
      <c r="F65" s="200"/>
    </row>
    <row r="66" spans="1:6" ht="12.75" customHeight="1">
      <c r="A66" s="34"/>
      <c r="B66" s="260" t="s">
        <v>142</v>
      </c>
      <c r="C66" s="75"/>
      <c r="D66" s="44"/>
      <c r="E66" s="138"/>
      <c r="F66" s="200"/>
    </row>
    <row r="67" spans="1:6" ht="12.75" customHeight="1">
      <c r="A67" s="34"/>
      <c r="B67" s="204" t="s">
        <v>136</v>
      </c>
      <c r="C67" s="75" t="s">
        <v>16</v>
      </c>
      <c r="D67" s="44">
        <f>'fekalna osnovni podatki'!X35</f>
        <v>0</v>
      </c>
      <c r="E67" s="138"/>
      <c r="F67" s="200">
        <f t="shared" ref="F67:F68" si="4">D67*E67</f>
        <v>0</v>
      </c>
    </row>
    <row r="68" spans="1:6" ht="12.75" customHeight="1">
      <c r="A68" s="34"/>
      <c r="B68" s="204" t="s">
        <v>143</v>
      </c>
      <c r="C68" s="75" t="s">
        <v>16</v>
      </c>
      <c r="D68" s="44">
        <f>'fekalna osnovni podatki'!X36</f>
        <v>0</v>
      </c>
      <c r="E68" s="138"/>
      <c r="F68" s="200">
        <f t="shared" si="4"/>
        <v>0</v>
      </c>
    </row>
    <row r="69" spans="1:6" ht="12.75" customHeight="1">
      <c r="A69" s="34"/>
      <c r="B69" s="205" t="s">
        <v>22</v>
      </c>
      <c r="C69" s="76"/>
      <c r="D69" s="94">
        <f>SUM(D41:D68)</f>
        <v>514.68999999999994</v>
      </c>
      <c r="E69" s="138"/>
      <c r="F69" s="86"/>
    </row>
    <row r="70" spans="1:6" ht="12.75" customHeight="1">
      <c r="B70" s="206"/>
      <c r="C70" s="75"/>
      <c r="D70" s="84"/>
      <c r="E70" s="84"/>
      <c r="F70" s="117"/>
    </row>
    <row r="71" spans="1:6" ht="204">
      <c r="A71" s="34">
        <f>+A38+1</f>
        <v>3</v>
      </c>
      <c r="B71" s="228" t="s">
        <v>423</v>
      </c>
      <c r="C71" s="75"/>
      <c r="D71" s="84"/>
      <c r="E71" s="84"/>
      <c r="F71" s="117"/>
    </row>
    <row r="72" spans="1:6" ht="12.75" customHeight="1">
      <c r="A72" s="34"/>
      <c r="B72" s="230"/>
      <c r="C72" s="75"/>
      <c r="D72" s="98"/>
      <c r="E72" s="98"/>
      <c r="F72" s="85"/>
    </row>
    <row r="73" spans="1:6" ht="12.75" customHeight="1">
      <c r="A73" s="34"/>
      <c r="B73" s="207" t="s">
        <v>139</v>
      </c>
      <c r="C73" s="75"/>
      <c r="D73" s="103"/>
      <c r="E73" s="98"/>
      <c r="F73" s="85"/>
    </row>
    <row r="74" spans="1:6" ht="12.75" customHeight="1">
      <c r="A74" s="34"/>
      <c r="B74" s="206" t="s">
        <v>119</v>
      </c>
      <c r="C74" s="75" t="s">
        <v>16</v>
      </c>
      <c r="D74" s="44">
        <v>0</v>
      </c>
      <c r="E74" s="138"/>
      <c r="F74" s="200">
        <f t="shared" ref="F74:F101" si="5">D74*E74</f>
        <v>0</v>
      </c>
    </row>
    <row r="75" spans="1:6" ht="12.75" customHeight="1">
      <c r="A75" s="34"/>
      <c r="B75" s="205" t="s">
        <v>120</v>
      </c>
      <c r="C75" s="75" t="s">
        <v>16</v>
      </c>
      <c r="D75" s="44">
        <v>0</v>
      </c>
      <c r="E75" s="138"/>
      <c r="F75" s="200">
        <f t="shared" si="5"/>
        <v>0</v>
      </c>
    </row>
    <row r="76" spans="1:6" ht="12.75" customHeight="1">
      <c r="A76" s="34"/>
      <c r="B76" s="205" t="s">
        <v>138</v>
      </c>
      <c r="C76" s="75" t="s">
        <v>16</v>
      </c>
      <c r="D76" s="44">
        <f>+'fekalna osnovni podatki'!C11</f>
        <v>62.1</v>
      </c>
      <c r="E76" s="138"/>
      <c r="F76" s="200">
        <f t="shared" si="5"/>
        <v>0</v>
      </c>
    </row>
    <row r="77" spans="1:6" ht="12.75" customHeight="1">
      <c r="A77" s="34"/>
      <c r="B77" s="205"/>
      <c r="C77" s="75"/>
      <c r="D77" s="44"/>
      <c r="E77" s="138"/>
      <c r="F77" s="200"/>
    </row>
    <row r="78" spans="1:6" ht="12.75" customHeight="1">
      <c r="A78" s="34"/>
      <c r="B78" s="258" t="s">
        <v>140</v>
      </c>
      <c r="C78" s="75"/>
      <c r="D78" s="44"/>
      <c r="E78" s="138"/>
      <c r="F78" s="200"/>
    </row>
    <row r="79" spans="1:6" ht="12.75" customHeight="1">
      <c r="A79" s="34"/>
      <c r="B79" s="205" t="s">
        <v>121</v>
      </c>
      <c r="C79" s="75" t="s">
        <v>16</v>
      </c>
      <c r="D79" s="44">
        <v>0</v>
      </c>
      <c r="E79" s="138"/>
      <c r="F79" s="200">
        <f t="shared" si="5"/>
        <v>0</v>
      </c>
    </row>
    <row r="80" spans="1:6" ht="12.75" customHeight="1">
      <c r="A80" s="34"/>
      <c r="B80" s="205" t="s">
        <v>127</v>
      </c>
      <c r="C80" s="75" t="s">
        <v>16</v>
      </c>
      <c r="D80" s="44">
        <v>0</v>
      </c>
      <c r="E80" s="138"/>
      <c r="F80" s="200">
        <f t="shared" si="5"/>
        <v>0</v>
      </c>
    </row>
    <row r="81" spans="1:6" ht="12.75" customHeight="1">
      <c r="A81" s="34"/>
      <c r="B81" s="205" t="s">
        <v>122</v>
      </c>
      <c r="C81" s="75" t="s">
        <v>16</v>
      </c>
      <c r="D81" s="44">
        <v>0</v>
      </c>
      <c r="E81" s="138"/>
      <c r="F81" s="200">
        <f t="shared" si="5"/>
        <v>0</v>
      </c>
    </row>
    <row r="82" spans="1:6" ht="12.75" customHeight="1">
      <c r="A82" s="34"/>
      <c r="B82" s="205" t="s">
        <v>123</v>
      </c>
      <c r="C82" s="75" t="s">
        <v>16</v>
      </c>
      <c r="D82" s="44">
        <v>0</v>
      </c>
      <c r="E82" s="138"/>
      <c r="F82" s="200">
        <f t="shared" si="5"/>
        <v>0</v>
      </c>
    </row>
    <row r="83" spans="1:6" ht="12.75" customHeight="1">
      <c r="A83" s="34"/>
      <c r="B83" s="205" t="s">
        <v>124</v>
      </c>
      <c r="C83" s="75" t="s">
        <v>16</v>
      </c>
      <c r="D83" s="44">
        <v>0</v>
      </c>
      <c r="E83" s="138"/>
      <c r="F83" s="200">
        <f t="shared" si="5"/>
        <v>0</v>
      </c>
    </row>
    <row r="84" spans="1:6" ht="12.75" customHeight="1">
      <c r="A84" s="34"/>
      <c r="B84" s="205" t="s">
        <v>125</v>
      </c>
      <c r="C84" s="75" t="s">
        <v>16</v>
      </c>
      <c r="D84" s="44">
        <v>0</v>
      </c>
      <c r="E84" s="138"/>
      <c r="F84" s="200">
        <f t="shared" si="5"/>
        <v>0</v>
      </c>
    </row>
    <row r="85" spans="1:6" ht="12.75" customHeight="1">
      <c r="A85" s="34"/>
      <c r="B85" s="205" t="s">
        <v>126</v>
      </c>
      <c r="C85" s="75" t="s">
        <v>16</v>
      </c>
      <c r="D85" s="44">
        <v>0</v>
      </c>
      <c r="E85" s="138"/>
      <c r="F85" s="200">
        <f t="shared" si="5"/>
        <v>0</v>
      </c>
    </row>
    <row r="86" spans="1:6" ht="12.75" customHeight="1">
      <c r="A86" s="34"/>
      <c r="B86" s="205" t="s">
        <v>128</v>
      </c>
      <c r="C86" s="75" t="s">
        <v>16</v>
      </c>
      <c r="D86" s="44">
        <v>0</v>
      </c>
      <c r="E86" s="138"/>
      <c r="F86" s="200">
        <f t="shared" si="5"/>
        <v>0</v>
      </c>
    </row>
    <row r="87" spans="1:6" ht="15">
      <c r="A87" s="34"/>
      <c r="B87" s="205" t="s">
        <v>129</v>
      </c>
      <c r="C87" s="75" t="s">
        <v>16</v>
      </c>
      <c r="D87" s="44">
        <v>0</v>
      </c>
      <c r="E87" s="138"/>
      <c r="F87" s="200">
        <f t="shared" si="5"/>
        <v>0</v>
      </c>
    </row>
    <row r="88" spans="1:6" ht="12.75" customHeight="1">
      <c r="A88" s="34"/>
      <c r="B88" s="205" t="s">
        <v>130</v>
      </c>
      <c r="C88" s="75" t="s">
        <v>16</v>
      </c>
      <c r="D88" s="44">
        <v>0</v>
      </c>
      <c r="E88" s="138"/>
      <c r="F88" s="200">
        <f t="shared" si="5"/>
        <v>0</v>
      </c>
    </row>
    <row r="89" spans="1:6" ht="12.75" customHeight="1">
      <c r="A89" s="34"/>
      <c r="B89" s="205" t="s">
        <v>131</v>
      </c>
      <c r="C89" s="75" t="s">
        <v>16</v>
      </c>
      <c r="D89" s="44">
        <v>0</v>
      </c>
      <c r="E89" s="138"/>
      <c r="F89" s="200">
        <f t="shared" si="5"/>
        <v>0</v>
      </c>
    </row>
    <row r="90" spans="1:6" ht="12.75" customHeight="1">
      <c r="A90" s="34"/>
      <c r="B90" s="205" t="s">
        <v>201</v>
      </c>
      <c r="C90" s="75" t="s">
        <v>16</v>
      </c>
      <c r="D90" s="44">
        <v>0</v>
      </c>
      <c r="E90" s="138"/>
      <c r="F90" s="200">
        <f t="shared" si="5"/>
        <v>0</v>
      </c>
    </row>
    <row r="91" spans="1:6" ht="12.75" customHeight="1">
      <c r="A91" s="34"/>
      <c r="B91" s="203" t="s">
        <v>132</v>
      </c>
      <c r="C91" s="75" t="s">
        <v>16</v>
      </c>
      <c r="D91" s="44">
        <v>0</v>
      </c>
      <c r="E91" s="138"/>
      <c r="F91" s="200">
        <f t="shared" si="5"/>
        <v>0</v>
      </c>
    </row>
    <row r="92" spans="1:6" ht="12.75" customHeight="1">
      <c r="A92" s="34"/>
      <c r="B92" s="261" t="s">
        <v>133</v>
      </c>
      <c r="C92" s="75" t="s">
        <v>16</v>
      </c>
      <c r="D92" s="44">
        <v>0</v>
      </c>
      <c r="E92" s="138"/>
      <c r="F92" s="200">
        <f t="shared" si="5"/>
        <v>0</v>
      </c>
    </row>
    <row r="93" spans="1:6" ht="12.75" customHeight="1">
      <c r="A93" s="34"/>
      <c r="B93" s="205" t="s">
        <v>134</v>
      </c>
      <c r="C93" s="75" t="s">
        <v>16</v>
      </c>
      <c r="D93" s="44">
        <v>0</v>
      </c>
      <c r="E93" s="138"/>
      <c r="F93" s="200">
        <f t="shared" si="5"/>
        <v>0</v>
      </c>
    </row>
    <row r="94" spans="1:6" ht="12.75" customHeight="1">
      <c r="A94" s="34"/>
      <c r="B94" s="204" t="s">
        <v>135</v>
      </c>
      <c r="C94" s="75" t="s">
        <v>16</v>
      </c>
      <c r="D94" s="44">
        <v>0</v>
      </c>
      <c r="E94" s="138"/>
      <c r="F94" s="200">
        <f t="shared" si="5"/>
        <v>0</v>
      </c>
    </row>
    <row r="95" spans="1:6" ht="12.75" customHeight="1">
      <c r="A95" s="34"/>
      <c r="C95" s="75"/>
      <c r="D95" s="44"/>
      <c r="E95" s="138"/>
      <c r="F95" s="200"/>
    </row>
    <row r="96" spans="1:6" ht="12.75" customHeight="1">
      <c r="A96" s="34"/>
      <c r="B96" s="260" t="s">
        <v>141</v>
      </c>
      <c r="C96" s="75"/>
      <c r="D96" s="44"/>
      <c r="E96" s="138"/>
      <c r="F96" s="200"/>
    </row>
    <row r="97" spans="1:6" ht="12.75" customHeight="1">
      <c r="A97" s="34"/>
      <c r="B97" s="204" t="s">
        <v>137</v>
      </c>
      <c r="C97" s="75" t="s">
        <v>16</v>
      </c>
      <c r="D97" s="44">
        <v>0</v>
      </c>
      <c r="E97" s="138"/>
      <c r="F97" s="200">
        <f t="shared" si="5"/>
        <v>0</v>
      </c>
    </row>
    <row r="98" spans="1:6" ht="12.75" customHeight="1">
      <c r="A98" s="34"/>
      <c r="C98" s="75"/>
      <c r="D98" s="44"/>
      <c r="E98" s="138"/>
      <c r="F98" s="200"/>
    </row>
    <row r="99" spans="1:6" ht="12.75" customHeight="1">
      <c r="A99" s="34"/>
      <c r="B99" s="260" t="s">
        <v>142</v>
      </c>
      <c r="C99" s="75"/>
      <c r="D99" s="44"/>
      <c r="E99" s="138"/>
      <c r="F99" s="200"/>
    </row>
    <row r="100" spans="1:6" ht="12.75" customHeight="1">
      <c r="A100" s="34"/>
      <c r="B100" s="204" t="s">
        <v>136</v>
      </c>
      <c r="C100" s="75" t="s">
        <v>16</v>
      </c>
      <c r="D100" s="44">
        <v>0</v>
      </c>
      <c r="E100" s="138"/>
      <c r="F100" s="200">
        <f t="shared" si="5"/>
        <v>0</v>
      </c>
    </row>
    <row r="101" spans="1:6" ht="12.75" customHeight="1">
      <c r="A101" s="34"/>
      <c r="B101" s="204" t="s">
        <v>143</v>
      </c>
      <c r="C101" s="75" t="s">
        <v>16</v>
      </c>
      <c r="D101" s="44">
        <f>+'fekalna osnovni podatki'!C36</f>
        <v>48.24</v>
      </c>
      <c r="E101" s="138"/>
      <c r="F101" s="200">
        <f t="shared" si="5"/>
        <v>0</v>
      </c>
    </row>
    <row r="102" spans="1:6" ht="12.75" customHeight="1">
      <c r="A102" s="34"/>
      <c r="B102" s="205" t="s">
        <v>22</v>
      </c>
      <c r="C102" s="76"/>
      <c r="D102" s="94">
        <f>SUM(D74:D101)</f>
        <v>110.34</v>
      </c>
      <c r="E102" s="138"/>
      <c r="F102" s="86"/>
    </row>
    <row r="103" spans="1:6" ht="12.75" customHeight="1">
      <c r="B103" s="228"/>
      <c r="C103" s="75"/>
      <c r="D103" s="84"/>
      <c r="E103" s="84"/>
      <c r="F103" s="117"/>
    </row>
    <row r="104" spans="1:6" ht="255">
      <c r="A104" s="34">
        <f>+A71+1</f>
        <v>4</v>
      </c>
      <c r="B104" s="252" t="s">
        <v>424</v>
      </c>
      <c r="C104" s="75"/>
      <c r="D104" s="119"/>
      <c r="E104" s="122"/>
      <c r="F104" s="121"/>
    </row>
    <row r="105" spans="1:6" ht="12.75" customHeight="1">
      <c r="A105" s="34"/>
      <c r="B105" s="230"/>
      <c r="C105" s="75"/>
      <c r="D105" s="98"/>
      <c r="E105" s="98"/>
      <c r="F105" s="85"/>
    </row>
    <row r="106" spans="1:6" ht="12.75" customHeight="1">
      <c r="A106" s="34"/>
      <c r="B106" s="207" t="s">
        <v>139</v>
      </c>
      <c r="C106" s="75"/>
      <c r="D106" s="103"/>
      <c r="E106" s="98"/>
      <c r="F106" s="85"/>
    </row>
    <row r="107" spans="1:6" ht="12.75" customHeight="1">
      <c r="A107" s="34"/>
      <c r="B107" s="206" t="s">
        <v>119</v>
      </c>
      <c r="C107" s="75" t="s">
        <v>12</v>
      </c>
      <c r="D107" s="44">
        <f>D206+D239-D140</f>
        <v>0</v>
      </c>
      <c r="E107" s="138"/>
      <c r="F107" s="200">
        <f t="shared" ref="F107:F134" si="6">D107*E107</f>
        <v>0</v>
      </c>
    </row>
    <row r="108" spans="1:6" ht="12.75" customHeight="1">
      <c r="A108" s="34"/>
      <c r="B108" s="205" t="s">
        <v>120</v>
      </c>
      <c r="C108" s="75" t="s">
        <v>12</v>
      </c>
      <c r="D108" s="44">
        <f t="shared" ref="D108:D134" si="7">D207+D240-D141</f>
        <v>8</v>
      </c>
      <c r="E108" s="138"/>
      <c r="F108" s="200">
        <f t="shared" si="6"/>
        <v>0</v>
      </c>
    </row>
    <row r="109" spans="1:6" ht="12.75" customHeight="1">
      <c r="A109" s="34"/>
      <c r="B109" s="205" t="s">
        <v>138</v>
      </c>
      <c r="C109" s="75" t="s">
        <v>12</v>
      </c>
      <c r="D109" s="44">
        <f t="shared" si="7"/>
        <v>0</v>
      </c>
      <c r="E109" s="138"/>
      <c r="F109" s="200">
        <f t="shared" si="6"/>
        <v>0</v>
      </c>
    </row>
    <row r="110" spans="1:6" ht="12.75" customHeight="1">
      <c r="A110" s="34"/>
      <c r="B110" s="205"/>
      <c r="C110" s="75"/>
      <c r="D110" s="44"/>
      <c r="E110" s="138"/>
      <c r="F110" s="200"/>
    </row>
    <row r="111" spans="1:6" ht="12.75" customHeight="1">
      <c r="A111" s="34"/>
      <c r="B111" s="258" t="s">
        <v>140</v>
      </c>
      <c r="C111" s="75"/>
      <c r="D111" s="44"/>
      <c r="E111" s="138"/>
      <c r="F111" s="200"/>
    </row>
    <row r="112" spans="1:6" ht="12.75" customHeight="1">
      <c r="A112" s="34"/>
      <c r="B112" s="205" t="s">
        <v>121</v>
      </c>
      <c r="C112" s="75" t="s">
        <v>12</v>
      </c>
      <c r="D112" s="44">
        <f t="shared" si="7"/>
        <v>3</v>
      </c>
      <c r="E112" s="138"/>
      <c r="F112" s="200">
        <f t="shared" si="6"/>
        <v>0</v>
      </c>
    </row>
    <row r="113" spans="1:6" ht="12.75" customHeight="1">
      <c r="A113" s="34"/>
      <c r="B113" s="205" t="s">
        <v>127</v>
      </c>
      <c r="C113" s="75" t="s">
        <v>12</v>
      </c>
      <c r="D113" s="44">
        <f t="shared" si="7"/>
        <v>1</v>
      </c>
      <c r="E113" s="138"/>
      <c r="F113" s="200">
        <f t="shared" si="6"/>
        <v>0</v>
      </c>
    </row>
    <row r="114" spans="1:6" ht="12.75" customHeight="1">
      <c r="A114" s="34"/>
      <c r="B114" s="205" t="s">
        <v>122</v>
      </c>
      <c r="C114" s="75" t="s">
        <v>12</v>
      </c>
      <c r="D114" s="44">
        <f t="shared" si="7"/>
        <v>6</v>
      </c>
      <c r="E114" s="138"/>
      <c r="F114" s="200">
        <f t="shared" si="6"/>
        <v>0</v>
      </c>
    </row>
    <row r="115" spans="1:6" ht="12.75" customHeight="1">
      <c r="A115" s="34"/>
      <c r="B115" s="205" t="s">
        <v>123</v>
      </c>
      <c r="C115" s="75" t="s">
        <v>12</v>
      </c>
      <c r="D115" s="44">
        <f t="shared" si="7"/>
        <v>2</v>
      </c>
      <c r="E115" s="138"/>
      <c r="F115" s="200">
        <f t="shared" si="6"/>
        <v>0</v>
      </c>
    </row>
    <row r="116" spans="1:6" ht="12.75" customHeight="1">
      <c r="A116" s="34"/>
      <c r="B116" s="205" t="s">
        <v>124</v>
      </c>
      <c r="C116" s="75" t="s">
        <v>12</v>
      </c>
      <c r="D116" s="44">
        <f t="shared" si="7"/>
        <v>9</v>
      </c>
      <c r="E116" s="138"/>
      <c r="F116" s="200">
        <f t="shared" si="6"/>
        <v>0</v>
      </c>
    </row>
    <row r="117" spans="1:6" ht="12.75" customHeight="1">
      <c r="A117" s="34"/>
      <c r="B117" s="205" t="s">
        <v>125</v>
      </c>
      <c r="C117" s="75" t="s">
        <v>12</v>
      </c>
      <c r="D117" s="44">
        <f t="shared" si="7"/>
        <v>11</v>
      </c>
      <c r="E117" s="138"/>
      <c r="F117" s="200">
        <f t="shared" si="6"/>
        <v>0</v>
      </c>
    </row>
    <row r="118" spans="1:6" ht="12.75" customHeight="1">
      <c r="A118" s="34"/>
      <c r="B118" s="205" t="s">
        <v>126</v>
      </c>
      <c r="C118" s="75" t="s">
        <v>12</v>
      </c>
      <c r="D118" s="44">
        <f t="shared" si="7"/>
        <v>3</v>
      </c>
      <c r="E118" s="138"/>
      <c r="F118" s="200">
        <f t="shared" si="6"/>
        <v>0</v>
      </c>
    </row>
    <row r="119" spans="1:6" ht="12.75" customHeight="1">
      <c r="A119" s="34"/>
      <c r="B119" s="205" t="s">
        <v>128</v>
      </c>
      <c r="C119" s="75" t="s">
        <v>12</v>
      </c>
      <c r="D119" s="44">
        <f t="shared" si="7"/>
        <v>2</v>
      </c>
      <c r="E119" s="138"/>
      <c r="F119" s="200">
        <f t="shared" si="6"/>
        <v>0</v>
      </c>
    </row>
    <row r="120" spans="1:6" ht="15">
      <c r="A120" s="34"/>
      <c r="B120" s="205" t="s">
        <v>129</v>
      </c>
      <c r="C120" s="75" t="s">
        <v>12</v>
      </c>
      <c r="D120" s="44">
        <f t="shared" si="7"/>
        <v>-14</v>
      </c>
      <c r="E120" s="138"/>
      <c r="F120" s="200">
        <f t="shared" si="6"/>
        <v>0</v>
      </c>
    </row>
    <row r="121" spans="1:6" ht="12.75" customHeight="1">
      <c r="A121" s="34"/>
      <c r="B121" s="205" t="s">
        <v>130</v>
      </c>
      <c r="C121" s="75" t="s">
        <v>12</v>
      </c>
      <c r="D121" s="44">
        <f t="shared" si="7"/>
        <v>4</v>
      </c>
      <c r="E121" s="138"/>
      <c r="F121" s="200">
        <f t="shared" si="6"/>
        <v>0</v>
      </c>
    </row>
    <row r="122" spans="1:6" ht="12.75" customHeight="1">
      <c r="A122" s="34"/>
      <c r="B122" s="205" t="s">
        <v>131</v>
      </c>
      <c r="C122" s="75" t="s">
        <v>12</v>
      </c>
      <c r="D122" s="44">
        <f t="shared" si="7"/>
        <v>1</v>
      </c>
      <c r="E122" s="138"/>
      <c r="F122" s="200">
        <f t="shared" si="6"/>
        <v>0</v>
      </c>
    </row>
    <row r="123" spans="1:6" ht="12.75" customHeight="1">
      <c r="A123" s="34"/>
      <c r="B123" s="205" t="s">
        <v>201</v>
      </c>
      <c r="C123" s="75" t="s">
        <v>12</v>
      </c>
      <c r="D123" s="44">
        <f t="shared" si="7"/>
        <v>0</v>
      </c>
      <c r="E123" s="138"/>
      <c r="F123" s="200">
        <f t="shared" si="6"/>
        <v>0</v>
      </c>
    </row>
    <row r="124" spans="1:6" ht="12.75" customHeight="1">
      <c r="A124" s="34"/>
      <c r="B124" s="203" t="s">
        <v>132</v>
      </c>
      <c r="C124" s="75" t="s">
        <v>12</v>
      </c>
      <c r="D124" s="44">
        <f t="shared" si="7"/>
        <v>1</v>
      </c>
      <c r="E124" s="138"/>
      <c r="F124" s="200">
        <f t="shared" si="6"/>
        <v>0</v>
      </c>
    </row>
    <row r="125" spans="1:6" ht="12.75" customHeight="1">
      <c r="A125" s="34"/>
      <c r="B125" s="261" t="s">
        <v>133</v>
      </c>
      <c r="C125" s="75" t="s">
        <v>12</v>
      </c>
      <c r="D125" s="44">
        <f t="shared" si="7"/>
        <v>1</v>
      </c>
      <c r="E125" s="138"/>
      <c r="F125" s="200">
        <f t="shared" si="6"/>
        <v>0</v>
      </c>
    </row>
    <row r="126" spans="1:6" ht="12.75" customHeight="1">
      <c r="A126" s="34"/>
      <c r="B126" s="205" t="s">
        <v>134</v>
      </c>
      <c r="C126" s="75" t="s">
        <v>12</v>
      </c>
      <c r="D126" s="44">
        <f t="shared" si="7"/>
        <v>2</v>
      </c>
      <c r="E126" s="138"/>
      <c r="F126" s="200">
        <f t="shared" si="6"/>
        <v>0</v>
      </c>
    </row>
    <row r="127" spans="1:6" ht="12.75" customHeight="1">
      <c r="A127" s="34"/>
      <c r="B127" s="204" t="s">
        <v>135</v>
      </c>
      <c r="C127" s="75" t="s">
        <v>12</v>
      </c>
      <c r="D127" s="44">
        <f t="shared" si="7"/>
        <v>6</v>
      </c>
      <c r="E127" s="138"/>
      <c r="F127" s="200">
        <f t="shared" si="6"/>
        <v>0</v>
      </c>
    </row>
    <row r="128" spans="1:6" ht="12.75" customHeight="1">
      <c r="A128" s="34"/>
      <c r="C128" s="75"/>
      <c r="D128" s="44"/>
      <c r="E128" s="138"/>
      <c r="F128" s="200"/>
    </row>
    <row r="129" spans="1:6" ht="12.75" customHeight="1">
      <c r="A129" s="34"/>
      <c r="B129" s="260" t="s">
        <v>141</v>
      </c>
      <c r="C129" s="75"/>
      <c r="D129" s="44"/>
      <c r="E129" s="138"/>
      <c r="F129" s="200"/>
    </row>
    <row r="130" spans="1:6" ht="12.75" customHeight="1">
      <c r="A130" s="34"/>
      <c r="B130" s="204" t="s">
        <v>137</v>
      </c>
      <c r="C130" s="75" t="s">
        <v>12</v>
      </c>
      <c r="D130" s="44">
        <f t="shared" si="7"/>
        <v>4</v>
      </c>
      <c r="E130" s="138"/>
      <c r="F130" s="200">
        <f t="shared" si="6"/>
        <v>0</v>
      </c>
    </row>
    <row r="131" spans="1:6" ht="12.75" customHeight="1">
      <c r="A131" s="34"/>
      <c r="C131" s="75"/>
      <c r="D131" s="44"/>
      <c r="E131" s="138"/>
      <c r="F131" s="200"/>
    </row>
    <row r="132" spans="1:6" ht="12.75" customHeight="1">
      <c r="A132" s="34"/>
      <c r="B132" s="260" t="s">
        <v>142</v>
      </c>
      <c r="C132" s="75"/>
      <c r="D132" s="44"/>
      <c r="E132" s="138"/>
      <c r="F132" s="200"/>
    </row>
    <row r="133" spans="1:6" ht="12.75" customHeight="1">
      <c r="A133" s="34"/>
      <c r="B133" s="204" t="s">
        <v>136</v>
      </c>
      <c r="C133" s="75" t="s">
        <v>12</v>
      </c>
      <c r="D133" s="44">
        <f t="shared" si="7"/>
        <v>5</v>
      </c>
      <c r="E133" s="138"/>
      <c r="F133" s="200">
        <f t="shared" si="6"/>
        <v>0</v>
      </c>
    </row>
    <row r="134" spans="1:6" ht="12.75" customHeight="1">
      <c r="A134" s="34"/>
      <c r="B134" s="204" t="s">
        <v>143</v>
      </c>
      <c r="C134" s="75" t="s">
        <v>12</v>
      </c>
      <c r="D134" s="44">
        <f t="shared" si="7"/>
        <v>0</v>
      </c>
      <c r="E134" s="138"/>
      <c r="F134" s="200">
        <f t="shared" si="6"/>
        <v>0</v>
      </c>
    </row>
    <row r="135" spans="1:6" ht="12.75" customHeight="1">
      <c r="A135" s="34"/>
      <c r="B135" s="205" t="s">
        <v>22</v>
      </c>
      <c r="C135" s="76"/>
      <c r="D135" s="94">
        <f>SUM(D107:D134)</f>
        <v>55</v>
      </c>
      <c r="E135" s="138"/>
      <c r="F135" s="86"/>
    </row>
    <row r="136" spans="1:6" ht="12.75" customHeight="1">
      <c r="B136" s="228"/>
      <c r="C136" s="75"/>
      <c r="D136" s="84"/>
      <c r="E136" s="84"/>
      <c r="F136" s="117"/>
    </row>
    <row r="137" spans="1:6" ht="280.5">
      <c r="A137" s="34">
        <f>+A104+1</f>
        <v>5</v>
      </c>
      <c r="B137" s="252" t="s">
        <v>425</v>
      </c>
      <c r="C137" s="75"/>
      <c r="D137" s="119"/>
      <c r="E137" s="122"/>
      <c r="F137" s="121"/>
    </row>
    <row r="138" spans="1:6" ht="12.75" customHeight="1">
      <c r="A138" s="34"/>
      <c r="B138" s="230"/>
      <c r="C138" s="75"/>
      <c r="D138" s="98"/>
      <c r="E138" s="98"/>
      <c r="F138" s="85"/>
    </row>
    <row r="139" spans="1:6" ht="12.75" customHeight="1">
      <c r="A139" s="34"/>
      <c r="B139" s="207" t="s">
        <v>139</v>
      </c>
      <c r="C139" s="75"/>
      <c r="D139" s="103"/>
      <c r="E139" s="98"/>
      <c r="F139" s="85"/>
    </row>
    <row r="140" spans="1:6" ht="12.75" customHeight="1">
      <c r="A140" s="34"/>
      <c r="B140" s="206" t="s">
        <v>119</v>
      </c>
      <c r="C140" s="75" t="s">
        <v>12</v>
      </c>
      <c r="D140" s="44">
        <f>'fekalna osnovni podatki'!I9</f>
        <v>0</v>
      </c>
      <c r="E140" s="138"/>
      <c r="F140" s="200">
        <f t="shared" ref="F140:F142" si="8">D140*E140</f>
        <v>0</v>
      </c>
    </row>
    <row r="141" spans="1:6" ht="12.75" customHeight="1">
      <c r="A141" s="34"/>
      <c r="B141" s="205" t="s">
        <v>120</v>
      </c>
      <c r="C141" s="75" t="s">
        <v>12</v>
      </c>
      <c r="D141" s="44">
        <f>'fekalna osnovni podatki'!I10</f>
        <v>0</v>
      </c>
      <c r="E141" s="138"/>
      <c r="F141" s="200">
        <f t="shared" si="8"/>
        <v>0</v>
      </c>
    </row>
    <row r="142" spans="1:6" ht="12.75" customHeight="1">
      <c r="A142" s="34"/>
      <c r="B142" s="205" t="s">
        <v>138</v>
      </c>
      <c r="C142" s="75" t="s">
        <v>12</v>
      </c>
      <c r="D142" s="44">
        <f>'fekalna osnovni podatki'!I11</f>
        <v>0</v>
      </c>
      <c r="E142" s="138"/>
      <c r="F142" s="200">
        <f t="shared" si="8"/>
        <v>0</v>
      </c>
    </row>
    <row r="143" spans="1:6" ht="12.75" customHeight="1">
      <c r="A143" s="34"/>
      <c r="B143" s="205"/>
      <c r="C143" s="75"/>
      <c r="D143" s="44"/>
      <c r="E143" s="138"/>
      <c r="F143" s="200"/>
    </row>
    <row r="144" spans="1:6" ht="12.75" customHeight="1">
      <c r="A144" s="34"/>
      <c r="B144" s="258" t="s">
        <v>140</v>
      </c>
      <c r="C144" s="75"/>
      <c r="D144" s="44"/>
      <c r="E144" s="138"/>
      <c r="F144" s="200"/>
    </row>
    <row r="145" spans="1:6" ht="12.75" customHeight="1">
      <c r="A145" s="34"/>
      <c r="B145" s="205" t="s">
        <v>121</v>
      </c>
      <c r="C145" s="75" t="s">
        <v>12</v>
      </c>
      <c r="D145" s="44">
        <f>'fekalna osnovni podatki'!I14</f>
        <v>7</v>
      </c>
      <c r="E145" s="138"/>
      <c r="F145" s="200">
        <f t="shared" ref="F145:F160" si="9">D145*E145</f>
        <v>0</v>
      </c>
    </row>
    <row r="146" spans="1:6" ht="12.75" customHeight="1">
      <c r="A146" s="34"/>
      <c r="B146" s="205" t="s">
        <v>127</v>
      </c>
      <c r="C146" s="75" t="s">
        <v>12</v>
      </c>
      <c r="D146" s="44">
        <f>'fekalna osnovni podatki'!I15</f>
        <v>0</v>
      </c>
      <c r="E146" s="138"/>
      <c r="F146" s="200">
        <f t="shared" si="9"/>
        <v>0</v>
      </c>
    </row>
    <row r="147" spans="1:6" ht="12.75" customHeight="1">
      <c r="A147" s="34"/>
      <c r="B147" s="205" t="s">
        <v>122</v>
      </c>
      <c r="C147" s="75" t="s">
        <v>12</v>
      </c>
      <c r="D147" s="44">
        <f>'fekalna osnovni podatki'!I16</f>
        <v>0</v>
      </c>
      <c r="E147" s="138"/>
      <c r="F147" s="200">
        <f t="shared" si="9"/>
        <v>0</v>
      </c>
    </row>
    <row r="148" spans="1:6" ht="12.75" customHeight="1">
      <c r="A148" s="34"/>
      <c r="B148" s="205" t="s">
        <v>123</v>
      </c>
      <c r="C148" s="75" t="s">
        <v>12</v>
      </c>
      <c r="D148" s="44">
        <f>'fekalna osnovni podatki'!I17</f>
        <v>0</v>
      </c>
      <c r="E148" s="138"/>
      <c r="F148" s="200">
        <f t="shared" si="9"/>
        <v>0</v>
      </c>
    </row>
    <row r="149" spans="1:6" ht="12.75" customHeight="1">
      <c r="A149" s="34"/>
      <c r="B149" s="205" t="s">
        <v>124</v>
      </c>
      <c r="C149" s="75" t="s">
        <v>12</v>
      </c>
      <c r="D149" s="44">
        <f>'fekalna osnovni podatki'!I18</f>
        <v>0</v>
      </c>
      <c r="E149" s="138"/>
      <c r="F149" s="200">
        <f t="shared" si="9"/>
        <v>0</v>
      </c>
    </row>
    <row r="150" spans="1:6" ht="12.75" customHeight="1">
      <c r="A150" s="34"/>
      <c r="B150" s="205" t="s">
        <v>125</v>
      </c>
      <c r="C150" s="75" t="s">
        <v>12</v>
      </c>
      <c r="D150" s="44">
        <f>'fekalna osnovni podatki'!I19</f>
        <v>0</v>
      </c>
      <c r="E150" s="138"/>
      <c r="F150" s="200">
        <f t="shared" si="9"/>
        <v>0</v>
      </c>
    </row>
    <row r="151" spans="1:6" ht="12.75" customHeight="1">
      <c r="A151" s="34"/>
      <c r="B151" s="205" t="s">
        <v>126</v>
      </c>
      <c r="C151" s="75" t="s">
        <v>12</v>
      </c>
      <c r="D151" s="44">
        <f>'fekalna osnovni podatki'!I20</f>
        <v>0</v>
      </c>
      <c r="E151" s="138"/>
      <c r="F151" s="200">
        <f t="shared" si="9"/>
        <v>0</v>
      </c>
    </row>
    <row r="152" spans="1:6" ht="12.75" customHeight="1">
      <c r="A152" s="34"/>
      <c r="B152" s="205" t="s">
        <v>128</v>
      </c>
      <c r="C152" s="75" t="s">
        <v>12</v>
      </c>
      <c r="D152" s="44">
        <f>'fekalna osnovni podatki'!I21</f>
        <v>0</v>
      </c>
      <c r="E152" s="138"/>
      <c r="F152" s="200">
        <f t="shared" si="9"/>
        <v>0</v>
      </c>
    </row>
    <row r="153" spans="1:6" ht="15">
      <c r="A153" s="34"/>
      <c r="B153" s="205" t="s">
        <v>129</v>
      </c>
      <c r="C153" s="75" t="s">
        <v>12</v>
      </c>
      <c r="D153" s="44">
        <f>'fekalna osnovni podatki'!I22</f>
        <v>14</v>
      </c>
      <c r="E153" s="138"/>
      <c r="F153" s="200">
        <f t="shared" si="9"/>
        <v>0</v>
      </c>
    </row>
    <row r="154" spans="1:6" ht="12.75" customHeight="1">
      <c r="A154" s="34"/>
      <c r="B154" s="205" t="s">
        <v>130</v>
      </c>
      <c r="C154" s="75" t="s">
        <v>12</v>
      </c>
      <c r="D154" s="44">
        <f>'fekalna osnovni podatki'!I23</f>
        <v>0</v>
      </c>
      <c r="E154" s="138"/>
      <c r="F154" s="200">
        <f t="shared" si="9"/>
        <v>0</v>
      </c>
    </row>
    <row r="155" spans="1:6" ht="12.75" customHeight="1">
      <c r="A155" s="34"/>
      <c r="B155" s="205" t="s">
        <v>131</v>
      </c>
      <c r="C155" s="75" t="s">
        <v>12</v>
      </c>
      <c r="D155" s="44">
        <f>'fekalna osnovni podatki'!I24</f>
        <v>0</v>
      </c>
      <c r="E155" s="138"/>
      <c r="F155" s="200">
        <f t="shared" si="9"/>
        <v>0</v>
      </c>
    </row>
    <row r="156" spans="1:6" ht="12.75" customHeight="1">
      <c r="A156" s="34"/>
      <c r="B156" s="205" t="s">
        <v>201</v>
      </c>
      <c r="C156" s="75" t="s">
        <v>12</v>
      </c>
      <c r="D156" s="44">
        <f>'fekalna osnovni podatki'!I25</f>
        <v>0</v>
      </c>
      <c r="E156" s="138"/>
      <c r="F156" s="200">
        <f t="shared" si="9"/>
        <v>0</v>
      </c>
    </row>
    <row r="157" spans="1:6" ht="12.75" customHeight="1">
      <c r="A157" s="34"/>
      <c r="B157" s="203" t="s">
        <v>132</v>
      </c>
      <c r="C157" s="75" t="s">
        <v>12</v>
      </c>
      <c r="D157" s="44">
        <f>'fekalna osnovni podatki'!I26</f>
        <v>0</v>
      </c>
      <c r="E157" s="138"/>
      <c r="F157" s="200">
        <f t="shared" si="9"/>
        <v>0</v>
      </c>
    </row>
    <row r="158" spans="1:6" ht="12.75" customHeight="1">
      <c r="A158" s="34"/>
      <c r="B158" s="261" t="s">
        <v>133</v>
      </c>
      <c r="C158" s="75" t="s">
        <v>12</v>
      </c>
      <c r="D158" s="44">
        <f>'fekalna osnovni podatki'!I27</f>
        <v>0</v>
      </c>
      <c r="E158" s="138"/>
      <c r="F158" s="200">
        <f t="shared" si="9"/>
        <v>0</v>
      </c>
    </row>
    <row r="159" spans="1:6" ht="12.75" customHeight="1">
      <c r="A159" s="34"/>
      <c r="B159" s="205" t="s">
        <v>134</v>
      </c>
      <c r="C159" s="75" t="s">
        <v>12</v>
      </c>
      <c r="D159" s="44">
        <f>'fekalna osnovni podatki'!I28</f>
        <v>0</v>
      </c>
      <c r="E159" s="138"/>
      <c r="F159" s="200">
        <f t="shared" si="9"/>
        <v>0</v>
      </c>
    </row>
    <row r="160" spans="1:6" ht="12.75" customHeight="1">
      <c r="A160" s="34"/>
      <c r="B160" s="204" t="s">
        <v>135</v>
      </c>
      <c r="C160" s="75" t="s">
        <v>12</v>
      </c>
      <c r="D160" s="44">
        <f>'fekalna osnovni podatki'!I29</f>
        <v>2</v>
      </c>
      <c r="E160" s="138"/>
      <c r="F160" s="200">
        <f t="shared" si="9"/>
        <v>0</v>
      </c>
    </row>
    <row r="161" spans="1:6" ht="12.75" customHeight="1">
      <c r="A161" s="34"/>
      <c r="C161" s="75"/>
      <c r="D161" s="44"/>
      <c r="E161" s="138"/>
      <c r="F161" s="200"/>
    </row>
    <row r="162" spans="1:6" ht="12.75" customHeight="1">
      <c r="A162" s="34"/>
      <c r="B162" s="260" t="s">
        <v>141</v>
      </c>
      <c r="C162" s="75"/>
      <c r="D162" s="44"/>
      <c r="E162" s="138"/>
      <c r="F162" s="200"/>
    </row>
    <row r="163" spans="1:6" ht="12.75" customHeight="1">
      <c r="A163" s="34"/>
      <c r="B163" s="204" t="s">
        <v>137</v>
      </c>
      <c r="C163" s="75" t="s">
        <v>12</v>
      </c>
      <c r="D163" s="44">
        <f>'fekalna osnovni podatki'!I32</f>
        <v>0</v>
      </c>
      <c r="E163" s="138"/>
      <c r="F163" s="200">
        <f t="shared" ref="F163" si="10">D163*E163</f>
        <v>0</v>
      </c>
    </row>
    <row r="164" spans="1:6" ht="12.75" customHeight="1">
      <c r="A164" s="34"/>
      <c r="C164" s="75"/>
      <c r="D164" s="44"/>
      <c r="E164" s="138"/>
      <c r="F164" s="200"/>
    </row>
    <row r="165" spans="1:6" ht="12.75" customHeight="1">
      <c r="A165" s="34"/>
      <c r="B165" s="260" t="s">
        <v>142</v>
      </c>
      <c r="C165" s="75"/>
      <c r="D165" s="44"/>
      <c r="E165" s="138"/>
      <c r="F165" s="200"/>
    </row>
    <row r="166" spans="1:6" ht="12.75" customHeight="1">
      <c r="A166" s="34"/>
      <c r="B166" s="204" t="s">
        <v>136</v>
      </c>
      <c r="C166" s="75" t="s">
        <v>12</v>
      </c>
      <c r="D166" s="44">
        <f>'fekalna osnovni podatki'!I35</f>
        <v>0</v>
      </c>
      <c r="E166" s="138"/>
      <c r="F166" s="200">
        <f t="shared" ref="F166:F167" si="11">D166*E166</f>
        <v>0</v>
      </c>
    </row>
    <row r="167" spans="1:6" ht="12.75" customHeight="1">
      <c r="A167" s="34"/>
      <c r="B167" s="204" t="s">
        <v>143</v>
      </c>
      <c r="C167" s="75" t="s">
        <v>12</v>
      </c>
      <c r="D167" s="44">
        <f>'fekalna osnovni podatki'!I36</f>
        <v>0</v>
      </c>
      <c r="E167" s="138"/>
      <c r="F167" s="200">
        <f t="shared" si="11"/>
        <v>0</v>
      </c>
    </row>
    <row r="168" spans="1:6" ht="12.75" customHeight="1">
      <c r="A168" s="34"/>
      <c r="B168" s="205" t="s">
        <v>22</v>
      </c>
      <c r="C168" s="76"/>
      <c r="D168" s="94">
        <f>SUM(D140:D167)</f>
        <v>23</v>
      </c>
      <c r="E168" s="138"/>
      <c r="F168" s="86"/>
    </row>
    <row r="169" spans="1:6" ht="12.75" customHeight="1">
      <c r="B169" s="205"/>
      <c r="C169" s="76"/>
      <c r="D169" s="94"/>
      <c r="E169" s="138"/>
      <c r="F169" s="86"/>
    </row>
    <row r="170" spans="1:6" ht="255">
      <c r="A170" s="34">
        <f>+A137+1</f>
        <v>6</v>
      </c>
      <c r="B170" s="252" t="s">
        <v>426</v>
      </c>
      <c r="C170" s="75"/>
      <c r="D170" s="119"/>
      <c r="E170" s="124"/>
      <c r="F170" s="121"/>
    </row>
    <row r="171" spans="1:6" ht="12.75" customHeight="1">
      <c r="A171" s="34"/>
      <c r="B171" s="230"/>
      <c r="C171" s="75"/>
      <c r="D171" s="98"/>
      <c r="E171" s="98"/>
      <c r="F171" s="85"/>
    </row>
    <row r="172" spans="1:6" ht="12.75" customHeight="1">
      <c r="A172" s="34"/>
      <c r="B172" s="207" t="s">
        <v>139</v>
      </c>
      <c r="C172" s="75"/>
      <c r="D172" s="103"/>
      <c r="E172" s="98"/>
      <c r="F172" s="85"/>
    </row>
    <row r="173" spans="1:6" ht="12.75" customHeight="1">
      <c r="A173" s="34"/>
      <c r="B173" s="206" t="s">
        <v>119</v>
      </c>
      <c r="C173" s="75" t="s">
        <v>12</v>
      </c>
      <c r="D173" s="44">
        <f>D272+D305</f>
        <v>5</v>
      </c>
      <c r="E173" s="138"/>
      <c r="F173" s="200">
        <f>D173*E173</f>
        <v>0</v>
      </c>
    </row>
    <row r="174" spans="1:6" ht="12.75" customHeight="1">
      <c r="A174" s="34"/>
      <c r="B174" s="205" t="s">
        <v>120</v>
      </c>
      <c r="C174" s="75" t="s">
        <v>12</v>
      </c>
      <c r="D174" s="44">
        <f t="shared" ref="D174:D200" si="12">D273+D306</f>
        <v>3</v>
      </c>
      <c r="E174" s="138"/>
      <c r="F174" s="200">
        <f t="shared" ref="F174:F200" si="13">D174*E174</f>
        <v>0</v>
      </c>
    </row>
    <row r="175" spans="1:6" ht="12.75" customHeight="1">
      <c r="A175" s="34"/>
      <c r="B175" s="205" t="s">
        <v>138</v>
      </c>
      <c r="C175" s="75" t="s">
        <v>12</v>
      </c>
      <c r="D175" s="44">
        <f t="shared" si="12"/>
        <v>0</v>
      </c>
      <c r="E175" s="138"/>
      <c r="F175" s="200">
        <f t="shared" si="13"/>
        <v>0</v>
      </c>
    </row>
    <row r="176" spans="1:6" ht="12.75" customHeight="1">
      <c r="A176" s="34"/>
      <c r="B176" s="205"/>
      <c r="C176" s="75"/>
      <c r="D176" s="44"/>
      <c r="E176" s="138"/>
      <c r="F176" s="200"/>
    </row>
    <row r="177" spans="1:6" ht="12.75" customHeight="1">
      <c r="A177" s="34"/>
      <c r="B177" s="258" t="s">
        <v>140</v>
      </c>
      <c r="C177" s="75"/>
      <c r="D177" s="44"/>
      <c r="E177" s="138"/>
      <c r="F177" s="200"/>
    </row>
    <row r="178" spans="1:6" ht="12.75" customHeight="1">
      <c r="A178" s="34"/>
      <c r="B178" s="205" t="s">
        <v>121</v>
      </c>
      <c r="C178" s="75" t="s">
        <v>12</v>
      </c>
      <c r="D178" s="44">
        <f t="shared" si="12"/>
        <v>8</v>
      </c>
      <c r="E178" s="138"/>
      <c r="F178" s="200">
        <f t="shared" si="13"/>
        <v>0</v>
      </c>
    </row>
    <row r="179" spans="1:6" ht="12.75" customHeight="1">
      <c r="A179" s="34"/>
      <c r="B179" s="205" t="s">
        <v>127</v>
      </c>
      <c r="C179" s="75" t="s">
        <v>12</v>
      </c>
      <c r="D179" s="44">
        <f t="shared" si="12"/>
        <v>1</v>
      </c>
      <c r="E179" s="138"/>
      <c r="F179" s="200">
        <f t="shared" si="13"/>
        <v>0</v>
      </c>
    </row>
    <row r="180" spans="1:6" ht="12.75" customHeight="1">
      <c r="A180" s="34"/>
      <c r="B180" s="205" t="s">
        <v>122</v>
      </c>
      <c r="C180" s="75" t="s">
        <v>12</v>
      </c>
      <c r="D180" s="44">
        <f t="shared" si="12"/>
        <v>7</v>
      </c>
      <c r="E180" s="138"/>
      <c r="F180" s="200">
        <f t="shared" si="13"/>
        <v>0</v>
      </c>
    </row>
    <row r="181" spans="1:6" ht="12.75" customHeight="1">
      <c r="A181" s="34"/>
      <c r="B181" s="205" t="s">
        <v>123</v>
      </c>
      <c r="C181" s="75" t="s">
        <v>12</v>
      </c>
      <c r="D181" s="44">
        <f t="shared" si="12"/>
        <v>9</v>
      </c>
      <c r="E181" s="138"/>
      <c r="F181" s="200">
        <f t="shared" si="13"/>
        <v>0</v>
      </c>
    </row>
    <row r="182" spans="1:6" ht="12.75" customHeight="1">
      <c r="A182" s="34"/>
      <c r="B182" s="205" t="s">
        <v>124</v>
      </c>
      <c r="C182" s="75" t="s">
        <v>12</v>
      </c>
      <c r="D182" s="44">
        <f t="shared" si="12"/>
        <v>7</v>
      </c>
      <c r="E182" s="138"/>
      <c r="F182" s="200">
        <f t="shared" si="13"/>
        <v>0</v>
      </c>
    </row>
    <row r="183" spans="1:6" ht="12.75" customHeight="1">
      <c r="A183" s="34"/>
      <c r="B183" s="205" t="s">
        <v>125</v>
      </c>
      <c r="C183" s="75" t="s">
        <v>12</v>
      </c>
      <c r="D183" s="44">
        <f t="shared" si="12"/>
        <v>2</v>
      </c>
      <c r="E183" s="138"/>
      <c r="F183" s="200">
        <f t="shared" si="13"/>
        <v>0</v>
      </c>
    </row>
    <row r="184" spans="1:6" ht="12.75" customHeight="1">
      <c r="A184" s="34"/>
      <c r="B184" s="205" t="s">
        <v>126</v>
      </c>
      <c r="C184" s="75" t="s">
        <v>12</v>
      </c>
      <c r="D184" s="44">
        <f t="shared" si="12"/>
        <v>2</v>
      </c>
      <c r="E184" s="138"/>
      <c r="F184" s="200">
        <f t="shared" si="13"/>
        <v>0</v>
      </c>
    </row>
    <row r="185" spans="1:6" ht="12.75" customHeight="1">
      <c r="A185" s="34"/>
      <c r="B185" s="205" t="s">
        <v>128</v>
      </c>
      <c r="C185" s="75" t="s">
        <v>12</v>
      </c>
      <c r="D185" s="44">
        <f t="shared" si="12"/>
        <v>3</v>
      </c>
      <c r="E185" s="138"/>
      <c r="F185" s="200">
        <f t="shared" si="13"/>
        <v>0</v>
      </c>
    </row>
    <row r="186" spans="1:6" ht="15">
      <c r="A186" s="34"/>
      <c r="B186" s="205" t="s">
        <v>129</v>
      </c>
      <c r="C186" s="75" t="s">
        <v>12</v>
      </c>
      <c r="D186" s="44">
        <f t="shared" si="12"/>
        <v>14</v>
      </c>
      <c r="E186" s="138"/>
      <c r="F186" s="200">
        <f t="shared" si="13"/>
        <v>0</v>
      </c>
    </row>
    <row r="187" spans="1:6" ht="12.75" customHeight="1">
      <c r="A187" s="34"/>
      <c r="B187" s="205" t="s">
        <v>130</v>
      </c>
      <c r="C187" s="75" t="s">
        <v>12</v>
      </c>
      <c r="D187" s="44">
        <f t="shared" si="12"/>
        <v>0</v>
      </c>
      <c r="E187" s="138"/>
      <c r="F187" s="200">
        <f t="shared" si="13"/>
        <v>0</v>
      </c>
    </row>
    <row r="188" spans="1:6" ht="12.75" customHeight="1">
      <c r="A188" s="34"/>
      <c r="B188" s="205" t="s">
        <v>131</v>
      </c>
      <c r="C188" s="75" t="s">
        <v>12</v>
      </c>
      <c r="D188" s="44">
        <f t="shared" si="12"/>
        <v>1</v>
      </c>
      <c r="E188" s="138"/>
      <c r="F188" s="200">
        <f t="shared" si="13"/>
        <v>0</v>
      </c>
    </row>
    <row r="189" spans="1:6" ht="12.75" customHeight="1">
      <c r="A189" s="34"/>
      <c r="B189" s="205" t="s">
        <v>201</v>
      </c>
      <c r="C189" s="75" t="s">
        <v>12</v>
      </c>
      <c r="D189" s="44">
        <f t="shared" si="12"/>
        <v>2</v>
      </c>
      <c r="E189" s="138"/>
      <c r="F189" s="200">
        <f t="shared" si="13"/>
        <v>0</v>
      </c>
    </row>
    <row r="190" spans="1:6" ht="12.75" customHeight="1">
      <c r="A190" s="34"/>
      <c r="B190" s="203" t="s">
        <v>132</v>
      </c>
      <c r="C190" s="75" t="s">
        <v>12</v>
      </c>
      <c r="D190" s="44">
        <f t="shared" si="12"/>
        <v>4</v>
      </c>
      <c r="E190" s="138"/>
      <c r="F190" s="200">
        <f t="shared" si="13"/>
        <v>0</v>
      </c>
    </row>
    <row r="191" spans="1:6" ht="12.75" customHeight="1">
      <c r="A191" s="34"/>
      <c r="B191" s="261" t="s">
        <v>133</v>
      </c>
      <c r="C191" s="75" t="s">
        <v>12</v>
      </c>
      <c r="D191" s="44">
        <f t="shared" si="12"/>
        <v>4</v>
      </c>
      <c r="E191" s="138"/>
      <c r="F191" s="200">
        <f t="shared" si="13"/>
        <v>0</v>
      </c>
    </row>
    <row r="192" spans="1:6" ht="12.75" customHeight="1">
      <c r="A192" s="34"/>
      <c r="B192" s="205" t="s">
        <v>134</v>
      </c>
      <c r="C192" s="75" t="s">
        <v>12</v>
      </c>
      <c r="D192" s="44">
        <f t="shared" si="12"/>
        <v>0</v>
      </c>
      <c r="E192" s="138"/>
      <c r="F192" s="200">
        <f t="shared" si="13"/>
        <v>0</v>
      </c>
    </row>
    <row r="193" spans="1:6" ht="12.75" customHeight="1">
      <c r="A193" s="34"/>
      <c r="B193" s="204" t="s">
        <v>135</v>
      </c>
      <c r="C193" s="75" t="s">
        <v>12</v>
      </c>
      <c r="D193" s="44">
        <f t="shared" si="12"/>
        <v>4</v>
      </c>
      <c r="E193" s="138"/>
      <c r="F193" s="200">
        <f t="shared" si="13"/>
        <v>0</v>
      </c>
    </row>
    <row r="194" spans="1:6" ht="12.75" customHeight="1">
      <c r="A194" s="34"/>
      <c r="C194" s="75"/>
      <c r="D194" s="44"/>
      <c r="E194" s="138"/>
      <c r="F194" s="200"/>
    </row>
    <row r="195" spans="1:6" ht="12.75" customHeight="1">
      <c r="A195" s="34"/>
      <c r="B195" s="260" t="s">
        <v>141</v>
      </c>
      <c r="C195" s="75"/>
      <c r="D195" s="44"/>
      <c r="E195" s="138"/>
      <c r="F195" s="200"/>
    </row>
    <row r="196" spans="1:6" ht="12.75" customHeight="1">
      <c r="A196" s="34"/>
      <c r="B196" s="204" t="s">
        <v>137</v>
      </c>
      <c r="C196" s="75" t="s">
        <v>12</v>
      </c>
      <c r="D196" s="44">
        <f t="shared" si="12"/>
        <v>0</v>
      </c>
      <c r="E196" s="138"/>
      <c r="F196" s="200">
        <f t="shared" si="13"/>
        <v>0</v>
      </c>
    </row>
    <row r="197" spans="1:6" ht="12.75" customHeight="1">
      <c r="A197" s="34"/>
      <c r="C197" s="75"/>
      <c r="D197" s="44"/>
      <c r="E197" s="138"/>
      <c r="F197" s="200"/>
    </row>
    <row r="198" spans="1:6" ht="12.75" customHeight="1">
      <c r="A198" s="34"/>
      <c r="B198" s="260" t="s">
        <v>142</v>
      </c>
      <c r="C198" s="75"/>
      <c r="D198" s="44"/>
      <c r="E198" s="138"/>
      <c r="F198" s="200"/>
    </row>
    <row r="199" spans="1:6" ht="12.75" customHeight="1">
      <c r="A199" s="34"/>
      <c r="B199" s="204" t="s">
        <v>136</v>
      </c>
      <c r="C199" s="75" t="s">
        <v>12</v>
      </c>
      <c r="D199" s="44">
        <f t="shared" si="12"/>
        <v>3</v>
      </c>
      <c r="E199" s="138"/>
      <c r="F199" s="200">
        <f t="shared" si="13"/>
        <v>0</v>
      </c>
    </row>
    <row r="200" spans="1:6" ht="12.75" customHeight="1">
      <c r="A200" s="34"/>
      <c r="B200" s="204" t="s">
        <v>143</v>
      </c>
      <c r="C200" s="75" t="s">
        <v>12</v>
      </c>
      <c r="D200" s="44">
        <f t="shared" si="12"/>
        <v>0</v>
      </c>
      <c r="E200" s="138"/>
      <c r="F200" s="200">
        <f t="shared" si="13"/>
        <v>0</v>
      </c>
    </row>
    <row r="201" spans="1:6" ht="12.75" customHeight="1">
      <c r="A201" s="34"/>
      <c r="B201" s="205" t="s">
        <v>22</v>
      </c>
      <c r="C201" s="76"/>
      <c r="D201" s="94">
        <f>SUM(D173:D200)</f>
        <v>79</v>
      </c>
      <c r="E201" s="138"/>
      <c r="F201" s="86"/>
    </row>
    <row r="202" spans="1:6" ht="12.75" customHeight="1">
      <c r="B202" s="229"/>
      <c r="C202" s="77"/>
      <c r="D202" s="91"/>
      <c r="E202" s="88"/>
      <c r="F202" s="89"/>
    </row>
    <row r="203" spans="1:6" ht="140.25">
      <c r="A203" s="34">
        <f>+A170+1</f>
        <v>7</v>
      </c>
      <c r="B203" s="236" t="s">
        <v>427</v>
      </c>
      <c r="C203" s="109"/>
      <c r="D203" s="118"/>
      <c r="E203" s="115"/>
      <c r="F203" s="123"/>
    </row>
    <row r="204" spans="1:6" ht="12.75" customHeight="1">
      <c r="A204" s="34"/>
      <c r="B204" s="230"/>
      <c r="C204" s="75"/>
      <c r="D204" s="98"/>
      <c r="E204" s="98"/>
      <c r="F204" s="85"/>
    </row>
    <row r="205" spans="1:6" ht="12.75" customHeight="1">
      <c r="A205" s="34"/>
      <c r="B205" s="207" t="s">
        <v>139</v>
      </c>
      <c r="C205" s="75"/>
      <c r="D205" s="103"/>
      <c r="E205" s="98"/>
      <c r="F205" s="85"/>
    </row>
    <row r="206" spans="1:6" ht="12.75" customHeight="1">
      <c r="A206" s="34"/>
      <c r="B206" s="206" t="s">
        <v>119</v>
      </c>
      <c r="C206" s="75" t="s">
        <v>12</v>
      </c>
      <c r="D206" s="44">
        <f>'fekalna osnovni podatki'!J9</f>
        <v>0</v>
      </c>
      <c r="E206" s="138"/>
      <c r="F206" s="200">
        <f>D206*E206</f>
        <v>0</v>
      </c>
    </row>
    <row r="207" spans="1:6" ht="12.75" customHeight="1">
      <c r="A207" s="34"/>
      <c r="B207" s="205" t="s">
        <v>120</v>
      </c>
      <c r="C207" s="75" t="s">
        <v>12</v>
      </c>
      <c r="D207" s="44">
        <f>'fekalna osnovni podatki'!J10</f>
        <v>8</v>
      </c>
      <c r="E207" s="138"/>
      <c r="F207" s="200">
        <f t="shared" ref="F207:F233" si="14">D207*E207</f>
        <v>0</v>
      </c>
    </row>
    <row r="208" spans="1:6" ht="12.75" customHeight="1">
      <c r="A208" s="34"/>
      <c r="B208" s="205" t="s">
        <v>138</v>
      </c>
      <c r="C208" s="75" t="s">
        <v>12</v>
      </c>
      <c r="D208" s="44">
        <f>'fekalna osnovni podatki'!J11</f>
        <v>0</v>
      </c>
      <c r="E208" s="138"/>
      <c r="F208" s="200">
        <f t="shared" si="14"/>
        <v>0</v>
      </c>
    </row>
    <row r="209" spans="1:6" ht="12.75" customHeight="1">
      <c r="A209" s="34"/>
      <c r="B209" s="205"/>
      <c r="C209" s="75"/>
      <c r="D209" s="44"/>
      <c r="E209" s="138"/>
      <c r="F209" s="200"/>
    </row>
    <row r="210" spans="1:6" ht="12.75" customHeight="1">
      <c r="A210" s="34"/>
      <c r="B210" s="258" t="s">
        <v>140</v>
      </c>
      <c r="C210" s="75"/>
      <c r="D210" s="44"/>
      <c r="E210" s="138"/>
      <c r="F210" s="200"/>
    </row>
    <row r="211" spans="1:6" ht="12.75" customHeight="1">
      <c r="A211" s="34"/>
      <c r="B211" s="205" t="s">
        <v>121</v>
      </c>
      <c r="C211" s="75" t="s">
        <v>12</v>
      </c>
      <c r="D211" s="44">
        <f>'fekalna osnovni podatki'!J14</f>
        <v>7</v>
      </c>
      <c r="E211" s="138"/>
      <c r="F211" s="200">
        <f t="shared" si="14"/>
        <v>0</v>
      </c>
    </row>
    <row r="212" spans="1:6" ht="12.75" customHeight="1">
      <c r="A212" s="34"/>
      <c r="B212" s="205" t="s">
        <v>127</v>
      </c>
      <c r="C212" s="75" t="s">
        <v>12</v>
      </c>
      <c r="D212" s="44">
        <f>'fekalna osnovni podatki'!J15</f>
        <v>0</v>
      </c>
      <c r="E212" s="138"/>
      <c r="F212" s="200">
        <f t="shared" si="14"/>
        <v>0</v>
      </c>
    </row>
    <row r="213" spans="1:6" ht="12.75" customHeight="1">
      <c r="A213" s="34"/>
      <c r="B213" s="205" t="s">
        <v>122</v>
      </c>
      <c r="C213" s="75" t="s">
        <v>12</v>
      </c>
      <c r="D213" s="44">
        <f>'fekalna osnovni podatki'!J16</f>
        <v>0</v>
      </c>
      <c r="E213" s="138"/>
      <c r="F213" s="200">
        <f t="shared" si="14"/>
        <v>0</v>
      </c>
    </row>
    <row r="214" spans="1:6" ht="12.75" customHeight="1">
      <c r="A214" s="34"/>
      <c r="B214" s="205" t="s">
        <v>123</v>
      </c>
      <c r="C214" s="75" t="s">
        <v>12</v>
      </c>
      <c r="D214" s="44">
        <f>'fekalna osnovni podatki'!J17</f>
        <v>1</v>
      </c>
      <c r="E214" s="138"/>
      <c r="F214" s="200">
        <f t="shared" si="14"/>
        <v>0</v>
      </c>
    </row>
    <row r="215" spans="1:6" ht="12.75" customHeight="1">
      <c r="A215" s="34"/>
      <c r="B215" s="205" t="s">
        <v>124</v>
      </c>
      <c r="C215" s="75" t="s">
        <v>12</v>
      </c>
      <c r="D215" s="44">
        <f>'fekalna osnovni podatki'!J18</f>
        <v>7</v>
      </c>
      <c r="E215" s="138"/>
      <c r="F215" s="200">
        <f t="shared" si="14"/>
        <v>0</v>
      </c>
    </row>
    <row r="216" spans="1:6" ht="12.75" customHeight="1">
      <c r="A216" s="34"/>
      <c r="B216" s="205" t="s">
        <v>125</v>
      </c>
      <c r="C216" s="75" t="s">
        <v>12</v>
      </c>
      <c r="D216" s="44">
        <f>'fekalna osnovni podatki'!J19</f>
        <v>11</v>
      </c>
      <c r="E216" s="138"/>
      <c r="F216" s="200">
        <f t="shared" si="14"/>
        <v>0</v>
      </c>
    </row>
    <row r="217" spans="1:6" ht="12.75" customHeight="1">
      <c r="A217" s="34"/>
      <c r="B217" s="205" t="s">
        <v>126</v>
      </c>
      <c r="C217" s="75" t="s">
        <v>12</v>
      </c>
      <c r="D217" s="44">
        <f>'fekalna osnovni podatki'!J20</f>
        <v>0</v>
      </c>
      <c r="E217" s="138"/>
      <c r="F217" s="200">
        <f t="shared" si="14"/>
        <v>0</v>
      </c>
    </row>
    <row r="218" spans="1:6" ht="12.75" customHeight="1">
      <c r="A218" s="34"/>
      <c r="B218" s="205" t="s">
        <v>128</v>
      </c>
      <c r="C218" s="75" t="s">
        <v>12</v>
      </c>
      <c r="D218" s="44">
        <f>'fekalna osnovni podatki'!J21</f>
        <v>0</v>
      </c>
      <c r="E218" s="138"/>
      <c r="F218" s="200">
        <f t="shared" si="14"/>
        <v>0</v>
      </c>
    </row>
    <row r="219" spans="1:6" ht="15">
      <c r="A219" s="34"/>
      <c r="B219" s="205" t="s">
        <v>129</v>
      </c>
      <c r="C219" s="75" t="s">
        <v>12</v>
      </c>
      <c r="D219" s="44">
        <f>'fekalna osnovni podatki'!J22</f>
        <v>0</v>
      </c>
      <c r="E219" s="138"/>
      <c r="F219" s="200">
        <f t="shared" si="14"/>
        <v>0</v>
      </c>
    </row>
    <row r="220" spans="1:6" ht="12.75" customHeight="1">
      <c r="A220" s="34"/>
      <c r="B220" s="205" t="s">
        <v>130</v>
      </c>
      <c r="C220" s="75" t="s">
        <v>12</v>
      </c>
      <c r="D220" s="44">
        <f>'fekalna osnovni podatki'!J23</f>
        <v>0</v>
      </c>
      <c r="E220" s="138"/>
      <c r="F220" s="200">
        <f t="shared" si="14"/>
        <v>0</v>
      </c>
    </row>
    <row r="221" spans="1:6" ht="12.75" customHeight="1">
      <c r="A221" s="34"/>
      <c r="B221" s="205" t="s">
        <v>131</v>
      </c>
      <c r="C221" s="75" t="s">
        <v>12</v>
      </c>
      <c r="D221" s="44">
        <f>'fekalna osnovni podatki'!J24</f>
        <v>0</v>
      </c>
      <c r="E221" s="138"/>
      <c r="F221" s="200">
        <f t="shared" si="14"/>
        <v>0</v>
      </c>
    </row>
    <row r="222" spans="1:6" ht="12.75" customHeight="1">
      <c r="A222" s="34"/>
      <c r="B222" s="205" t="s">
        <v>201</v>
      </c>
      <c r="C222" s="75" t="s">
        <v>12</v>
      </c>
      <c r="D222" s="44">
        <f>'fekalna osnovni podatki'!J25</f>
        <v>0</v>
      </c>
      <c r="E222" s="138"/>
      <c r="F222" s="200">
        <f t="shared" si="14"/>
        <v>0</v>
      </c>
    </row>
    <row r="223" spans="1:6" ht="12.75" customHeight="1">
      <c r="A223" s="34"/>
      <c r="B223" s="203" t="s">
        <v>132</v>
      </c>
      <c r="C223" s="75" t="s">
        <v>12</v>
      </c>
      <c r="D223" s="44">
        <f>'fekalna osnovni podatki'!J26</f>
        <v>0</v>
      </c>
      <c r="E223" s="138"/>
      <c r="F223" s="200">
        <f t="shared" si="14"/>
        <v>0</v>
      </c>
    </row>
    <row r="224" spans="1:6" ht="12.75" customHeight="1">
      <c r="A224" s="34"/>
      <c r="B224" s="261" t="s">
        <v>133</v>
      </c>
      <c r="C224" s="75" t="s">
        <v>12</v>
      </c>
      <c r="D224" s="44">
        <f>'fekalna osnovni podatki'!J27</f>
        <v>0</v>
      </c>
      <c r="E224" s="138"/>
      <c r="F224" s="200">
        <f t="shared" si="14"/>
        <v>0</v>
      </c>
    </row>
    <row r="225" spans="1:6" ht="12.75" customHeight="1">
      <c r="A225" s="34"/>
      <c r="B225" s="205" t="s">
        <v>134</v>
      </c>
      <c r="C225" s="75" t="s">
        <v>12</v>
      </c>
      <c r="D225" s="44">
        <f>'fekalna osnovni podatki'!J28</f>
        <v>1</v>
      </c>
      <c r="E225" s="138"/>
      <c r="F225" s="200">
        <f t="shared" si="14"/>
        <v>0</v>
      </c>
    </row>
    <row r="226" spans="1:6" ht="12.75" customHeight="1">
      <c r="A226" s="34"/>
      <c r="B226" s="204" t="s">
        <v>135</v>
      </c>
      <c r="C226" s="75" t="s">
        <v>12</v>
      </c>
      <c r="D226" s="44">
        <f>'fekalna osnovni podatki'!J29</f>
        <v>8</v>
      </c>
      <c r="E226" s="138"/>
      <c r="F226" s="200">
        <f t="shared" si="14"/>
        <v>0</v>
      </c>
    </row>
    <row r="227" spans="1:6" ht="12.75" customHeight="1">
      <c r="A227" s="34"/>
      <c r="C227" s="75"/>
      <c r="D227" s="44"/>
      <c r="E227" s="138"/>
      <c r="F227" s="200"/>
    </row>
    <row r="228" spans="1:6" ht="12.75" customHeight="1">
      <c r="A228" s="34"/>
      <c r="B228" s="260" t="s">
        <v>141</v>
      </c>
      <c r="C228" s="75"/>
      <c r="D228" s="44"/>
      <c r="E228" s="138"/>
      <c r="F228" s="200"/>
    </row>
    <row r="229" spans="1:6" ht="12.75" customHeight="1">
      <c r="A229" s="34"/>
      <c r="B229" s="204" t="s">
        <v>137</v>
      </c>
      <c r="C229" s="75" t="s">
        <v>12</v>
      </c>
      <c r="D229" s="44">
        <f>'fekalna osnovni podatki'!J32</f>
        <v>2</v>
      </c>
      <c r="E229" s="138"/>
      <c r="F229" s="200">
        <f t="shared" si="14"/>
        <v>0</v>
      </c>
    </row>
    <row r="230" spans="1:6" ht="12.75" customHeight="1">
      <c r="A230" s="34"/>
      <c r="C230" s="75"/>
      <c r="D230" s="44"/>
      <c r="E230" s="138"/>
      <c r="F230" s="200"/>
    </row>
    <row r="231" spans="1:6" ht="12.75" customHeight="1">
      <c r="A231" s="34"/>
      <c r="B231" s="260" t="s">
        <v>142</v>
      </c>
      <c r="C231" s="75"/>
      <c r="D231" s="44"/>
      <c r="E231" s="138"/>
      <c r="F231" s="200"/>
    </row>
    <row r="232" spans="1:6" ht="12.75" customHeight="1">
      <c r="A232" s="34"/>
      <c r="B232" s="204" t="s">
        <v>136</v>
      </c>
      <c r="C232" s="75" t="s">
        <v>12</v>
      </c>
      <c r="D232" s="44">
        <f>'fekalna osnovni podatki'!J35</f>
        <v>2</v>
      </c>
      <c r="E232" s="138"/>
      <c r="F232" s="200">
        <f t="shared" si="14"/>
        <v>0</v>
      </c>
    </row>
    <row r="233" spans="1:6" ht="12.75" customHeight="1">
      <c r="A233" s="34"/>
      <c r="B233" s="204" t="s">
        <v>143</v>
      </c>
      <c r="C233" s="75" t="s">
        <v>12</v>
      </c>
      <c r="D233" s="44">
        <f>'fekalna osnovni podatki'!J36</f>
        <v>0</v>
      </c>
      <c r="E233" s="138"/>
      <c r="F233" s="200">
        <f t="shared" si="14"/>
        <v>0</v>
      </c>
    </row>
    <row r="234" spans="1:6" ht="12.75" customHeight="1">
      <c r="A234" s="34"/>
      <c r="B234" s="205" t="s">
        <v>22</v>
      </c>
      <c r="C234" s="76"/>
      <c r="D234" s="94">
        <f>SUM(D206:D233)</f>
        <v>47</v>
      </c>
      <c r="E234" s="138"/>
      <c r="F234" s="86"/>
    </row>
    <row r="235" spans="1:6" ht="12.75" customHeight="1">
      <c r="B235" s="206"/>
      <c r="C235" s="75"/>
      <c r="D235" s="87"/>
      <c r="E235" s="84"/>
      <c r="F235" s="117"/>
    </row>
    <row r="236" spans="1:6" ht="140.25">
      <c r="A236" s="34">
        <f>+A203+1</f>
        <v>8</v>
      </c>
      <c r="B236" s="206" t="s">
        <v>428</v>
      </c>
      <c r="C236" s="109"/>
      <c r="D236" s="118"/>
      <c r="E236" s="115"/>
      <c r="F236" s="123"/>
    </row>
    <row r="237" spans="1:6" ht="12.75" customHeight="1">
      <c r="A237" s="34"/>
      <c r="B237" s="230"/>
      <c r="C237" s="75"/>
      <c r="D237" s="98"/>
      <c r="E237" s="98"/>
      <c r="F237" s="85"/>
    </row>
    <row r="238" spans="1:6" ht="12.75" customHeight="1">
      <c r="A238" s="34"/>
      <c r="B238" s="207" t="s">
        <v>139</v>
      </c>
      <c r="C238" s="75"/>
      <c r="D238" s="103"/>
      <c r="E238" s="98"/>
      <c r="F238" s="85"/>
    </row>
    <row r="239" spans="1:6" ht="12.75" customHeight="1">
      <c r="A239" s="34"/>
      <c r="B239" s="206" t="s">
        <v>119</v>
      </c>
      <c r="C239" s="75" t="s">
        <v>12</v>
      </c>
      <c r="D239" s="44">
        <f>'fekalna osnovni podatki'!K9</f>
        <v>0</v>
      </c>
      <c r="E239" s="138"/>
      <c r="F239" s="200">
        <f>D239*E239</f>
        <v>0</v>
      </c>
    </row>
    <row r="240" spans="1:6" ht="12.75" customHeight="1">
      <c r="A240" s="34"/>
      <c r="B240" s="205" t="s">
        <v>120</v>
      </c>
      <c r="C240" s="75" t="s">
        <v>12</v>
      </c>
      <c r="D240" s="44">
        <f>'fekalna osnovni podatki'!K10</f>
        <v>0</v>
      </c>
      <c r="E240" s="138"/>
      <c r="F240" s="200">
        <f t="shared" ref="F240:F266" si="15">D240*E240</f>
        <v>0</v>
      </c>
    </row>
    <row r="241" spans="1:6" ht="12.75" customHeight="1">
      <c r="A241" s="34"/>
      <c r="B241" s="205" t="s">
        <v>138</v>
      </c>
      <c r="C241" s="75" t="s">
        <v>12</v>
      </c>
      <c r="D241" s="44">
        <f>'fekalna osnovni podatki'!K11</f>
        <v>0</v>
      </c>
      <c r="E241" s="138"/>
      <c r="F241" s="200">
        <f t="shared" si="15"/>
        <v>0</v>
      </c>
    </row>
    <row r="242" spans="1:6" ht="12.75" customHeight="1">
      <c r="A242" s="34"/>
      <c r="B242" s="205"/>
      <c r="C242" s="75"/>
      <c r="D242" s="44"/>
      <c r="E242" s="138"/>
      <c r="F242" s="200"/>
    </row>
    <row r="243" spans="1:6" ht="12.75" customHeight="1">
      <c r="A243" s="34"/>
      <c r="B243" s="258" t="s">
        <v>140</v>
      </c>
      <c r="C243" s="75"/>
      <c r="D243" s="44"/>
      <c r="E243" s="138"/>
      <c r="F243" s="200"/>
    </row>
    <row r="244" spans="1:6" ht="12.75" customHeight="1">
      <c r="A244" s="34"/>
      <c r="B244" s="205" t="s">
        <v>121</v>
      </c>
      <c r="C244" s="75" t="s">
        <v>12</v>
      </c>
      <c r="D244" s="44">
        <f>'fekalna osnovni podatki'!K14</f>
        <v>3</v>
      </c>
      <c r="E244" s="138"/>
      <c r="F244" s="200">
        <f t="shared" si="15"/>
        <v>0</v>
      </c>
    </row>
    <row r="245" spans="1:6" ht="12.75" customHeight="1">
      <c r="A245" s="34"/>
      <c r="B245" s="205" t="s">
        <v>127</v>
      </c>
      <c r="C245" s="75" t="s">
        <v>12</v>
      </c>
      <c r="D245" s="44">
        <f>'fekalna osnovni podatki'!K15</f>
        <v>1</v>
      </c>
      <c r="E245" s="138"/>
      <c r="F245" s="200">
        <f t="shared" si="15"/>
        <v>0</v>
      </c>
    </row>
    <row r="246" spans="1:6" ht="12.75" customHeight="1">
      <c r="A246" s="34"/>
      <c r="B246" s="205" t="s">
        <v>122</v>
      </c>
      <c r="C246" s="75" t="s">
        <v>12</v>
      </c>
      <c r="D246" s="44">
        <f>'fekalna osnovni podatki'!K16</f>
        <v>6</v>
      </c>
      <c r="E246" s="138"/>
      <c r="F246" s="200">
        <f t="shared" si="15"/>
        <v>0</v>
      </c>
    </row>
    <row r="247" spans="1:6" ht="12.75" customHeight="1">
      <c r="A247" s="34"/>
      <c r="B247" s="205" t="s">
        <v>123</v>
      </c>
      <c r="C247" s="75" t="s">
        <v>12</v>
      </c>
      <c r="D247" s="44">
        <f>'fekalna osnovni podatki'!K17</f>
        <v>1</v>
      </c>
      <c r="E247" s="138"/>
      <c r="F247" s="200">
        <f t="shared" si="15"/>
        <v>0</v>
      </c>
    </row>
    <row r="248" spans="1:6" ht="12.75" customHeight="1">
      <c r="A248" s="34"/>
      <c r="B248" s="205" t="s">
        <v>124</v>
      </c>
      <c r="C248" s="75" t="s">
        <v>12</v>
      </c>
      <c r="D248" s="44">
        <f>'fekalna osnovni podatki'!K18</f>
        <v>2</v>
      </c>
      <c r="E248" s="138"/>
      <c r="F248" s="200">
        <f t="shared" si="15"/>
        <v>0</v>
      </c>
    </row>
    <row r="249" spans="1:6" ht="12.75" customHeight="1">
      <c r="A249" s="34"/>
      <c r="B249" s="205" t="s">
        <v>125</v>
      </c>
      <c r="C249" s="75" t="s">
        <v>12</v>
      </c>
      <c r="D249" s="44">
        <f>'fekalna osnovni podatki'!K19</f>
        <v>0</v>
      </c>
      <c r="E249" s="138"/>
      <c r="F249" s="200">
        <f t="shared" si="15"/>
        <v>0</v>
      </c>
    </row>
    <row r="250" spans="1:6" ht="12.75" customHeight="1">
      <c r="A250" s="34"/>
      <c r="B250" s="205" t="s">
        <v>126</v>
      </c>
      <c r="C250" s="75" t="s">
        <v>12</v>
      </c>
      <c r="D250" s="44">
        <f>'fekalna osnovni podatki'!K20</f>
        <v>3</v>
      </c>
      <c r="E250" s="138"/>
      <c r="F250" s="200">
        <f t="shared" si="15"/>
        <v>0</v>
      </c>
    </row>
    <row r="251" spans="1:6" ht="12.75" customHeight="1">
      <c r="A251" s="34"/>
      <c r="B251" s="205" t="s">
        <v>128</v>
      </c>
      <c r="C251" s="75" t="s">
        <v>12</v>
      </c>
      <c r="D251" s="44">
        <f>'fekalna osnovni podatki'!K21</f>
        <v>2</v>
      </c>
      <c r="E251" s="138"/>
      <c r="F251" s="200">
        <f t="shared" si="15"/>
        <v>0</v>
      </c>
    </row>
    <row r="252" spans="1:6" ht="15">
      <c r="A252" s="34"/>
      <c r="B252" s="205" t="s">
        <v>129</v>
      </c>
      <c r="C252" s="75" t="s">
        <v>12</v>
      </c>
      <c r="D252" s="44">
        <f>'fekalna osnovni podatki'!K22</f>
        <v>0</v>
      </c>
      <c r="E252" s="138"/>
      <c r="F252" s="200">
        <f t="shared" si="15"/>
        <v>0</v>
      </c>
    </row>
    <row r="253" spans="1:6" ht="12.75" customHeight="1">
      <c r="A253" s="34"/>
      <c r="B253" s="205" t="s">
        <v>130</v>
      </c>
      <c r="C253" s="75" t="s">
        <v>12</v>
      </c>
      <c r="D253" s="44">
        <f>'fekalna osnovni podatki'!K23</f>
        <v>4</v>
      </c>
      <c r="E253" s="138"/>
      <c r="F253" s="200">
        <f t="shared" si="15"/>
        <v>0</v>
      </c>
    </row>
    <row r="254" spans="1:6" ht="15">
      <c r="A254" s="34"/>
      <c r="B254" s="205" t="s">
        <v>131</v>
      </c>
      <c r="C254" s="75" t="s">
        <v>12</v>
      </c>
      <c r="D254" s="44">
        <f>'fekalna osnovni podatki'!K24</f>
        <v>1</v>
      </c>
      <c r="E254" s="138"/>
      <c r="F254" s="200">
        <f t="shared" si="15"/>
        <v>0</v>
      </c>
    </row>
    <row r="255" spans="1:6" ht="15">
      <c r="A255" s="34"/>
      <c r="B255" s="205" t="s">
        <v>201</v>
      </c>
      <c r="C255" s="75" t="s">
        <v>12</v>
      </c>
      <c r="D255" s="44">
        <f>'fekalna osnovni podatki'!K25</f>
        <v>0</v>
      </c>
      <c r="E255" s="138"/>
      <c r="F255" s="200">
        <f t="shared" si="15"/>
        <v>0</v>
      </c>
    </row>
    <row r="256" spans="1:6" ht="12.75" customHeight="1">
      <c r="A256" s="34"/>
      <c r="B256" s="203" t="s">
        <v>132</v>
      </c>
      <c r="C256" s="75" t="s">
        <v>12</v>
      </c>
      <c r="D256" s="44">
        <f>'fekalna osnovni podatki'!K26</f>
        <v>1</v>
      </c>
      <c r="E256" s="138"/>
      <c r="F256" s="200">
        <f t="shared" si="15"/>
        <v>0</v>
      </c>
    </row>
    <row r="257" spans="1:6" ht="12.75" customHeight="1">
      <c r="A257" s="34"/>
      <c r="B257" s="261" t="s">
        <v>133</v>
      </c>
      <c r="C257" s="75" t="s">
        <v>12</v>
      </c>
      <c r="D257" s="44">
        <f>'fekalna osnovni podatki'!K27</f>
        <v>1</v>
      </c>
      <c r="E257" s="138"/>
      <c r="F257" s="200">
        <f t="shared" si="15"/>
        <v>0</v>
      </c>
    </row>
    <row r="258" spans="1:6" ht="12.75" customHeight="1">
      <c r="A258" s="34"/>
      <c r="B258" s="205" t="s">
        <v>134</v>
      </c>
      <c r="C258" s="75" t="s">
        <v>12</v>
      </c>
      <c r="D258" s="44">
        <f>'fekalna osnovni podatki'!K28</f>
        <v>1</v>
      </c>
      <c r="E258" s="138"/>
      <c r="F258" s="200">
        <f t="shared" si="15"/>
        <v>0</v>
      </c>
    </row>
    <row r="259" spans="1:6" ht="12.75" customHeight="1">
      <c r="A259" s="34"/>
      <c r="B259" s="204" t="s">
        <v>135</v>
      </c>
      <c r="C259" s="75" t="s">
        <v>12</v>
      </c>
      <c r="D259" s="44">
        <f>'fekalna osnovni podatki'!K29</f>
        <v>0</v>
      </c>
      <c r="E259" s="138"/>
      <c r="F259" s="200">
        <f t="shared" si="15"/>
        <v>0</v>
      </c>
    </row>
    <row r="260" spans="1:6" ht="12.75" customHeight="1">
      <c r="A260" s="34"/>
      <c r="C260" s="75"/>
      <c r="D260" s="44"/>
      <c r="E260" s="138"/>
      <c r="F260" s="200"/>
    </row>
    <row r="261" spans="1:6" ht="12.75" customHeight="1">
      <c r="A261" s="34"/>
      <c r="B261" s="260" t="s">
        <v>141</v>
      </c>
      <c r="C261" s="75"/>
      <c r="D261" s="44"/>
      <c r="E261" s="138"/>
      <c r="F261" s="200"/>
    </row>
    <row r="262" spans="1:6" ht="12.75" customHeight="1">
      <c r="A262" s="34"/>
      <c r="B262" s="204" t="s">
        <v>137</v>
      </c>
      <c r="C262" s="75" t="s">
        <v>12</v>
      </c>
      <c r="D262" s="44">
        <f>'fekalna osnovni podatki'!K32</f>
        <v>2</v>
      </c>
      <c r="E262" s="138"/>
      <c r="F262" s="200">
        <f t="shared" si="15"/>
        <v>0</v>
      </c>
    </row>
    <row r="263" spans="1:6" ht="12.75" customHeight="1">
      <c r="A263" s="34"/>
      <c r="C263" s="75"/>
      <c r="D263" s="44"/>
      <c r="E263" s="138"/>
      <c r="F263" s="200"/>
    </row>
    <row r="264" spans="1:6" ht="12.75" customHeight="1">
      <c r="A264" s="34"/>
      <c r="B264" s="260" t="s">
        <v>142</v>
      </c>
      <c r="C264" s="75"/>
      <c r="D264" s="44"/>
      <c r="E264" s="138"/>
      <c r="F264" s="200"/>
    </row>
    <row r="265" spans="1:6" ht="12.75" customHeight="1">
      <c r="A265" s="34"/>
      <c r="B265" s="204" t="s">
        <v>136</v>
      </c>
      <c r="C265" s="75" t="s">
        <v>12</v>
      </c>
      <c r="D265" s="44">
        <f>'fekalna osnovni podatki'!K35</f>
        <v>3</v>
      </c>
      <c r="E265" s="138"/>
      <c r="F265" s="200">
        <f t="shared" si="15"/>
        <v>0</v>
      </c>
    </row>
    <row r="266" spans="1:6" ht="12.75" customHeight="1">
      <c r="A266" s="34"/>
      <c r="B266" s="204" t="s">
        <v>143</v>
      </c>
      <c r="C266" s="75" t="s">
        <v>12</v>
      </c>
      <c r="D266" s="44">
        <f>'fekalna osnovni podatki'!K36</f>
        <v>0</v>
      </c>
      <c r="E266" s="138"/>
      <c r="F266" s="200">
        <f t="shared" si="15"/>
        <v>0</v>
      </c>
    </row>
    <row r="267" spans="1:6" ht="12.75" customHeight="1">
      <c r="A267" s="34"/>
      <c r="B267" s="205" t="s">
        <v>22</v>
      </c>
      <c r="C267" s="76"/>
      <c r="D267" s="94">
        <f>SUM(D239:D266)</f>
        <v>31</v>
      </c>
      <c r="E267" s="138"/>
      <c r="F267" s="86"/>
    </row>
    <row r="268" spans="1:6" ht="12.75" customHeight="1">
      <c r="B268" s="206"/>
      <c r="C268" s="77"/>
      <c r="D268" s="90"/>
      <c r="E268" s="115"/>
      <c r="F268" s="123"/>
    </row>
    <row r="269" spans="1:6" ht="140.25">
      <c r="A269" s="34">
        <f>+A236+1</f>
        <v>9</v>
      </c>
      <c r="B269" s="236" t="s">
        <v>429</v>
      </c>
      <c r="C269" s="109"/>
      <c r="D269" s="118"/>
      <c r="E269" s="115"/>
      <c r="F269" s="123"/>
    </row>
    <row r="270" spans="1:6" ht="12.75" customHeight="1">
      <c r="A270" s="34"/>
      <c r="B270" s="230"/>
      <c r="C270" s="75"/>
      <c r="D270" s="98"/>
      <c r="E270" s="98"/>
      <c r="F270" s="85"/>
    </row>
    <row r="271" spans="1:6" ht="12.75" customHeight="1">
      <c r="A271" s="34"/>
      <c r="B271" s="207" t="s">
        <v>139</v>
      </c>
      <c r="C271" s="75"/>
      <c r="D271" s="103"/>
      <c r="E271" s="98"/>
      <c r="F271" s="85"/>
    </row>
    <row r="272" spans="1:6" ht="12.75" customHeight="1">
      <c r="A272" s="34"/>
      <c r="B272" s="206" t="s">
        <v>119</v>
      </c>
      <c r="C272" s="75" t="s">
        <v>12</v>
      </c>
      <c r="D272" s="44">
        <f>('fekalna osnovni podatki'!L9+'fekalna osnovni podatki'!I9)</f>
        <v>4</v>
      </c>
      <c r="E272" s="138"/>
      <c r="F272" s="200">
        <f>D272*E272</f>
        <v>0</v>
      </c>
    </row>
    <row r="273" spans="1:6" ht="12.75" customHeight="1">
      <c r="A273" s="34"/>
      <c r="B273" s="205" t="s">
        <v>120</v>
      </c>
      <c r="C273" s="75" t="s">
        <v>12</v>
      </c>
      <c r="D273" s="44">
        <f>('fekalna osnovni podatki'!L10+'fekalna osnovni podatki'!I10)</f>
        <v>3</v>
      </c>
      <c r="E273" s="138"/>
      <c r="F273" s="200">
        <f t="shared" ref="F273:F299" si="16">D273*E273</f>
        <v>0</v>
      </c>
    </row>
    <row r="274" spans="1:6" ht="12.75" customHeight="1">
      <c r="A274" s="34"/>
      <c r="B274" s="205" t="s">
        <v>138</v>
      </c>
      <c r="C274" s="75" t="s">
        <v>12</v>
      </c>
      <c r="D274" s="44">
        <f>('fekalna osnovni podatki'!L11+'fekalna osnovni podatki'!I11)</f>
        <v>0</v>
      </c>
      <c r="E274" s="138"/>
      <c r="F274" s="200">
        <f t="shared" si="16"/>
        <v>0</v>
      </c>
    </row>
    <row r="275" spans="1:6" ht="12.75" customHeight="1">
      <c r="A275" s="34"/>
      <c r="B275" s="205"/>
      <c r="C275" s="75"/>
      <c r="D275" s="44"/>
      <c r="E275" s="138"/>
      <c r="F275" s="200"/>
    </row>
    <row r="276" spans="1:6" ht="12.75" customHeight="1">
      <c r="A276" s="34"/>
      <c r="B276" s="258" t="s">
        <v>140</v>
      </c>
      <c r="C276" s="75"/>
      <c r="D276" s="44"/>
      <c r="E276" s="138"/>
      <c r="F276" s="200"/>
    </row>
    <row r="277" spans="1:6" ht="12.75" customHeight="1">
      <c r="A277" s="34"/>
      <c r="B277" s="205" t="s">
        <v>121</v>
      </c>
      <c r="C277" s="75" t="s">
        <v>12</v>
      </c>
      <c r="D277" s="44">
        <f>('fekalna osnovni podatki'!L14+'fekalna osnovni podatki'!I14)</f>
        <v>7</v>
      </c>
      <c r="E277" s="138"/>
      <c r="F277" s="200">
        <f t="shared" si="16"/>
        <v>0</v>
      </c>
    </row>
    <row r="278" spans="1:6" ht="12.75" customHeight="1">
      <c r="A278" s="34"/>
      <c r="B278" s="205" t="s">
        <v>127</v>
      </c>
      <c r="C278" s="75" t="s">
        <v>12</v>
      </c>
      <c r="D278" s="44">
        <f>('fekalna osnovni podatki'!L15+'fekalna osnovni podatki'!I15)</f>
        <v>0</v>
      </c>
      <c r="E278" s="138"/>
      <c r="F278" s="200">
        <f t="shared" si="16"/>
        <v>0</v>
      </c>
    </row>
    <row r="279" spans="1:6" ht="12.75" customHeight="1">
      <c r="A279" s="34"/>
      <c r="B279" s="205" t="s">
        <v>122</v>
      </c>
      <c r="C279" s="75" t="s">
        <v>12</v>
      </c>
      <c r="D279" s="44">
        <f>('fekalna osnovni podatki'!L16+'fekalna osnovni podatki'!I16)</f>
        <v>1</v>
      </c>
      <c r="E279" s="138"/>
      <c r="F279" s="200">
        <f t="shared" si="16"/>
        <v>0</v>
      </c>
    </row>
    <row r="280" spans="1:6" ht="12.75" customHeight="1">
      <c r="A280" s="34"/>
      <c r="B280" s="205" t="s">
        <v>123</v>
      </c>
      <c r="C280" s="75" t="s">
        <v>12</v>
      </c>
      <c r="D280" s="44">
        <f>('fekalna osnovni podatki'!L17+'fekalna osnovni podatki'!I17)</f>
        <v>7</v>
      </c>
      <c r="E280" s="138"/>
      <c r="F280" s="200">
        <f t="shared" si="16"/>
        <v>0</v>
      </c>
    </row>
    <row r="281" spans="1:6" ht="12.75" customHeight="1">
      <c r="A281" s="34"/>
      <c r="B281" s="205" t="s">
        <v>124</v>
      </c>
      <c r="C281" s="75" t="s">
        <v>12</v>
      </c>
      <c r="D281" s="44">
        <f>('fekalna osnovni podatki'!L18+'fekalna osnovni podatki'!I18)</f>
        <v>4</v>
      </c>
      <c r="E281" s="138"/>
      <c r="F281" s="200">
        <f t="shared" si="16"/>
        <v>0</v>
      </c>
    </row>
    <row r="282" spans="1:6" ht="12.75" customHeight="1">
      <c r="A282" s="34"/>
      <c r="B282" s="205" t="s">
        <v>125</v>
      </c>
      <c r="C282" s="75" t="s">
        <v>12</v>
      </c>
      <c r="D282" s="44">
        <f>('fekalna osnovni podatki'!L19+'fekalna osnovni podatki'!I19)</f>
        <v>2</v>
      </c>
      <c r="E282" s="138"/>
      <c r="F282" s="200">
        <f t="shared" si="16"/>
        <v>0</v>
      </c>
    </row>
    <row r="283" spans="1:6" ht="12.75" customHeight="1">
      <c r="A283" s="34"/>
      <c r="B283" s="205" t="s">
        <v>126</v>
      </c>
      <c r="C283" s="75" t="s">
        <v>12</v>
      </c>
      <c r="D283" s="44">
        <f>('fekalna osnovni podatki'!L20+'fekalna osnovni podatki'!I20)</f>
        <v>0</v>
      </c>
      <c r="E283" s="138"/>
      <c r="F283" s="200">
        <f t="shared" si="16"/>
        <v>0</v>
      </c>
    </row>
    <row r="284" spans="1:6" ht="12.75" customHeight="1">
      <c r="A284" s="34"/>
      <c r="B284" s="205" t="s">
        <v>128</v>
      </c>
      <c r="C284" s="75" t="s">
        <v>12</v>
      </c>
      <c r="D284" s="44">
        <f>('fekalna osnovni podatki'!L21+'fekalna osnovni podatki'!I21)</f>
        <v>0</v>
      </c>
      <c r="E284" s="138"/>
      <c r="F284" s="200">
        <f t="shared" si="16"/>
        <v>0</v>
      </c>
    </row>
    <row r="285" spans="1:6" ht="15">
      <c r="A285" s="34"/>
      <c r="B285" s="205" t="s">
        <v>129</v>
      </c>
      <c r="C285" s="75" t="s">
        <v>12</v>
      </c>
      <c r="D285" s="44">
        <f>('fekalna osnovni podatki'!L22+'fekalna osnovni podatki'!I22)</f>
        <v>14</v>
      </c>
      <c r="E285" s="138"/>
      <c r="F285" s="200">
        <f t="shared" si="16"/>
        <v>0</v>
      </c>
    </row>
    <row r="286" spans="1:6" ht="12.75" customHeight="1">
      <c r="A286" s="34"/>
      <c r="B286" s="205" t="s">
        <v>130</v>
      </c>
      <c r="C286" s="75" t="s">
        <v>12</v>
      </c>
      <c r="D286" s="44">
        <f>('fekalna osnovni podatki'!L23+'fekalna osnovni podatki'!I23)</f>
        <v>0</v>
      </c>
      <c r="E286" s="138"/>
      <c r="F286" s="200">
        <f t="shared" si="16"/>
        <v>0</v>
      </c>
    </row>
    <row r="287" spans="1:6" ht="12.75" customHeight="1">
      <c r="A287" s="34"/>
      <c r="B287" s="205" t="s">
        <v>131</v>
      </c>
      <c r="C287" s="75" t="s">
        <v>12</v>
      </c>
      <c r="D287" s="44">
        <f>('fekalna osnovni podatki'!L24+'fekalna osnovni podatki'!I24)</f>
        <v>0</v>
      </c>
      <c r="E287" s="138"/>
      <c r="F287" s="200">
        <f t="shared" si="16"/>
        <v>0</v>
      </c>
    </row>
    <row r="288" spans="1:6" ht="12.75" customHeight="1">
      <c r="A288" s="34"/>
      <c r="B288" s="205" t="s">
        <v>201</v>
      </c>
      <c r="C288" s="75" t="s">
        <v>12</v>
      </c>
      <c r="D288" s="44">
        <f>('fekalna osnovni podatki'!L25+'fekalna osnovni podatki'!I25)</f>
        <v>1</v>
      </c>
      <c r="E288" s="138"/>
      <c r="F288" s="200">
        <f t="shared" si="16"/>
        <v>0</v>
      </c>
    </row>
    <row r="289" spans="1:6" ht="12.75" customHeight="1">
      <c r="A289" s="34"/>
      <c r="B289" s="203" t="s">
        <v>132</v>
      </c>
      <c r="C289" s="75" t="s">
        <v>12</v>
      </c>
      <c r="D289" s="44">
        <f>('fekalna osnovni podatki'!L26+'fekalna osnovni podatki'!I26)</f>
        <v>0</v>
      </c>
      <c r="E289" s="138"/>
      <c r="F289" s="200">
        <f t="shared" si="16"/>
        <v>0</v>
      </c>
    </row>
    <row r="290" spans="1:6" ht="12.75" customHeight="1">
      <c r="A290" s="34"/>
      <c r="B290" s="261" t="s">
        <v>133</v>
      </c>
      <c r="C290" s="75" t="s">
        <v>12</v>
      </c>
      <c r="D290" s="44">
        <f>('fekalna osnovni podatki'!L27+'fekalna osnovni podatki'!I27)</f>
        <v>0</v>
      </c>
      <c r="E290" s="138"/>
      <c r="F290" s="200">
        <f t="shared" si="16"/>
        <v>0</v>
      </c>
    </row>
    <row r="291" spans="1:6" ht="12.75" customHeight="1">
      <c r="A291" s="34"/>
      <c r="B291" s="205" t="s">
        <v>134</v>
      </c>
      <c r="C291" s="75" t="s">
        <v>12</v>
      </c>
      <c r="D291" s="44">
        <f>('fekalna osnovni podatki'!L28+'fekalna osnovni podatki'!I28)</f>
        <v>0</v>
      </c>
      <c r="E291" s="138"/>
      <c r="F291" s="200">
        <f t="shared" si="16"/>
        <v>0</v>
      </c>
    </row>
    <row r="292" spans="1:6" ht="12.75" customHeight="1">
      <c r="A292" s="34"/>
      <c r="B292" s="204" t="s">
        <v>135</v>
      </c>
      <c r="C292" s="75" t="s">
        <v>12</v>
      </c>
      <c r="D292" s="44">
        <f>('fekalna osnovni podatki'!L29+'fekalna osnovni podatki'!I29)</f>
        <v>3</v>
      </c>
      <c r="E292" s="138"/>
      <c r="F292" s="200">
        <f t="shared" si="16"/>
        <v>0</v>
      </c>
    </row>
    <row r="293" spans="1:6" ht="12.75" customHeight="1">
      <c r="A293" s="34"/>
      <c r="C293" s="75"/>
      <c r="D293" s="44"/>
      <c r="E293" s="138"/>
      <c r="F293" s="200"/>
    </row>
    <row r="294" spans="1:6" ht="12.75" customHeight="1">
      <c r="A294" s="34"/>
      <c r="B294" s="260" t="s">
        <v>141</v>
      </c>
      <c r="C294" s="75"/>
      <c r="D294" s="44"/>
      <c r="E294" s="138"/>
      <c r="F294" s="200"/>
    </row>
    <row r="295" spans="1:6" ht="12.75" customHeight="1">
      <c r="A295" s="34"/>
      <c r="B295" s="204" t="s">
        <v>137</v>
      </c>
      <c r="C295" s="75" t="s">
        <v>12</v>
      </c>
      <c r="D295" s="44">
        <f>('fekalna osnovni podatki'!L32+'fekalna osnovni podatki'!I32)</f>
        <v>0</v>
      </c>
      <c r="E295" s="138"/>
      <c r="F295" s="200">
        <f t="shared" si="16"/>
        <v>0</v>
      </c>
    </row>
    <row r="296" spans="1:6" ht="12.75" customHeight="1">
      <c r="A296" s="34"/>
      <c r="C296" s="75"/>
      <c r="D296" s="44"/>
      <c r="E296" s="138"/>
      <c r="F296" s="200"/>
    </row>
    <row r="297" spans="1:6" ht="12.75" customHeight="1">
      <c r="A297" s="34"/>
      <c r="B297" s="260" t="s">
        <v>142</v>
      </c>
      <c r="C297" s="75"/>
      <c r="D297" s="44"/>
      <c r="E297" s="138"/>
      <c r="F297" s="200"/>
    </row>
    <row r="298" spans="1:6" ht="12.75" customHeight="1">
      <c r="A298" s="34"/>
      <c r="B298" s="204" t="s">
        <v>136</v>
      </c>
      <c r="C298" s="75" t="s">
        <v>12</v>
      </c>
      <c r="D298" s="44">
        <f>('fekalna osnovni podatki'!L35+'fekalna osnovni podatki'!I35)</f>
        <v>0</v>
      </c>
      <c r="E298" s="138"/>
      <c r="F298" s="200">
        <f t="shared" si="16"/>
        <v>0</v>
      </c>
    </row>
    <row r="299" spans="1:6" ht="12.75" customHeight="1">
      <c r="A299" s="34"/>
      <c r="B299" s="204" t="s">
        <v>143</v>
      </c>
      <c r="C299" s="75" t="s">
        <v>12</v>
      </c>
      <c r="D299" s="44">
        <f>('fekalna osnovni podatki'!L36+'fekalna osnovni podatki'!I36)</f>
        <v>0</v>
      </c>
      <c r="E299" s="138"/>
      <c r="F299" s="200">
        <f t="shared" si="16"/>
        <v>0</v>
      </c>
    </row>
    <row r="300" spans="1:6" ht="12.75" customHeight="1">
      <c r="A300" s="34"/>
      <c r="B300" s="205" t="s">
        <v>22</v>
      </c>
      <c r="C300" s="76"/>
      <c r="D300" s="94">
        <f>SUM(D272:D299)</f>
        <v>46</v>
      </c>
      <c r="E300" s="138"/>
      <c r="F300" s="86"/>
    </row>
    <row r="301" spans="1:6" ht="12.75" customHeight="1">
      <c r="B301" s="206"/>
      <c r="C301" s="75"/>
      <c r="D301" s="87"/>
      <c r="E301" s="84"/>
      <c r="F301" s="117"/>
    </row>
    <row r="302" spans="1:6" ht="140.25">
      <c r="A302" s="34">
        <f>+A269+1</f>
        <v>10</v>
      </c>
      <c r="B302" s="206" t="s">
        <v>430</v>
      </c>
      <c r="C302" s="109"/>
      <c r="D302" s="118"/>
      <c r="E302" s="115"/>
      <c r="F302" s="123"/>
    </row>
    <row r="303" spans="1:6" ht="12.75" customHeight="1">
      <c r="A303" s="34"/>
      <c r="B303" s="230"/>
      <c r="C303" s="75"/>
      <c r="D303" s="98"/>
      <c r="E303" s="98"/>
      <c r="F303" s="85"/>
    </row>
    <row r="304" spans="1:6" ht="12.75" customHeight="1">
      <c r="A304" s="34"/>
      <c r="B304" s="207" t="s">
        <v>139</v>
      </c>
      <c r="C304" s="75"/>
      <c r="D304" s="103"/>
      <c r="E304" s="98"/>
      <c r="F304" s="85"/>
    </row>
    <row r="305" spans="1:6" ht="12.75" customHeight="1">
      <c r="A305" s="34"/>
      <c r="B305" s="206" t="s">
        <v>119</v>
      </c>
      <c r="C305" s="75" t="s">
        <v>12</v>
      </c>
      <c r="D305" s="44">
        <f>'fekalna osnovni podatki'!M9</f>
        <v>1</v>
      </c>
      <c r="E305" s="138"/>
      <c r="F305" s="200">
        <f>D305*E305</f>
        <v>0</v>
      </c>
    </row>
    <row r="306" spans="1:6" ht="12.75" customHeight="1">
      <c r="A306" s="34"/>
      <c r="B306" s="205" t="s">
        <v>120</v>
      </c>
      <c r="C306" s="75" t="s">
        <v>12</v>
      </c>
      <c r="D306" s="44">
        <f>'fekalna osnovni podatki'!M10</f>
        <v>0</v>
      </c>
      <c r="E306" s="138"/>
      <c r="F306" s="200">
        <f t="shared" ref="F306:F332" si="17">D306*E306</f>
        <v>0</v>
      </c>
    </row>
    <row r="307" spans="1:6" ht="12.75" customHeight="1">
      <c r="A307" s="34"/>
      <c r="B307" s="205" t="s">
        <v>138</v>
      </c>
      <c r="C307" s="75" t="s">
        <v>12</v>
      </c>
      <c r="D307" s="44">
        <f>'fekalna osnovni podatki'!M11</f>
        <v>0</v>
      </c>
      <c r="E307" s="138"/>
      <c r="F307" s="200">
        <f t="shared" si="17"/>
        <v>0</v>
      </c>
    </row>
    <row r="308" spans="1:6" ht="12.75" customHeight="1">
      <c r="A308" s="34"/>
      <c r="B308" s="205"/>
      <c r="C308" s="75"/>
      <c r="D308" s="44"/>
      <c r="E308" s="138"/>
      <c r="F308" s="200"/>
    </row>
    <row r="309" spans="1:6" ht="12.75" customHeight="1">
      <c r="A309" s="34"/>
      <c r="B309" s="258" t="s">
        <v>140</v>
      </c>
      <c r="C309" s="75"/>
      <c r="D309" s="44"/>
      <c r="E309" s="138"/>
      <c r="F309" s="200"/>
    </row>
    <row r="310" spans="1:6" ht="12.75" customHeight="1">
      <c r="A310" s="34"/>
      <c r="B310" s="205" t="s">
        <v>121</v>
      </c>
      <c r="C310" s="75" t="s">
        <v>12</v>
      </c>
      <c r="D310" s="44">
        <f>'fekalna osnovni podatki'!M14</f>
        <v>1</v>
      </c>
      <c r="E310" s="138"/>
      <c r="F310" s="200">
        <f t="shared" si="17"/>
        <v>0</v>
      </c>
    </row>
    <row r="311" spans="1:6" ht="12.75" customHeight="1">
      <c r="A311" s="34"/>
      <c r="B311" s="205" t="s">
        <v>127</v>
      </c>
      <c r="C311" s="75" t="s">
        <v>12</v>
      </c>
      <c r="D311" s="44">
        <f>'fekalna osnovni podatki'!M15</f>
        <v>1</v>
      </c>
      <c r="E311" s="138"/>
      <c r="F311" s="200">
        <f t="shared" si="17"/>
        <v>0</v>
      </c>
    </row>
    <row r="312" spans="1:6" ht="12.75" customHeight="1">
      <c r="A312" s="34"/>
      <c r="B312" s="205" t="s">
        <v>122</v>
      </c>
      <c r="C312" s="75" t="s">
        <v>12</v>
      </c>
      <c r="D312" s="44">
        <f>'fekalna osnovni podatki'!M16</f>
        <v>6</v>
      </c>
      <c r="E312" s="138"/>
      <c r="F312" s="200">
        <f t="shared" si="17"/>
        <v>0</v>
      </c>
    </row>
    <row r="313" spans="1:6" ht="12.75" customHeight="1">
      <c r="A313" s="34"/>
      <c r="B313" s="205" t="s">
        <v>123</v>
      </c>
      <c r="C313" s="75" t="s">
        <v>12</v>
      </c>
      <c r="D313" s="44">
        <f>'fekalna osnovni podatki'!M17</f>
        <v>2</v>
      </c>
      <c r="E313" s="138"/>
      <c r="F313" s="200">
        <f t="shared" si="17"/>
        <v>0</v>
      </c>
    </row>
    <row r="314" spans="1:6" ht="12.75" customHeight="1">
      <c r="A314" s="34"/>
      <c r="B314" s="205" t="s">
        <v>124</v>
      </c>
      <c r="C314" s="75" t="s">
        <v>12</v>
      </c>
      <c r="D314" s="44">
        <f>'fekalna osnovni podatki'!M18</f>
        <v>3</v>
      </c>
      <c r="E314" s="138"/>
      <c r="F314" s="200">
        <f t="shared" si="17"/>
        <v>0</v>
      </c>
    </row>
    <row r="315" spans="1:6" ht="12.75" customHeight="1">
      <c r="A315" s="34"/>
      <c r="B315" s="205" t="s">
        <v>125</v>
      </c>
      <c r="C315" s="75" t="s">
        <v>12</v>
      </c>
      <c r="D315" s="44">
        <f>'fekalna osnovni podatki'!M19</f>
        <v>0</v>
      </c>
      <c r="E315" s="138"/>
      <c r="F315" s="200">
        <f t="shared" si="17"/>
        <v>0</v>
      </c>
    </row>
    <row r="316" spans="1:6" ht="12.75" customHeight="1">
      <c r="A316" s="34"/>
      <c r="B316" s="205" t="s">
        <v>126</v>
      </c>
      <c r="C316" s="75" t="s">
        <v>12</v>
      </c>
      <c r="D316" s="44">
        <f>'fekalna osnovni podatki'!M20</f>
        <v>2</v>
      </c>
      <c r="E316" s="138"/>
      <c r="F316" s="200">
        <f t="shared" si="17"/>
        <v>0</v>
      </c>
    </row>
    <row r="317" spans="1:6" ht="12.75" customHeight="1">
      <c r="A317" s="34"/>
      <c r="B317" s="205" t="s">
        <v>128</v>
      </c>
      <c r="C317" s="75" t="s">
        <v>12</v>
      </c>
      <c r="D317" s="44">
        <f>'fekalna osnovni podatki'!M21</f>
        <v>3</v>
      </c>
      <c r="E317" s="138"/>
      <c r="F317" s="200">
        <f t="shared" si="17"/>
        <v>0</v>
      </c>
    </row>
    <row r="318" spans="1:6" ht="15">
      <c r="A318" s="34"/>
      <c r="B318" s="205" t="s">
        <v>129</v>
      </c>
      <c r="C318" s="75" t="s">
        <v>12</v>
      </c>
      <c r="D318" s="44">
        <f>'fekalna osnovni podatki'!M22</f>
        <v>0</v>
      </c>
      <c r="E318" s="138"/>
      <c r="F318" s="200">
        <f t="shared" si="17"/>
        <v>0</v>
      </c>
    </row>
    <row r="319" spans="1:6" ht="12.75" customHeight="1">
      <c r="A319" s="34"/>
      <c r="B319" s="205" t="s">
        <v>130</v>
      </c>
      <c r="C319" s="75" t="s">
        <v>12</v>
      </c>
      <c r="D319" s="44">
        <f>'fekalna osnovni podatki'!M23</f>
        <v>0</v>
      </c>
      <c r="E319" s="138"/>
      <c r="F319" s="200">
        <f t="shared" si="17"/>
        <v>0</v>
      </c>
    </row>
    <row r="320" spans="1:6" ht="12.75" customHeight="1">
      <c r="A320" s="34"/>
      <c r="B320" s="205" t="s">
        <v>131</v>
      </c>
      <c r="C320" s="75" t="s">
        <v>12</v>
      </c>
      <c r="D320" s="44">
        <f>'fekalna osnovni podatki'!M24</f>
        <v>1</v>
      </c>
      <c r="E320" s="138"/>
      <c r="F320" s="200">
        <f t="shared" si="17"/>
        <v>0</v>
      </c>
    </row>
    <row r="321" spans="1:6" ht="12.75" customHeight="1">
      <c r="A321" s="34"/>
      <c r="B321" s="205" t="s">
        <v>201</v>
      </c>
      <c r="C321" s="75" t="s">
        <v>12</v>
      </c>
      <c r="D321" s="44">
        <f>'fekalna osnovni podatki'!M25</f>
        <v>1</v>
      </c>
      <c r="E321" s="138"/>
      <c r="F321" s="200">
        <f t="shared" si="17"/>
        <v>0</v>
      </c>
    </row>
    <row r="322" spans="1:6" ht="12.75" customHeight="1">
      <c r="A322" s="34"/>
      <c r="B322" s="203" t="s">
        <v>132</v>
      </c>
      <c r="C322" s="75" t="s">
        <v>12</v>
      </c>
      <c r="D322" s="44">
        <f>'fekalna osnovni podatki'!M26</f>
        <v>4</v>
      </c>
      <c r="E322" s="138"/>
      <c r="F322" s="200">
        <f t="shared" si="17"/>
        <v>0</v>
      </c>
    </row>
    <row r="323" spans="1:6" ht="12.75" customHeight="1">
      <c r="A323" s="34"/>
      <c r="B323" s="261" t="s">
        <v>133</v>
      </c>
      <c r="C323" s="75" t="s">
        <v>12</v>
      </c>
      <c r="D323" s="44">
        <f>'fekalna osnovni podatki'!M27</f>
        <v>4</v>
      </c>
      <c r="E323" s="138"/>
      <c r="F323" s="200">
        <f t="shared" si="17"/>
        <v>0</v>
      </c>
    </row>
    <row r="324" spans="1:6" ht="12.75" customHeight="1">
      <c r="A324" s="34"/>
      <c r="B324" s="205" t="s">
        <v>134</v>
      </c>
      <c r="C324" s="75" t="s">
        <v>12</v>
      </c>
      <c r="D324" s="44">
        <f>'fekalna osnovni podatki'!M28</f>
        <v>0</v>
      </c>
      <c r="E324" s="138"/>
      <c r="F324" s="200">
        <f t="shared" si="17"/>
        <v>0</v>
      </c>
    </row>
    <row r="325" spans="1:6" ht="12.75" customHeight="1">
      <c r="A325" s="34"/>
      <c r="B325" s="204" t="s">
        <v>135</v>
      </c>
      <c r="C325" s="75" t="s">
        <v>12</v>
      </c>
      <c r="D325" s="44">
        <f>'fekalna osnovni podatki'!M29</f>
        <v>1</v>
      </c>
      <c r="E325" s="138"/>
      <c r="F325" s="200">
        <f t="shared" si="17"/>
        <v>0</v>
      </c>
    </row>
    <row r="326" spans="1:6" ht="12.75" customHeight="1">
      <c r="A326" s="34"/>
      <c r="C326" s="75"/>
      <c r="D326" s="44"/>
      <c r="E326" s="138"/>
      <c r="F326" s="200"/>
    </row>
    <row r="327" spans="1:6" ht="12.75" customHeight="1">
      <c r="A327" s="34"/>
      <c r="B327" s="260" t="s">
        <v>141</v>
      </c>
      <c r="C327" s="75"/>
      <c r="D327" s="44"/>
      <c r="E327" s="138"/>
      <c r="F327" s="200"/>
    </row>
    <row r="328" spans="1:6" ht="12.75" customHeight="1">
      <c r="A328" s="34"/>
      <c r="B328" s="204" t="s">
        <v>137</v>
      </c>
      <c r="C328" s="75" t="s">
        <v>12</v>
      </c>
      <c r="D328" s="44">
        <f>'fekalna osnovni podatki'!M32</f>
        <v>0</v>
      </c>
      <c r="E328" s="138"/>
      <c r="F328" s="200">
        <f t="shared" si="17"/>
        <v>0</v>
      </c>
    </row>
    <row r="329" spans="1:6" ht="12.75" customHeight="1">
      <c r="A329" s="34"/>
      <c r="C329" s="75"/>
      <c r="D329" s="44"/>
      <c r="E329" s="138"/>
      <c r="F329" s="200"/>
    </row>
    <row r="330" spans="1:6" ht="12.75" customHeight="1">
      <c r="A330" s="34"/>
      <c r="B330" s="260" t="s">
        <v>142</v>
      </c>
      <c r="C330" s="75"/>
      <c r="D330" s="44"/>
      <c r="E330" s="138"/>
      <c r="F330" s="200"/>
    </row>
    <row r="331" spans="1:6" ht="12.75" customHeight="1">
      <c r="A331" s="34"/>
      <c r="B331" s="204" t="s">
        <v>136</v>
      </c>
      <c r="C331" s="75" t="s">
        <v>12</v>
      </c>
      <c r="D331" s="44">
        <f>'fekalna osnovni podatki'!M35</f>
        <v>3</v>
      </c>
      <c r="E331" s="138"/>
      <c r="F331" s="200">
        <f t="shared" si="17"/>
        <v>0</v>
      </c>
    </row>
    <row r="332" spans="1:6" ht="12.75" customHeight="1">
      <c r="A332" s="34"/>
      <c r="B332" s="204" t="s">
        <v>143</v>
      </c>
      <c r="C332" s="75" t="s">
        <v>12</v>
      </c>
      <c r="D332" s="44">
        <f>'fekalna osnovni podatki'!M36</f>
        <v>0</v>
      </c>
      <c r="E332" s="138"/>
      <c r="F332" s="200">
        <f t="shared" si="17"/>
        <v>0</v>
      </c>
    </row>
    <row r="333" spans="1:6" ht="12.75" customHeight="1">
      <c r="A333" s="34"/>
      <c r="B333" s="205" t="s">
        <v>22</v>
      </c>
      <c r="C333" s="76"/>
      <c r="D333" s="94">
        <f>SUM(D305:D332)</f>
        <v>33</v>
      </c>
      <c r="E333" s="138"/>
      <c r="F333" s="86"/>
    </row>
    <row r="334" spans="1:6" ht="12.75" customHeight="1">
      <c r="B334" s="206"/>
      <c r="C334" s="77"/>
      <c r="D334" s="90"/>
      <c r="E334" s="115"/>
      <c r="F334" s="123"/>
    </row>
    <row r="335" spans="1:6" ht="51">
      <c r="A335" s="34">
        <v>11</v>
      </c>
      <c r="B335" s="273" t="s">
        <v>21</v>
      </c>
      <c r="C335" s="110"/>
      <c r="D335" s="115"/>
      <c r="E335" s="115"/>
      <c r="F335" s="123"/>
    </row>
    <row r="336" spans="1:6" ht="12.75" customHeight="1">
      <c r="A336" s="34"/>
      <c r="B336" s="230"/>
      <c r="C336" s="75"/>
      <c r="D336" s="98"/>
      <c r="E336" s="98"/>
      <c r="F336" s="85"/>
    </row>
    <row r="337" spans="1:6" ht="12.75" customHeight="1">
      <c r="A337" s="34"/>
      <c r="B337" s="207" t="s">
        <v>139</v>
      </c>
      <c r="C337" s="75"/>
      <c r="D337" s="103"/>
      <c r="E337" s="98"/>
      <c r="F337" s="85"/>
    </row>
    <row r="338" spans="1:6" ht="12.75" customHeight="1">
      <c r="A338" s="34"/>
      <c r="B338" s="206" t="s">
        <v>119</v>
      </c>
      <c r="C338" s="75" t="s">
        <v>12</v>
      </c>
      <c r="D338" s="44">
        <f>'fekalna osnovni podatki'!O9</f>
        <v>0</v>
      </c>
      <c r="E338" s="138"/>
      <c r="F338" s="200">
        <f>D338*E338</f>
        <v>0</v>
      </c>
    </row>
    <row r="339" spans="1:6" ht="12.75" customHeight="1">
      <c r="A339" s="34"/>
      <c r="B339" s="205" t="s">
        <v>120</v>
      </c>
      <c r="C339" s="75" t="s">
        <v>12</v>
      </c>
      <c r="D339" s="44">
        <f>'fekalna osnovni podatki'!O10</f>
        <v>0</v>
      </c>
      <c r="E339" s="138"/>
      <c r="F339" s="200">
        <f t="shared" ref="F339:F365" si="18">D339*E339</f>
        <v>0</v>
      </c>
    </row>
    <row r="340" spans="1:6" ht="12.75" customHeight="1">
      <c r="A340" s="34"/>
      <c r="B340" s="205" t="s">
        <v>138</v>
      </c>
      <c r="C340" s="75" t="s">
        <v>12</v>
      </c>
      <c r="D340" s="44">
        <f>'fekalna osnovni podatki'!O11</f>
        <v>1</v>
      </c>
      <c r="E340" s="138"/>
      <c r="F340" s="200">
        <f t="shared" si="18"/>
        <v>0</v>
      </c>
    </row>
    <row r="341" spans="1:6" ht="12.75" customHeight="1">
      <c r="A341" s="34"/>
      <c r="B341" s="205"/>
      <c r="C341" s="75"/>
      <c r="D341" s="44"/>
      <c r="E341" s="138"/>
      <c r="F341" s="200"/>
    </row>
    <row r="342" spans="1:6" ht="12.75" customHeight="1">
      <c r="A342" s="34"/>
      <c r="B342" s="258" t="s">
        <v>140</v>
      </c>
      <c r="C342" s="75"/>
      <c r="D342" s="44"/>
      <c r="E342" s="138"/>
      <c r="F342" s="200"/>
    </row>
    <row r="343" spans="1:6" ht="12.75" customHeight="1">
      <c r="A343" s="34"/>
      <c r="B343" s="205" t="s">
        <v>121</v>
      </c>
      <c r="C343" s="75" t="s">
        <v>12</v>
      </c>
      <c r="D343" s="44">
        <f>'fekalna osnovni podatki'!O14</f>
        <v>1</v>
      </c>
      <c r="E343" s="138"/>
      <c r="F343" s="200">
        <f t="shared" si="18"/>
        <v>0</v>
      </c>
    </row>
    <row r="344" spans="1:6" ht="12.75" customHeight="1">
      <c r="A344" s="34"/>
      <c r="B344" s="205" t="s">
        <v>127</v>
      </c>
      <c r="C344" s="75" t="s">
        <v>12</v>
      </c>
      <c r="D344" s="44">
        <f>'fekalna osnovni podatki'!O15</f>
        <v>0</v>
      </c>
      <c r="E344" s="138"/>
      <c r="F344" s="200">
        <f t="shared" si="18"/>
        <v>0</v>
      </c>
    </row>
    <row r="345" spans="1:6" ht="12.75" customHeight="1">
      <c r="A345" s="34"/>
      <c r="B345" s="205" t="s">
        <v>122</v>
      </c>
      <c r="C345" s="75" t="s">
        <v>12</v>
      </c>
      <c r="D345" s="44">
        <f>'fekalna osnovni podatki'!O16</f>
        <v>1</v>
      </c>
      <c r="E345" s="138"/>
      <c r="F345" s="200">
        <f t="shared" si="18"/>
        <v>0</v>
      </c>
    </row>
    <row r="346" spans="1:6" ht="12.75" customHeight="1">
      <c r="A346" s="34"/>
      <c r="B346" s="205" t="s">
        <v>123</v>
      </c>
      <c r="C346" s="75" t="s">
        <v>12</v>
      </c>
      <c r="D346" s="44">
        <f>'fekalna osnovni podatki'!O17</f>
        <v>0</v>
      </c>
      <c r="E346" s="138"/>
      <c r="F346" s="200">
        <f t="shared" si="18"/>
        <v>0</v>
      </c>
    </row>
    <row r="347" spans="1:6" ht="12.75" customHeight="1">
      <c r="A347" s="34"/>
      <c r="B347" s="205" t="s">
        <v>124</v>
      </c>
      <c r="C347" s="75" t="s">
        <v>12</v>
      </c>
      <c r="D347" s="44">
        <f>'fekalna osnovni podatki'!O18</f>
        <v>0</v>
      </c>
      <c r="E347" s="138"/>
      <c r="F347" s="200">
        <f t="shared" si="18"/>
        <v>0</v>
      </c>
    </row>
    <row r="348" spans="1:6" ht="12.75" customHeight="1">
      <c r="A348" s="34"/>
      <c r="B348" s="205" t="s">
        <v>125</v>
      </c>
      <c r="C348" s="75" t="s">
        <v>12</v>
      </c>
      <c r="D348" s="44">
        <f>'fekalna osnovni podatki'!O19</f>
        <v>0</v>
      </c>
      <c r="E348" s="138"/>
      <c r="F348" s="200">
        <f t="shared" si="18"/>
        <v>0</v>
      </c>
    </row>
    <row r="349" spans="1:6" ht="12.75" customHeight="1">
      <c r="A349" s="34"/>
      <c r="B349" s="205" t="s">
        <v>126</v>
      </c>
      <c r="C349" s="75" t="s">
        <v>12</v>
      </c>
      <c r="D349" s="44">
        <f>'fekalna osnovni podatki'!O20</f>
        <v>0</v>
      </c>
      <c r="E349" s="138"/>
      <c r="F349" s="200">
        <f t="shared" si="18"/>
        <v>0</v>
      </c>
    </row>
    <row r="350" spans="1:6" ht="12.75" customHeight="1">
      <c r="A350" s="34"/>
      <c r="B350" s="205" t="s">
        <v>128</v>
      </c>
      <c r="C350" s="75" t="s">
        <v>12</v>
      </c>
      <c r="D350" s="44">
        <f>'fekalna osnovni podatki'!O21</f>
        <v>0</v>
      </c>
      <c r="E350" s="138"/>
      <c r="F350" s="200">
        <f t="shared" si="18"/>
        <v>0</v>
      </c>
    </row>
    <row r="351" spans="1:6" ht="12.75" customHeight="1">
      <c r="A351" s="34"/>
      <c r="B351" s="205" t="s">
        <v>129</v>
      </c>
      <c r="C351" s="75" t="s">
        <v>12</v>
      </c>
      <c r="D351" s="44">
        <f>'fekalna osnovni podatki'!O22</f>
        <v>1</v>
      </c>
      <c r="E351" s="138"/>
      <c r="F351" s="200">
        <f t="shared" si="18"/>
        <v>0</v>
      </c>
    </row>
    <row r="352" spans="1:6" ht="12.75" customHeight="1">
      <c r="A352" s="34"/>
      <c r="B352" s="205" t="s">
        <v>130</v>
      </c>
      <c r="C352" s="75" t="s">
        <v>12</v>
      </c>
      <c r="D352" s="44">
        <f>'fekalna osnovni podatki'!O23</f>
        <v>0</v>
      </c>
      <c r="E352" s="138"/>
      <c r="F352" s="200">
        <f t="shared" si="18"/>
        <v>0</v>
      </c>
    </row>
    <row r="353" spans="1:6" ht="12.75" customHeight="1">
      <c r="A353" s="34"/>
      <c r="B353" s="205" t="s">
        <v>131</v>
      </c>
      <c r="C353" s="75" t="s">
        <v>12</v>
      </c>
      <c r="D353" s="44">
        <f>'fekalna osnovni podatki'!O24</f>
        <v>0</v>
      </c>
      <c r="E353" s="138"/>
      <c r="F353" s="200">
        <f t="shared" si="18"/>
        <v>0</v>
      </c>
    </row>
    <row r="354" spans="1:6" ht="12.75" customHeight="1">
      <c r="A354" s="34"/>
      <c r="B354" s="205" t="s">
        <v>201</v>
      </c>
      <c r="C354" s="75" t="s">
        <v>12</v>
      </c>
      <c r="D354" s="44">
        <f>'fekalna osnovni podatki'!O25</f>
        <v>0</v>
      </c>
      <c r="E354" s="138"/>
      <c r="F354" s="200">
        <f t="shared" si="18"/>
        <v>0</v>
      </c>
    </row>
    <row r="355" spans="1:6" ht="12.75" customHeight="1">
      <c r="A355" s="34"/>
      <c r="B355" s="203" t="s">
        <v>132</v>
      </c>
      <c r="C355" s="75" t="s">
        <v>12</v>
      </c>
      <c r="D355" s="44">
        <f>'fekalna osnovni podatki'!O26</f>
        <v>0</v>
      </c>
      <c r="E355" s="138"/>
      <c r="F355" s="200">
        <f t="shared" si="18"/>
        <v>0</v>
      </c>
    </row>
    <row r="356" spans="1:6" ht="12.75" customHeight="1">
      <c r="A356" s="34"/>
      <c r="B356" s="261" t="s">
        <v>133</v>
      </c>
      <c r="C356" s="75" t="s">
        <v>12</v>
      </c>
      <c r="D356" s="44">
        <f>'fekalna osnovni podatki'!O27</f>
        <v>0</v>
      </c>
      <c r="E356" s="138"/>
      <c r="F356" s="200">
        <f t="shared" si="18"/>
        <v>0</v>
      </c>
    </row>
    <row r="357" spans="1:6" ht="12.75" customHeight="1">
      <c r="A357" s="34"/>
      <c r="B357" s="205" t="s">
        <v>134</v>
      </c>
      <c r="C357" s="75" t="s">
        <v>12</v>
      </c>
      <c r="D357" s="44">
        <f>'fekalna osnovni podatki'!O28</f>
        <v>0</v>
      </c>
      <c r="E357" s="138"/>
      <c r="F357" s="200">
        <f t="shared" si="18"/>
        <v>0</v>
      </c>
    </row>
    <row r="358" spans="1:6" ht="12.75" customHeight="1">
      <c r="A358" s="34"/>
      <c r="B358" s="204" t="s">
        <v>135</v>
      </c>
      <c r="C358" s="75" t="s">
        <v>12</v>
      </c>
      <c r="D358" s="44">
        <f>'fekalna osnovni podatki'!O29</f>
        <v>0</v>
      </c>
      <c r="E358" s="138"/>
      <c r="F358" s="200">
        <f t="shared" si="18"/>
        <v>0</v>
      </c>
    </row>
    <row r="359" spans="1:6" ht="12.75" customHeight="1">
      <c r="A359" s="34"/>
      <c r="C359" s="75"/>
      <c r="D359" s="44"/>
      <c r="E359" s="138"/>
      <c r="F359" s="200"/>
    </row>
    <row r="360" spans="1:6" ht="12.75" customHeight="1">
      <c r="A360" s="34"/>
      <c r="B360" s="260" t="s">
        <v>141</v>
      </c>
      <c r="C360" s="75"/>
      <c r="D360" s="44"/>
      <c r="E360" s="138"/>
      <c r="F360" s="200"/>
    </row>
    <row r="361" spans="1:6" ht="12.75" customHeight="1">
      <c r="A361" s="34"/>
      <c r="B361" s="204" t="s">
        <v>137</v>
      </c>
      <c r="C361" s="75" t="s">
        <v>12</v>
      </c>
      <c r="D361" s="44">
        <f>'fekalna osnovni podatki'!O32</f>
        <v>1</v>
      </c>
      <c r="E361" s="138"/>
      <c r="F361" s="200">
        <f t="shared" si="18"/>
        <v>0</v>
      </c>
    </row>
    <row r="362" spans="1:6" ht="12.75" customHeight="1">
      <c r="A362" s="34"/>
      <c r="C362" s="75"/>
      <c r="D362" s="44"/>
      <c r="E362" s="138"/>
      <c r="F362" s="200"/>
    </row>
    <row r="363" spans="1:6" ht="12.75" customHeight="1">
      <c r="A363" s="34"/>
      <c r="B363" s="260" t="s">
        <v>142</v>
      </c>
      <c r="C363" s="75"/>
      <c r="D363" s="44"/>
      <c r="E363" s="138"/>
      <c r="F363" s="200"/>
    </row>
    <row r="364" spans="1:6" ht="12.75" customHeight="1">
      <c r="A364" s="34"/>
      <c r="B364" s="204" t="s">
        <v>136</v>
      </c>
      <c r="C364" s="75" t="s">
        <v>12</v>
      </c>
      <c r="D364" s="44">
        <f>'fekalna osnovni podatki'!O35</f>
        <v>1</v>
      </c>
      <c r="E364" s="138"/>
      <c r="F364" s="200">
        <f t="shared" si="18"/>
        <v>0</v>
      </c>
    </row>
    <row r="365" spans="1:6" ht="12.75" customHeight="1">
      <c r="A365" s="34"/>
      <c r="B365" s="204" t="s">
        <v>143</v>
      </c>
      <c r="C365" s="75" t="s">
        <v>12</v>
      </c>
      <c r="D365" s="44">
        <f>'fekalna osnovni podatki'!O36</f>
        <v>1</v>
      </c>
      <c r="E365" s="138"/>
      <c r="F365" s="200">
        <f t="shared" si="18"/>
        <v>0</v>
      </c>
    </row>
    <row r="366" spans="1:6" ht="12.75" customHeight="1">
      <c r="A366" s="34"/>
      <c r="B366" s="205" t="s">
        <v>22</v>
      </c>
      <c r="C366" s="76"/>
      <c r="D366" s="94">
        <f>SUM(D338:D365)</f>
        <v>7</v>
      </c>
      <c r="E366" s="138"/>
      <c r="F366" s="86"/>
    </row>
    <row r="367" spans="1:6" ht="12.75" customHeight="1">
      <c r="A367" s="34"/>
      <c r="B367" s="228"/>
      <c r="C367" s="75"/>
      <c r="D367" s="84"/>
      <c r="E367" s="125"/>
      <c r="F367" s="89"/>
    </row>
    <row r="368" spans="1:6" ht="12.75" customHeight="1">
      <c r="A368" s="34"/>
      <c r="B368" s="228" t="s">
        <v>66</v>
      </c>
      <c r="C368" s="75"/>
      <c r="D368" s="98"/>
      <c r="E368" s="99"/>
      <c r="F368" s="86"/>
    </row>
    <row r="369" spans="1:6" ht="12.75" customHeight="1">
      <c r="A369" s="34"/>
      <c r="B369" s="225"/>
      <c r="C369" s="75"/>
      <c r="D369" s="94"/>
      <c r="E369" s="95"/>
      <c r="F369" s="96"/>
    </row>
    <row r="370" spans="1:6" ht="12.75" customHeight="1">
      <c r="A370" s="34"/>
      <c r="B370" s="207" t="s">
        <v>139</v>
      </c>
      <c r="C370" s="75"/>
      <c r="D370" s="98"/>
      <c r="E370" s="98"/>
      <c r="F370" s="85"/>
    </row>
    <row r="371" spans="1:6" ht="12.75" customHeight="1">
      <c r="A371" s="34"/>
      <c r="B371" s="206" t="s">
        <v>119</v>
      </c>
      <c r="C371" s="77"/>
      <c r="D371" s="94"/>
      <c r="E371" s="92"/>
      <c r="F371" s="200">
        <f>+F9+F74+F107+F173+F206+F239+F338+F305+F272+F41+F140</f>
        <v>0</v>
      </c>
    </row>
    <row r="372" spans="1:6" ht="12.75" customHeight="1">
      <c r="A372" s="34"/>
      <c r="B372" s="205" t="s">
        <v>120</v>
      </c>
      <c r="C372" s="77"/>
      <c r="D372" s="94"/>
      <c r="E372" s="92"/>
      <c r="F372" s="200">
        <f t="shared" ref="F372:F398" si="19">+F10+F75+F108+F174+F207+F240+F339+F306+F273+F42+F141</f>
        <v>0</v>
      </c>
    </row>
    <row r="373" spans="1:6" ht="12.75" customHeight="1">
      <c r="A373" s="34"/>
      <c r="B373" s="205" t="s">
        <v>138</v>
      </c>
      <c r="C373" s="77"/>
      <c r="D373" s="94"/>
      <c r="E373" s="92"/>
      <c r="F373" s="200">
        <f t="shared" si="19"/>
        <v>0</v>
      </c>
    </row>
    <row r="374" spans="1:6" ht="12.75" customHeight="1">
      <c r="A374" s="34"/>
      <c r="B374" s="205"/>
      <c r="C374" s="77"/>
      <c r="D374" s="94"/>
      <c r="E374" s="92"/>
      <c r="F374" s="200"/>
    </row>
    <row r="375" spans="1:6" ht="12.75" customHeight="1">
      <c r="A375" s="34"/>
      <c r="B375" s="258" t="s">
        <v>140</v>
      </c>
      <c r="C375" s="77"/>
      <c r="D375" s="94"/>
      <c r="E375" s="92"/>
      <c r="F375" s="200"/>
    </row>
    <row r="376" spans="1:6" ht="12.75" customHeight="1">
      <c r="A376" s="34"/>
      <c r="B376" s="205" t="s">
        <v>121</v>
      </c>
      <c r="C376" s="77"/>
      <c r="D376" s="94"/>
      <c r="E376" s="138"/>
      <c r="F376" s="200">
        <f t="shared" si="19"/>
        <v>0</v>
      </c>
    </row>
    <row r="377" spans="1:6" ht="12.75" customHeight="1">
      <c r="A377" s="34"/>
      <c r="B377" s="205" t="s">
        <v>127</v>
      </c>
      <c r="C377" s="77"/>
      <c r="D377" s="94"/>
      <c r="E377" s="138"/>
      <c r="F377" s="200">
        <f t="shared" si="19"/>
        <v>0</v>
      </c>
    </row>
    <row r="378" spans="1:6" ht="12.75" customHeight="1">
      <c r="A378" s="34"/>
      <c r="B378" s="205" t="s">
        <v>122</v>
      </c>
      <c r="C378" s="77"/>
      <c r="D378" s="94"/>
      <c r="E378" s="138"/>
      <c r="F378" s="200">
        <f t="shared" si="19"/>
        <v>0</v>
      </c>
    </row>
    <row r="379" spans="1:6" ht="12.75" customHeight="1">
      <c r="A379" s="34"/>
      <c r="B379" s="205" t="s">
        <v>123</v>
      </c>
      <c r="C379" s="77"/>
      <c r="D379" s="94"/>
      <c r="E379" s="138"/>
      <c r="F379" s="200">
        <f t="shared" si="19"/>
        <v>0</v>
      </c>
    </row>
    <row r="380" spans="1:6" ht="12.75" customHeight="1">
      <c r="A380" s="34"/>
      <c r="B380" s="205" t="s">
        <v>124</v>
      </c>
      <c r="C380" s="77"/>
      <c r="D380" s="94"/>
      <c r="E380" s="138"/>
      <c r="F380" s="200">
        <f t="shared" si="19"/>
        <v>0</v>
      </c>
    </row>
    <row r="381" spans="1:6" ht="12.75" customHeight="1">
      <c r="A381" s="34"/>
      <c r="B381" s="205" t="s">
        <v>125</v>
      </c>
      <c r="C381" s="77"/>
      <c r="D381" s="94"/>
      <c r="E381" s="138"/>
      <c r="F381" s="200">
        <f t="shared" si="19"/>
        <v>0</v>
      </c>
    </row>
    <row r="382" spans="1:6" ht="12.75" customHeight="1">
      <c r="A382" s="34"/>
      <c r="B382" s="205" t="s">
        <v>126</v>
      </c>
      <c r="C382" s="77"/>
      <c r="D382" s="94"/>
      <c r="E382" s="138"/>
      <c r="F382" s="200">
        <f t="shared" si="19"/>
        <v>0</v>
      </c>
    </row>
    <row r="383" spans="1:6" ht="12.75" customHeight="1">
      <c r="A383" s="34"/>
      <c r="B383" s="205" t="s">
        <v>128</v>
      </c>
      <c r="C383" s="77"/>
      <c r="D383" s="94"/>
      <c r="E383" s="138"/>
      <c r="F383" s="200">
        <f t="shared" si="19"/>
        <v>0</v>
      </c>
    </row>
    <row r="384" spans="1:6" ht="15">
      <c r="A384" s="34"/>
      <c r="B384" s="205" t="s">
        <v>129</v>
      </c>
      <c r="C384" s="77"/>
      <c r="D384" s="94"/>
      <c r="E384" s="138"/>
      <c r="F384" s="200">
        <f t="shared" si="19"/>
        <v>0</v>
      </c>
    </row>
    <row r="385" spans="1:6" ht="12.75" customHeight="1">
      <c r="A385" s="34"/>
      <c r="B385" s="205" t="s">
        <v>130</v>
      </c>
      <c r="C385" s="77"/>
      <c r="D385" s="94"/>
      <c r="E385" s="138"/>
      <c r="F385" s="200">
        <f t="shared" si="19"/>
        <v>0</v>
      </c>
    </row>
    <row r="386" spans="1:6" ht="12.75" customHeight="1">
      <c r="A386" s="34"/>
      <c r="B386" s="205" t="s">
        <v>131</v>
      </c>
      <c r="C386" s="77"/>
      <c r="D386" s="94"/>
      <c r="E386" s="138"/>
      <c r="F386" s="200">
        <f t="shared" si="19"/>
        <v>0</v>
      </c>
    </row>
    <row r="387" spans="1:6" ht="12.75" customHeight="1">
      <c r="A387" s="34"/>
      <c r="B387" s="205" t="s">
        <v>201</v>
      </c>
      <c r="C387" s="77"/>
      <c r="D387" s="94"/>
      <c r="E387" s="138"/>
      <c r="F387" s="200">
        <f t="shared" si="19"/>
        <v>0</v>
      </c>
    </row>
    <row r="388" spans="1:6" ht="12.75" customHeight="1">
      <c r="A388" s="34"/>
      <c r="B388" s="203" t="s">
        <v>132</v>
      </c>
      <c r="C388" s="77"/>
      <c r="D388" s="94"/>
      <c r="E388" s="138"/>
      <c r="F388" s="200">
        <f t="shared" si="19"/>
        <v>0</v>
      </c>
    </row>
    <row r="389" spans="1:6" ht="12.75" customHeight="1">
      <c r="A389" s="34"/>
      <c r="B389" s="261" t="s">
        <v>133</v>
      </c>
      <c r="C389" s="75"/>
      <c r="D389" s="84"/>
      <c r="E389" s="125"/>
      <c r="F389" s="200">
        <f t="shared" si="19"/>
        <v>0</v>
      </c>
    </row>
    <row r="390" spans="1:6" ht="12.75" customHeight="1">
      <c r="A390" s="34"/>
      <c r="B390" s="205" t="s">
        <v>134</v>
      </c>
      <c r="C390" s="75"/>
      <c r="D390" s="84"/>
      <c r="E390" s="125"/>
      <c r="F390" s="200">
        <f t="shared" si="19"/>
        <v>0</v>
      </c>
    </row>
    <row r="391" spans="1:6" ht="12.75" customHeight="1">
      <c r="A391" s="34"/>
      <c r="B391" s="204" t="s">
        <v>135</v>
      </c>
      <c r="C391" s="75"/>
      <c r="D391" s="84"/>
      <c r="E391" s="125"/>
      <c r="F391" s="200">
        <f t="shared" si="19"/>
        <v>0</v>
      </c>
    </row>
    <row r="392" spans="1:6" ht="12.75" customHeight="1">
      <c r="A392" s="34"/>
      <c r="C392" s="75"/>
      <c r="D392" s="84"/>
      <c r="E392" s="125"/>
      <c r="F392" s="200"/>
    </row>
    <row r="393" spans="1:6" ht="12.75" customHeight="1">
      <c r="A393" s="34"/>
      <c r="B393" s="260" t="s">
        <v>141</v>
      </c>
      <c r="C393" s="75"/>
      <c r="D393" s="84"/>
      <c r="E393" s="125"/>
      <c r="F393" s="200"/>
    </row>
    <row r="394" spans="1:6" ht="12.75" customHeight="1">
      <c r="A394" s="34"/>
      <c r="B394" s="204" t="s">
        <v>137</v>
      </c>
      <c r="C394" s="75"/>
      <c r="D394" s="84"/>
      <c r="E394" s="125"/>
      <c r="F394" s="200">
        <f t="shared" si="19"/>
        <v>0</v>
      </c>
    </row>
    <row r="395" spans="1:6" ht="12.75" customHeight="1">
      <c r="A395" s="34"/>
      <c r="C395" s="75"/>
      <c r="D395" s="84"/>
      <c r="E395" s="125"/>
      <c r="F395" s="200"/>
    </row>
    <row r="396" spans="1:6" ht="12.75" customHeight="1">
      <c r="A396" s="34"/>
      <c r="B396" s="260" t="s">
        <v>142</v>
      </c>
      <c r="C396" s="75"/>
      <c r="D396" s="84"/>
      <c r="E396" s="125"/>
      <c r="F396" s="200"/>
    </row>
    <row r="397" spans="1:6" ht="12.75" customHeight="1">
      <c r="A397" s="34"/>
      <c r="B397" s="204" t="s">
        <v>136</v>
      </c>
      <c r="C397" s="75"/>
      <c r="D397" s="84"/>
      <c r="E397" s="125"/>
      <c r="F397" s="200">
        <f t="shared" si="19"/>
        <v>0</v>
      </c>
    </row>
    <row r="398" spans="1:6" ht="12.75" customHeight="1">
      <c r="A398" s="34"/>
      <c r="B398" s="204" t="s">
        <v>143</v>
      </c>
      <c r="C398" s="75"/>
      <c r="D398" s="84"/>
      <c r="E398" s="125"/>
      <c r="F398" s="200">
        <f t="shared" si="19"/>
        <v>0</v>
      </c>
    </row>
    <row r="399" spans="1:6" ht="12.75" customHeight="1">
      <c r="A399" s="34"/>
      <c r="B399" s="205"/>
      <c r="C399" s="75"/>
      <c r="D399" s="84"/>
      <c r="E399" s="125"/>
      <c r="F399" s="200"/>
    </row>
    <row r="400" spans="1:6" ht="12.75" customHeight="1">
      <c r="A400" s="21" t="s">
        <v>36</v>
      </c>
      <c r="B400" s="228"/>
      <c r="C400" s="51"/>
      <c r="D400" s="31"/>
      <c r="E400" s="31"/>
      <c r="F400" s="135"/>
    </row>
    <row r="401" spans="1:6" ht="12.75" customHeight="1" thickBot="1">
      <c r="A401" s="34"/>
      <c r="B401" s="288" t="s">
        <v>10</v>
      </c>
      <c r="C401" s="78"/>
      <c r="D401" s="84"/>
      <c r="E401" s="137" t="s">
        <v>34</v>
      </c>
      <c r="F401" s="70">
        <f>SUM(F371:F398)</f>
        <v>0</v>
      </c>
    </row>
    <row r="402" spans="1:6" ht="12.75" customHeight="1" thickTop="1">
      <c r="A402" s="34"/>
      <c r="B402" s="228"/>
      <c r="C402" s="78"/>
      <c r="D402" s="84"/>
      <c r="E402" s="84"/>
      <c r="F402" s="117"/>
    </row>
    <row r="403" spans="1:6" ht="12.75" customHeight="1">
      <c r="A403" s="34"/>
      <c r="B403" s="228"/>
      <c r="C403" s="78"/>
      <c r="D403" s="84"/>
      <c r="E403" s="84"/>
      <c r="F403" s="117"/>
    </row>
    <row r="404" spans="1:6" ht="12.75" customHeight="1">
      <c r="A404" s="34"/>
      <c r="B404" s="228"/>
      <c r="C404" s="78"/>
      <c r="D404" s="84"/>
      <c r="E404" s="84"/>
      <c r="F404" s="117"/>
    </row>
    <row r="405" spans="1:6" ht="12.75" customHeight="1">
      <c r="A405" s="34"/>
      <c r="B405" s="228"/>
      <c r="C405" s="78"/>
      <c r="D405" s="84"/>
      <c r="E405" s="84"/>
      <c r="F405" s="117"/>
    </row>
    <row r="406" spans="1:6" ht="12.75" customHeight="1">
      <c r="A406" s="34"/>
      <c r="B406" s="228"/>
      <c r="C406" s="78"/>
      <c r="D406" s="84"/>
      <c r="E406" s="84"/>
      <c r="F406" s="117"/>
    </row>
    <row r="407" spans="1:6" ht="12.75" customHeight="1">
      <c r="A407" s="34"/>
      <c r="B407" s="228"/>
      <c r="C407" s="78"/>
      <c r="D407" s="84"/>
      <c r="E407" s="84"/>
      <c r="F407" s="117"/>
    </row>
    <row r="408" spans="1:6" ht="12.75" customHeight="1">
      <c r="A408" s="34"/>
      <c r="B408" s="228"/>
      <c r="C408" s="78"/>
      <c r="D408" s="84"/>
      <c r="E408" s="84"/>
      <c r="F408" s="117"/>
    </row>
    <row r="409" spans="1:6" ht="12.75" customHeight="1">
      <c r="A409" s="34"/>
      <c r="B409" s="228"/>
      <c r="C409" s="78"/>
      <c r="D409" s="84"/>
      <c r="E409" s="84"/>
      <c r="F409" s="117"/>
    </row>
    <row r="410" spans="1:6" ht="12.75" customHeight="1">
      <c r="A410" s="34"/>
      <c r="B410" s="228"/>
      <c r="C410" s="78"/>
      <c r="D410" s="84"/>
      <c r="E410" s="84"/>
      <c r="F410" s="117"/>
    </row>
    <row r="411" spans="1:6" ht="12.75" customHeight="1">
      <c r="A411" s="34"/>
      <c r="B411" s="228"/>
      <c r="C411" s="78"/>
      <c r="D411" s="84"/>
      <c r="E411" s="84"/>
      <c r="F411" s="117"/>
    </row>
    <row r="412" spans="1:6" ht="12.75" customHeight="1">
      <c r="A412" s="34"/>
      <c r="B412" s="228"/>
      <c r="C412" s="78"/>
      <c r="D412" s="84"/>
      <c r="E412" s="84"/>
      <c r="F412" s="117"/>
    </row>
    <row r="413" spans="1:6" ht="12.75" customHeight="1">
      <c r="A413" s="34"/>
      <c r="B413" s="228"/>
      <c r="C413" s="78"/>
      <c r="D413" s="84"/>
      <c r="E413" s="84"/>
      <c r="F413" s="117"/>
    </row>
    <row r="414" spans="1:6" ht="12.75" customHeight="1">
      <c r="A414" s="34"/>
      <c r="B414" s="228"/>
      <c r="C414" s="78"/>
      <c r="D414" s="84"/>
      <c r="E414" s="84"/>
      <c r="F414" s="117"/>
    </row>
    <row r="415" spans="1:6" ht="12.75" customHeight="1">
      <c r="A415" s="34"/>
      <c r="B415" s="228"/>
      <c r="C415" s="78"/>
      <c r="D415" s="84"/>
      <c r="E415" s="84"/>
      <c r="F415" s="117"/>
    </row>
    <row r="416" spans="1:6" ht="12.75" customHeight="1">
      <c r="A416" s="34"/>
      <c r="B416" s="228"/>
      <c r="C416" s="78"/>
      <c r="D416" s="84"/>
      <c r="E416" s="84"/>
      <c r="F416" s="117"/>
    </row>
    <row r="417" spans="1:6" ht="12.75" customHeight="1">
      <c r="A417" s="34"/>
      <c r="B417" s="228"/>
      <c r="C417" s="78"/>
      <c r="D417" s="84"/>
      <c r="E417" s="84"/>
      <c r="F417" s="117"/>
    </row>
    <row r="418" spans="1:6" ht="12.75" customHeight="1">
      <c r="A418" s="34"/>
      <c r="B418" s="228"/>
      <c r="C418" s="78"/>
      <c r="D418" s="84"/>
      <c r="E418" s="84"/>
      <c r="F418" s="117"/>
    </row>
    <row r="419" spans="1:6" ht="15">
      <c r="A419" s="34"/>
      <c r="B419" s="228"/>
      <c r="C419" s="78"/>
      <c r="D419" s="84"/>
      <c r="E419" s="84"/>
      <c r="F419" s="117"/>
    </row>
    <row r="420" spans="1:6" ht="12.75" customHeight="1">
      <c r="A420" s="34"/>
      <c r="B420" s="228"/>
      <c r="C420" s="78"/>
      <c r="D420" s="84"/>
      <c r="E420" s="84"/>
      <c r="F420" s="117"/>
    </row>
    <row r="421" spans="1:6" ht="12.75" customHeight="1">
      <c r="A421" s="34"/>
      <c r="B421" s="228"/>
      <c r="C421" s="78"/>
      <c r="D421" s="84"/>
      <c r="E421" s="84"/>
      <c r="F421" s="117"/>
    </row>
    <row r="422" spans="1:6" ht="12.75" customHeight="1">
      <c r="A422" s="34"/>
      <c r="B422" s="228"/>
      <c r="C422" s="78"/>
      <c r="D422" s="84"/>
      <c r="E422" s="84"/>
      <c r="F422" s="117"/>
    </row>
    <row r="423" spans="1:6" ht="12.75" customHeight="1">
      <c r="A423" s="34"/>
      <c r="B423" s="228"/>
      <c r="C423" s="78"/>
      <c r="D423" s="84"/>
      <c r="E423" s="84"/>
      <c r="F423" s="117"/>
    </row>
    <row r="424" spans="1:6" ht="12.75" customHeight="1">
      <c r="A424" s="34"/>
      <c r="B424" s="228"/>
      <c r="C424" s="78"/>
      <c r="D424" s="84"/>
      <c r="E424" s="84"/>
      <c r="F424" s="117"/>
    </row>
    <row r="425" spans="1:6" ht="12.75" customHeight="1">
      <c r="A425" s="34"/>
      <c r="B425" s="228"/>
      <c r="C425" s="78"/>
      <c r="D425" s="84"/>
      <c r="E425" s="84"/>
      <c r="F425" s="117"/>
    </row>
    <row r="426" spans="1:6" ht="12.75" customHeight="1">
      <c r="A426" s="34"/>
      <c r="B426" s="228"/>
      <c r="C426" s="75"/>
      <c r="D426" s="84"/>
      <c r="E426" s="84"/>
      <c r="F426" s="117"/>
    </row>
    <row r="427" spans="1:6" ht="12.75" customHeight="1">
      <c r="A427" s="34"/>
      <c r="B427" s="228"/>
      <c r="C427" s="75"/>
      <c r="D427" s="84"/>
      <c r="E427" s="84"/>
      <c r="F427" s="117"/>
    </row>
    <row r="428" spans="1:6" ht="12.75" customHeight="1">
      <c r="B428" s="206"/>
      <c r="C428" s="75"/>
      <c r="D428" s="84"/>
      <c r="E428" s="84"/>
      <c r="F428" s="117"/>
    </row>
    <row r="429" spans="1:6" ht="12.75" customHeight="1">
      <c r="B429" s="206"/>
      <c r="C429" s="75"/>
      <c r="D429" s="84"/>
      <c r="E429" s="84"/>
      <c r="F429" s="117"/>
    </row>
    <row r="430" spans="1:6" ht="12.75" customHeight="1">
      <c r="B430" s="206"/>
      <c r="C430" s="75"/>
      <c r="D430" s="84"/>
      <c r="E430" s="84"/>
      <c r="F430" s="117"/>
    </row>
    <row r="431" spans="1:6" ht="12.75" customHeight="1">
      <c r="B431" s="206"/>
      <c r="C431" s="75"/>
      <c r="D431" s="84"/>
      <c r="E431" s="84"/>
      <c r="F431" s="117"/>
    </row>
    <row r="432" spans="1:6" ht="12.75" customHeight="1">
      <c r="B432" s="206"/>
      <c r="C432" s="75"/>
      <c r="D432" s="84"/>
      <c r="E432" s="84"/>
      <c r="F432" s="117"/>
    </row>
    <row r="433" spans="2:6" ht="12.75" customHeight="1">
      <c r="B433" s="206"/>
      <c r="C433" s="75"/>
      <c r="D433" s="84"/>
      <c r="E433" s="84"/>
      <c r="F433" s="117"/>
    </row>
    <row r="434" spans="2:6" ht="12.75" customHeight="1">
      <c r="B434" s="206"/>
      <c r="C434" s="75"/>
      <c r="D434" s="84"/>
      <c r="E434" s="84"/>
      <c r="F434" s="117"/>
    </row>
    <row r="435" spans="2:6" ht="12.75" customHeight="1">
      <c r="B435" s="206"/>
      <c r="C435" s="75"/>
      <c r="D435" s="84"/>
      <c r="E435" s="84"/>
      <c r="F435" s="117"/>
    </row>
    <row r="436" spans="2:6" ht="12.75" customHeight="1">
      <c r="B436" s="206"/>
      <c r="C436" s="75"/>
      <c r="D436" s="84"/>
      <c r="E436" s="84"/>
      <c r="F436" s="117"/>
    </row>
    <row r="437" spans="2:6" ht="12.75" customHeight="1">
      <c r="B437" s="206"/>
      <c r="C437" s="75"/>
      <c r="D437" s="84"/>
      <c r="E437" s="84"/>
      <c r="F437" s="117"/>
    </row>
    <row r="438" spans="2:6" ht="12.75" customHeight="1">
      <c r="B438" s="206"/>
      <c r="C438" s="75"/>
      <c r="D438" s="84"/>
      <c r="E438" s="84"/>
      <c r="F438" s="117"/>
    </row>
    <row r="439" spans="2:6" ht="12.75" customHeight="1">
      <c r="B439" s="206"/>
      <c r="C439" s="75"/>
      <c r="D439" s="84"/>
      <c r="E439" s="84"/>
      <c r="F439" s="117"/>
    </row>
    <row r="440" spans="2:6" ht="12.75" customHeight="1">
      <c r="B440" s="206"/>
      <c r="C440" s="75"/>
      <c r="D440" s="84"/>
      <c r="E440" s="84"/>
      <c r="F440" s="117"/>
    </row>
    <row r="441" spans="2:6" ht="12.75" customHeight="1">
      <c r="B441" s="206"/>
      <c r="C441" s="75"/>
      <c r="D441" s="84"/>
      <c r="E441" s="84"/>
      <c r="F441" s="117"/>
    </row>
    <row r="442" spans="2:6" ht="255.75" customHeight="1">
      <c r="B442" s="206"/>
      <c r="C442" s="75"/>
      <c r="D442" s="84"/>
      <c r="E442" s="84"/>
      <c r="F442" s="117"/>
    </row>
    <row r="443" spans="2:6" ht="12.75" customHeight="1">
      <c r="B443" s="206"/>
      <c r="C443" s="75"/>
      <c r="D443" s="84"/>
      <c r="E443" s="84"/>
      <c r="F443" s="117"/>
    </row>
    <row r="444" spans="2:6" ht="12.75" customHeight="1">
      <c r="B444" s="206"/>
      <c r="C444" s="75"/>
      <c r="D444" s="84"/>
      <c r="E444" s="84"/>
      <c r="F444" s="117"/>
    </row>
    <row r="445" spans="2:6" ht="12.75" customHeight="1">
      <c r="B445" s="206"/>
      <c r="C445" s="75"/>
      <c r="D445" s="84"/>
      <c r="E445" s="84"/>
      <c r="F445" s="117"/>
    </row>
    <row r="446" spans="2:6" ht="12.75" customHeight="1">
      <c r="B446" s="206"/>
      <c r="C446" s="75"/>
      <c r="D446" s="84"/>
      <c r="E446" s="84"/>
      <c r="F446" s="117"/>
    </row>
    <row r="447" spans="2:6" ht="12.75" customHeight="1">
      <c r="B447" s="206"/>
      <c r="C447" s="75"/>
      <c r="D447" s="84"/>
      <c r="E447" s="84"/>
      <c r="F447" s="117"/>
    </row>
    <row r="448" spans="2:6" ht="12.75" customHeight="1">
      <c r="B448" s="206"/>
      <c r="C448" s="75"/>
      <c r="D448" s="84"/>
      <c r="E448" s="84"/>
      <c r="F448" s="117"/>
    </row>
    <row r="449" spans="1:6" ht="12.75" customHeight="1">
      <c r="A449" s="34"/>
    </row>
    <row r="450" spans="1:6" ht="12.75" customHeight="1">
      <c r="A450" s="34"/>
      <c r="B450" s="249"/>
      <c r="C450" s="75"/>
      <c r="D450" s="119"/>
      <c r="E450" s="120"/>
      <c r="F450" s="121"/>
    </row>
    <row r="451" spans="1:6" ht="12.75" customHeight="1">
      <c r="A451" s="34"/>
      <c r="B451" s="206"/>
      <c r="C451" s="75"/>
      <c r="D451" s="119"/>
      <c r="E451" s="120"/>
      <c r="F451" s="121"/>
    </row>
    <row r="452" spans="1:6" ht="12.75" customHeight="1">
      <c r="A452" s="34"/>
      <c r="B452" s="206"/>
      <c r="C452" s="75"/>
      <c r="D452" s="119"/>
      <c r="E452" s="120"/>
      <c r="F452" s="121"/>
    </row>
    <row r="453" spans="1:6" ht="12.75" customHeight="1">
      <c r="A453" s="34"/>
      <c r="B453" s="206"/>
      <c r="C453" s="75"/>
      <c r="D453" s="119"/>
      <c r="E453" s="120"/>
      <c r="F453" s="121"/>
    </row>
    <row r="454" spans="1:6" ht="12.75" customHeight="1">
      <c r="A454" s="34"/>
      <c r="B454" s="206"/>
      <c r="C454" s="75"/>
      <c r="D454" s="119"/>
      <c r="E454" s="120"/>
      <c r="F454" s="121"/>
    </row>
    <row r="455" spans="1:6" ht="12.75" customHeight="1">
      <c r="A455" s="34"/>
      <c r="B455" s="206"/>
      <c r="C455" s="75"/>
      <c r="D455" s="119"/>
      <c r="E455" s="120"/>
      <c r="F455" s="121"/>
    </row>
    <row r="456" spans="1:6" ht="12.75" customHeight="1">
      <c r="A456" s="34"/>
      <c r="B456" s="206"/>
      <c r="C456" s="75"/>
      <c r="D456" s="119"/>
      <c r="E456" s="120"/>
      <c r="F456" s="121"/>
    </row>
    <row r="457" spans="1:6" ht="12.75" customHeight="1">
      <c r="A457" s="34"/>
      <c r="B457" s="206"/>
      <c r="C457" s="75"/>
      <c r="D457" s="119"/>
      <c r="E457" s="120"/>
      <c r="F457" s="121"/>
    </row>
    <row r="458" spans="1:6" ht="12.75" customHeight="1">
      <c r="A458" s="34"/>
      <c r="B458" s="206"/>
      <c r="C458" s="75"/>
      <c r="D458" s="119"/>
      <c r="E458" s="120"/>
      <c r="F458" s="121"/>
    </row>
    <row r="459" spans="1:6" ht="12.75" customHeight="1">
      <c r="A459" s="34"/>
      <c r="B459" s="206"/>
      <c r="C459" s="75"/>
      <c r="D459" s="119"/>
      <c r="E459" s="120"/>
      <c r="F459" s="121"/>
    </row>
    <row r="460" spans="1:6" ht="12.75" customHeight="1">
      <c r="A460" s="34"/>
      <c r="B460" s="206"/>
      <c r="C460" s="75"/>
      <c r="D460" s="119"/>
      <c r="E460" s="120"/>
      <c r="F460" s="121"/>
    </row>
    <row r="461" spans="1:6" ht="12.75" customHeight="1">
      <c r="A461" s="34"/>
      <c r="B461" s="206"/>
      <c r="C461" s="75"/>
      <c r="D461" s="119"/>
      <c r="E461" s="120"/>
      <c r="F461" s="121"/>
    </row>
    <row r="462" spans="1:6" ht="12.75" customHeight="1">
      <c r="A462" s="34"/>
      <c r="B462" s="206"/>
      <c r="C462" s="75"/>
      <c r="D462" s="119"/>
      <c r="E462" s="120"/>
      <c r="F462" s="121"/>
    </row>
    <row r="463" spans="1:6" ht="12.75" customHeight="1">
      <c r="A463" s="34"/>
      <c r="B463" s="206"/>
      <c r="C463" s="75"/>
      <c r="D463" s="119"/>
      <c r="E463" s="120"/>
      <c r="F463" s="121"/>
    </row>
    <row r="464" spans="1:6" ht="12.75" customHeight="1">
      <c r="A464" s="34"/>
      <c r="B464" s="206"/>
      <c r="C464" s="75"/>
      <c r="D464" s="119"/>
      <c r="E464" s="120"/>
      <c r="F464" s="121"/>
    </row>
    <row r="465" spans="1:6" ht="12.75" customHeight="1">
      <c r="A465" s="34"/>
      <c r="B465" s="206"/>
      <c r="C465" s="75"/>
      <c r="D465" s="119"/>
      <c r="E465" s="120"/>
      <c r="F465" s="121"/>
    </row>
    <row r="466" spans="1:6" ht="15">
      <c r="A466" s="34"/>
      <c r="B466" s="206"/>
      <c r="C466" s="75"/>
      <c r="D466" s="119"/>
      <c r="E466" s="120"/>
      <c r="F466" s="121"/>
    </row>
    <row r="467" spans="1:6" ht="12.75" customHeight="1">
      <c r="A467" s="34"/>
      <c r="B467" s="206"/>
      <c r="C467" s="75"/>
      <c r="D467" s="119"/>
      <c r="E467" s="120"/>
      <c r="F467" s="121"/>
    </row>
    <row r="468" spans="1:6" ht="12.75" customHeight="1">
      <c r="A468" s="34"/>
      <c r="B468" s="206"/>
      <c r="C468" s="75"/>
      <c r="D468" s="119"/>
      <c r="E468" s="120"/>
      <c r="F468" s="121"/>
    </row>
    <row r="469" spans="1:6" ht="12.75" customHeight="1">
      <c r="A469" s="34"/>
      <c r="B469" s="206"/>
      <c r="C469" s="75"/>
      <c r="D469" s="119"/>
      <c r="E469" s="120"/>
      <c r="F469" s="121"/>
    </row>
    <row r="470" spans="1:6" ht="12.75" customHeight="1">
      <c r="A470" s="34"/>
      <c r="B470" s="206"/>
      <c r="C470" s="75"/>
      <c r="D470" s="119"/>
      <c r="E470" s="120"/>
      <c r="F470" s="121"/>
    </row>
    <row r="471" spans="1:6" ht="12.75" customHeight="1">
      <c r="B471" s="206"/>
      <c r="C471" s="75"/>
      <c r="D471" s="119"/>
      <c r="E471" s="120"/>
      <c r="F471" s="121"/>
    </row>
    <row r="472" spans="1:6" ht="12.75" customHeight="1">
      <c r="A472" s="34"/>
    </row>
    <row r="473" spans="1:6" ht="12.75" customHeight="1">
      <c r="A473" s="34"/>
      <c r="B473" s="206"/>
      <c r="C473" s="75"/>
      <c r="D473" s="87"/>
      <c r="E473" s="84"/>
      <c r="F473" s="117"/>
    </row>
    <row r="474" spans="1:6" ht="12.75" customHeight="1">
      <c r="A474" s="34"/>
      <c r="B474" s="206"/>
      <c r="C474" s="109"/>
      <c r="D474" s="118"/>
      <c r="E474" s="115"/>
      <c r="F474" s="123"/>
    </row>
    <row r="475" spans="1:6" ht="12.75" customHeight="1">
      <c r="A475" s="34"/>
      <c r="B475" s="206"/>
      <c r="C475" s="109"/>
      <c r="D475" s="118"/>
      <c r="E475" s="115"/>
      <c r="F475" s="123"/>
    </row>
    <row r="476" spans="1:6" ht="12.75" customHeight="1">
      <c r="A476" s="34"/>
      <c r="B476" s="206"/>
      <c r="C476" s="109"/>
      <c r="D476" s="118"/>
      <c r="E476" s="115"/>
      <c r="F476" s="123"/>
    </row>
    <row r="477" spans="1:6" ht="12.75" customHeight="1">
      <c r="A477" s="34"/>
      <c r="B477" s="206"/>
      <c r="C477" s="109"/>
      <c r="D477" s="118"/>
      <c r="E477" s="115"/>
      <c r="F477" s="123"/>
    </row>
    <row r="478" spans="1:6" ht="12.75" customHeight="1">
      <c r="A478" s="34"/>
      <c r="B478" s="206"/>
      <c r="C478" s="109"/>
      <c r="D478" s="118"/>
      <c r="E478" s="115"/>
      <c r="F478" s="123"/>
    </row>
    <row r="479" spans="1:6" ht="12.75" customHeight="1">
      <c r="A479" s="34"/>
      <c r="B479" s="206"/>
      <c r="C479" s="109"/>
      <c r="D479" s="118"/>
      <c r="E479" s="115"/>
      <c r="F479" s="123"/>
    </row>
    <row r="480" spans="1:6" ht="12.75" customHeight="1">
      <c r="A480" s="34"/>
      <c r="B480" s="206"/>
      <c r="C480" s="109"/>
      <c r="D480" s="118"/>
      <c r="E480" s="115"/>
      <c r="F480" s="123"/>
    </row>
    <row r="481" spans="1:6" ht="12.75" customHeight="1">
      <c r="A481" s="34"/>
      <c r="B481" s="206"/>
      <c r="C481" s="109"/>
      <c r="D481" s="118"/>
      <c r="E481" s="115"/>
      <c r="F481" s="123"/>
    </row>
    <row r="482" spans="1:6" ht="12.75" customHeight="1">
      <c r="A482" s="34"/>
      <c r="B482" s="206"/>
      <c r="C482" s="109"/>
      <c r="D482" s="118"/>
      <c r="E482" s="115"/>
      <c r="F482" s="123"/>
    </row>
    <row r="483" spans="1:6" ht="12.75" customHeight="1">
      <c r="A483" s="34"/>
      <c r="B483" s="206"/>
      <c r="C483" s="109"/>
      <c r="D483" s="118"/>
      <c r="E483" s="115"/>
      <c r="F483" s="123"/>
    </row>
    <row r="484" spans="1:6" ht="12.75" customHeight="1">
      <c r="A484" s="34"/>
      <c r="B484" s="206"/>
      <c r="C484" s="109"/>
      <c r="D484" s="118"/>
      <c r="E484" s="115"/>
      <c r="F484" s="123"/>
    </row>
    <row r="485" spans="1:6" ht="12.75" customHeight="1">
      <c r="A485" s="34"/>
      <c r="B485" s="206"/>
      <c r="C485" s="109"/>
      <c r="D485" s="118"/>
      <c r="E485" s="115"/>
      <c r="F485" s="123"/>
    </row>
    <row r="486" spans="1:6" ht="12.75" customHeight="1">
      <c r="A486" s="34"/>
      <c r="B486" s="206"/>
      <c r="C486" s="109"/>
      <c r="D486" s="118"/>
      <c r="E486" s="115"/>
      <c r="F486" s="123"/>
    </row>
    <row r="487" spans="1:6" ht="12.75" customHeight="1">
      <c r="A487" s="34"/>
      <c r="B487" s="206"/>
      <c r="C487" s="109"/>
      <c r="D487" s="118"/>
      <c r="E487" s="115"/>
      <c r="F487" s="123"/>
    </row>
    <row r="488" spans="1:6" ht="12.75" customHeight="1">
      <c r="A488" s="34"/>
      <c r="B488" s="206"/>
      <c r="C488" s="109"/>
      <c r="D488" s="118"/>
      <c r="E488" s="115"/>
      <c r="F488" s="123"/>
    </row>
    <row r="489" spans="1:6" ht="12.75" customHeight="1">
      <c r="A489" s="34"/>
      <c r="B489" s="206"/>
      <c r="C489" s="109"/>
      <c r="D489" s="118"/>
      <c r="E489" s="115"/>
      <c r="F489" s="123"/>
    </row>
    <row r="490" spans="1:6" ht="12.75" customHeight="1">
      <c r="A490" s="34"/>
      <c r="B490" s="206"/>
      <c r="C490" s="109"/>
      <c r="D490" s="118"/>
      <c r="E490" s="115"/>
      <c r="F490" s="123"/>
    </row>
    <row r="491" spans="1:6" ht="12.75" customHeight="1">
      <c r="A491" s="34"/>
      <c r="B491" s="206"/>
      <c r="C491" s="109"/>
      <c r="D491" s="118"/>
      <c r="E491" s="115"/>
      <c r="F491" s="123"/>
    </row>
    <row r="492" spans="1:6" ht="12.75" customHeight="1">
      <c r="A492" s="34"/>
      <c r="B492" s="206"/>
      <c r="C492" s="109"/>
      <c r="D492" s="118"/>
      <c r="E492" s="115"/>
      <c r="F492" s="123"/>
    </row>
    <row r="493" spans="1:6" ht="12.75" customHeight="1">
      <c r="A493" s="34"/>
      <c r="B493" s="206"/>
      <c r="C493" s="109"/>
      <c r="D493" s="118"/>
      <c r="E493" s="115"/>
      <c r="F493" s="123"/>
    </row>
    <row r="494" spans="1:6" ht="12.75" customHeight="1">
      <c r="A494" s="34"/>
      <c r="B494" s="206"/>
      <c r="C494" s="109"/>
      <c r="D494" s="118"/>
      <c r="E494" s="115"/>
      <c r="F494" s="123"/>
    </row>
    <row r="495" spans="1:6" ht="12.75" customHeight="1">
      <c r="B495" s="206"/>
      <c r="C495" s="109"/>
      <c r="D495" s="118"/>
      <c r="E495" s="115"/>
      <c r="F495" s="123"/>
    </row>
  </sheetData>
  <pageMargins left="0.70866141732283472" right="0.70866141732283472" top="0.74803149606299213" bottom="0.74803149606299213" header="0.31496062992125984" footer="0.31496062992125984"/>
  <pageSetup paperSize="9" orientation="portrait" r:id="rId1"/>
  <headerFooter>
    <oddFooter>&amp;CStran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H354"/>
  <sheetViews>
    <sheetView showZeros="0" workbookViewId="0">
      <selection activeCell="E9" sqref="E9"/>
    </sheetView>
  </sheetViews>
  <sheetFormatPr defaultRowHeight="12.75" customHeight="1"/>
  <cols>
    <col min="1" max="1" width="4.7109375" style="52" customWidth="1"/>
    <col min="2" max="2" width="30.7109375" style="204" customWidth="1"/>
    <col min="3" max="3" width="4.7109375" style="74" customWidth="1"/>
    <col min="4" max="4" width="11.7109375" style="103" customWidth="1"/>
    <col min="5" max="5" width="11.7109375" style="104" customWidth="1"/>
    <col min="6" max="6" width="12.7109375" style="105" customWidth="1"/>
    <col min="7" max="7" width="4.7109375" style="105" customWidth="1"/>
    <col min="243" max="243" width="4.7109375" customWidth="1"/>
    <col min="244" max="244" width="30.7109375" customWidth="1"/>
    <col min="245" max="245" width="4.7109375" customWidth="1"/>
    <col min="246" max="246" width="13.7109375" customWidth="1"/>
    <col min="247" max="249" width="12.7109375" customWidth="1"/>
    <col min="251" max="251" width="21" customWidth="1"/>
    <col min="252" max="252" width="36.5703125" customWidth="1"/>
    <col min="499" max="499" width="4.7109375" customWidth="1"/>
    <col min="500" max="500" width="30.7109375" customWidth="1"/>
    <col min="501" max="501" width="4.7109375" customWidth="1"/>
    <col min="502" max="502" width="13.7109375" customWidth="1"/>
    <col min="503" max="505" width="12.7109375" customWidth="1"/>
    <col min="507" max="507" width="21" customWidth="1"/>
    <col min="508" max="508" width="36.5703125" customWidth="1"/>
    <col min="755" max="755" width="4.7109375" customWidth="1"/>
    <col min="756" max="756" width="30.7109375" customWidth="1"/>
    <col min="757" max="757" width="4.7109375" customWidth="1"/>
    <col min="758" max="758" width="13.7109375" customWidth="1"/>
    <col min="759" max="761" width="12.7109375" customWidth="1"/>
    <col min="763" max="763" width="21" customWidth="1"/>
    <col min="764" max="764" width="36.5703125" customWidth="1"/>
    <col min="1011" max="1011" width="4.7109375" customWidth="1"/>
    <col min="1012" max="1012" width="30.7109375" customWidth="1"/>
    <col min="1013" max="1013" width="4.7109375" customWidth="1"/>
    <col min="1014" max="1014" width="13.7109375" customWidth="1"/>
    <col min="1015" max="1017" width="12.7109375" customWidth="1"/>
    <col min="1019" max="1019" width="21" customWidth="1"/>
    <col min="1020" max="1020" width="36.5703125" customWidth="1"/>
    <col min="1267" max="1267" width="4.7109375" customWidth="1"/>
    <col min="1268" max="1268" width="30.7109375" customWidth="1"/>
    <col min="1269" max="1269" width="4.7109375" customWidth="1"/>
    <col min="1270" max="1270" width="13.7109375" customWidth="1"/>
    <col min="1271" max="1273" width="12.7109375" customWidth="1"/>
    <col min="1275" max="1275" width="21" customWidth="1"/>
    <col min="1276" max="1276" width="36.5703125" customWidth="1"/>
    <col min="1523" max="1523" width="4.7109375" customWidth="1"/>
    <col min="1524" max="1524" width="30.7109375" customWidth="1"/>
    <col min="1525" max="1525" width="4.7109375" customWidth="1"/>
    <col min="1526" max="1526" width="13.7109375" customWidth="1"/>
    <col min="1527" max="1529" width="12.7109375" customWidth="1"/>
    <col min="1531" max="1531" width="21" customWidth="1"/>
    <col min="1532" max="1532" width="36.5703125" customWidth="1"/>
    <col min="1779" max="1779" width="4.7109375" customWidth="1"/>
    <col min="1780" max="1780" width="30.7109375" customWidth="1"/>
    <col min="1781" max="1781" width="4.7109375" customWidth="1"/>
    <col min="1782" max="1782" width="13.7109375" customWidth="1"/>
    <col min="1783" max="1785" width="12.7109375" customWidth="1"/>
    <col min="1787" max="1787" width="21" customWidth="1"/>
    <col min="1788" max="1788" width="36.5703125" customWidth="1"/>
    <col min="2035" max="2035" width="4.7109375" customWidth="1"/>
    <col min="2036" max="2036" width="30.7109375" customWidth="1"/>
    <col min="2037" max="2037" width="4.7109375" customWidth="1"/>
    <col min="2038" max="2038" width="13.7109375" customWidth="1"/>
    <col min="2039" max="2041" width="12.7109375" customWidth="1"/>
    <col min="2043" max="2043" width="21" customWidth="1"/>
    <col min="2044" max="2044" width="36.5703125" customWidth="1"/>
    <col min="2291" max="2291" width="4.7109375" customWidth="1"/>
    <col min="2292" max="2292" width="30.7109375" customWidth="1"/>
    <col min="2293" max="2293" width="4.7109375" customWidth="1"/>
    <col min="2294" max="2294" width="13.7109375" customWidth="1"/>
    <col min="2295" max="2297" width="12.7109375" customWidth="1"/>
    <col min="2299" max="2299" width="21" customWidth="1"/>
    <col min="2300" max="2300" width="36.5703125" customWidth="1"/>
    <col min="2547" max="2547" width="4.7109375" customWidth="1"/>
    <col min="2548" max="2548" width="30.7109375" customWidth="1"/>
    <col min="2549" max="2549" width="4.7109375" customWidth="1"/>
    <col min="2550" max="2550" width="13.7109375" customWidth="1"/>
    <col min="2551" max="2553" width="12.7109375" customWidth="1"/>
    <col min="2555" max="2555" width="21" customWidth="1"/>
    <col min="2556" max="2556" width="36.5703125" customWidth="1"/>
    <col min="2803" max="2803" width="4.7109375" customWidth="1"/>
    <col min="2804" max="2804" width="30.7109375" customWidth="1"/>
    <col min="2805" max="2805" width="4.7109375" customWidth="1"/>
    <col min="2806" max="2806" width="13.7109375" customWidth="1"/>
    <col min="2807" max="2809" width="12.7109375" customWidth="1"/>
    <col min="2811" max="2811" width="21" customWidth="1"/>
    <col min="2812" max="2812" width="36.5703125" customWidth="1"/>
    <col min="3059" max="3059" width="4.7109375" customWidth="1"/>
    <col min="3060" max="3060" width="30.7109375" customWidth="1"/>
    <col min="3061" max="3061" width="4.7109375" customWidth="1"/>
    <col min="3062" max="3062" width="13.7109375" customWidth="1"/>
    <col min="3063" max="3065" width="12.7109375" customWidth="1"/>
    <col min="3067" max="3067" width="21" customWidth="1"/>
    <col min="3068" max="3068" width="36.5703125" customWidth="1"/>
    <col min="3315" max="3315" width="4.7109375" customWidth="1"/>
    <col min="3316" max="3316" width="30.7109375" customWidth="1"/>
    <col min="3317" max="3317" width="4.7109375" customWidth="1"/>
    <col min="3318" max="3318" width="13.7109375" customWidth="1"/>
    <col min="3319" max="3321" width="12.7109375" customWidth="1"/>
    <col min="3323" max="3323" width="21" customWidth="1"/>
    <col min="3324" max="3324" width="36.5703125" customWidth="1"/>
    <col min="3571" max="3571" width="4.7109375" customWidth="1"/>
    <col min="3572" max="3572" width="30.7109375" customWidth="1"/>
    <col min="3573" max="3573" width="4.7109375" customWidth="1"/>
    <col min="3574" max="3574" width="13.7109375" customWidth="1"/>
    <col min="3575" max="3577" width="12.7109375" customWidth="1"/>
    <col min="3579" max="3579" width="21" customWidth="1"/>
    <col min="3580" max="3580" width="36.5703125" customWidth="1"/>
    <col min="3827" max="3827" width="4.7109375" customWidth="1"/>
    <col min="3828" max="3828" width="30.7109375" customWidth="1"/>
    <col min="3829" max="3829" width="4.7109375" customWidth="1"/>
    <col min="3830" max="3830" width="13.7109375" customWidth="1"/>
    <col min="3831" max="3833" width="12.7109375" customWidth="1"/>
    <col min="3835" max="3835" width="21" customWidth="1"/>
    <col min="3836" max="3836" width="36.5703125" customWidth="1"/>
    <col min="4083" max="4083" width="4.7109375" customWidth="1"/>
    <col min="4084" max="4084" width="30.7109375" customWidth="1"/>
    <col min="4085" max="4085" width="4.7109375" customWidth="1"/>
    <col min="4086" max="4086" width="13.7109375" customWidth="1"/>
    <col min="4087" max="4089" width="12.7109375" customWidth="1"/>
    <col min="4091" max="4091" width="21" customWidth="1"/>
    <col min="4092" max="4092" width="36.5703125" customWidth="1"/>
    <col min="4339" max="4339" width="4.7109375" customWidth="1"/>
    <col min="4340" max="4340" width="30.7109375" customWidth="1"/>
    <col min="4341" max="4341" width="4.7109375" customWidth="1"/>
    <col min="4342" max="4342" width="13.7109375" customWidth="1"/>
    <col min="4343" max="4345" width="12.7109375" customWidth="1"/>
    <col min="4347" max="4347" width="21" customWidth="1"/>
    <col min="4348" max="4348" width="36.5703125" customWidth="1"/>
    <col min="4595" max="4595" width="4.7109375" customWidth="1"/>
    <col min="4596" max="4596" width="30.7109375" customWidth="1"/>
    <col min="4597" max="4597" width="4.7109375" customWidth="1"/>
    <col min="4598" max="4598" width="13.7109375" customWidth="1"/>
    <col min="4599" max="4601" width="12.7109375" customWidth="1"/>
    <col min="4603" max="4603" width="21" customWidth="1"/>
    <col min="4604" max="4604" width="36.5703125" customWidth="1"/>
    <col min="4851" max="4851" width="4.7109375" customWidth="1"/>
    <col min="4852" max="4852" width="30.7109375" customWidth="1"/>
    <col min="4853" max="4853" width="4.7109375" customWidth="1"/>
    <col min="4854" max="4854" width="13.7109375" customWidth="1"/>
    <col min="4855" max="4857" width="12.7109375" customWidth="1"/>
    <col min="4859" max="4859" width="21" customWidth="1"/>
    <col min="4860" max="4860" width="36.5703125" customWidth="1"/>
    <col min="5107" max="5107" width="4.7109375" customWidth="1"/>
    <col min="5108" max="5108" width="30.7109375" customWidth="1"/>
    <col min="5109" max="5109" width="4.7109375" customWidth="1"/>
    <col min="5110" max="5110" width="13.7109375" customWidth="1"/>
    <col min="5111" max="5113" width="12.7109375" customWidth="1"/>
    <col min="5115" max="5115" width="21" customWidth="1"/>
    <col min="5116" max="5116" width="36.5703125" customWidth="1"/>
    <col min="5363" max="5363" width="4.7109375" customWidth="1"/>
    <col min="5364" max="5364" width="30.7109375" customWidth="1"/>
    <col min="5365" max="5365" width="4.7109375" customWidth="1"/>
    <col min="5366" max="5366" width="13.7109375" customWidth="1"/>
    <col min="5367" max="5369" width="12.7109375" customWidth="1"/>
    <col min="5371" max="5371" width="21" customWidth="1"/>
    <col min="5372" max="5372" width="36.5703125" customWidth="1"/>
    <col min="5619" max="5619" width="4.7109375" customWidth="1"/>
    <col min="5620" max="5620" width="30.7109375" customWidth="1"/>
    <col min="5621" max="5621" width="4.7109375" customWidth="1"/>
    <col min="5622" max="5622" width="13.7109375" customWidth="1"/>
    <col min="5623" max="5625" width="12.7109375" customWidth="1"/>
    <col min="5627" max="5627" width="21" customWidth="1"/>
    <col min="5628" max="5628" width="36.5703125" customWidth="1"/>
    <col min="5875" max="5875" width="4.7109375" customWidth="1"/>
    <col min="5876" max="5876" width="30.7109375" customWidth="1"/>
    <col min="5877" max="5877" width="4.7109375" customWidth="1"/>
    <col min="5878" max="5878" width="13.7109375" customWidth="1"/>
    <col min="5879" max="5881" width="12.7109375" customWidth="1"/>
    <col min="5883" max="5883" width="21" customWidth="1"/>
    <col min="5884" max="5884" width="36.5703125" customWidth="1"/>
    <col min="6131" max="6131" width="4.7109375" customWidth="1"/>
    <col min="6132" max="6132" width="30.7109375" customWidth="1"/>
    <col min="6133" max="6133" width="4.7109375" customWidth="1"/>
    <col min="6134" max="6134" width="13.7109375" customWidth="1"/>
    <col min="6135" max="6137" width="12.7109375" customWidth="1"/>
    <col min="6139" max="6139" width="21" customWidth="1"/>
    <col min="6140" max="6140" width="36.5703125" customWidth="1"/>
    <col min="6387" max="6387" width="4.7109375" customWidth="1"/>
    <col min="6388" max="6388" width="30.7109375" customWidth="1"/>
    <col min="6389" max="6389" width="4.7109375" customWidth="1"/>
    <col min="6390" max="6390" width="13.7109375" customWidth="1"/>
    <col min="6391" max="6393" width="12.7109375" customWidth="1"/>
    <col min="6395" max="6395" width="21" customWidth="1"/>
    <col min="6396" max="6396" width="36.5703125" customWidth="1"/>
    <col min="6643" max="6643" width="4.7109375" customWidth="1"/>
    <col min="6644" max="6644" width="30.7109375" customWidth="1"/>
    <col min="6645" max="6645" width="4.7109375" customWidth="1"/>
    <col min="6646" max="6646" width="13.7109375" customWidth="1"/>
    <col min="6647" max="6649" width="12.7109375" customWidth="1"/>
    <col min="6651" max="6651" width="21" customWidth="1"/>
    <col min="6652" max="6652" width="36.5703125" customWidth="1"/>
    <col min="6899" max="6899" width="4.7109375" customWidth="1"/>
    <col min="6900" max="6900" width="30.7109375" customWidth="1"/>
    <col min="6901" max="6901" width="4.7109375" customWidth="1"/>
    <col min="6902" max="6902" width="13.7109375" customWidth="1"/>
    <col min="6903" max="6905" width="12.7109375" customWidth="1"/>
    <col min="6907" max="6907" width="21" customWidth="1"/>
    <col min="6908" max="6908" width="36.5703125" customWidth="1"/>
    <col min="7155" max="7155" width="4.7109375" customWidth="1"/>
    <col min="7156" max="7156" width="30.7109375" customWidth="1"/>
    <col min="7157" max="7157" width="4.7109375" customWidth="1"/>
    <col min="7158" max="7158" width="13.7109375" customWidth="1"/>
    <col min="7159" max="7161" width="12.7109375" customWidth="1"/>
    <col min="7163" max="7163" width="21" customWidth="1"/>
    <col min="7164" max="7164" width="36.5703125" customWidth="1"/>
    <col min="7411" max="7411" width="4.7109375" customWidth="1"/>
    <col min="7412" max="7412" width="30.7109375" customWidth="1"/>
    <col min="7413" max="7413" width="4.7109375" customWidth="1"/>
    <col min="7414" max="7414" width="13.7109375" customWidth="1"/>
    <col min="7415" max="7417" width="12.7109375" customWidth="1"/>
    <col min="7419" max="7419" width="21" customWidth="1"/>
    <col min="7420" max="7420" width="36.5703125" customWidth="1"/>
    <col min="7667" max="7667" width="4.7109375" customWidth="1"/>
    <col min="7668" max="7668" width="30.7109375" customWidth="1"/>
    <col min="7669" max="7669" width="4.7109375" customWidth="1"/>
    <col min="7670" max="7670" width="13.7109375" customWidth="1"/>
    <col min="7671" max="7673" width="12.7109375" customWidth="1"/>
    <col min="7675" max="7675" width="21" customWidth="1"/>
    <col min="7676" max="7676" width="36.5703125" customWidth="1"/>
    <col min="7923" max="7923" width="4.7109375" customWidth="1"/>
    <col min="7924" max="7924" width="30.7109375" customWidth="1"/>
    <col min="7925" max="7925" width="4.7109375" customWidth="1"/>
    <col min="7926" max="7926" width="13.7109375" customWidth="1"/>
    <col min="7927" max="7929" width="12.7109375" customWidth="1"/>
    <col min="7931" max="7931" width="21" customWidth="1"/>
    <col min="7932" max="7932" width="36.5703125" customWidth="1"/>
    <col min="8179" max="8179" width="4.7109375" customWidth="1"/>
    <col min="8180" max="8180" width="30.7109375" customWidth="1"/>
    <col min="8181" max="8181" width="4.7109375" customWidth="1"/>
    <col min="8182" max="8182" width="13.7109375" customWidth="1"/>
    <col min="8183" max="8185" width="12.7109375" customWidth="1"/>
    <col min="8187" max="8187" width="21" customWidth="1"/>
    <col min="8188" max="8188" width="36.5703125" customWidth="1"/>
    <col min="8435" max="8435" width="4.7109375" customWidth="1"/>
    <col min="8436" max="8436" width="30.7109375" customWidth="1"/>
    <col min="8437" max="8437" width="4.7109375" customWidth="1"/>
    <col min="8438" max="8438" width="13.7109375" customWidth="1"/>
    <col min="8439" max="8441" width="12.7109375" customWidth="1"/>
    <col min="8443" max="8443" width="21" customWidth="1"/>
    <col min="8444" max="8444" width="36.5703125" customWidth="1"/>
    <col min="8691" max="8691" width="4.7109375" customWidth="1"/>
    <col min="8692" max="8692" width="30.7109375" customWidth="1"/>
    <col min="8693" max="8693" width="4.7109375" customWidth="1"/>
    <col min="8694" max="8694" width="13.7109375" customWidth="1"/>
    <col min="8695" max="8697" width="12.7109375" customWidth="1"/>
    <col min="8699" max="8699" width="21" customWidth="1"/>
    <col min="8700" max="8700" width="36.5703125" customWidth="1"/>
    <col min="8947" max="8947" width="4.7109375" customWidth="1"/>
    <col min="8948" max="8948" width="30.7109375" customWidth="1"/>
    <col min="8949" max="8949" width="4.7109375" customWidth="1"/>
    <col min="8950" max="8950" width="13.7109375" customWidth="1"/>
    <col min="8951" max="8953" width="12.7109375" customWidth="1"/>
    <col min="8955" max="8955" width="21" customWidth="1"/>
    <col min="8956" max="8956" width="36.5703125" customWidth="1"/>
    <col min="9203" max="9203" width="4.7109375" customWidth="1"/>
    <col min="9204" max="9204" width="30.7109375" customWidth="1"/>
    <col min="9205" max="9205" width="4.7109375" customWidth="1"/>
    <col min="9206" max="9206" width="13.7109375" customWidth="1"/>
    <col min="9207" max="9209" width="12.7109375" customWidth="1"/>
    <col min="9211" max="9211" width="21" customWidth="1"/>
    <col min="9212" max="9212" width="36.5703125" customWidth="1"/>
    <col min="9459" max="9459" width="4.7109375" customWidth="1"/>
    <col min="9460" max="9460" width="30.7109375" customWidth="1"/>
    <col min="9461" max="9461" width="4.7109375" customWidth="1"/>
    <col min="9462" max="9462" width="13.7109375" customWidth="1"/>
    <col min="9463" max="9465" width="12.7109375" customWidth="1"/>
    <col min="9467" max="9467" width="21" customWidth="1"/>
    <col min="9468" max="9468" width="36.5703125" customWidth="1"/>
    <col min="9715" max="9715" width="4.7109375" customWidth="1"/>
    <col min="9716" max="9716" width="30.7109375" customWidth="1"/>
    <col min="9717" max="9717" width="4.7109375" customWidth="1"/>
    <col min="9718" max="9718" width="13.7109375" customWidth="1"/>
    <col min="9719" max="9721" width="12.7109375" customWidth="1"/>
    <col min="9723" max="9723" width="21" customWidth="1"/>
    <col min="9724" max="9724" width="36.5703125" customWidth="1"/>
    <col min="9971" max="9971" width="4.7109375" customWidth="1"/>
    <col min="9972" max="9972" width="30.7109375" customWidth="1"/>
    <col min="9973" max="9973" width="4.7109375" customWidth="1"/>
    <col min="9974" max="9974" width="13.7109375" customWidth="1"/>
    <col min="9975" max="9977" width="12.7109375" customWidth="1"/>
    <col min="9979" max="9979" width="21" customWidth="1"/>
    <col min="9980" max="9980" width="36.5703125" customWidth="1"/>
    <col min="10227" max="10227" width="4.7109375" customWidth="1"/>
    <col min="10228" max="10228" width="30.7109375" customWidth="1"/>
    <col min="10229" max="10229" width="4.7109375" customWidth="1"/>
    <col min="10230" max="10230" width="13.7109375" customWidth="1"/>
    <col min="10231" max="10233" width="12.7109375" customWidth="1"/>
    <col min="10235" max="10235" width="21" customWidth="1"/>
    <col min="10236" max="10236" width="36.5703125" customWidth="1"/>
    <col min="10483" max="10483" width="4.7109375" customWidth="1"/>
    <col min="10484" max="10484" width="30.7109375" customWidth="1"/>
    <col min="10485" max="10485" width="4.7109375" customWidth="1"/>
    <col min="10486" max="10486" width="13.7109375" customWidth="1"/>
    <col min="10487" max="10489" width="12.7109375" customWidth="1"/>
    <col min="10491" max="10491" width="21" customWidth="1"/>
    <col min="10492" max="10492" width="36.5703125" customWidth="1"/>
    <col min="10739" max="10739" width="4.7109375" customWidth="1"/>
    <col min="10740" max="10740" width="30.7109375" customWidth="1"/>
    <col min="10741" max="10741" width="4.7109375" customWidth="1"/>
    <col min="10742" max="10742" width="13.7109375" customWidth="1"/>
    <col min="10743" max="10745" width="12.7109375" customWidth="1"/>
    <col min="10747" max="10747" width="21" customWidth="1"/>
    <col min="10748" max="10748" width="36.5703125" customWidth="1"/>
    <col min="10995" max="10995" width="4.7109375" customWidth="1"/>
    <col min="10996" max="10996" width="30.7109375" customWidth="1"/>
    <col min="10997" max="10997" width="4.7109375" customWidth="1"/>
    <col min="10998" max="10998" width="13.7109375" customWidth="1"/>
    <col min="10999" max="11001" width="12.7109375" customWidth="1"/>
    <col min="11003" max="11003" width="21" customWidth="1"/>
    <col min="11004" max="11004" width="36.5703125" customWidth="1"/>
    <col min="11251" max="11251" width="4.7109375" customWidth="1"/>
    <col min="11252" max="11252" width="30.7109375" customWidth="1"/>
    <col min="11253" max="11253" width="4.7109375" customWidth="1"/>
    <col min="11254" max="11254" width="13.7109375" customWidth="1"/>
    <col min="11255" max="11257" width="12.7109375" customWidth="1"/>
    <col min="11259" max="11259" width="21" customWidth="1"/>
    <col min="11260" max="11260" width="36.5703125" customWidth="1"/>
    <col min="11507" max="11507" width="4.7109375" customWidth="1"/>
    <col min="11508" max="11508" width="30.7109375" customWidth="1"/>
    <col min="11509" max="11509" width="4.7109375" customWidth="1"/>
    <col min="11510" max="11510" width="13.7109375" customWidth="1"/>
    <col min="11511" max="11513" width="12.7109375" customWidth="1"/>
    <col min="11515" max="11515" width="21" customWidth="1"/>
    <col min="11516" max="11516" width="36.5703125" customWidth="1"/>
    <col min="11763" max="11763" width="4.7109375" customWidth="1"/>
    <col min="11764" max="11764" width="30.7109375" customWidth="1"/>
    <col min="11765" max="11765" width="4.7109375" customWidth="1"/>
    <col min="11766" max="11766" width="13.7109375" customWidth="1"/>
    <col min="11767" max="11769" width="12.7109375" customWidth="1"/>
    <col min="11771" max="11771" width="21" customWidth="1"/>
    <col min="11772" max="11772" width="36.5703125" customWidth="1"/>
    <col min="12019" max="12019" width="4.7109375" customWidth="1"/>
    <col min="12020" max="12020" width="30.7109375" customWidth="1"/>
    <col min="12021" max="12021" width="4.7109375" customWidth="1"/>
    <col min="12022" max="12022" width="13.7109375" customWidth="1"/>
    <col min="12023" max="12025" width="12.7109375" customWidth="1"/>
    <col min="12027" max="12027" width="21" customWidth="1"/>
    <col min="12028" max="12028" width="36.5703125" customWidth="1"/>
    <col min="12275" max="12275" width="4.7109375" customWidth="1"/>
    <col min="12276" max="12276" width="30.7109375" customWidth="1"/>
    <col min="12277" max="12277" width="4.7109375" customWidth="1"/>
    <col min="12278" max="12278" width="13.7109375" customWidth="1"/>
    <col min="12279" max="12281" width="12.7109375" customWidth="1"/>
    <col min="12283" max="12283" width="21" customWidth="1"/>
    <col min="12284" max="12284" width="36.5703125" customWidth="1"/>
    <col min="12531" max="12531" width="4.7109375" customWidth="1"/>
    <col min="12532" max="12532" width="30.7109375" customWidth="1"/>
    <col min="12533" max="12533" width="4.7109375" customWidth="1"/>
    <col min="12534" max="12534" width="13.7109375" customWidth="1"/>
    <col min="12535" max="12537" width="12.7109375" customWidth="1"/>
    <col min="12539" max="12539" width="21" customWidth="1"/>
    <col min="12540" max="12540" width="36.5703125" customWidth="1"/>
    <col min="12787" max="12787" width="4.7109375" customWidth="1"/>
    <col min="12788" max="12788" width="30.7109375" customWidth="1"/>
    <col min="12789" max="12789" width="4.7109375" customWidth="1"/>
    <col min="12790" max="12790" width="13.7109375" customWidth="1"/>
    <col min="12791" max="12793" width="12.7109375" customWidth="1"/>
    <col min="12795" max="12795" width="21" customWidth="1"/>
    <col min="12796" max="12796" width="36.5703125" customWidth="1"/>
    <col min="13043" max="13043" width="4.7109375" customWidth="1"/>
    <col min="13044" max="13044" width="30.7109375" customWidth="1"/>
    <col min="13045" max="13045" width="4.7109375" customWidth="1"/>
    <col min="13046" max="13046" width="13.7109375" customWidth="1"/>
    <col min="13047" max="13049" width="12.7109375" customWidth="1"/>
    <col min="13051" max="13051" width="21" customWidth="1"/>
    <col min="13052" max="13052" width="36.5703125" customWidth="1"/>
    <col min="13299" max="13299" width="4.7109375" customWidth="1"/>
    <col min="13300" max="13300" width="30.7109375" customWidth="1"/>
    <col min="13301" max="13301" width="4.7109375" customWidth="1"/>
    <col min="13302" max="13302" width="13.7109375" customWidth="1"/>
    <col min="13303" max="13305" width="12.7109375" customWidth="1"/>
    <col min="13307" max="13307" width="21" customWidth="1"/>
    <col min="13308" max="13308" width="36.5703125" customWidth="1"/>
    <col min="13555" max="13555" width="4.7109375" customWidth="1"/>
    <col min="13556" max="13556" width="30.7109375" customWidth="1"/>
    <col min="13557" max="13557" width="4.7109375" customWidth="1"/>
    <col min="13558" max="13558" width="13.7109375" customWidth="1"/>
    <col min="13559" max="13561" width="12.7109375" customWidth="1"/>
    <col min="13563" max="13563" width="21" customWidth="1"/>
    <col min="13564" max="13564" width="36.5703125" customWidth="1"/>
    <col min="13811" max="13811" width="4.7109375" customWidth="1"/>
    <col min="13812" max="13812" width="30.7109375" customWidth="1"/>
    <col min="13813" max="13813" width="4.7109375" customWidth="1"/>
    <col min="13814" max="13814" width="13.7109375" customWidth="1"/>
    <col min="13815" max="13817" width="12.7109375" customWidth="1"/>
    <col min="13819" max="13819" width="21" customWidth="1"/>
    <col min="13820" max="13820" width="36.5703125" customWidth="1"/>
    <col min="14067" max="14067" width="4.7109375" customWidth="1"/>
    <col min="14068" max="14068" width="30.7109375" customWidth="1"/>
    <col min="14069" max="14069" width="4.7109375" customWidth="1"/>
    <col min="14070" max="14070" width="13.7109375" customWidth="1"/>
    <col min="14071" max="14073" width="12.7109375" customWidth="1"/>
    <col min="14075" max="14075" width="21" customWidth="1"/>
    <col min="14076" max="14076" width="36.5703125" customWidth="1"/>
    <col min="14323" max="14323" width="4.7109375" customWidth="1"/>
    <col min="14324" max="14324" width="30.7109375" customWidth="1"/>
    <col min="14325" max="14325" width="4.7109375" customWidth="1"/>
    <col min="14326" max="14326" width="13.7109375" customWidth="1"/>
    <col min="14327" max="14329" width="12.7109375" customWidth="1"/>
    <col min="14331" max="14331" width="21" customWidth="1"/>
    <col min="14332" max="14332" width="36.5703125" customWidth="1"/>
    <col min="14579" max="14579" width="4.7109375" customWidth="1"/>
    <col min="14580" max="14580" width="30.7109375" customWidth="1"/>
    <col min="14581" max="14581" width="4.7109375" customWidth="1"/>
    <col min="14582" max="14582" width="13.7109375" customWidth="1"/>
    <col min="14583" max="14585" width="12.7109375" customWidth="1"/>
    <col min="14587" max="14587" width="21" customWidth="1"/>
    <col min="14588" max="14588" width="36.5703125" customWidth="1"/>
    <col min="14835" max="14835" width="4.7109375" customWidth="1"/>
    <col min="14836" max="14836" width="30.7109375" customWidth="1"/>
    <col min="14837" max="14837" width="4.7109375" customWidth="1"/>
    <col min="14838" max="14838" width="13.7109375" customWidth="1"/>
    <col min="14839" max="14841" width="12.7109375" customWidth="1"/>
    <col min="14843" max="14843" width="21" customWidth="1"/>
    <col min="14844" max="14844" width="36.5703125" customWidth="1"/>
    <col min="15091" max="15091" width="4.7109375" customWidth="1"/>
    <col min="15092" max="15092" width="30.7109375" customWidth="1"/>
    <col min="15093" max="15093" width="4.7109375" customWidth="1"/>
    <col min="15094" max="15094" width="13.7109375" customWidth="1"/>
    <col min="15095" max="15097" width="12.7109375" customWidth="1"/>
    <col min="15099" max="15099" width="21" customWidth="1"/>
    <col min="15100" max="15100" width="36.5703125" customWidth="1"/>
    <col min="15347" max="15347" width="4.7109375" customWidth="1"/>
    <col min="15348" max="15348" width="30.7109375" customWidth="1"/>
    <col min="15349" max="15349" width="4.7109375" customWidth="1"/>
    <col min="15350" max="15350" width="13.7109375" customWidth="1"/>
    <col min="15351" max="15353" width="12.7109375" customWidth="1"/>
    <col min="15355" max="15355" width="21" customWidth="1"/>
    <col min="15356" max="15356" width="36.5703125" customWidth="1"/>
    <col min="15603" max="15603" width="4.7109375" customWidth="1"/>
    <col min="15604" max="15604" width="30.7109375" customWidth="1"/>
    <col min="15605" max="15605" width="4.7109375" customWidth="1"/>
    <col min="15606" max="15606" width="13.7109375" customWidth="1"/>
    <col min="15607" max="15609" width="12.7109375" customWidth="1"/>
    <col min="15611" max="15611" width="21" customWidth="1"/>
    <col min="15612" max="15612" width="36.5703125" customWidth="1"/>
    <col min="15859" max="15859" width="4.7109375" customWidth="1"/>
    <col min="15860" max="15860" width="30.7109375" customWidth="1"/>
    <col min="15861" max="15861" width="4.7109375" customWidth="1"/>
    <col min="15862" max="15862" width="13.7109375" customWidth="1"/>
    <col min="15863" max="15865" width="12.7109375" customWidth="1"/>
    <col min="15867" max="15867" width="21" customWidth="1"/>
    <col min="15868" max="15868" width="36.5703125" customWidth="1"/>
    <col min="16115" max="16115" width="4.7109375" customWidth="1"/>
    <col min="16116" max="16116" width="30.7109375" customWidth="1"/>
    <col min="16117" max="16117" width="4.7109375" customWidth="1"/>
    <col min="16118" max="16118" width="13.7109375" customWidth="1"/>
    <col min="16119" max="16121" width="12.7109375" customWidth="1"/>
    <col min="16123" max="16123" width="21" customWidth="1"/>
    <col min="16124" max="16124" width="36.5703125" customWidth="1"/>
  </cols>
  <sheetData>
    <row r="1" spans="1:7" ht="12.75" customHeight="1">
      <c r="B1" s="270" t="str">
        <f>+kan!B1</f>
        <v>JAVNA FEKALNA KANALIZACIJA NA</v>
      </c>
    </row>
    <row r="2" spans="1:7" ht="12.75" customHeight="1">
      <c r="B2" s="270" t="str">
        <f>+kan!B2</f>
        <v>AGLOMERACIJE ŠKOFIJE - KANALIZACIJA SPODNJE ŠKOFIJE</v>
      </c>
    </row>
    <row r="3" spans="1:7" ht="12.75" customHeight="1">
      <c r="B3" s="270"/>
    </row>
    <row r="4" spans="1:7" ht="12.75" customHeight="1">
      <c r="B4" s="270"/>
    </row>
    <row r="5" spans="1:7" ht="12.75" customHeight="1">
      <c r="B5" s="270"/>
    </row>
    <row r="7" spans="1:7" ht="15.75">
      <c r="A7" s="21" t="s">
        <v>38</v>
      </c>
      <c r="B7" s="288" t="s">
        <v>37</v>
      </c>
      <c r="C7" s="75"/>
      <c r="D7" s="98"/>
      <c r="E7" s="98"/>
      <c r="F7" s="85"/>
      <c r="G7" s="85"/>
    </row>
    <row r="8" spans="1:7" ht="12.75" customHeight="1">
      <c r="A8" s="34"/>
      <c r="B8" s="251"/>
      <c r="C8" s="75"/>
      <c r="D8" s="98"/>
      <c r="E8" s="98"/>
      <c r="F8" s="85"/>
      <c r="G8" s="85"/>
    </row>
    <row r="9" spans="1:7" ht="178.5">
      <c r="A9" s="208">
        <v>1</v>
      </c>
      <c r="B9" s="19" t="s">
        <v>438</v>
      </c>
      <c r="C9" s="242"/>
      <c r="D9" s="219"/>
      <c r="E9" s="219"/>
      <c r="F9" s="220"/>
      <c r="G9" s="85"/>
    </row>
    <row r="10" spans="1:7" ht="15">
      <c r="A10" s="208"/>
      <c r="B10" s="230"/>
      <c r="C10" s="209"/>
      <c r="D10" s="219"/>
      <c r="E10" s="219"/>
      <c r="F10" s="220"/>
      <c r="G10" s="50"/>
    </row>
    <row r="11" spans="1:7" ht="15">
      <c r="A11" s="208"/>
      <c r="B11" s="207" t="s">
        <v>139</v>
      </c>
      <c r="C11" s="209"/>
      <c r="D11" s="231"/>
      <c r="E11" s="219"/>
      <c r="F11" s="220"/>
      <c r="G11" s="50"/>
    </row>
    <row r="12" spans="1:7" ht="12.75" customHeight="1">
      <c r="A12" s="208"/>
      <c r="B12" s="206" t="s">
        <v>119</v>
      </c>
      <c r="C12" s="209" t="s">
        <v>14</v>
      </c>
      <c r="D12" s="210">
        <f>+predD!D266</f>
        <v>12.639999999999986</v>
      </c>
      <c r="E12" s="211"/>
      <c r="F12" s="394">
        <f>D12*E12</f>
        <v>0</v>
      </c>
      <c r="G12" s="111"/>
    </row>
    <row r="13" spans="1:7" ht="12.75" customHeight="1">
      <c r="A13" s="208"/>
      <c r="B13" s="205" t="s">
        <v>120</v>
      </c>
      <c r="C13" s="209" t="s">
        <v>14</v>
      </c>
      <c r="D13" s="210">
        <f>+predD!D267</f>
        <v>202.24</v>
      </c>
      <c r="E13" s="211"/>
      <c r="F13" s="394">
        <f t="shared" ref="F13:F39" si="0">D13*E13</f>
        <v>0</v>
      </c>
      <c r="G13" s="111"/>
    </row>
    <row r="14" spans="1:7" ht="12.75" customHeight="1">
      <c r="A14" s="208"/>
      <c r="B14" s="205" t="s">
        <v>138</v>
      </c>
      <c r="C14" s="209" t="s">
        <v>14</v>
      </c>
      <c r="D14" s="210">
        <f>+predD!D268</f>
        <v>84.4</v>
      </c>
      <c r="E14" s="211"/>
      <c r="F14" s="394">
        <f t="shared" si="0"/>
        <v>0</v>
      </c>
      <c r="G14" s="111"/>
    </row>
    <row r="15" spans="1:7" ht="12.75" customHeight="1">
      <c r="A15" s="208"/>
      <c r="B15" s="205"/>
      <c r="C15" s="209"/>
      <c r="D15" s="210"/>
      <c r="E15" s="211"/>
      <c r="F15" s="394"/>
      <c r="G15" s="111"/>
    </row>
    <row r="16" spans="1:7" ht="12.75" customHeight="1">
      <c r="A16" s="208"/>
      <c r="B16" s="258" t="s">
        <v>140</v>
      </c>
      <c r="C16" s="209"/>
      <c r="D16" s="210"/>
      <c r="E16" s="211"/>
      <c r="F16" s="394"/>
      <c r="G16" s="111"/>
    </row>
    <row r="17" spans="1:7" ht="12.75" customHeight="1">
      <c r="A17" s="208"/>
      <c r="B17" s="205" t="s">
        <v>121</v>
      </c>
      <c r="C17" s="209" t="s">
        <v>14</v>
      </c>
      <c r="D17" s="210">
        <f>+predD!D271</f>
        <v>642</v>
      </c>
      <c r="E17" s="211"/>
      <c r="F17" s="394">
        <f t="shared" si="0"/>
        <v>0</v>
      </c>
      <c r="G17" s="111"/>
    </row>
    <row r="18" spans="1:7" ht="12.75" customHeight="1">
      <c r="A18" s="208"/>
      <c r="B18" s="205" t="s">
        <v>127</v>
      </c>
      <c r="C18" s="209" t="s">
        <v>14</v>
      </c>
      <c r="D18" s="210">
        <f>+predD!D272</f>
        <v>0</v>
      </c>
      <c r="E18" s="211"/>
      <c r="F18" s="394">
        <f t="shared" si="0"/>
        <v>0</v>
      </c>
      <c r="G18" s="111"/>
    </row>
    <row r="19" spans="1:7" ht="12.75" customHeight="1">
      <c r="A19" s="208"/>
      <c r="B19" s="205" t="s">
        <v>122</v>
      </c>
      <c r="C19" s="209" t="s">
        <v>14</v>
      </c>
      <c r="D19" s="210">
        <f>+predD!D273</f>
        <v>0</v>
      </c>
      <c r="E19" s="211"/>
      <c r="F19" s="394">
        <f t="shared" si="0"/>
        <v>0</v>
      </c>
      <c r="G19" s="111"/>
    </row>
    <row r="20" spans="1:7" ht="12.75" customHeight="1">
      <c r="A20" s="208"/>
      <c r="B20" s="205" t="s">
        <v>123</v>
      </c>
      <c r="C20" s="209" t="s">
        <v>14</v>
      </c>
      <c r="D20" s="210">
        <f>+predD!D274</f>
        <v>666.72</v>
      </c>
      <c r="E20" s="211"/>
      <c r="F20" s="394">
        <f t="shared" si="0"/>
        <v>0</v>
      </c>
      <c r="G20" s="111"/>
    </row>
    <row r="21" spans="1:7" ht="12.75" customHeight="1">
      <c r="A21" s="208"/>
      <c r="B21" s="205" t="s">
        <v>124</v>
      </c>
      <c r="C21" s="209" t="s">
        <v>14</v>
      </c>
      <c r="D21" s="210">
        <f>+predD!D275</f>
        <v>285.03999999999996</v>
      </c>
      <c r="E21" s="211"/>
      <c r="F21" s="394">
        <f t="shared" si="0"/>
        <v>0</v>
      </c>
      <c r="G21" s="111"/>
    </row>
    <row r="22" spans="1:7" ht="12.75" customHeight="1">
      <c r="A22" s="208"/>
      <c r="B22" s="205" t="s">
        <v>125</v>
      </c>
      <c r="C22" s="209" t="s">
        <v>14</v>
      </c>
      <c r="D22" s="210">
        <f>+predD!D276</f>
        <v>651.12</v>
      </c>
      <c r="E22" s="211"/>
      <c r="F22" s="394">
        <f t="shared" si="0"/>
        <v>0</v>
      </c>
      <c r="G22" s="111"/>
    </row>
    <row r="23" spans="1:7" ht="12.75" customHeight="1">
      <c r="A23" s="208"/>
      <c r="B23" s="205" t="s">
        <v>126</v>
      </c>
      <c r="C23" s="209" t="s">
        <v>14</v>
      </c>
      <c r="D23" s="210">
        <f>+predD!D277</f>
        <v>0</v>
      </c>
      <c r="E23" s="211"/>
      <c r="F23" s="394">
        <f t="shared" si="0"/>
        <v>0</v>
      </c>
      <c r="G23" s="111"/>
    </row>
    <row r="24" spans="1:7" ht="12.75" customHeight="1">
      <c r="A24" s="208"/>
      <c r="B24" s="205" t="s">
        <v>128</v>
      </c>
      <c r="C24" s="209" t="s">
        <v>14</v>
      </c>
      <c r="D24" s="210">
        <f>+predD!D278</f>
        <v>0</v>
      </c>
      <c r="E24" s="211"/>
      <c r="F24" s="394">
        <f t="shared" si="0"/>
        <v>0</v>
      </c>
      <c r="G24" s="111"/>
    </row>
    <row r="25" spans="1:7" ht="12.75" customHeight="1">
      <c r="A25" s="208"/>
      <c r="B25" s="205" t="s">
        <v>129</v>
      </c>
      <c r="C25" s="209" t="s">
        <v>14</v>
      </c>
      <c r="D25" s="210">
        <f>+predD!D279</f>
        <v>1267.08</v>
      </c>
      <c r="E25" s="211"/>
      <c r="F25" s="394">
        <f t="shared" si="0"/>
        <v>0</v>
      </c>
      <c r="G25" s="111"/>
    </row>
    <row r="26" spans="1:7" ht="12.75" customHeight="1">
      <c r="A26" s="208"/>
      <c r="B26" s="205" t="s">
        <v>130</v>
      </c>
      <c r="C26" s="209" t="s">
        <v>14</v>
      </c>
      <c r="D26" s="210">
        <f>+predD!D280</f>
        <v>0</v>
      </c>
      <c r="E26" s="211"/>
      <c r="F26" s="394">
        <f t="shared" si="0"/>
        <v>0</v>
      </c>
      <c r="G26" s="111"/>
    </row>
    <row r="27" spans="1:7" ht="12.75" customHeight="1">
      <c r="A27" s="208"/>
      <c r="B27" s="205" t="s">
        <v>131</v>
      </c>
      <c r="C27" s="209" t="s">
        <v>14</v>
      </c>
      <c r="D27" s="210">
        <f>+predD!D281</f>
        <v>0</v>
      </c>
      <c r="E27" s="211"/>
      <c r="F27" s="394">
        <f t="shared" si="0"/>
        <v>0</v>
      </c>
      <c r="G27" s="111"/>
    </row>
    <row r="28" spans="1:7" ht="12.75" customHeight="1">
      <c r="A28" s="208"/>
      <c r="B28" s="205" t="s">
        <v>201</v>
      </c>
      <c r="C28" s="209" t="s">
        <v>14</v>
      </c>
      <c r="D28" s="210">
        <f>+predD!D282</f>
        <v>8.7199999999999989</v>
      </c>
      <c r="E28" s="211"/>
      <c r="F28" s="394">
        <f t="shared" si="0"/>
        <v>0</v>
      </c>
      <c r="G28" s="111"/>
    </row>
    <row r="29" spans="1:7" ht="12.75" customHeight="1">
      <c r="A29" s="208"/>
      <c r="B29" s="203" t="s">
        <v>132</v>
      </c>
      <c r="C29" s="209" t="s">
        <v>14</v>
      </c>
      <c r="D29" s="210">
        <f>+predD!D283</f>
        <v>0</v>
      </c>
      <c r="E29" s="211"/>
      <c r="F29" s="394">
        <f t="shared" si="0"/>
        <v>0</v>
      </c>
      <c r="G29" s="111"/>
    </row>
    <row r="30" spans="1:7" ht="12.75" customHeight="1">
      <c r="A30" s="208"/>
      <c r="B30" s="261" t="s">
        <v>133</v>
      </c>
      <c r="C30" s="209" t="s">
        <v>14</v>
      </c>
      <c r="D30" s="210">
        <f>+predD!D284</f>
        <v>0</v>
      </c>
      <c r="E30" s="211"/>
      <c r="F30" s="394">
        <f t="shared" si="0"/>
        <v>0</v>
      </c>
      <c r="G30" s="111"/>
    </row>
    <row r="31" spans="1:7" ht="12.75" customHeight="1">
      <c r="A31" s="208"/>
      <c r="B31" s="205" t="s">
        <v>134</v>
      </c>
      <c r="C31" s="209" t="s">
        <v>14</v>
      </c>
      <c r="D31" s="210">
        <f>+predD!D285</f>
        <v>0</v>
      </c>
      <c r="E31" s="211"/>
      <c r="F31" s="394">
        <f t="shared" si="0"/>
        <v>0</v>
      </c>
      <c r="G31" s="111"/>
    </row>
    <row r="32" spans="1:7" ht="12.75" customHeight="1">
      <c r="A32" s="208"/>
      <c r="B32" s="204" t="s">
        <v>135</v>
      </c>
      <c r="C32" s="209" t="s">
        <v>14</v>
      </c>
      <c r="D32" s="210">
        <f>+predD!D286</f>
        <v>981.92000000000007</v>
      </c>
      <c r="E32" s="211"/>
      <c r="F32" s="394">
        <f t="shared" si="0"/>
        <v>0</v>
      </c>
      <c r="G32" s="111"/>
    </row>
    <row r="33" spans="1:8" ht="12.75" customHeight="1">
      <c r="A33" s="208"/>
      <c r="C33" s="209"/>
      <c r="D33" s="210"/>
      <c r="E33" s="211"/>
      <c r="F33" s="394"/>
      <c r="G33" s="111"/>
    </row>
    <row r="34" spans="1:8" ht="12.75" customHeight="1">
      <c r="A34" s="208"/>
      <c r="B34" s="260" t="s">
        <v>141</v>
      </c>
      <c r="C34" s="209"/>
      <c r="D34" s="210"/>
      <c r="E34" s="211"/>
      <c r="F34" s="394"/>
      <c r="G34" s="111"/>
    </row>
    <row r="35" spans="1:8" ht="12.75" customHeight="1">
      <c r="A35" s="208"/>
      <c r="B35" s="204" t="s">
        <v>137</v>
      </c>
      <c r="C35" s="209" t="s">
        <v>14</v>
      </c>
      <c r="D35" s="210">
        <f>+predD!D289</f>
        <v>0</v>
      </c>
      <c r="E35" s="211"/>
      <c r="F35" s="394">
        <f t="shared" si="0"/>
        <v>0</v>
      </c>
      <c r="G35" s="111"/>
    </row>
    <row r="36" spans="1:8" ht="12.75" customHeight="1">
      <c r="A36" s="208"/>
      <c r="C36" s="209"/>
      <c r="D36" s="210"/>
      <c r="E36" s="211"/>
      <c r="F36" s="394"/>
      <c r="G36" s="111"/>
    </row>
    <row r="37" spans="1:8" ht="12.75" customHeight="1">
      <c r="A37" s="208"/>
      <c r="B37" s="260" t="s">
        <v>142</v>
      </c>
      <c r="C37" s="209"/>
      <c r="D37" s="210"/>
      <c r="E37" s="211"/>
      <c r="F37" s="394"/>
      <c r="G37" s="111"/>
    </row>
    <row r="38" spans="1:8" ht="12.75" customHeight="1">
      <c r="A38" s="208"/>
      <c r="B38" s="204" t="s">
        <v>136</v>
      </c>
      <c r="C38" s="209" t="s">
        <v>14</v>
      </c>
      <c r="D38" s="210">
        <f>+predD!D292</f>
        <v>98.960000000000036</v>
      </c>
      <c r="E38" s="211"/>
      <c r="F38" s="394">
        <f t="shared" si="0"/>
        <v>0</v>
      </c>
      <c r="G38" s="111"/>
    </row>
    <row r="39" spans="1:8" ht="12.75" customHeight="1">
      <c r="A39" s="208"/>
      <c r="B39" s="204" t="s">
        <v>143</v>
      </c>
      <c r="C39" s="209" t="s">
        <v>14</v>
      </c>
      <c r="D39" s="210">
        <f>+predD!D293</f>
        <v>80.960000000000008</v>
      </c>
      <c r="E39" s="211"/>
      <c r="F39" s="394">
        <f t="shared" si="0"/>
        <v>0</v>
      </c>
      <c r="G39" s="111"/>
    </row>
    <row r="40" spans="1:8" ht="12.75" customHeight="1">
      <c r="A40" s="208"/>
      <c r="B40" s="205" t="s">
        <v>22</v>
      </c>
      <c r="C40" s="222"/>
      <c r="D40" s="221">
        <f>SUM(D12:D39)</f>
        <v>4981.7999999999993</v>
      </c>
      <c r="E40" s="211"/>
      <c r="F40" s="394"/>
      <c r="G40" s="111"/>
    </row>
    <row r="41" spans="1:8" ht="12.75" customHeight="1">
      <c r="A41" s="34"/>
      <c r="B41" s="206"/>
      <c r="C41" s="75"/>
      <c r="D41" s="98"/>
      <c r="E41" s="98"/>
      <c r="F41" s="85"/>
      <c r="G41" s="85"/>
    </row>
    <row r="42" spans="1:8" ht="129.75" customHeight="1">
      <c r="A42" s="34">
        <f>+A9+1</f>
        <v>2</v>
      </c>
      <c r="B42" s="206" t="s">
        <v>39</v>
      </c>
      <c r="C42" s="75"/>
      <c r="D42" s="98"/>
      <c r="E42" s="94"/>
      <c r="F42" s="116"/>
      <c r="G42" s="116"/>
    </row>
    <row r="43" spans="1:8" ht="12.75" customHeight="1">
      <c r="A43" s="34"/>
      <c r="B43" s="230"/>
      <c r="C43" s="75"/>
      <c r="D43" s="98"/>
      <c r="E43" s="98"/>
      <c r="F43" s="85"/>
      <c r="G43" s="141"/>
    </row>
    <row r="44" spans="1:8" ht="12.75" customHeight="1">
      <c r="A44" s="34"/>
      <c r="B44" s="207" t="s">
        <v>139</v>
      </c>
      <c r="C44" s="75"/>
      <c r="E44" s="98"/>
      <c r="F44" s="85"/>
      <c r="G44" s="141"/>
    </row>
    <row r="45" spans="1:8" ht="12.75" customHeight="1">
      <c r="A45" s="34"/>
      <c r="B45" s="206" t="s">
        <v>119</v>
      </c>
      <c r="C45" s="75" t="s">
        <v>14</v>
      </c>
      <c r="D45" s="44">
        <f>+predD!D234</f>
        <v>1</v>
      </c>
      <c r="E45" s="138"/>
      <c r="F45" s="200">
        <f>D45*E45</f>
        <v>0</v>
      </c>
      <c r="G45" s="141"/>
    </row>
    <row r="46" spans="1:8" ht="12.75" customHeight="1">
      <c r="A46" s="34"/>
      <c r="B46" s="205" t="s">
        <v>120</v>
      </c>
      <c r="C46" s="75" t="s">
        <v>14</v>
      </c>
      <c r="D46" s="44">
        <f>+predD!D235</f>
        <v>1</v>
      </c>
      <c r="E46" s="138"/>
      <c r="F46" s="200">
        <f t="shared" ref="F46:F72" si="1">D46*E46</f>
        <v>0</v>
      </c>
      <c r="G46" s="141"/>
    </row>
    <row r="47" spans="1:8" ht="12.75" customHeight="1">
      <c r="A47" s="34"/>
      <c r="B47" s="205" t="s">
        <v>138</v>
      </c>
      <c r="C47" s="75" t="s">
        <v>14</v>
      </c>
      <c r="D47" s="44">
        <f>+predD!D236</f>
        <v>1</v>
      </c>
      <c r="E47" s="138"/>
      <c r="F47" s="200">
        <f t="shared" si="1"/>
        <v>0</v>
      </c>
      <c r="G47" s="141"/>
      <c r="H47" s="71"/>
    </row>
    <row r="48" spans="1:8" ht="12.75" customHeight="1">
      <c r="A48" s="34"/>
      <c r="B48" s="205"/>
      <c r="C48" s="75"/>
      <c r="D48" s="44"/>
      <c r="E48" s="138"/>
      <c r="F48" s="200"/>
      <c r="G48" s="141"/>
      <c r="H48" s="71"/>
    </row>
    <row r="49" spans="1:8" ht="12.75" customHeight="1">
      <c r="A49" s="34"/>
      <c r="B49" s="258" t="s">
        <v>140</v>
      </c>
      <c r="C49" s="75"/>
      <c r="D49" s="44"/>
      <c r="E49" s="138"/>
      <c r="F49" s="200"/>
      <c r="G49" s="141"/>
      <c r="H49" s="71"/>
    </row>
    <row r="50" spans="1:8" ht="12.75" customHeight="1">
      <c r="A50" s="34"/>
      <c r="B50" s="205" t="s">
        <v>121</v>
      </c>
      <c r="C50" s="75" t="s">
        <v>14</v>
      </c>
      <c r="D50" s="44">
        <f>+predD!D239</f>
        <v>1</v>
      </c>
      <c r="E50" s="138"/>
      <c r="F50" s="200">
        <f t="shared" si="1"/>
        <v>0</v>
      </c>
      <c r="G50" s="141"/>
      <c r="H50" s="71"/>
    </row>
    <row r="51" spans="1:8" ht="12.75" customHeight="1">
      <c r="A51" s="34"/>
      <c r="B51" s="205" t="s">
        <v>127</v>
      </c>
      <c r="C51" s="75" t="s">
        <v>14</v>
      </c>
      <c r="D51" s="44">
        <f>+predD!D240</f>
        <v>1</v>
      </c>
      <c r="E51" s="138"/>
      <c r="F51" s="200">
        <f t="shared" si="1"/>
        <v>0</v>
      </c>
      <c r="G51" s="141"/>
      <c r="H51" s="71"/>
    </row>
    <row r="52" spans="1:8" ht="12.75" customHeight="1">
      <c r="A52" s="34"/>
      <c r="B52" s="205" t="s">
        <v>122</v>
      </c>
      <c r="C52" s="75" t="s">
        <v>14</v>
      </c>
      <c r="D52" s="44">
        <f>+predD!D241</f>
        <v>46</v>
      </c>
      <c r="E52" s="138"/>
      <c r="F52" s="200">
        <f t="shared" si="1"/>
        <v>0</v>
      </c>
      <c r="G52" s="141"/>
    </row>
    <row r="53" spans="1:8" ht="12.75" customHeight="1">
      <c r="A53" s="34"/>
      <c r="B53" s="205" t="s">
        <v>123</v>
      </c>
      <c r="C53" s="75" t="s">
        <v>14</v>
      </c>
      <c r="D53" s="44">
        <f>+predD!D242</f>
        <v>1</v>
      </c>
      <c r="E53" s="138"/>
      <c r="F53" s="200">
        <f t="shared" si="1"/>
        <v>0</v>
      </c>
      <c r="G53" s="141"/>
    </row>
    <row r="54" spans="1:8" ht="12.75" customHeight="1">
      <c r="A54" s="34"/>
      <c r="B54" s="205" t="s">
        <v>124</v>
      </c>
      <c r="C54" s="75" t="s">
        <v>14</v>
      </c>
      <c r="D54" s="44">
        <f>+predD!D243</f>
        <v>1</v>
      </c>
      <c r="E54" s="138"/>
      <c r="F54" s="200">
        <f t="shared" si="1"/>
        <v>0</v>
      </c>
      <c r="G54" s="141"/>
    </row>
    <row r="55" spans="1:8" ht="12.75" customHeight="1">
      <c r="A55" s="34"/>
      <c r="B55" s="205" t="s">
        <v>125</v>
      </c>
      <c r="C55" s="75" t="s">
        <v>14</v>
      </c>
      <c r="D55" s="44">
        <f>+predD!D244</f>
        <v>1</v>
      </c>
      <c r="E55" s="138"/>
      <c r="F55" s="200">
        <f t="shared" si="1"/>
        <v>0</v>
      </c>
      <c r="G55" s="141"/>
    </row>
    <row r="56" spans="1:8" ht="12.75" customHeight="1">
      <c r="A56" s="34"/>
      <c r="B56" s="205" t="s">
        <v>126</v>
      </c>
      <c r="C56" s="75" t="s">
        <v>14</v>
      </c>
      <c r="D56" s="44">
        <f>+predD!D245</f>
        <v>1</v>
      </c>
      <c r="E56" s="138"/>
      <c r="F56" s="200">
        <f t="shared" si="1"/>
        <v>0</v>
      </c>
      <c r="G56" s="141"/>
    </row>
    <row r="57" spans="1:8" ht="12.75" customHeight="1">
      <c r="A57" s="34"/>
      <c r="B57" s="205" t="s">
        <v>128</v>
      </c>
      <c r="C57" s="75" t="s">
        <v>14</v>
      </c>
      <c r="D57" s="44">
        <f>+predD!D246</f>
        <v>1</v>
      </c>
      <c r="E57" s="138"/>
      <c r="F57" s="200">
        <f t="shared" si="1"/>
        <v>0</v>
      </c>
      <c r="G57" s="141"/>
    </row>
    <row r="58" spans="1:8" ht="12.75" customHeight="1">
      <c r="A58" s="34"/>
      <c r="B58" s="205" t="s">
        <v>129</v>
      </c>
      <c r="C58" s="75" t="s">
        <v>14</v>
      </c>
      <c r="D58" s="44">
        <f>+predD!D247</f>
        <v>1</v>
      </c>
      <c r="E58" s="138"/>
      <c r="F58" s="200">
        <f t="shared" si="1"/>
        <v>0</v>
      </c>
      <c r="G58" s="141"/>
    </row>
    <row r="59" spans="1:8" ht="12.75" customHeight="1">
      <c r="A59" s="34"/>
      <c r="B59" s="205" t="s">
        <v>130</v>
      </c>
      <c r="C59" s="75" t="s">
        <v>14</v>
      </c>
      <c r="D59" s="44">
        <f>+predD!D248</f>
        <v>1</v>
      </c>
      <c r="E59" s="138"/>
      <c r="F59" s="200">
        <f t="shared" si="1"/>
        <v>0</v>
      </c>
      <c r="G59" s="141"/>
    </row>
    <row r="60" spans="1:8" ht="12.75" customHeight="1">
      <c r="A60" s="34"/>
      <c r="B60" s="205" t="s">
        <v>131</v>
      </c>
      <c r="C60" s="75" t="s">
        <v>14</v>
      </c>
      <c r="D60" s="44">
        <f>+predD!D249</f>
        <v>1</v>
      </c>
      <c r="E60" s="138"/>
      <c r="F60" s="200">
        <f t="shared" si="1"/>
        <v>0</v>
      </c>
      <c r="G60" s="141"/>
    </row>
    <row r="61" spans="1:8" ht="12.75" customHeight="1">
      <c r="A61" s="34"/>
      <c r="B61" s="205" t="s">
        <v>201</v>
      </c>
      <c r="C61" s="75" t="s">
        <v>14</v>
      </c>
      <c r="D61" s="44">
        <f>+predD!D250</f>
        <v>1</v>
      </c>
      <c r="E61" s="138"/>
      <c r="F61" s="200">
        <f t="shared" si="1"/>
        <v>0</v>
      </c>
      <c r="G61" s="141"/>
    </row>
    <row r="62" spans="1:8" ht="12.75" customHeight="1">
      <c r="A62" s="34"/>
      <c r="B62" s="203" t="s">
        <v>132</v>
      </c>
      <c r="C62" s="75" t="s">
        <v>14</v>
      </c>
      <c r="D62" s="44">
        <f>+predD!D251</f>
        <v>1</v>
      </c>
      <c r="E62" s="138"/>
      <c r="F62" s="200">
        <f t="shared" si="1"/>
        <v>0</v>
      </c>
      <c r="G62" s="141"/>
    </row>
    <row r="63" spans="1:8" ht="12.75" customHeight="1">
      <c r="A63" s="34"/>
      <c r="B63" s="261" t="s">
        <v>133</v>
      </c>
      <c r="C63" s="75" t="s">
        <v>14</v>
      </c>
      <c r="D63" s="44">
        <f>+predD!D252</f>
        <v>1</v>
      </c>
      <c r="E63" s="138"/>
      <c r="F63" s="200">
        <f t="shared" si="1"/>
        <v>0</v>
      </c>
      <c r="G63" s="141"/>
    </row>
    <row r="64" spans="1:8" ht="12.75" customHeight="1">
      <c r="A64" s="34"/>
      <c r="B64" s="205" t="s">
        <v>134</v>
      </c>
      <c r="C64" s="75" t="s">
        <v>14</v>
      </c>
      <c r="D64" s="44">
        <f>+predD!D253</f>
        <v>12</v>
      </c>
      <c r="E64" s="138"/>
      <c r="F64" s="200">
        <f t="shared" si="1"/>
        <v>0</v>
      </c>
      <c r="G64" s="141"/>
    </row>
    <row r="65" spans="1:8" ht="12.75" customHeight="1">
      <c r="A65" s="34"/>
      <c r="B65" s="204" t="s">
        <v>135</v>
      </c>
      <c r="C65" s="75" t="s">
        <v>14</v>
      </c>
      <c r="D65" s="44">
        <f>+predD!D254</f>
        <v>1</v>
      </c>
      <c r="E65" s="138"/>
      <c r="F65" s="200">
        <f t="shared" si="1"/>
        <v>0</v>
      </c>
      <c r="G65" s="141"/>
    </row>
    <row r="66" spans="1:8" ht="12.75" customHeight="1">
      <c r="A66" s="34"/>
      <c r="C66" s="75"/>
      <c r="D66" s="44"/>
      <c r="E66" s="138"/>
      <c r="F66" s="200"/>
      <c r="G66" s="141"/>
    </row>
    <row r="67" spans="1:8" ht="12.75" customHeight="1">
      <c r="A67" s="34"/>
      <c r="B67" s="260" t="s">
        <v>141</v>
      </c>
      <c r="C67" s="75"/>
      <c r="D67" s="44"/>
      <c r="E67" s="138"/>
      <c r="F67" s="200"/>
      <c r="G67" s="141"/>
    </row>
    <row r="68" spans="1:8" ht="12.75" customHeight="1">
      <c r="A68" s="34"/>
      <c r="B68" s="204" t="s">
        <v>137</v>
      </c>
      <c r="C68" s="75" t="s">
        <v>14</v>
      </c>
      <c r="D68" s="44">
        <f>+predD!D257</f>
        <v>1</v>
      </c>
      <c r="E68" s="138"/>
      <c r="F68" s="200">
        <f t="shared" si="1"/>
        <v>0</v>
      </c>
      <c r="G68" s="141"/>
    </row>
    <row r="69" spans="1:8" ht="12.75" customHeight="1">
      <c r="A69" s="34"/>
      <c r="C69" s="75"/>
      <c r="D69" s="44"/>
      <c r="E69" s="138"/>
      <c r="F69" s="200"/>
      <c r="G69" s="141"/>
    </row>
    <row r="70" spans="1:8" ht="12.75" customHeight="1">
      <c r="A70" s="34"/>
      <c r="B70" s="260" t="s">
        <v>142</v>
      </c>
      <c r="C70" s="75"/>
      <c r="D70" s="44"/>
      <c r="E70" s="138"/>
      <c r="F70" s="200"/>
      <c r="G70" s="141"/>
    </row>
    <row r="71" spans="1:8" ht="12.75" customHeight="1">
      <c r="A71" s="34"/>
      <c r="B71" s="204" t="s">
        <v>136</v>
      </c>
      <c r="C71" s="75" t="s">
        <v>14</v>
      </c>
      <c r="D71" s="44">
        <f>+predD!D260</f>
        <v>60</v>
      </c>
      <c r="E71" s="138"/>
      <c r="F71" s="200">
        <f t="shared" si="1"/>
        <v>0</v>
      </c>
      <c r="G71" s="141"/>
    </row>
    <row r="72" spans="1:8" ht="12.75" customHeight="1">
      <c r="A72" s="34"/>
      <c r="B72" s="204" t="s">
        <v>143</v>
      </c>
      <c r="C72" s="75" t="s">
        <v>14</v>
      </c>
      <c r="D72" s="44">
        <f>+predD!D261</f>
        <v>1</v>
      </c>
      <c r="E72" s="138"/>
      <c r="F72" s="200">
        <f t="shared" si="1"/>
        <v>0</v>
      </c>
      <c r="G72" s="141"/>
    </row>
    <row r="73" spans="1:8" ht="12.75" customHeight="1">
      <c r="A73" s="34"/>
      <c r="B73" s="205" t="s">
        <v>22</v>
      </c>
      <c r="C73" s="76"/>
      <c r="D73" s="94">
        <f>SUM(D45:D72)</f>
        <v>137</v>
      </c>
      <c r="E73" s="138"/>
      <c r="F73" s="86"/>
      <c r="G73" s="141"/>
    </row>
    <row r="74" spans="1:8" ht="12.75" customHeight="1">
      <c r="A74" s="34"/>
      <c r="B74" s="228"/>
      <c r="C74" s="75"/>
      <c r="D74" s="98"/>
      <c r="E74" s="98"/>
      <c r="F74" s="85"/>
      <c r="G74" s="111"/>
      <c r="H74" s="71"/>
    </row>
    <row r="75" spans="1:8" ht="153.75" customHeight="1">
      <c r="A75" s="34">
        <f>+A42+1</f>
        <v>3</v>
      </c>
      <c r="B75" s="249" t="s">
        <v>40</v>
      </c>
      <c r="C75" s="77"/>
      <c r="D75" s="112"/>
      <c r="E75" s="102"/>
      <c r="F75" s="86"/>
      <c r="G75" s="86"/>
      <c r="H75" s="71"/>
    </row>
    <row r="76" spans="1:8" ht="12.75" customHeight="1">
      <c r="A76" s="34"/>
      <c r="B76" s="230"/>
      <c r="C76" s="75"/>
      <c r="D76" s="98"/>
      <c r="E76" s="98"/>
      <c r="F76" s="85"/>
      <c r="G76" s="133"/>
      <c r="H76" s="71"/>
    </row>
    <row r="77" spans="1:8" ht="12.75" customHeight="1">
      <c r="A77" s="34"/>
      <c r="B77" s="207" t="s">
        <v>139</v>
      </c>
      <c r="C77" s="75"/>
      <c r="E77" s="98"/>
      <c r="F77" s="85"/>
      <c r="G77" s="133"/>
      <c r="H77" s="71"/>
    </row>
    <row r="78" spans="1:8" ht="12.75" customHeight="1">
      <c r="A78" s="34"/>
      <c r="B78" s="206" t="s">
        <v>119</v>
      </c>
      <c r="C78" s="75" t="s">
        <v>14</v>
      </c>
      <c r="D78" s="44">
        <f>+predD!D202</f>
        <v>5</v>
      </c>
      <c r="E78" s="138"/>
      <c r="F78" s="200">
        <f>D78*E78</f>
        <v>0</v>
      </c>
      <c r="G78" s="133"/>
      <c r="H78" s="71"/>
    </row>
    <row r="79" spans="1:8" ht="12.75" customHeight="1">
      <c r="A79" s="34"/>
      <c r="B79" s="205" t="s">
        <v>120</v>
      </c>
      <c r="C79" s="75" t="s">
        <v>14</v>
      </c>
      <c r="D79" s="44">
        <f>+predD!D203</f>
        <v>5</v>
      </c>
      <c r="E79" s="138"/>
      <c r="F79" s="200">
        <f t="shared" ref="F79:F105" si="2">D79*E79</f>
        <v>0</v>
      </c>
      <c r="G79" s="133"/>
    </row>
    <row r="80" spans="1:8" ht="12.75" customHeight="1">
      <c r="A80" s="34"/>
      <c r="B80" s="205" t="s">
        <v>138</v>
      </c>
      <c r="C80" s="75" t="s">
        <v>14</v>
      </c>
      <c r="D80" s="44">
        <f>+predD!D204</f>
        <v>5</v>
      </c>
      <c r="E80" s="138"/>
      <c r="F80" s="200">
        <f t="shared" si="2"/>
        <v>0</v>
      </c>
      <c r="G80" s="133"/>
    </row>
    <row r="81" spans="1:7" ht="12.75" customHeight="1">
      <c r="A81" s="34"/>
      <c r="B81" s="205"/>
      <c r="C81" s="75"/>
      <c r="D81" s="44"/>
      <c r="E81" s="138"/>
      <c r="F81" s="200"/>
      <c r="G81" s="133"/>
    </row>
    <row r="82" spans="1:7" ht="12.75" customHeight="1">
      <c r="A82" s="34"/>
      <c r="B82" s="258" t="s">
        <v>140</v>
      </c>
      <c r="C82" s="75"/>
      <c r="D82" s="44"/>
      <c r="E82" s="138"/>
      <c r="F82" s="200"/>
      <c r="G82" s="133"/>
    </row>
    <row r="83" spans="1:7" ht="12.75" customHeight="1">
      <c r="A83" s="34"/>
      <c r="B83" s="205" t="s">
        <v>121</v>
      </c>
      <c r="C83" s="75" t="s">
        <v>14</v>
      </c>
      <c r="D83" s="44">
        <f>+predD!D207</f>
        <v>5</v>
      </c>
      <c r="E83" s="138"/>
      <c r="F83" s="200">
        <f t="shared" si="2"/>
        <v>0</v>
      </c>
      <c r="G83" s="133"/>
    </row>
    <row r="84" spans="1:7" ht="12.75" customHeight="1">
      <c r="A84" s="34"/>
      <c r="B84" s="205" t="s">
        <v>127</v>
      </c>
      <c r="C84" s="75" t="s">
        <v>14</v>
      </c>
      <c r="D84" s="44">
        <f>+predD!D208</f>
        <v>10</v>
      </c>
      <c r="E84" s="138"/>
      <c r="F84" s="200">
        <f t="shared" si="2"/>
        <v>0</v>
      </c>
      <c r="G84" s="133"/>
    </row>
    <row r="85" spans="1:7" ht="12.75" customHeight="1">
      <c r="A85" s="34"/>
      <c r="B85" s="205" t="s">
        <v>122</v>
      </c>
      <c r="C85" s="75" t="s">
        <v>14</v>
      </c>
      <c r="D85" s="44">
        <f>+predD!D209</f>
        <v>5</v>
      </c>
      <c r="E85" s="138"/>
      <c r="F85" s="200">
        <f t="shared" si="2"/>
        <v>0</v>
      </c>
      <c r="G85" s="133"/>
    </row>
    <row r="86" spans="1:7" ht="12.75" customHeight="1">
      <c r="A86" s="34"/>
      <c r="B86" s="205" t="s">
        <v>123</v>
      </c>
      <c r="C86" s="75" t="s">
        <v>14</v>
      </c>
      <c r="D86" s="44">
        <f>+predD!D210</f>
        <v>5</v>
      </c>
      <c r="E86" s="138"/>
      <c r="F86" s="200">
        <f t="shared" si="2"/>
        <v>0</v>
      </c>
      <c r="G86" s="133"/>
    </row>
    <row r="87" spans="1:7" ht="12.75" customHeight="1">
      <c r="A87" s="34"/>
      <c r="B87" s="205" t="s">
        <v>124</v>
      </c>
      <c r="C87" s="75" t="s">
        <v>14</v>
      </c>
      <c r="D87" s="44">
        <f>+predD!D211</f>
        <v>10</v>
      </c>
      <c r="E87" s="138"/>
      <c r="F87" s="200">
        <f t="shared" si="2"/>
        <v>0</v>
      </c>
      <c r="G87" s="133"/>
    </row>
    <row r="88" spans="1:7" ht="12.75" customHeight="1">
      <c r="A88" s="34"/>
      <c r="B88" s="205" t="s">
        <v>125</v>
      </c>
      <c r="C88" s="75" t="s">
        <v>14</v>
      </c>
      <c r="D88" s="44">
        <f>+predD!D212</f>
        <v>5</v>
      </c>
      <c r="E88" s="138"/>
      <c r="F88" s="200">
        <f t="shared" si="2"/>
        <v>0</v>
      </c>
      <c r="G88" s="133"/>
    </row>
    <row r="89" spans="1:7" ht="12.75" customHeight="1">
      <c r="A89" s="34"/>
      <c r="B89" s="205" t="s">
        <v>126</v>
      </c>
      <c r="C89" s="75" t="s">
        <v>14</v>
      </c>
      <c r="D89" s="44">
        <f>+predD!D213</f>
        <v>5</v>
      </c>
      <c r="E89" s="138"/>
      <c r="F89" s="200">
        <f t="shared" si="2"/>
        <v>0</v>
      </c>
      <c r="G89" s="141"/>
    </row>
    <row r="90" spans="1:7" ht="12.75" customHeight="1">
      <c r="A90" s="34"/>
      <c r="B90" s="205" t="s">
        <v>128</v>
      </c>
      <c r="C90" s="75" t="s">
        <v>14</v>
      </c>
      <c r="D90" s="44">
        <f>+predD!D214</f>
        <v>5</v>
      </c>
      <c r="E90" s="138"/>
      <c r="F90" s="200">
        <f t="shared" si="2"/>
        <v>0</v>
      </c>
      <c r="G90" s="141"/>
    </row>
    <row r="91" spans="1:7" ht="12.75" customHeight="1">
      <c r="A91" s="34"/>
      <c r="B91" s="205" t="s">
        <v>129</v>
      </c>
      <c r="C91" s="75" t="s">
        <v>14</v>
      </c>
      <c r="D91" s="44">
        <f>+predD!D215</f>
        <v>5</v>
      </c>
      <c r="E91" s="138"/>
      <c r="F91" s="200">
        <f t="shared" si="2"/>
        <v>0</v>
      </c>
      <c r="G91" s="141"/>
    </row>
    <row r="92" spans="1:7" ht="12.75" customHeight="1">
      <c r="A92" s="34"/>
      <c r="B92" s="205" t="s">
        <v>130</v>
      </c>
      <c r="C92" s="75" t="s">
        <v>14</v>
      </c>
      <c r="D92" s="44">
        <f>+predD!D216</f>
        <v>15</v>
      </c>
      <c r="E92" s="138"/>
      <c r="F92" s="200">
        <f t="shared" si="2"/>
        <v>0</v>
      </c>
      <c r="G92" s="141"/>
    </row>
    <row r="93" spans="1:7" ht="12.75" customHeight="1">
      <c r="A93" s="34"/>
      <c r="B93" s="205" t="s">
        <v>131</v>
      </c>
      <c r="C93" s="75" t="s">
        <v>14</v>
      </c>
      <c r="D93" s="44">
        <f>+predD!D217</f>
        <v>10</v>
      </c>
      <c r="E93" s="138"/>
      <c r="F93" s="200">
        <f t="shared" si="2"/>
        <v>0</v>
      </c>
      <c r="G93" s="141"/>
    </row>
    <row r="94" spans="1:7" ht="12.75" customHeight="1">
      <c r="A94" s="34"/>
      <c r="B94" s="205" t="s">
        <v>201</v>
      </c>
      <c r="C94" s="75" t="s">
        <v>14</v>
      </c>
      <c r="D94" s="44">
        <f>+predD!D218</f>
        <v>10</v>
      </c>
      <c r="E94" s="138"/>
      <c r="F94" s="200">
        <f t="shared" si="2"/>
        <v>0</v>
      </c>
      <c r="G94" s="141"/>
    </row>
    <row r="95" spans="1:7" ht="12.75" customHeight="1">
      <c r="A95" s="34"/>
      <c r="B95" s="203" t="s">
        <v>132</v>
      </c>
      <c r="C95" s="75" t="s">
        <v>14</v>
      </c>
      <c r="D95" s="44">
        <f>+predD!D219</f>
        <v>5</v>
      </c>
      <c r="E95" s="138"/>
      <c r="F95" s="200">
        <f t="shared" si="2"/>
        <v>0</v>
      </c>
      <c r="G95" s="141"/>
    </row>
    <row r="96" spans="1:7" ht="12.75" customHeight="1">
      <c r="A96" s="34"/>
      <c r="B96" s="261" t="s">
        <v>133</v>
      </c>
      <c r="C96" s="75" t="s">
        <v>14</v>
      </c>
      <c r="D96" s="44">
        <f>+predD!D220</f>
        <v>5</v>
      </c>
      <c r="E96" s="138"/>
      <c r="F96" s="200">
        <f t="shared" si="2"/>
        <v>0</v>
      </c>
      <c r="G96" s="141"/>
    </row>
    <row r="97" spans="1:7" ht="12.75" customHeight="1">
      <c r="A97" s="34"/>
      <c r="B97" s="205" t="s">
        <v>134</v>
      </c>
      <c r="C97" s="75" t="s">
        <v>14</v>
      </c>
      <c r="D97" s="44">
        <f>+predD!D221</f>
        <v>5</v>
      </c>
      <c r="E97" s="138"/>
      <c r="F97" s="200">
        <f t="shared" si="2"/>
        <v>0</v>
      </c>
      <c r="G97" s="141"/>
    </row>
    <row r="98" spans="1:7" ht="12.75" customHeight="1">
      <c r="A98" s="34"/>
      <c r="B98" s="204" t="s">
        <v>135</v>
      </c>
      <c r="C98" s="75" t="s">
        <v>14</v>
      </c>
      <c r="D98" s="44">
        <f>+predD!D222</f>
        <v>5</v>
      </c>
      <c r="E98" s="138"/>
      <c r="F98" s="200">
        <f t="shared" si="2"/>
        <v>0</v>
      </c>
      <c r="G98" s="141"/>
    </row>
    <row r="99" spans="1:7" ht="12.75" customHeight="1">
      <c r="A99" s="34"/>
      <c r="C99" s="75"/>
      <c r="D99" s="44"/>
      <c r="E99" s="138"/>
      <c r="F99" s="200"/>
      <c r="G99" s="141"/>
    </row>
    <row r="100" spans="1:7" ht="12.75" customHeight="1">
      <c r="A100" s="34"/>
      <c r="B100" s="260" t="s">
        <v>141</v>
      </c>
      <c r="C100" s="75"/>
      <c r="D100" s="44"/>
      <c r="E100" s="138"/>
      <c r="F100" s="200"/>
      <c r="G100" s="141"/>
    </row>
    <row r="101" spans="1:7" ht="12.75" customHeight="1">
      <c r="A101" s="34"/>
      <c r="B101" s="204" t="s">
        <v>137</v>
      </c>
      <c r="C101" s="75" t="s">
        <v>14</v>
      </c>
      <c r="D101" s="44">
        <f>+predD!D225</f>
        <v>10</v>
      </c>
      <c r="E101" s="138"/>
      <c r="F101" s="200">
        <f t="shared" si="2"/>
        <v>0</v>
      </c>
      <c r="G101" s="141"/>
    </row>
    <row r="102" spans="1:7" ht="12.75" customHeight="1">
      <c r="A102" s="34"/>
      <c r="C102" s="75"/>
      <c r="D102" s="44"/>
      <c r="E102" s="138"/>
      <c r="F102" s="200"/>
      <c r="G102" s="141"/>
    </row>
    <row r="103" spans="1:7" ht="12.75" customHeight="1">
      <c r="A103" s="34"/>
      <c r="B103" s="260" t="s">
        <v>142</v>
      </c>
      <c r="C103" s="75"/>
      <c r="D103" s="44"/>
      <c r="E103" s="138"/>
      <c r="F103" s="200"/>
      <c r="G103" s="141"/>
    </row>
    <row r="104" spans="1:7" ht="12.75" customHeight="1">
      <c r="A104" s="34"/>
      <c r="B104" s="204" t="s">
        <v>136</v>
      </c>
      <c r="C104" s="75" t="s">
        <v>14</v>
      </c>
      <c r="D104" s="44">
        <f>+predD!D228</f>
        <v>10</v>
      </c>
      <c r="E104" s="138"/>
      <c r="F104" s="200">
        <f t="shared" si="2"/>
        <v>0</v>
      </c>
      <c r="G104" s="141"/>
    </row>
    <row r="105" spans="1:7" ht="12.75" customHeight="1">
      <c r="A105" s="34"/>
      <c r="B105" s="204" t="s">
        <v>143</v>
      </c>
      <c r="C105" s="75" t="s">
        <v>14</v>
      </c>
      <c r="D105" s="44">
        <f>+predD!D229</f>
        <v>5</v>
      </c>
      <c r="E105" s="138"/>
      <c r="F105" s="200">
        <f t="shared" si="2"/>
        <v>0</v>
      </c>
      <c r="G105" s="141"/>
    </row>
    <row r="106" spans="1:7" ht="12.75" customHeight="1">
      <c r="A106" s="34"/>
      <c r="B106" s="205" t="s">
        <v>22</v>
      </c>
      <c r="C106" s="76"/>
      <c r="D106" s="94">
        <f>SUM(D78:D105)</f>
        <v>150</v>
      </c>
      <c r="E106" s="138"/>
      <c r="F106" s="86"/>
      <c r="G106" s="133"/>
    </row>
    <row r="107" spans="1:7" ht="12.75" customHeight="1">
      <c r="A107" s="34"/>
      <c r="B107" s="251"/>
      <c r="C107" s="75"/>
      <c r="D107" s="98"/>
      <c r="E107" s="98"/>
      <c r="F107" s="85"/>
      <c r="G107" s="85"/>
    </row>
    <row r="108" spans="1:7" ht="166.5" customHeight="1">
      <c r="A108" s="34">
        <f>+A75+1</f>
        <v>4</v>
      </c>
      <c r="B108" s="252" t="s">
        <v>100</v>
      </c>
      <c r="C108" s="75"/>
      <c r="D108" s="113"/>
      <c r="E108" s="114"/>
      <c r="F108" s="96"/>
      <c r="G108" s="96"/>
    </row>
    <row r="109" spans="1:7" ht="12.75" customHeight="1">
      <c r="A109" s="34"/>
      <c r="B109" s="230"/>
      <c r="C109" s="75"/>
      <c r="D109" s="98"/>
      <c r="E109" s="98"/>
      <c r="F109" s="85"/>
      <c r="G109" s="133"/>
    </row>
    <row r="110" spans="1:7" ht="12.75" customHeight="1">
      <c r="A110" s="34"/>
      <c r="B110" s="207" t="s">
        <v>139</v>
      </c>
      <c r="C110" s="75"/>
      <c r="E110" s="98"/>
      <c r="F110" s="85"/>
      <c r="G110" s="133"/>
    </row>
    <row r="111" spans="1:7" ht="12.75" customHeight="1">
      <c r="A111" s="34"/>
      <c r="B111" s="206" t="s">
        <v>119</v>
      </c>
      <c r="C111" s="75" t="s">
        <v>14</v>
      </c>
      <c r="D111" s="44">
        <f>('fekalna osnovni podatki'!T9+'fekalna osnovni podatki'!U9)*5</f>
        <v>5</v>
      </c>
      <c r="E111" s="138"/>
      <c r="F111" s="200">
        <f>D111*E111</f>
        <v>0</v>
      </c>
      <c r="G111" s="133"/>
    </row>
    <row r="112" spans="1:7" ht="12.75" customHeight="1">
      <c r="A112" s="34"/>
      <c r="B112" s="205" t="s">
        <v>120</v>
      </c>
      <c r="C112" s="75" t="s">
        <v>14</v>
      </c>
      <c r="D112" s="44">
        <f>('fekalna osnovni podatki'!T10+'fekalna osnovni podatki'!U10)*5</f>
        <v>5</v>
      </c>
      <c r="E112" s="138"/>
      <c r="F112" s="200">
        <f t="shared" ref="F112:F138" si="3">D112*E112</f>
        <v>0</v>
      </c>
      <c r="G112" s="133"/>
    </row>
    <row r="113" spans="1:7" ht="12.75" customHeight="1">
      <c r="A113" s="34"/>
      <c r="B113" s="205" t="s">
        <v>138</v>
      </c>
      <c r="C113" s="75" t="s">
        <v>14</v>
      </c>
      <c r="D113" s="44">
        <f>('fekalna osnovni podatki'!T11+'fekalna osnovni podatki'!U11)*5</f>
        <v>5</v>
      </c>
      <c r="E113" s="138"/>
      <c r="F113" s="200">
        <f t="shared" si="3"/>
        <v>0</v>
      </c>
      <c r="G113" s="133"/>
    </row>
    <row r="114" spans="1:7" ht="12.75" customHeight="1">
      <c r="A114" s="34"/>
      <c r="B114" s="205"/>
      <c r="C114" s="75"/>
      <c r="D114" s="44"/>
      <c r="E114" s="138"/>
      <c r="F114" s="200"/>
      <c r="G114" s="133"/>
    </row>
    <row r="115" spans="1:7" ht="12.75" customHeight="1">
      <c r="A115" s="34"/>
      <c r="B115" s="258" t="s">
        <v>140</v>
      </c>
      <c r="C115" s="75"/>
      <c r="D115" s="44"/>
      <c r="E115" s="138"/>
      <c r="F115" s="200"/>
      <c r="G115" s="133"/>
    </row>
    <row r="116" spans="1:7" ht="12.75" customHeight="1">
      <c r="A116" s="34"/>
      <c r="B116" s="205" t="s">
        <v>121</v>
      </c>
      <c r="C116" s="75" t="s">
        <v>14</v>
      </c>
      <c r="D116" s="44">
        <f>('fekalna osnovni podatki'!T14+'fekalna osnovni podatki'!U14)*5</f>
        <v>5</v>
      </c>
      <c r="E116" s="138"/>
      <c r="F116" s="200">
        <f t="shared" si="3"/>
        <v>0</v>
      </c>
      <c r="G116" s="133"/>
    </row>
    <row r="117" spans="1:7" ht="12.75" customHeight="1">
      <c r="A117" s="34"/>
      <c r="B117" s="205" t="s">
        <v>127</v>
      </c>
      <c r="C117" s="75" t="s">
        <v>14</v>
      </c>
      <c r="D117" s="44">
        <f>('fekalna osnovni podatki'!T15+'fekalna osnovni podatki'!U15)*5</f>
        <v>10</v>
      </c>
      <c r="E117" s="138"/>
      <c r="F117" s="200">
        <f t="shared" si="3"/>
        <v>0</v>
      </c>
      <c r="G117" s="133"/>
    </row>
    <row r="118" spans="1:7" ht="12.75" customHeight="1">
      <c r="A118" s="34"/>
      <c r="B118" s="205" t="s">
        <v>122</v>
      </c>
      <c r="C118" s="75" t="s">
        <v>14</v>
      </c>
      <c r="D118" s="44">
        <f>('fekalna osnovni podatki'!T16+'fekalna osnovni podatki'!U16)*5</f>
        <v>5</v>
      </c>
      <c r="E118" s="138"/>
      <c r="F118" s="200">
        <f t="shared" si="3"/>
        <v>0</v>
      </c>
      <c r="G118" s="133"/>
    </row>
    <row r="119" spans="1:7" ht="12.75" customHeight="1">
      <c r="A119" s="34"/>
      <c r="B119" s="205" t="s">
        <v>123</v>
      </c>
      <c r="C119" s="75" t="s">
        <v>14</v>
      </c>
      <c r="D119" s="44">
        <f>('fekalna osnovni podatki'!T17+'fekalna osnovni podatki'!U17)*5</f>
        <v>5</v>
      </c>
      <c r="E119" s="138"/>
      <c r="F119" s="200">
        <f t="shared" si="3"/>
        <v>0</v>
      </c>
      <c r="G119" s="133"/>
    </row>
    <row r="120" spans="1:7" ht="12.75" customHeight="1">
      <c r="A120" s="34"/>
      <c r="B120" s="205" t="s">
        <v>124</v>
      </c>
      <c r="C120" s="75" t="s">
        <v>14</v>
      </c>
      <c r="D120" s="44">
        <f>('fekalna osnovni podatki'!T18+'fekalna osnovni podatki'!U18)*5</f>
        <v>10</v>
      </c>
      <c r="E120" s="138"/>
      <c r="F120" s="200">
        <f t="shared" si="3"/>
        <v>0</v>
      </c>
      <c r="G120" s="133"/>
    </row>
    <row r="121" spans="1:7" ht="12.75" customHeight="1">
      <c r="A121" s="34"/>
      <c r="B121" s="205" t="s">
        <v>125</v>
      </c>
      <c r="C121" s="75" t="s">
        <v>14</v>
      </c>
      <c r="D121" s="44">
        <f>('fekalna osnovni podatki'!T19+'fekalna osnovni podatki'!U19)*5</f>
        <v>5</v>
      </c>
      <c r="E121" s="138"/>
      <c r="F121" s="200">
        <f t="shared" si="3"/>
        <v>0</v>
      </c>
      <c r="G121" s="133"/>
    </row>
    <row r="122" spans="1:7" ht="12.75" customHeight="1">
      <c r="A122" s="34"/>
      <c r="B122" s="205" t="s">
        <v>126</v>
      </c>
      <c r="C122" s="75" t="s">
        <v>14</v>
      </c>
      <c r="D122" s="44">
        <f>('fekalna osnovni podatki'!T20+'fekalna osnovni podatki'!U20)*5</f>
        <v>5</v>
      </c>
      <c r="E122" s="138"/>
      <c r="F122" s="200">
        <f t="shared" si="3"/>
        <v>0</v>
      </c>
      <c r="G122" s="86"/>
    </row>
    <row r="123" spans="1:7" ht="12.75" customHeight="1">
      <c r="A123" s="34"/>
      <c r="B123" s="205" t="s">
        <v>128</v>
      </c>
      <c r="C123" s="75" t="s">
        <v>14</v>
      </c>
      <c r="D123" s="44">
        <f>('fekalna osnovni podatki'!T21+'fekalna osnovni podatki'!U21)*5</f>
        <v>5</v>
      </c>
      <c r="E123" s="138"/>
      <c r="F123" s="200">
        <f t="shared" si="3"/>
        <v>0</v>
      </c>
      <c r="G123" s="86"/>
    </row>
    <row r="124" spans="1:7" ht="12.75" customHeight="1">
      <c r="A124" s="34"/>
      <c r="B124" s="205" t="s">
        <v>129</v>
      </c>
      <c r="C124" s="75" t="s">
        <v>14</v>
      </c>
      <c r="D124" s="44">
        <f>('fekalna osnovni podatki'!T22+'fekalna osnovni podatki'!U22)*5</f>
        <v>5</v>
      </c>
      <c r="E124" s="138"/>
      <c r="F124" s="200">
        <f t="shared" si="3"/>
        <v>0</v>
      </c>
      <c r="G124" s="86"/>
    </row>
    <row r="125" spans="1:7" ht="12.75" customHeight="1">
      <c r="A125" s="34"/>
      <c r="B125" s="205" t="s">
        <v>130</v>
      </c>
      <c r="C125" s="75" t="s">
        <v>14</v>
      </c>
      <c r="D125" s="44">
        <f>('fekalna osnovni podatki'!T23+'fekalna osnovni podatki'!U23)*5</f>
        <v>15</v>
      </c>
      <c r="E125" s="138"/>
      <c r="F125" s="200">
        <f t="shared" si="3"/>
        <v>0</v>
      </c>
      <c r="G125" s="86"/>
    </row>
    <row r="126" spans="1:7" ht="12.75" customHeight="1">
      <c r="A126" s="34"/>
      <c r="B126" s="205" t="s">
        <v>131</v>
      </c>
      <c r="C126" s="75" t="s">
        <v>14</v>
      </c>
      <c r="D126" s="44">
        <f>('fekalna osnovni podatki'!T24+'fekalna osnovni podatki'!U24)*5</f>
        <v>10</v>
      </c>
      <c r="E126" s="138"/>
      <c r="F126" s="200">
        <f t="shared" si="3"/>
        <v>0</v>
      </c>
      <c r="G126" s="86"/>
    </row>
    <row r="127" spans="1:7" ht="12.75" customHeight="1">
      <c r="A127" s="34"/>
      <c r="B127" s="205" t="s">
        <v>201</v>
      </c>
      <c r="C127" s="75" t="s">
        <v>14</v>
      </c>
      <c r="D127" s="44">
        <f>('fekalna osnovni podatki'!T25+'fekalna osnovni podatki'!U25)*5</f>
        <v>10</v>
      </c>
      <c r="E127" s="138"/>
      <c r="F127" s="200">
        <f t="shared" si="3"/>
        <v>0</v>
      </c>
      <c r="G127" s="86"/>
    </row>
    <row r="128" spans="1:7" ht="12.75" customHeight="1">
      <c r="A128" s="34"/>
      <c r="B128" s="203" t="s">
        <v>132</v>
      </c>
      <c r="C128" s="75" t="s">
        <v>14</v>
      </c>
      <c r="D128" s="44">
        <f>('fekalna osnovni podatki'!T26+'fekalna osnovni podatki'!U26)*5</f>
        <v>5</v>
      </c>
      <c r="E128" s="138"/>
      <c r="F128" s="200">
        <f t="shared" si="3"/>
        <v>0</v>
      </c>
      <c r="G128" s="86"/>
    </row>
    <row r="129" spans="1:7" ht="12.75" customHeight="1">
      <c r="A129" s="34"/>
      <c r="B129" s="261" t="s">
        <v>133</v>
      </c>
      <c r="C129" s="75" t="s">
        <v>14</v>
      </c>
      <c r="D129" s="44">
        <f>('fekalna osnovni podatki'!T27+'fekalna osnovni podatki'!U27)*5</f>
        <v>5</v>
      </c>
      <c r="E129" s="138"/>
      <c r="F129" s="200">
        <f t="shared" si="3"/>
        <v>0</v>
      </c>
      <c r="G129" s="86"/>
    </row>
    <row r="130" spans="1:7" ht="12.75" customHeight="1">
      <c r="A130" s="34"/>
      <c r="B130" s="205" t="s">
        <v>134</v>
      </c>
      <c r="C130" s="75" t="s">
        <v>14</v>
      </c>
      <c r="D130" s="44">
        <f>('fekalna osnovni podatki'!T28+'fekalna osnovni podatki'!U28)*5</f>
        <v>5</v>
      </c>
      <c r="E130" s="138"/>
      <c r="F130" s="200">
        <f t="shared" si="3"/>
        <v>0</v>
      </c>
      <c r="G130" s="86"/>
    </row>
    <row r="131" spans="1:7" ht="12.75" customHeight="1">
      <c r="A131" s="34"/>
      <c r="B131" s="204" t="s">
        <v>135</v>
      </c>
      <c r="C131" s="75" t="s">
        <v>14</v>
      </c>
      <c r="D131" s="44">
        <f>('fekalna osnovni podatki'!T29+'fekalna osnovni podatki'!U29)*5</f>
        <v>5</v>
      </c>
      <c r="E131" s="138"/>
      <c r="F131" s="200">
        <f t="shared" si="3"/>
        <v>0</v>
      </c>
      <c r="G131" s="86"/>
    </row>
    <row r="132" spans="1:7" ht="12.75" customHeight="1">
      <c r="A132" s="34"/>
      <c r="C132" s="75"/>
      <c r="D132" s="44"/>
      <c r="E132" s="138"/>
      <c r="F132" s="200"/>
      <c r="G132" s="86"/>
    </row>
    <row r="133" spans="1:7" ht="12.75" customHeight="1">
      <c r="A133" s="34"/>
      <c r="B133" s="260" t="s">
        <v>141</v>
      </c>
      <c r="C133" s="75"/>
      <c r="D133" s="44"/>
      <c r="E133" s="138"/>
      <c r="F133" s="200"/>
      <c r="G133" s="86"/>
    </row>
    <row r="134" spans="1:7" ht="12.75" customHeight="1">
      <c r="A134" s="34"/>
      <c r="B134" s="204" t="s">
        <v>137</v>
      </c>
      <c r="C134" s="75" t="s">
        <v>14</v>
      </c>
      <c r="D134" s="44">
        <f>('fekalna osnovni podatki'!T32+'fekalna osnovni podatki'!U32)*5</f>
        <v>10</v>
      </c>
      <c r="E134" s="138"/>
      <c r="F134" s="200">
        <f t="shared" si="3"/>
        <v>0</v>
      </c>
      <c r="G134" s="86"/>
    </row>
    <row r="135" spans="1:7" ht="12.75" customHeight="1">
      <c r="A135" s="34"/>
      <c r="C135" s="75"/>
      <c r="D135" s="44"/>
      <c r="E135" s="138"/>
      <c r="F135" s="200"/>
      <c r="G135" s="86"/>
    </row>
    <row r="136" spans="1:7" ht="12.75" customHeight="1">
      <c r="A136" s="34"/>
      <c r="B136" s="260" t="s">
        <v>142</v>
      </c>
      <c r="C136" s="75"/>
      <c r="D136" s="44"/>
      <c r="E136" s="138"/>
      <c r="F136" s="200"/>
      <c r="G136" s="86"/>
    </row>
    <row r="137" spans="1:7" ht="12.75" customHeight="1">
      <c r="A137" s="34"/>
      <c r="B137" s="204" t="s">
        <v>136</v>
      </c>
      <c r="C137" s="75" t="s">
        <v>14</v>
      </c>
      <c r="D137" s="44">
        <f>('fekalna osnovni podatki'!T35+'fekalna osnovni podatki'!U35)*5</f>
        <v>10</v>
      </c>
      <c r="E137" s="138"/>
      <c r="F137" s="200">
        <f t="shared" si="3"/>
        <v>0</v>
      </c>
      <c r="G137" s="86"/>
    </row>
    <row r="138" spans="1:7" ht="12.75" customHeight="1">
      <c r="A138" s="34"/>
      <c r="B138" s="204" t="s">
        <v>143</v>
      </c>
      <c r="C138" s="75" t="s">
        <v>14</v>
      </c>
      <c r="D138" s="44">
        <f>('fekalna osnovni podatki'!T36+'fekalna osnovni podatki'!U36)*5</f>
        <v>5</v>
      </c>
      <c r="E138" s="138"/>
      <c r="F138" s="200">
        <f t="shared" si="3"/>
        <v>0</v>
      </c>
      <c r="G138" s="86"/>
    </row>
    <row r="139" spans="1:7" ht="12.75" customHeight="1">
      <c r="A139" s="34"/>
      <c r="B139" s="205" t="s">
        <v>22</v>
      </c>
      <c r="C139" s="76"/>
      <c r="D139" s="94">
        <f>SUM(D111:D138)</f>
        <v>150</v>
      </c>
      <c r="E139" s="138"/>
      <c r="F139" s="86"/>
      <c r="G139" s="133"/>
    </row>
    <row r="140" spans="1:7" ht="12.75" customHeight="1">
      <c r="A140" s="34"/>
      <c r="B140" s="205"/>
      <c r="C140" s="76"/>
      <c r="D140" s="94"/>
      <c r="E140" s="138"/>
      <c r="F140" s="86"/>
      <c r="G140" s="133"/>
    </row>
    <row r="141" spans="1:7" ht="191.25">
      <c r="A141" s="34">
        <f>A108+1</f>
        <v>5</v>
      </c>
      <c r="B141" s="48" t="s">
        <v>439</v>
      </c>
      <c r="C141" s="27"/>
      <c r="D141" s="98"/>
      <c r="E141" s="98"/>
      <c r="F141" s="85"/>
      <c r="G141" s="133"/>
    </row>
    <row r="142" spans="1:7" ht="12.75" customHeight="1">
      <c r="A142" s="34"/>
      <c r="B142" s="225"/>
      <c r="C142" s="75"/>
      <c r="D142" s="94"/>
      <c r="E142" s="95"/>
      <c r="F142" s="96"/>
      <c r="G142" s="133"/>
    </row>
    <row r="143" spans="1:7" ht="12.75" customHeight="1">
      <c r="A143" s="34"/>
      <c r="B143" s="207" t="s">
        <v>139</v>
      </c>
      <c r="C143" s="75"/>
      <c r="D143" s="98"/>
      <c r="E143" s="98"/>
      <c r="F143" s="85"/>
      <c r="G143" s="133"/>
    </row>
    <row r="144" spans="1:7" ht="12.75" customHeight="1">
      <c r="A144" s="34"/>
      <c r="B144" s="206" t="s">
        <v>119</v>
      </c>
      <c r="C144" s="77" t="s">
        <v>13</v>
      </c>
      <c r="D144" s="94">
        <f>+('fekalna osnovni podatki'!D9+'fekalna osnovni podatki'!E9)*1.2</f>
        <v>86.591999999999999</v>
      </c>
      <c r="E144" s="92"/>
      <c r="F144" s="200">
        <f>D144*E144</f>
        <v>0</v>
      </c>
      <c r="G144" s="133"/>
    </row>
    <row r="145" spans="1:7" ht="12.75" customHeight="1">
      <c r="A145" s="34"/>
      <c r="B145" s="205" t="s">
        <v>120</v>
      </c>
      <c r="C145" s="77" t="s">
        <v>13</v>
      </c>
      <c r="D145" s="94">
        <f>+('fekalna osnovni podatki'!D10+'fekalna osnovni podatki'!E10)*1.2</f>
        <v>198.672</v>
      </c>
      <c r="E145" s="92"/>
      <c r="F145" s="200">
        <f t="shared" ref="F145:F171" si="4">D145*E145</f>
        <v>0</v>
      </c>
      <c r="G145" s="133"/>
    </row>
    <row r="146" spans="1:7" ht="12.75" customHeight="1">
      <c r="A146" s="34"/>
      <c r="B146" s="205" t="s">
        <v>138</v>
      </c>
      <c r="C146" s="77" t="s">
        <v>13</v>
      </c>
      <c r="D146" s="94">
        <f>+('fekalna osnovni podatki'!D11+'fekalna osnovni podatki'!E11)*1.2</f>
        <v>25.32</v>
      </c>
      <c r="E146" s="92"/>
      <c r="F146" s="200">
        <f t="shared" si="4"/>
        <v>0</v>
      </c>
      <c r="G146" s="133"/>
    </row>
    <row r="147" spans="1:7" ht="12.75" customHeight="1">
      <c r="A147" s="34"/>
      <c r="B147" s="205"/>
      <c r="C147" s="77"/>
      <c r="D147" s="94"/>
      <c r="E147" s="92"/>
      <c r="F147" s="200"/>
      <c r="G147" s="133"/>
    </row>
    <row r="148" spans="1:7" ht="12.75" customHeight="1">
      <c r="A148" s="34"/>
      <c r="B148" s="258" t="s">
        <v>140</v>
      </c>
      <c r="C148" s="77"/>
      <c r="D148" s="94"/>
      <c r="E148" s="92"/>
      <c r="F148" s="200"/>
      <c r="G148" s="133"/>
    </row>
    <row r="149" spans="1:7" ht="12.75" customHeight="1">
      <c r="A149" s="34"/>
      <c r="B149" s="205" t="s">
        <v>121</v>
      </c>
      <c r="C149" s="77" t="s">
        <v>13</v>
      </c>
      <c r="D149" s="94">
        <f>+('fekalna osnovni podatki'!D14+'fekalna osnovni podatki'!E14)*1.2</f>
        <v>419.4</v>
      </c>
      <c r="E149" s="92"/>
      <c r="F149" s="200">
        <f t="shared" si="4"/>
        <v>0</v>
      </c>
      <c r="G149" s="133"/>
    </row>
    <row r="150" spans="1:7" ht="12.75" customHeight="1">
      <c r="A150" s="34"/>
      <c r="B150" s="205" t="s">
        <v>127</v>
      </c>
      <c r="C150" s="77" t="s">
        <v>13</v>
      </c>
      <c r="D150" s="94">
        <f>+('fekalna osnovni podatki'!D15+'fekalna osnovni podatki'!E15)*1.2</f>
        <v>0</v>
      </c>
      <c r="E150" s="92"/>
      <c r="F150" s="200">
        <f t="shared" si="4"/>
        <v>0</v>
      </c>
      <c r="G150" s="133"/>
    </row>
    <row r="151" spans="1:7" ht="12.75" customHeight="1">
      <c r="A151" s="34"/>
      <c r="B151" s="205" t="s">
        <v>122</v>
      </c>
      <c r="C151" s="77" t="s">
        <v>13</v>
      </c>
      <c r="D151" s="94">
        <f>+('fekalna osnovni podatki'!D16+'fekalna osnovni podatki'!E16)*1.2</f>
        <v>0</v>
      </c>
      <c r="E151" s="92"/>
      <c r="F151" s="200">
        <f t="shared" si="4"/>
        <v>0</v>
      </c>
      <c r="G151" s="133"/>
    </row>
    <row r="152" spans="1:7" ht="12.75" customHeight="1">
      <c r="A152" s="34"/>
      <c r="B152" s="205" t="s">
        <v>123</v>
      </c>
      <c r="C152" s="77" t="s">
        <v>13</v>
      </c>
      <c r="D152" s="94">
        <f>+('fekalna osnovni podatki'!D17+'fekalna osnovni podatki'!E17)*1.2</f>
        <v>200.01599999999999</v>
      </c>
      <c r="E152" s="92"/>
      <c r="F152" s="200">
        <f t="shared" si="4"/>
        <v>0</v>
      </c>
      <c r="G152" s="133"/>
    </row>
    <row r="153" spans="1:7" ht="12.75" customHeight="1">
      <c r="A153" s="34"/>
      <c r="B153" s="205" t="s">
        <v>124</v>
      </c>
      <c r="C153" s="77" t="s">
        <v>13</v>
      </c>
      <c r="D153" s="94">
        <f>+('fekalna osnovni podatki'!D18+'fekalna osnovni podatki'!E18)*1.2</f>
        <v>199.51199999999997</v>
      </c>
      <c r="E153" s="92"/>
      <c r="F153" s="200">
        <f t="shared" si="4"/>
        <v>0</v>
      </c>
      <c r="G153" s="133"/>
    </row>
    <row r="154" spans="1:7" ht="12.75" customHeight="1">
      <c r="A154" s="34"/>
      <c r="B154" s="205" t="s">
        <v>125</v>
      </c>
      <c r="C154" s="77" t="s">
        <v>13</v>
      </c>
      <c r="D154" s="94">
        <f>+('fekalna osnovni podatki'!D19+'fekalna osnovni podatki'!E19)*1.2</f>
        <v>195.33599999999998</v>
      </c>
      <c r="E154" s="92"/>
      <c r="F154" s="200">
        <f t="shared" si="4"/>
        <v>0</v>
      </c>
      <c r="G154" s="133"/>
    </row>
    <row r="155" spans="1:7" ht="12.75" customHeight="1">
      <c r="A155" s="34"/>
      <c r="B155" s="205" t="s">
        <v>126</v>
      </c>
      <c r="C155" s="77" t="s">
        <v>13</v>
      </c>
      <c r="D155" s="94">
        <f>+('fekalna osnovni podatki'!D20+'fekalna osnovni podatki'!E20)*1.2</f>
        <v>0</v>
      </c>
      <c r="E155" s="92"/>
      <c r="F155" s="200">
        <f t="shared" si="4"/>
        <v>0</v>
      </c>
      <c r="G155" s="141"/>
    </row>
    <row r="156" spans="1:7" ht="12.75" customHeight="1">
      <c r="A156" s="34"/>
      <c r="B156" s="205" t="s">
        <v>128</v>
      </c>
      <c r="C156" s="77" t="s">
        <v>13</v>
      </c>
      <c r="D156" s="94">
        <f>+('fekalna osnovni podatki'!D21+'fekalna osnovni podatki'!E21)*1.2</f>
        <v>0</v>
      </c>
      <c r="E156" s="92"/>
      <c r="F156" s="200">
        <f t="shared" si="4"/>
        <v>0</v>
      </c>
      <c r="G156" s="141"/>
    </row>
    <row r="157" spans="1:7" ht="12.75" customHeight="1">
      <c r="A157" s="34"/>
      <c r="B157" s="205" t="s">
        <v>129</v>
      </c>
      <c r="C157" s="77" t="s">
        <v>13</v>
      </c>
      <c r="D157" s="94">
        <f>+('fekalna osnovni podatki'!D22+'fekalna osnovni podatki'!E22)*1.2</f>
        <v>380.12399999999997</v>
      </c>
      <c r="E157" s="92"/>
      <c r="F157" s="200">
        <f t="shared" si="4"/>
        <v>0</v>
      </c>
      <c r="G157" s="141"/>
    </row>
    <row r="158" spans="1:7" ht="12.75" customHeight="1">
      <c r="A158" s="34"/>
      <c r="B158" s="205" t="s">
        <v>130</v>
      </c>
      <c r="C158" s="77" t="s">
        <v>13</v>
      </c>
      <c r="D158" s="94">
        <f>+('fekalna osnovni podatki'!D23+'fekalna osnovni podatki'!E23)*1.2</f>
        <v>0</v>
      </c>
      <c r="E158" s="92"/>
      <c r="F158" s="200">
        <f t="shared" si="4"/>
        <v>0</v>
      </c>
      <c r="G158" s="141"/>
    </row>
    <row r="159" spans="1:7" ht="12.75" customHeight="1">
      <c r="A159" s="34"/>
      <c r="B159" s="205" t="s">
        <v>131</v>
      </c>
      <c r="C159" s="77" t="s">
        <v>13</v>
      </c>
      <c r="D159" s="94">
        <f>+('fekalna osnovni podatki'!D24+'fekalna osnovni podatki'!E24)*1.2</f>
        <v>0</v>
      </c>
      <c r="E159" s="92"/>
      <c r="F159" s="200">
        <f t="shared" si="4"/>
        <v>0</v>
      </c>
      <c r="G159" s="141"/>
    </row>
    <row r="160" spans="1:7" ht="12.75" customHeight="1">
      <c r="A160" s="34"/>
      <c r="B160" s="205" t="s">
        <v>201</v>
      </c>
      <c r="C160" s="77" t="s">
        <v>13</v>
      </c>
      <c r="D160" s="94">
        <f>+('fekalna osnovni podatki'!D25+'fekalna osnovni podatki'!E25)*1.2</f>
        <v>2.6159999999999997</v>
      </c>
      <c r="E160" s="92"/>
      <c r="F160" s="200">
        <f t="shared" si="4"/>
        <v>0</v>
      </c>
      <c r="G160" s="141"/>
    </row>
    <row r="161" spans="1:7" ht="12.75" customHeight="1">
      <c r="A161" s="34"/>
      <c r="B161" s="203" t="s">
        <v>132</v>
      </c>
      <c r="C161" s="77" t="s">
        <v>13</v>
      </c>
      <c r="D161" s="94">
        <f>+('fekalna osnovni podatki'!D26+'fekalna osnovni podatki'!E26)*1.2</f>
        <v>40.799999999999997</v>
      </c>
      <c r="E161" s="92"/>
      <c r="F161" s="200">
        <f t="shared" si="4"/>
        <v>0</v>
      </c>
      <c r="G161" s="141"/>
    </row>
    <row r="162" spans="1:7" ht="12.75" customHeight="1">
      <c r="A162" s="34"/>
      <c r="B162" s="261" t="s">
        <v>133</v>
      </c>
      <c r="C162" s="77" t="s">
        <v>13</v>
      </c>
      <c r="D162" s="94">
        <f>+('fekalna osnovni podatki'!D27+'fekalna osnovni podatki'!E27)*1.2</f>
        <v>0</v>
      </c>
      <c r="E162" s="92"/>
      <c r="F162" s="200">
        <f t="shared" si="4"/>
        <v>0</v>
      </c>
      <c r="G162" s="141"/>
    </row>
    <row r="163" spans="1:7" ht="12.75" customHeight="1">
      <c r="A163" s="34"/>
      <c r="B163" s="205" t="s">
        <v>134</v>
      </c>
      <c r="C163" s="77" t="s">
        <v>13</v>
      </c>
      <c r="D163" s="94">
        <f>+('fekalna osnovni podatki'!D28+'fekalna osnovni podatki'!E28)*1.2</f>
        <v>0</v>
      </c>
      <c r="E163" s="92"/>
      <c r="F163" s="200">
        <f t="shared" si="4"/>
        <v>0</v>
      </c>
      <c r="G163" s="141"/>
    </row>
    <row r="164" spans="1:7" ht="12.75" customHeight="1">
      <c r="A164" s="34"/>
      <c r="B164" s="204" t="s">
        <v>135</v>
      </c>
      <c r="C164" s="77" t="s">
        <v>13</v>
      </c>
      <c r="D164" s="94">
        <f>+('fekalna osnovni podatki'!D29+'fekalna osnovni podatki'!E29)*1.2</f>
        <v>294.57600000000002</v>
      </c>
      <c r="E164" s="92"/>
      <c r="F164" s="200">
        <f t="shared" si="4"/>
        <v>0</v>
      </c>
      <c r="G164" s="141"/>
    </row>
    <row r="165" spans="1:7" ht="12.75" customHeight="1">
      <c r="A165" s="34"/>
      <c r="C165" s="77"/>
      <c r="D165" s="94"/>
      <c r="E165" s="92"/>
      <c r="F165" s="200"/>
      <c r="G165" s="141"/>
    </row>
    <row r="166" spans="1:7" ht="12.75" customHeight="1">
      <c r="A166" s="34"/>
      <c r="B166" s="260" t="s">
        <v>141</v>
      </c>
      <c r="C166" s="77"/>
      <c r="D166" s="94"/>
      <c r="E166" s="92"/>
      <c r="F166" s="200"/>
      <c r="G166" s="141"/>
    </row>
    <row r="167" spans="1:7" ht="12.75" customHeight="1">
      <c r="A167" s="34"/>
      <c r="B167" s="204" t="s">
        <v>137</v>
      </c>
      <c r="C167" s="77" t="s">
        <v>13</v>
      </c>
      <c r="D167" s="94">
        <f>+('fekalna osnovni podatki'!D32+'fekalna osnovni podatki'!E32)*1.2</f>
        <v>60</v>
      </c>
      <c r="E167" s="92"/>
      <c r="F167" s="200">
        <f t="shared" si="4"/>
        <v>0</v>
      </c>
      <c r="G167" s="141"/>
    </row>
    <row r="168" spans="1:7" ht="12.75" customHeight="1">
      <c r="A168" s="34"/>
      <c r="C168" s="77"/>
      <c r="D168" s="94"/>
      <c r="E168" s="92"/>
      <c r="F168" s="200"/>
      <c r="G168" s="141"/>
    </row>
    <row r="169" spans="1:7" ht="12.75" customHeight="1">
      <c r="A169" s="34"/>
      <c r="B169" s="260" t="s">
        <v>142</v>
      </c>
      <c r="C169" s="77"/>
      <c r="D169" s="94"/>
      <c r="E169" s="92"/>
      <c r="F169" s="200"/>
      <c r="G169" s="141"/>
    </row>
    <row r="170" spans="1:7" ht="12.75" customHeight="1">
      <c r="A170" s="34"/>
      <c r="B170" s="204" t="s">
        <v>136</v>
      </c>
      <c r="C170" s="77" t="s">
        <v>13</v>
      </c>
      <c r="D170" s="94">
        <f>+('fekalna osnovni podatki'!D35+'fekalna osnovni podatki'!E35)*1.2</f>
        <v>62.088000000000008</v>
      </c>
      <c r="E170" s="92"/>
      <c r="F170" s="200">
        <f t="shared" si="4"/>
        <v>0</v>
      </c>
      <c r="G170" s="141"/>
    </row>
    <row r="171" spans="1:7" ht="12.75" customHeight="1">
      <c r="A171" s="34"/>
      <c r="B171" s="204" t="s">
        <v>143</v>
      </c>
      <c r="C171" s="77" t="s">
        <v>13</v>
      </c>
      <c r="D171" s="94">
        <f>+('fekalna osnovni podatki'!D36+'fekalna osnovni podatki'!E36)*1.2</f>
        <v>38.688000000000002</v>
      </c>
      <c r="E171" s="92"/>
      <c r="F171" s="200">
        <f t="shared" si="4"/>
        <v>0</v>
      </c>
      <c r="G171" s="141"/>
    </row>
    <row r="172" spans="1:7" ht="12.75" customHeight="1">
      <c r="A172" s="34"/>
      <c r="B172" s="205" t="s">
        <v>22</v>
      </c>
      <c r="C172" s="76"/>
      <c r="D172" s="94">
        <f>SUM(D144:D171)</f>
        <v>2203.7400000000002</v>
      </c>
      <c r="E172" s="138"/>
      <c r="F172" s="86"/>
      <c r="G172" s="133"/>
    </row>
    <row r="173" spans="1:7" ht="12.75" customHeight="1">
      <c r="A173" s="34"/>
      <c r="B173" s="229"/>
      <c r="C173" s="77"/>
      <c r="D173" s="107"/>
      <c r="E173" s="106"/>
      <c r="F173" s="86"/>
      <c r="G173" s="86"/>
    </row>
    <row r="174" spans="1:7" ht="102">
      <c r="A174" s="34">
        <f>A141+1</f>
        <v>6</v>
      </c>
      <c r="B174" s="206" t="s">
        <v>440</v>
      </c>
      <c r="C174" s="75"/>
      <c r="D174" s="98"/>
      <c r="E174" s="94"/>
      <c r="F174" s="85"/>
      <c r="G174" s="85"/>
    </row>
    <row r="175" spans="1:7" ht="12.75" customHeight="1">
      <c r="A175" s="34"/>
      <c r="B175" s="230"/>
      <c r="C175" s="75"/>
      <c r="D175" s="98"/>
      <c r="E175" s="98"/>
      <c r="F175" s="85"/>
      <c r="G175" s="50"/>
    </row>
    <row r="176" spans="1:7" ht="12.75" customHeight="1">
      <c r="A176" s="34"/>
      <c r="B176" s="207" t="s">
        <v>139</v>
      </c>
      <c r="C176" s="75"/>
      <c r="E176" s="98"/>
      <c r="F176" s="85"/>
      <c r="G176" s="111"/>
    </row>
    <row r="177" spans="1:7" ht="12.75" customHeight="1">
      <c r="A177" s="34"/>
      <c r="B177" s="206" t="s">
        <v>119</v>
      </c>
      <c r="C177" s="75" t="s">
        <v>14</v>
      </c>
      <c r="D177" s="44">
        <f>+predD!D266</f>
        <v>12.639999999999986</v>
      </c>
      <c r="E177" s="138"/>
      <c r="F177" s="200">
        <f>D177*E177</f>
        <v>0</v>
      </c>
      <c r="G177" s="85"/>
    </row>
    <row r="178" spans="1:7" ht="12.75" customHeight="1">
      <c r="A178" s="34"/>
      <c r="B178" s="205" t="s">
        <v>120</v>
      </c>
      <c r="C178" s="75" t="s">
        <v>14</v>
      </c>
      <c r="D178" s="44">
        <f>+predD!D267</f>
        <v>202.24</v>
      </c>
      <c r="E178" s="138"/>
      <c r="F178" s="200">
        <f t="shared" ref="F178:F204" si="5">D178*E178</f>
        <v>0</v>
      </c>
      <c r="G178" s="85"/>
    </row>
    <row r="179" spans="1:7" ht="12.75" customHeight="1">
      <c r="A179" s="34"/>
      <c r="B179" s="205" t="s">
        <v>138</v>
      </c>
      <c r="C179" s="75" t="s">
        <v>14</v>
      </c>
      <c r="D179" s="44">
        <f>+predD!D268</f>
        <v>84.4</v>
      </c>
      <c r="E179" s="138"/>
      <c r="F179" s="200">
        <f t="shared" si="5"/>
        <v>0</v>
      </c>
      <c r="G179" s="85"/>
    </row>
    <row r="180" spans="1:7" ht="12.75" customHeight="1">
      <c r="A180" s="34"/>
      <c r="B180" s="205"/>
      <c r="C180" s="75"/>
      <c r="D180" s="44"/>
      <c r="E180" s="138"/>
      <c r="F180" s="200"/>
      <c r="G180" s="85"/>
    </row>
    <row r="181" spans="1:7" ht="12.75" customHeight="1">
      <c r="A181" s="34"/>
      <c r="B181" s="258" t="s">
        <v>140</v>
      </c>
      <c r="C181" s="75"/>
      <c r="D181" s="44"/>
      <c r="E181" s="138"/>
      <c r="F181" s="200"/>
      <c r="G181" s="85"/>
    </row>
    <row r="182" spans="1:7" ht="12.75" customHeight="1">
      <c r="A182" s="34"/>
      <c r="B182" s="205" t="s">
        <v>121</v>
      </c>
      <c r="C182" s="75" t="s">
        <v>14</v>
      </c>
      <c r="D182" s="44">
        <f>+predD!D271</f>
        <v>642</v>
      </c>
      <c r="E182" s="138"/>
      <c r="F182" s="200">
        <f t="shared" si="5"/>
        <v>0</v>
      </c>
      <c r="G182" s="85"/>
    </row>
    <row r="183" spans="1:7" ht="12.75" customHeight="1">
      <c r="A183" s="34"/>
      <c r="B183" s="205" t="s">
        <v>127</v>
      </c>
      <c r="C183" s="75" t="s">
        <v>14</v>
      </c>
      <c r="D183" s="44">
        <f>+predD!D272</f>
        <v>0</v>
      </c>
      <c r="E183" s="138"/>
      <c r="F183" s="200">
        <f t="shared" si="5"/>
        <v>0</v>
      </c>
      <c r="G183" s="85"/>
    </row>
    <row r="184" spans="1:7" ht="12.75" customHeight="1">
      <c r="A184" s="34"/>
      <c r="B184" s="205" t="s">
        <v>122</v>
      </c>
      <c r="C184" s="75" t="s">
        <v>14</v>
      </c>
      <c r="D184" s="44">
        <f>+predD!D273</f>
        <v>0</v>
      </c>
      <c r="E184" s="138"/>
      <c r="F184" s="200">
        <f t="shared" si="5"/>
        <v>0</v>
      </c>
      <c r="G184" s="85"/>
    </row>
    <row r="185" spans="1:7" ht="12.75" customHeight="1">
      <c r="A185" s="34"/>
      <c r="B185" s="205" t="s">
        <v>123</v>
      </c>
      <c r="C185" s="75" t="s">
        <v>14</v>
      </c>
      <c r="D185" s="44">
        <f>+predD!D274</f>
        <v>666.72</v>
      </c>
      <c r="E185" s="138"/>
      <c r="F185" s="200">
        <f t="shared" si="5"/>
        <v>0</v>
      </c>
      <c r="G185" s="85"/>
    </row>
    <row r="186" spans="1:7" ht="12.75" customHeight="1">
      <c r="A186" s="34"/>
      <c r="B186" s="205" t="s">
        <v>124</v>
      </c>
      <c r="C186" s="75" t="s">
        <v>14</v>
      </c>
      <c r="D186" s="44">
        <f>+predD!D275</f>
        <v>285.03999999999996</v>
      </c>
      <c r="E186" s="138"/>
      <c r="F186" s="200">
        <f t="shared" si="5"/>
        <v>0</v>
      </c>
      <c r="G186" s="85"/>
    </row>
    <row r="187" spans="1:7" ht="12.75" customHeight="1">
      <c r="A187" s="34"/>
      <c r="B187" s="205" t="s">
        <v>125</v>
      </c>
      <c r="C187" s="75" t="s">
        <v>14</v>
      </c>
      <c r="D187" s="44">
        <f>+predD!D276</f>
        <v>651.12</v>
      </c>
      <c r="E187" s="138"/>
      <c r="F187" s="200">
        <f t="shared" si="5"/>
        <v>0</v>
      </c>
      <c r="G187" s="85"/>
    </row>
    <row r="188" spans="1:7" ht="12.75" customHeight="1">
      <c r="A188" s="34"/>
      <c r="B188" s="205" t="s">
        <v>126</v>
      </c>
      <c r="C188" s="75" t="s">
        <v>14</v>
      </c>
      <c r="D188" s="44">
        <f>+predD!D277</f>
        <v>0</v>
      </c>
      <c r="E188" s="138"/>
      <c r="F188" s="200">
        <f t="shared" si="5"/>
        <v>0</v>
      </c>
      <c r="G188" s="141"/>
    </row>
    <row r="189" spans="1:7" ht="12.75" customHeight="1">
      <c r="A189" s="34"/>
      <c r="B189" s="205" t="s">
        <v>128</v>
      </c>
      <c r="C189" s="75" t="s">
        <v>14</v>
      </c>
      <c r="D189" s="44">
        <f>+predD!D278</f>
        <v>0</v>
      </c>
      <c r="E189" s="138"/>
      <c r="F189" s="200">
        <f t="shared" si="5"/>
        <v>0</v>
      </c>
      <c r="G189" s="141"/>
    </row>
    <row r="190" spans="1:7" ht="12.75" customHeight="1">
      <c r="A190" s="34"/>
      <c r="B190" s="205" t="s">
        <v>129</v>
      </c>
      <c r="C190" s="75" t="s">
        <v>14</v>
      </c>
      <c r="D190" s="44">
        <f>+predD!D279</f>
        <v>1267.08</v>
      </c>
      <c r="E190" s="138"/>
      <c r="F190" s="200">
        <f t="shared" si="5"/>
        <v>0</v>
      </c>
      <c r="G190" s="141"/>
    </row>
    <row r="191" spans="1:7" ht="12.75" customHeight="1">
      <c r="A191" s="34"/>
      <c r="B191" s="205" t="s">
        <v>130</v>
      </c>
      <c r="C191" s="75" t="s">
        <v>14</v>
      </c>
      <c r="D191" s="44">
        <f>+predD!D280</f>
        <v>0</v>
      </c>
      <c r="E191" s="138"/>
      <c r="F191" s="200">
        <f t="shared" si="5"/>
        <v>0</v>
      </c>
      <c r="G191" s="141"/>
    </row>
    <row r="192" spans="1:7" ht="12.75" customHeight="1">
      <c r="A192" s="34"/>
      <c r="B192" s="205" t="s">
        <v>131</v>
      </c>
      <c r="C192" s="75" t="s">
        <v>14</v>
      </c>
      <c r="D192" s="44">
        <f>+predD!D281</f>
        <v>0</v>
      </c>
      <c r="E192" s="138"/>
      <c r="F192" s="200">
        <f t="shared" si="5"/>
        <v>0</v>
      </c>
      <c r="G192" s="141"/>
    </row>
    <row r="193" spans="1:7" ht="12.75" customHeight="1">
      <c r="A193" s="34"/>
      <c r="B193" s="205" t="s">
        <v>201</v>
      </c>
      <c r="C193" s="75" t="s">
        <v>14</v>
      </c>
      <c r="D193" s="44">
        <f>+predD!D282</f>
        <v>8.7199999999999989</v>
      </c>
      <c r="E193" s="138"/>
      <c r="F193" s="200">
        <f t="shared" si="5"/>
        <v>0</v>
      </c>
      <c r="G193" s="141"/>
    </row>
    <row r="194" spans="1:7" ht="12.75" customHeight="1">
      <c r="A194" s="34"/>
      <c r="B194" s="203" t="s">
        <v>132</v>
      </c>
      <c r="C194" s="75" t="s">
        <v>14</v>
      </c>
      <c r="D194" s="44">
        <f>+predD!D283</f>
        <v>0</v>
      </c>
      <c r="E194" s="138"/>
      <c r="F194" s="200">
        <f t="shared" si="5"/>
        <v>0</v>
      </c>
      <c r="G194" s="141"/>
    </row>
    <row r="195" spans="1:7" ht="12.75" customHeight="1">
      <c r="A195" s="34"/>
      <c r="B195" s="261" t="s">
        <v>133</v>
      </c>
      <c r="C195" s="75" t="s">
        <v>14</v>
      </c>
      <c r="D195" s="44">
        <f>+predD!D284</f>
        <v>0</v>
      </c>
      <c r="E195" s="138"/>
      <c r="F195" s="200">
        <f t="shared" si="5"/>
        <v>0</v>
      </c>
      <c r="G195" s="141"/>
    </row>
    <row r="196" spans="1:7" ht="12.75" customHeight="1">
      <c r="A196" s="34"/>
      <c r="B196" s="205" t="s">
        <v>134</v>
      </c>
      <c r="C196" s="75" t="s">
        <v>14</v>
      </c>
      <c r="D196" s="44">
        <f>+predD!D285</f>
        <v>0</v>
      </c>
      <c r="E196" s="138"/>
      <c r="F196" s="200">
        <f t="shared" si="5"/>
        <v>0</v>
      </c>
      <c r="G196" s="141"/>
    </row>
    <row r="197" spans="1:7" ht="12.75" customHeight="1">
      <c r="A197" s="34"/>
      <c r="B197" s="204" t="s">
        <v>135</v>
      </c>
      <c r="C197" s="75" t="s">
        <v>14</v>
      </c>
      <c r="D197" s="44">
        <f>+predD!D286</f>
        <v>981.92000000000007</v>
      </c>
      <c r="E197" s="138"/>
      <c r="F197" s="200">
        <f t="shared" si="5"/>
        <v>0</v>
      </c>
      <c r="G197" s="141"/>
    </row>
    <row r="198" spans="1:7" ht="12.75" customHeight="1">
      <c r="A198" s="34"/>
      <c r="C198" s="75"/>
      <c r="D198" s="44"/>
      <c r="E198" s="138"/>
      <c r="F198" s="200"/>
      <c r="G198" s="141"/>
    </row>
    <row r="199" spans="1:7" ht="12.75" customHeight="1">
      <c r="A199" s="34"/>
      <c r="B199" s="260" t="s">
        <v>141</v>
      </c>
      <c r="C199" s="75"/>
      <c r="D199" s="44"/>
      <c r="E199" s="138"/>
      <c r="F199" s="200"/>
      <c r="G199" s="141"/>
    </row>
    <row r="200" spans="1:7" ht="12.75" customHeight="1">
      <c r="A200" s="34"/>
      <c r="B200" s="204" t="s">
        <v>137</v>
      </c>
      <c r="C200" s="75" t="s">
        <v>14</v>
      </c>
      <c r="D200" s="44">
        <f>+predD!D289</f>
        <v>0</v>
      </c>
      <c r="E200" s="138"/>
      <c r="F200" s="200">
        <f t="shared" si="5"/>
        <v>0</v>
      </c>
      <c r="G200" s="141"/>
    </row>
    <row r="201" spans="1:7" ht="12.75" customHeight="1">
      <c r="A201" s="34"/>
      <c r="C201" s="75"/>
      <c r="D201" s="44"/>
      <c r="E201" s="138"/>
      <c r="F201" s="200"/>
      <c r="G201" s="141"/>
    </row>
    <row r="202" spans="1:7" ht="12.75" customHeight="1">
      <c r="A202" s="34"/>
      <c r="B202" s="260" t="s">
        <v>142</v>
      </c>
      <c r="C202" s="75"/>
      <c r="D202" s="44"/>
      <c r="E202" s="138"/>
      <c r="F202" s="200"/>
      <c r="G202" s="141"/>
    </row>
    <row r="203" spans="1:7" ht="12.75" customHeight="1">
      <c r="A203" s="34"/>
      <c r="B203" s="204" t="s">
        <v>136</v>
      </c>
      <c r="C203" s="75" t="s">
        <v>14</v>
      </c>
      <c r="D203" s="44">
        <f>+predD!D292</f>
        <v>98.960000000000036</v>
      </c>
      <c r="E203" s="138"/>
      <c r="F203" s="200">
        <f t="shared" si="5"/>
        <v>0</v>
      </c>
      <c r="G203" s="141"/>
    </row>
    <row r="204" spans="1:7" ht="12.75" customHeight="1">
      <c r="A204" s="34"/>
      <c r="B204" s="204" t="s">
        <v>143</v>
      </c>
      <c r="C204" s="75" t="s">
        <v>14</v>
      </c>
      <c r="D204" s="44">
        <f>+predD!D293</f>
        <v>80.960000000000008</v>
      </c>
      <c r="E204" s="138"/>
      <c r="F204" s="200">
        <f t="shared" si="5"/>
        <v>0</v>
      </c>
      <c r="G204" s="141"/>
    </row>
    <row r="205" spans="1:7" ht="12.75" customHeight="1">
      <c r="A205" s="34"/>
      <c r="B205" s="205" t="s">
        <v>22</v>
      </c>
      <c r="C205" s="76"/>
      <c r="D205" s="94">
        <f>SUM(D177:D204)</f>
        <v>4981.7999999999993</v>
      </c>
      <c r="E205" s="138"/>
      <c r="F205" s="86"/>
      <c r="G205" s="85"/>
    </row>
    <row r="206" spans="1:7" ht="12.75" customHeight="1">
      <c r="A206" s="34"/>
      <c r="B206" s="229"/>
      <c r="C206" s="77"/>
      <c r="D206" s="107"/>
      <c r="E206" s="106"/>
      <c r="F206" s="86"/>
      <c r="G206" s="86"/>
    </row>
    <row r="207" spans="1:7" ht="51">
      <c r="A207" s="34">
        <f>+A174+1</f>
        <v>7</v>
      </c>
      <c r="B207" s="229" t="s">
        <v>41</v>
      </c>
      <c r="C207" s="126"/>
      <c r="D207" s="98"/>
      <c r="E207" s="112"/>
      <c r="F207" s="85"/>
      <c r="G207" s="85"/>
    </row>
    <row r="208" spans="1:7" ht="12.75" customHeight="1">
      <c r="A208" s="34"/>
      <c r="B208" s="230"/>
      <c r="C208" s="75"/>
      <c r="D208" s="98"/>
      <c r="E208" s="98"/>
      <c r="F208" s="85"/>
      <c r="G208" s="85"/>
    </row>
    <row r="209" spans="1:7" ht="12.75" customHeight="1">
      <c r="A209" s="34"/>
      <c r="B209" s="207" t="s">
        <v>139</v>
      </c>
      <c r="C209" s="75"/>
      <c r="E209" s="98"/>
      <c r="F209" s="85"/>
      <c r="G209" s="85"/>
    </row>
    <row r="210" spans="1:7" ht="12.75" customHeight="1">
      <c r="A210" s="34"/>
      <c r="B210" s="206" t="s">
        <v>119</v>
      </c>
      <c r="C210" s="75" t="s">
        <v>14</v>
      </c>
      <c r="D210" s="44">
        <f>+D177</f>
        <v>12.639999999999986</v>
      </c>
      <c r="E210" s="138"/>
      <c r="F210" s="200">
        <f>D210*E210</f>
        <v>0</v>
      </c>
      <c r="G210" s="85"/>
    </row>
    <row r="211" spans="1:7" ht="12.75" customHeight="1">
      <c r="A211" s="34"/>
      <c r="B211" s="205" t="s">
        <v>120</v>
      </c>
      <c r="C211" s="75" t="s">
        <v>14</v>
      </c>
      <c r="D211" s="44">
        <f t="shared" ref="D211:D237" si="6">+D178</f>
        <v>202.24</v>
      </c>
      <c r="E211" s="138"/>
      <c r="F211" s="200">
        <f t="shared" ref="F211:F237" si="7">D211*E211</f>
        <v>0</v>
      </c>
      <c r="G211" s="85"/>
    </row>
    <row r="212" spans="1:7" ht="12.75" customHeight="1">
      <c r="A212" s="34"/>
      <c r="B212" s="205" t="s">
        <v>138</v>
      </c>
      <c r="C212" s="75" t="s">
        <v>14</v>
      </c>
      <c r="D212" s="44">
        <f t="shared" si="6"/>
        <v>84.4</v>
      </c>
      <c r="E212" s="138"/>
      <c r="F212" s="200">
        <f t="shared" si="7"/>
        <v>0</v>
      </c>
      <c r="G212" s="85"/>
    </row>
    <row r="213" spans="1:7" ht="12.75" customHeight="1">
      <c r="A213" s="34"/>
      <c r="B213" s="205"/>
      <c r="C213" s="75"/>
      <c r="D213" s="44"/>
      <c r="E213" s="138"/>
      <c r="F213" s="200"/>
      <c r="G213" s="85"/>
    </row>
    <row r="214" spans="1:7" ht="12.75" customHeight="1">
      <c r="A214" s="34"/>
      <c r="B214" s="258" t="s">
        <v>140</v>
      </c>
      <c r="C214" s="75"/>
      <c r="D214" s="44"/>
      <c r="E214" s="138"/>
      <c r="F214" s="200"/>
      <c r="G214" s="85"/>
    </row>
    <row r="215" spans="1:7" ht="12.75" customHeight="1">
      <c r="A215" s="34"/>
      <c r="B215" s="205" t="s">
        <v>121</v>
      </c>
      <c r="C215" s="75" t="s">
        <v>14</v>
      </c>
      <c r="D215" s="44">
        <f t="shared" si="6"/>
        <v>642</v>
      </c>
      <c r="E215" s="138"/>
      <c r="F215" s="200">
        <f t="shared" si="7"/>
        <v>0</v>
      </c>
      <c r="G215" s="85"/>
    </row>
    <row r="216" spans="1:7" ht="12.75" customHeight="1">
      <c r="A216" s="34"/>
      <c r="B216" s="205" t="s">
        <v>127</v>
      </c>
      <c r="C216" s="75" t="s">
        <v>14</v>
      </c>
      <c r="D216" s="44">
        <f t="shared" si="6"/>
        <v>0</v>
      </c>
      <c r="E216" s="138"/>
      <c r="F216" s="200">
        <f t="shared" si="7"/>
        <v>0</v>
      </c>
      <c r="G216" s="85"/>
    </row>
    <row r="217" spans="1:7" ht="12.75" customHeight="1">
      <c r="A217" s="34"/>
      <c r="B217" s="205" t="s">
        <v>122</v>
      </c>
      <c r="C217" s="75" t="s">
        <v>14</v>
      </c>
      <c r="D217" s="44">
        <f t="shared" si="6"/>
        <v>0</v>
      </c>
      <c r="E217" s="138"/>
      <c r="F217" s="200">
        <f t="shared" si="7"/>
        <v>0</v>
      </c>
      <c r="G217" s="85"/>
    </row>
    <row r="218" spans="1:7" ht="12.75" customHeight="1">
      <c r="A218" s="34"/>
      <c r="B218" s="205" t="s">
        <v>123</v>
      </c>
      <c r="C218" s="75" t="s">
        <v>14</v>
      </c>
      <c r="D218" s="44">
        <f t="shared" si="6"/>
        <v>666.72</v>
      </c>
      <c r="E218" s="138"/>
      <c r="F218" s="200">
        <f t="shared" si="7"/>
        <v>0</v>
      </c>
      <c r="G218" s="85"/>
    </row>
    <row r="219" spans="1:7" ht="12.75" customHeight="1">
      <c r="A219" s="34"/>
      <c r="B219" s="205" t="s">
        <v>124</v>
      </c>
      <c r="C219" s="75" t="s">
        <v>14</v>
      </c>
      <c r="D219" s="44">
        <f t="shared" si="6"/>
        <v>285.03999999999996</v>
      </c>
      <c r="E219" s="138"/>
      <c r="F219" s="200">
        <f t="shared" si="7"/>
        <v>0</v>
      </c>
      <c r="G219" s="85"/>
    </row>
    <row r="220" spans="1:7" ht="12.75" customHeight="1">
      <c r="A220" s="34"/>
      <c r="B220" s="205" t="s">
        <v>125</v>
      </c>
      <c r="C220" s="75" t="s">
        <v>14</v>
      </c>
      <c r="D220" s="44">
        <f t="shared" si="6"/>
        <v>651.12</v>
      </c>
      <c r="E220" s="138"/>
      <c r="F220" s="200">
        <f t="shared" si="7"/>
        <v>0</v>
      </c>
      <c r="G220" s="85"/>
    </row>
    <row r="221" spans="1:7" ht="12.75" customHeight="1">
      <c r="A221" s="34"/>
      <c r="B221" s="205" t="s">
        <v>126</v>
      </c>
      <c r="C221" s="75" t="s">
        <v>14</v>
      </c>
      <c r="D221" s="44">
        <f t="shared" si="6"/>
        <v>0</v>
      </c>
      <c r="E221" s="138"/>
      <c r="F221" s="200">
        <f t="shared" si="7"/>
        <v>0</v>
      </c>
      <c r="G221" s="141"/>
    </row>
    <row r="222" spans="1:7" ht="12.75" customHeight="1">
      <c r="A222" s="34"/>
      <c r="B222" s="205" t="s">
        <v>128</v>
      </c>
      <c r="C222" s="75" t="s">
        <v>14</v>
      </c>
      <c r="D222" s="44">
        <f t="shared" si="6"/>
        <v>0</v>
      </c>
      <c r="E222" s="138"/>
      <c r="F222" s="200">
        <f t="shared" si="7"/>
        <v>0</v>
      </c>
      <c r="G222" s="141"/>
    </row>
    <row r="223" spans="1:7" ht="12.75" customHeight="1">
      <c r="A223" s="34"/>
      <c r="B223" s="205" t="s">
        <v>129</v>
      </c>
      <c r="C223" s="75" t="s">
        <v>14</v>
      </c>
      <c r="D223" s="44">
        <f t="shared" si="6"/>
        <v>1267.08</v>
      </c>
      <c r="E223" s="138"/>
      <c r="F223" s="200">
        <f t="shared" si="7"/>
        <v>0</v>
      </c>
      <c r="G223" s="141"/>
    </row>
    <row r="224" spans="1:7" ht="12.75" customHeight="1">
      <c r="A224" s="34"/>
      <c r="B224" s="205" t="s">
        <v>130</v>
      </c>
      <c r="C224" s="75" t="s">
        <v>14</v>
      </c>
      <c r="D224" s="44">
        <f t="shared" si="6"/>
        <v>0</v>
      </c>
      <c r="E224" s="138"/>
      <c r="F224" s="200">
        <f t="shared" si="7"/>
        <v>0</v>
      </c>
      <c r="G224" s="141"/>
    </row>
    <row r="225" spans="1:7" ht="12.75" customHeight="1">
      <c r="A225" s="34"/>
      <c r="B225" s="205" t="s">
        <v>131</v>
      </c>
      <c r="C225" s="75" t="s">
        <v>14</v>
      </c>
      <c r="D225" s="44">
        <f t="shared" si="6"/>
        <v>0</v>
      </c>
      <c r="E225" s="138"/>
      <c r="F225" s="200">
        <f t="shared" si="7"/>
        <v>0</v>
      </c>
      <c r="G225" s="141"/>
    </row>
    <row r="226" spans="1:7" ht="12.75" customHeight="1">
      <c r="A226" s="34"/>
      <c r="B226" s="205" t="s">
        <v>201</v>
      </c>
      <c r="C226" s="75" t="s">
        <v>14</v>
      </c>
      <c r="D226" s="44">
        <f t="shared" si="6"/>
        <v>8.7199999999999989</v>
      </c>
      <c r="E226" s="138"/>
      <c r="F226" s="200">
        <f t="shared" si="7"/>
        <v>0</v>
      </c>
      <c r="G226" s="141"/>
    </row>
    <row r="227" spans="1:7" ht="12.75" customHeight="1">
      <c r="A227" s="34"/>
      <c r="B227" s="203" t="s">
        <v>132</v>
      </c>
      <c r="C227" s="75" t="s">
        <v>14</v>
      </c>
      <c r="D227" s="44">
        <f t="shared" si="6"/>
        <v>0</v>
      </c>
      <c r="E227" s="138"/>
      <c r="F227" s="200">
        <f t="shared" si="7"/>
        <v>0</v>
      </c>
      <c r="G227" s="141"/>
    </row>
    <row r="228" spans="1:7" ht="12.75" customHeight="1">
      <c r="A228" s="34"/>
      <c r="B228" s="261" t="s">
        <v>133</v>
      </c>
      <c r="C228" s="75" t="s">
        <v>14</v>
      </c>
      <c r="D228" s="44">
        <f t="shared" si="6"/>
        <v>0</v>
      </c>
      <c r="E228" s="138"/>
      <c r="F228" s="200">
        <f t="shared" si="7"/>
        <v>0</v>
      </c>
      <c r="G228" s="141"/>
    </row>
    <row r="229" spans="1:7" ht="12.75" customHeight="1">
      <c r="A229" s="34"/>
      <c r="B229" s="205" t="s">
        <v>134</v>
      </c>
      <c r="C229" s="75" t="s">
        <v>14</v>
      </c>
      <c r="D229" s="44">
        <f t="shared" si="6"/>
        <v>0</v>
      </c>
      <c r="E229" s="138"/>
      <c r="F229" s="200">
        <f t="shared" si="7"/>
        <v>0</v>
      </c>
      <c r="G229" s="141"/>
    </row>
    <row r="230" spans="1:7" ht="12.75" customHeight="1">
      <c r="A230" s="34"/>
      <c r="B230" s="204" t="s">
        <v>135</v>
      </c>
      <c r="C230" s="75" t="s">
        <v>14</v>
      </c>
      <c r="D230" s="44">
        <f t="shared" si="6"/>
        <v>981.92000000000007</v>
      </c>
      <c r="E230" s="138"/>
      <c r="F230" s="200">
        <f t="shared" si="7"/>
        <v>0</v>
      </c>
      <c r="G230" s="141"/>
    </row>
    <row r="231" spans="1:7" ht="12.75" customHeight="1">
      <c r="A231" s="34"/>
      <c r="C231" s="75"/>
      <c r="D231" s="44"/>
      <c r="E231" s="138"/>
      <c r="F231" s="200"/>
      <c r="G231" s="141"/>
    </row>
    <row r="232" spans="1:7" ht="12.75" customHeight="1">
      <c r="A232" s="34"/>
      <c r="B232" s="260" t="s">
        <v>141</v>
      </c>
      <c r="C232" s="75"/>
      <c r="D232" s="44"/>
      <c r="E232" s="138"/>
      <c r="F232" s="200"/>
      <c r="G232" s="141"/>
    </row>
    <row r="233" spans="1:7" ht="12.75" customHeight="1">
      <c r="A233" s="34"/>
      <c r="B233" s="204" t="s">
        <v>137</v>
      </c>
      <c r="C233" s="75" t="s">
        <v>14</v>
      </c>
      <c r="D233" s="44">
        <f t="shared" si="6"/>
        <v>0</v>
      </c>
      <c r="E233" s="138"/>
      <c r="F233" s="200">
        <f t="shared" si="7"/>
        <v>0</v>
      </c>
      <c r="G233" s="141"/>
    </row>
    <row r="234" spans="1:7" ht="12.75" customHeight="1">
      <c r="A234" s="34"/>
      <c r="C234" s="75"/>
      <c r="D234" s="44"/>
      <c r="E234" s="138"/>
      <c r="F234" s="200"/>
      <c r="G234" s="141"/>
    </row>
    <row r="235" spans="1:7" ht="12.75" customHeight="1">
      <c r="A235" s="34"/>
      <c r="B235" s="260" t="s">
        <v>142</v>
      </c>
      <c r="C235" s="75"/>
      <c r="D235" s="44"/>
      <c r="E235" s="138"/>
      <c r="F235" s="200"/>
      <c r="G235" s="141"/>
    </row>
    <row r="236" spans="1:7" ht="12.75" customHeight="1">
      <c r="A236" s="34"/>
      <c r="B236" s="204" t="s">
        <v>136</v>
      </c>
      <c r="C236" s="75" t="s">
        <v>14</v>
      </c>
      <c r="D236" s="44">
        <f t="shared" si="6"/>
        <v>98.960000000000036</v>
      </c>
      <c r="E236" s="138"/>
      <c r="F236" s="200">
        <f t="shared" si="7"/>
        <v>0</v>
      </c>
      <c r="G236" s="141"/>
    </row>
    <row r="237" spans="1:7" ht="12.75" customHeight="1">
      <c r="A237" s="34"/>
      <c r="B237" s="204" t="s">
        <v>143</v>
      </c>
      <c r="C237" s="75" t="s">
        <v>14</v>
      </c>
      <c r="D237" s="44">
        <f t="shared" si="6"/>
        <v>80.960000000000008</v>
      </c>
      <c r="E237" s="138"/>
      <c r="F237" s="200">
        <f t="shared" si="7"/>
        <v>0</v>
      </c>
      <c r="G237" s="141"/>
    </row>
    <row r="238" spans="1:7" ht="12.75" customHeight="1">
      <c r="A238" s="34"/>
      <c r="B238" s="205" t="s">
        <v>22</v>
      </c>
      <c r="C238" s="76"/>
      <c r="D238" s="94">
        <f>SUM(D210:D237)</f>
        <v>4981.7999999999993</v>
      </c>
      <c r="E238" s="138"/>
      <c r="F238" s="86"/>
      <c r="G238" s="85"/>
    </row>
    <row r="239" spans="1:7" ht="12.75" customHeight="1">
      <c r="A239" s="34"/>
      <c r="B239" s="206"/>
      <c r="C239" s="75"/>
      <c r="D239" s="94"/>
      <c r="E239" s="98"/>
      <c r="F239" s="85"/>
      <c r="G239" s="85"/>
    </row>
    <row r="240" spans="1:7" ht="89.25">
      <c r="A240" s="34">
        <f>+A207+1</f>
        <v>8</v>
      </c>
      <c r="B240" s="206" t="s">
        <v>118</v>
      </c>
      <c r="C240" s="127"/>
      <c r="D240" s="98"/>
      <c r="E240" s="94"/>
      <c r="F240" s="85"/>
      <c r="G240" s="85"/>
    </row>
    <row r="241" spans="1:7" ht="12.75" customHeight="1">
      <c r="A241" s="34"/>
      <c r="B241" s="230"/>
      <c r="C241" s="75"/>
      <c r="D241" s="98"/>
      <c r="E241" s="98"/>
      <c r="F241" s="85"/>
      <c r="G241" s="85"/>
    </row>
    <row r="242" spans="1:7" ht="12.75" customHeight="1">
      <c r="A242" s="34"/>
      <c r="B242" s="207" t="s">
        <v>139</v>
      </c>
      <c r="C242" s="75"/>
      <c r="E242" s="98"/>
      <c r="F242" s="85"/>
      <c r="G242" s="85"/>
    </row>
    <row r="243" spans="1:7" ht="12.75" customHeight="1">
      <c r="A243" s="34"/>
      <c r="B243" s="206" t="s">
        <v>119</v>
      </c>
      <c r="C243" s="75" t="s">
        <v>14</v>
      </c>
      <c r="D243" s="44">
        <f>+D210</f>
        <v>12.639999999999986</v>
      </c>
      <c r="E243" s="138"/>
      <c r="F243" s="200">
        <f>D243*E243</f>
        <v>0</v>
      </c>
      <c r="G243" s="85"/>
    </row>
    <row r="244" spans="1:7" ht="12.75" customHeight="1">
      <c r="A244" s="34"/>
      <c r="B244" s="205" t="s">
        <v>120</v>
      </c>
      <c r="C244" s="75" t="s">
        <v>14</v>
      </c>
      <c r="D244" s="44">
        <f t="shared" ref="D244:D270" si="8">+D211</f>
        <v>202.24</v>
      </c>
      <c r="E244" s="138"/>
      <c r="F244" s="200">
        <f t="shared" ref="F244:F270" si="9">D244*E244</f>
        <v>0</v>
      </c>
      <c r="G244" s="85"/>
    </row>
    <row r="245" spans="1:7" ht="12.75" customHeight="1">
      <c r="A245" s="34"/>
      <c r="B245" s="205" t="s">
        <v>138</v>
      </c>
      <c r="C245" s="75" t="s">
        <v>14</v>
      </c>
      <c r="D245" s="44">
        <f t="shared" si="8"/>
        <v>84.4</v>
      </c>
      <c r="E245" s="138"/>
      <c r="F245" s="200">
        <f t="shared" si="9"/>
        <v>0</v>
      </c>
      <c r="G245" s="85"/>
    </row>
    <row r="246" spans="1:7" ht="12.75" customHeight="1">
      <c r="A246" s="34"/>
      <c r="B246" s="205"/>
      <c r="C246" s="75"/>
      <c r="D246" s="44"/>
      <c r="E246" s="138"/>
      <c r="F246" s="200"/>
      <c r="G246" s="85"/>
    </row>
    <row r="247" spans="1:7" ht="12.75" customHeight="1">
      <c r="A247" s="34"/>
      <c r="B247" s="258" t="s">
        <v>140</v>
      </c>
      <c r="C247" s="75"/>
      <c r="D247" s="44"/>
      <c r="E247" s="138"/>
      <c r="F247" s="200"/>
      <c r="G247" s="85"/>
    </row>
    <row r="248" spans="1:7" ht="12.75" customHeight="1">
      <c r="A248" s="34"/>
      <c r="B248" s="205" t="s">
        <v>121</v>
      </c>
      <c r="C248" s="75" t="s">
        <v>14</v>
      </c>
      <c r="D248" s="44">
        <f t="shared" si="8"/>
        <v>642</v>
      </c>
      <c r="E248" s="138"/>
      <c r="F248" s="200">
        <f t="shared" si="9"/>
        <v>0</v>
      </c>
      <c r="G248" s="85"/>
    </row>
    <row r="249" spans="1:7" ht="12.75" customHeight="1">
      <c r="A249" s="34"/>
      <c r="B249" s="205" t="s">
        <v>127</v>
      </c>
      <c r="C249" s="75" t="s">
        <v>14</v>
      </c>
      <c r="D249" s="44">
        <f t="shared" si="8"/>
        <v>0</v>
      </c>
      <c r="E249" s="138"/>
      <c r="F249" s="200">
        <f t="shared" si="9"/>
        <v>0</v>
      </c>
      <c r="G249" s="85"/>
    </row>
    <row r="250" spans="1:7" ht="12.75" customHeight="1">
      <c r="A250" s="34"/>
      <c r="B250" s="205" t="s">
        <v>122</v>
      </c>
      <c r="C250" s="75" t="s">
        <v>14</v>
      </c>
      <c r="D250" s="44">
        <f t="shared" si="8"/>
        <v>0</v>
      </c>
      <c r="E250" s="138"/>
      <c r="F250" s="200">
        <f t="shared" si="9"/>
        <v>0</v>
      </c>
      <c r="G250" s="85"/>
    </row>
    <row r="251" spans="1:7" ht="12.75" customHeight="1">
      <c r="A251" s="34"/>
      <c r="B251" s="205" t="s">
        <v>123</v>
      </c>
      <c r="C251" s="75" t="s">
        <v>14</v>
      </c>
      <c r="D251" s="44">
        <f t="shared" si="8"/>
        <v>666.72</v>
      </c>
      <c r="E251" s="138"/>
      <c r="F251" s="200">
        <f t="shared" si="9"/>
        <v>0</v>
      </c>
      <c r="G251" s="85"/>
    </row>
    <row r="252" spans="1:7" ht="12.75" customHeight="1">
      <c r="A252" s="34"/>
      <c r="B252" s="205" t="s">
        <v>124</v>
      </c>
      <c r="C252" s="75" t="s">
        <v>14</v>
      </c>
      <c r="D252" s="44">
        <f t="shared" si="8"/>
        <v>285.03999999999996</v>
      </c>
      <c r="E252" s="138"/>
      <c r="F252" s="200">
        <f t="shared" si="9"/>
        <v>0</v>
      </c>
      <c r="G252" s="85"/>
    </row>
    <row r="253" spans="1:7" ht="12.75" customHeight="1">
      <c r="A253" s="34"/>
      <c r="B253" s="205" t="s">
        <v>125</v>
      </c>
      <c r="C253" s="75" t="s">
        <v>14</v>
      </c>
      <c r="D253" s="44">
        <f t="shared" si="8"/>
        <v>651.12</v>
      </c>
      <c r="E253" s="138"/>
      <c r="F253" s="200">
        <f t="shared" si="9"/>
        <v>0</v>
      </c>
      <c r="G253" s="85"/>
    </row>
    <row r="254" spans="1:7" ht="12.75" customHeight="1">
      <c r="A254" s="34"/>
      <c r="B254" s="205" t="s">
        <v>126</v>
      </c>
      <c r="C254" s="75" t="s">
        <v>14</v>
      </c>
      <c r="D254" s="44">
        <f t="shared" si="8"/>
        <v>0</v>
      </c>
      <c r="E254" s="138"/>
      <c r="F254" s="200">
        <f t="shared" si="9"/>
        <v>0</v>
      </c>
      <c r="G254" s="141"/>
    </row>
    <row r="255" spans="1:7" ht="12.75" customHeight="1">
      <c r="A255" s="34"/>
      <c r="B255" s="205" t="s">
        <v>128</v>
      </c>
      <c r="C255" s="75" t="s">
        <v>14</v>
      </c>
      <c r="D255" s="44">
        <f t="shared" si="8"/>
        <v>0</v>
      </c>
      <c r="E255" s="138"/>
      <c r="F255" s="200">
        <f t="shared" si="9"/>
        <v>0</v>
      </c>
      <c r="G255" s="141"/>
    </row>
    <row r="256" spans="1:7" ht="12.75" customHeight="1">
      <c r="A256" s="34"/>
      <c r="B256" s="205" t="s">
        <v>129</v>
      </c>
      <c r="C256" s="75" t="s">
        <v>14</v>
      </c>
      <c r="D256" s="44">
        <f t="shared" si="8"/>
        <v>1267.08</v>
      </c>
      <c r="E256" s="138"/>
      <c r="F256" s="200">
        <f t="shared" si="9"/>
        <v>0</v>
      </c>
      <c r="G256" s="141"/>
    </row>
    <row r="257" spans="1:7" ht="12.75" customHeight="1">
      <c r="A257" s="34"/>
      <c r="B257" s="205" t="s">
        <v>130</v>
      </c>
      <c r="C257" s="75" t="s">
        <v>14</v>
      </c>
      <c r="D257" s="44">
        <f t="shared" si="8"/>
        <v>0</v>
      </c>
      <c r="E257" s="138"/>
      <c r="F257" s="200">
        <f t="shared" si="9"/>
        <v>0</v>
      </c>
      <c r="G257" s="141"/>
    </row>
    <row r="258" spans="1:7" ht="12.75" customHeight="1">
      <c r="A258" s="34"/>
      <c r="B258" s="205" t="s">
        <v>131</v>
      </c>
      <c r="C258" s="75" t="s">
        <v>14</v>
      </c>
      <c r="D258" s="44">
        <f t="shared" si="8"/>
        <v>0</v>
      </c>
      <c r="E258" s="138"/>
      <c r="F258" s="200">
        <f t="shared" si="9"/>
        <v>0</v>
      </c>
      <c r="G258" s="141"/>
    </row>
    <row r="259" spans="1:7" ht="12.75" customHeight="1">
      <c r="A259" s="34"/>
      <c r="B259" s="205" t="s">
        <v>201</v>
      </c>
      <c r="C259" s="75" t="s">
        <v>14</v>
      </c>
      <c r="D259" s="44">
        <f t="shared" si="8"/>
        <v>8.7199999999999989</v>
      </c>
      <c r="E259" s="138"/>
      <c r="F259" s="200">
        <f t="shared" si="9"/>
        <v>0</v>
      </c>
      <c r="G259" s="141"/>
    </row>
    <row r="260" spans="1:7" ht="12.75" customHeight="1">
      <c r="A260" s="34"/>
      <c r="B260" s="203" t="s">
        <v>132</v>
      </c>
      <c r="C260" s="75" t="s">
        <v>14</v>
      </c>
      <c r="D260" s="44">
        <f t="shared" si="8"/>
        <v>0</v>
      </c>
      <c r="E260" s="138"/>
      <c r="F260" s="200">
        <f t="shared" si="9"/>
        <v>0</v>
      </c>
      <c r="G260" s="141"/>
    </row>
    <row r="261" spans="1:7" ht="12.75" customHeight="1">
      <c r="A261" s="34"/>
      <c r="B261" s="261" t="s">
        <v>133</v>
      </c>
      <c r="C261" s="75" t="s">
        <v>14</v>
      </c>
      <c r="D261" s="44">
        <f t="shared" si="8"/>
        <v>0</v>
      </c>
      <c r="E261" s="138"/>
      <c r="F261" s="200">
        <f t="shared" si="9"/>
        <v>0</v>
      </c>
      <c r="G261" s="141"/>
    </row>
    <row r="262" spans="1:7" ht="12.75" customHeight="1">
      <c r="A262" s="34"/>
      <c r="B262" s="205" t="s">
        <v>134</v>
      </c>
      <c r="C262" s="75" t="s">
        <v>14</v>
      </c>
      <c r="D262" s="44">
        <f t="shared" si="8"/>
        <v>0</v>
      </c>
      <c r="E262" s="138"/>
      <c r="F262" s="200">
        <f t="shared" si="9"/>
        <v>0</v>
      </c>
      <c r="G262" s="141"/>
    </row>
    <row r="263" spans="1:7" ht="12.75" customHeight="1">
      <c r="A263" s="34"/>
      <c r="B263" s="204" t="s">
        <v>135</v>
      </c>
      <c r="C263" s="75" t="s">
        <v>14</v>
      </c>
      <c r="D263" s="44">
        <f t="shared" si="8"/>
        <v>981.92000000000007</v>
      </c>
      <c r="E263" s="138"/>
      <c r="F263" s="200">
        <f t="shared" si="9"/>
        <v>0</v>
      </c>
      <c r="G263" s="141"/>
    </row>
    <row r="264" spans="1:7" ht="12.75" customHeight="1">
      <c r="A264" s="34"/>
      <c r="C264" s="75"/>
      <c r="D264" s="44"/>
      <c r="E264" s="138"/>
      <c r="F264" s="200"/>
      <c r="G264" s="141"/>
    </row>
    <row r="265" spans="1:7" ht="12.75" customHeight="1">
      <c r="A265" s="34"/>
      <c r="B265" s="260" t="s">
        <v>141</v>
      </c>
      <c r="C265" s="75"/>
      <c r="D265" s="44"/>
      <c r="E265" s="138"/>
      <c r="F265" s="200"/>
      <c r="G265" s="141"/>
    </row>
    <row r="266" spans="1:7" ht="12.75" customHeight="1">
      <c r="A266" s="34"/>
      <c r="B266" s="204" t="s">
        <v>137</v>
      </c>
      <c r="C266" s="75" t="s">
        <v>14</v>
      </c>
      <c r="D266" s="44">
        <f t="shared" si="8"/>
        <v>0</v>
      </c>
      <c r="E266" s="138"/>
      <c r="F266" s="200">
        <f t="shared" si="9"/>
        <v>0</v>
      </c>
      <c r="G266" s="141"/>
    </row>
    <row r="267" spans="1:7" ht="12.75" customHeight="1">
      <c r="A267" s="34"/>
      <c r="C267" s="75"/>
      <c r="D267" s="44"/>
      <c r="E267" s="138"/>
      <c r="F267" s="200"/>
      <c r="G267" s="141"/>
    </row>
    <row r="268" spans="1:7" ht="12.75" customHeight="1">
      <c r="A268" s="34"/>
      <c r="B268" s="260" t="s">
        <v>142</v>
      </c>
      <c r="C268" s="75"/>
      <c r="D268" s="44"/>
      <c r="E268" s="138"/>
      <c r="F268" s="200"/>
      <c r="G268" s="141"/>
    </row>
    <row r="269" spans="1:7" ht="12.75" customHeight="1">
      <c r="A269" s="34"/>
      <c r="B269" s="204" t="s">
        <v>136</v>
      </c>
      <c r="C269" s="75" t="s">
        <v>14</v>
      </c>
      <c r="D269" s="44">
        <f t="shared" si="8"/>
        <v>98.960000000000036</v>
      </c>
      <c r="E269" s="138"/>
      <c r="F269" s="200">
        <f t="shared" si="9"/>
        <v>0</v>
      </c>
      <c r="G269" s="141"/>
    </row>
    <row r="270" spans="1:7" ht="12.75" customHeight="1">
      <c r="A270" s="34"/>
      <c r="B270" s="204" t="s">
        <v>143</v>
      </c>
      <c r="C270" s="75" t="s">
        <v>14</v>
      </c>
      <c r="D270" s="44">
        <f t="shared" si="8"/>
        <v>80.960000000000008</v>
      </c>
      <c r="E270" s="138"/>
      <c r="F270" s="200">
        <f t="shared" si="9"/>
        <v>0</v>
      </c>
      <c r="G270" s="141"/>
    </row>
    <row r="271" spans="1:7" ht="12.75" customHeight="1">
      <c r="A271" s="34"/>
      <c r="B271" s="205" t="s">
        <v>22</v>
      </c>
      <c r="C271" s="76"/>
      <c r="D271" s="94">
        <f>SUM(D243:D270)</f>
        <v>4981.7999999999993</v>
      </c>
      <c r="E271" s="138"/>
      <c r="F271" s="86"/>
      <c r="G271" s="85"/>
    </row>
    <row r="272" spans="1:7" ht="12.75" customHeight="1">
      <c r="A272" s="34"/>
      <c r="B272" s="206"/>
      <c r="C272" s="75"/>
      <c r="D272" s="94"/>
      <c r="E272" s="98"/>
      <c r="F272" s="85"/>
      <c r="G272" s="85"/>
    </row>
    <row r="273" spans="1:7" ht="51">
      <c r="A273" s="34">
        <f>+A240+1</f>
        <v>9</v>
      </c>
      <c r="B273" s="206" t="s">
        <v>42</v>
      </c>
      <c r="C273" s="49"/>
      <c r="D273" s="87"/>
      <c r="E273" s="40"/>
      <c r="F273" s="136"/>
      <c r="G273" s="136"/>
    </row>
    <row r="274" spans="1:7" ht="12.75" customHeight="1">
      <c r="A274" s="34"/>
      <c r="B274" s="230"/>
      <c r="C274" s="75"/>
      <c r="D274" s="98"/>
      <c r="E274" s="98"/>
      <c r="F274" s="85"/>
      <c r="G274" s="128"/>
    </row>
    <row r="275" spans="1:7" ht="12.75" customHeight="1">
      <c r="A275" s="34"/>
      <c r="B275" s="207" t="s">
        <v>139</v>
      </c>
      <c r="C275" s="75"/>
      <c r="E275" s="98"/>
      <c r="F275" s="85"/>
      <c r="G275" s="128"/>
    </row>
    <row r="276" spans="1:7" ht="12.75" customHeight="1">
      <c r="A276" s="34"/>
      <c r="B276" s="206" t="s">
        <v>119</v>
      </c>
      <c r="C276" s="75" t="s">
        <v>16</v>
      </c>
      <c r="D276" s="44">
        <f>+'fekalna osnovni podatki'!D9</f>
        <v>3.1599999999999966</v>
      </c>
      <c r="E276" s="138"/>
      <c r="F276" s="200">
        <f>D276*E276</f>
        <v>0</v>
      </c>
      <c r="G276" s="128"/>
    </row>
    <row r="277" spans="1:7" ht="12.75" customHeight="1">
      <c r="A277" s="34"/>
      <c r="B277" s="205" t="s">
        <v>120</v>
      </c>
      <c r="C277" s="75" t="s">
        <v>16</v>
      </c>
      <c r="D277" s="44">
        <f>+'fekalna osnovni podatki'!D10</f>
        <v>50.56</v>
      </c>
      <c r="E277" s="138"/>
      <c r="F277" s="200">
        <f t="shared" ref="F277:F303" si="10">D277*E277</f>
        <v>0</v>
      </c>
      <c r="G277" s="128"/>
    </row>
    <row r="278" spans="1:7" ht="12.75" customHeight="1">
      <c r="A278" s="34"/>
      <c r="B278" s="205" t="s">
        <v>138</v>
      </c>
      <c r="C278" s="75" t="s">
        <v>16</v>
      </c>
      <c r="D278" s="44">
        <f>+'fekalna osnovni podatki'!D11</f>
        <v>21.1</v>
      </c>
      <c r="E278" s="138"/>
      <c r="F278" s="200">
        <f t="shared" si="10"/>
        <v>0</v>
      </c>
      <c r="G278" s="128"/>
    </row>
    <row r="279" spans="1:7" ht="12.75" customHeight="1">
      <c r="A279" s="34"/>
      <c r="B279" s="205"/>
      <c r="C279" s="75"/>
      <c r="D279" s="44"/>
      <c r="E279" s="138"/>
      <c r="F279" s="200"/>
      <c r="G279" s="128"/>
    </row>
    <row r="280" spans="1:7" ht="12.75" customHeight="1">
      <c r="A280" s="34"/>
      <c r="B280" s="258" t="s">
        <v>140</v>
      </c>
      <c r="C280" s="75"/>
      <c r="D280" s="44"/>
      <c r="E280" s="138"/>
      <c r="F280" s="200"/>
      <c r="G280" s="128"/>
    </row>
    <row r="281" spans="1:7" ht="12.75" customHeight="1">
      <c r="A281" s="34"/>
      <c r="B281" s="205" t="s">
        <v>121</v>
      </c>
      <c r="C281" s="75" t="s">
        <v>16</v>
      </c>
      <c r="D281" s="44">
        <f>+'fekalna osnovni podatki'!D14</f>
        <v>160.5</v>
      </c>
      <c r="E281" s="138"/>
      <c r="F281" s="200">
        <f t="shared" si="10"/>
        <v>0</v>
      </c>
      <c r="G281" s="128"/>
    </row>
    <row r="282" spans="1:7" ht="12.75" customHeight="1">
      <c r="A282" s="34"/>
      <c r="B282" s="205" t="s">
        <v>127</v>
      </c>
      <c r="C282" s="75" t="s">
        <v>16</v>
      </c>
      <c r="D282" s="44">
        <f>+'fekalna osnovni podatki'!D15</f>
        <v>0</v>
      </c>
      <c r="E282" s="138"/>
      <c r="F282" s="200">
        <f t="shared" si="10"/>
        <v>0</v>
      </c>
      <c r="G282" s="128"/>
    </row>
    <row r="283" spans="1:7" ht="12.75" customHeight="1">
      <c r="A283" s="34"/>
      <c r="B283" s="205" t="s">
        <v>122</v>
      </c>
      <c r="C283" s="75" t="s">
        <v>16</v>
      </c>
      <c r="D283" s="44">
        <f>+'fekalna osnovni podatki'!D16</f>
        <v>0</v>
      </c>
      <c r="E283" s="138"/>
      <c r="F283" s="200">
        <f t="shared" si="10"/>
        <v>0</v>
      </c>
      <c r="G283" s="128"/>
    </row>
    <row r="284" spans="1:7" ht="12.75" customHeight="1">
      <c r="A284" s="34"/>
      <c r="B284" s="205" t="s">
        <v>123</v>
      </c>
      <c r="C284" s="75" t="s">
        <v>16</v>
      </c>
      <c r="D284" s="44">
        <f>+'fekalna osnovni podatki'!D17</f>
        <v>166.68</v>
      </c>
      <c r="E284" s="138"/>
      <c r="F284" s="200">
        <f t="shared" si="10"/>
        <v>0</v>
      </c>
      <c r="G284" s="128"/>
    </row>
    <row r="285" spans="1:7" ht="12.75" customHeight="1">
      <c r="A285" s="34"/>
      <c r="B285" s="205" t="s">
        <v>124</v>
      </c>
      <c r="C285" s="75" t="s">
        <v>16</v>
      </c>
      <c r="D285" s="44">
        <f>+'fekalna osnovni podatki'!D18</f>
        <v>71.259999999999991</v>
      </c>
      <c r="E285" s="138"/>
      <c r="F285" s="200">
        <f t="shared" si="10"/>
        <v>0</v>
      </c>
      <c r="G285" s="128"/>
    </row>
    <row r="286" spans="1:7" ht="12.75" customHeight="1">
      <c r="A286" s="34"/>
      <c r="B286" s="205" t="s">
        <v>125</v>
      </c>
      <c r="C286" s="75" t="s">
        <v>16</v>
      </c>
      <c r="D286" s="44">
        <f>+'fekalna osnovni podatki'!D19</f>
        <v>162.78</v>
      </c>
      <c r="E286" s="138"/>
      <c r="F286" s="200">
        <f t="shared" si="10"/>
        <v>0</v>
      </c>
      <c r="G286" s="128"/>
    </row>
    <row r="287" spans="1:7" ht="12.75" customHeight="1">
      <c r="A287" s="34"/>
      <c r="B287" s="205" t="s">
        <v>126</v>
      </c>
      <c r="C287" s="75" t="s">
        <v>16</v>
      </c>
      <c r="D287" s="44">
        <f>+'fekalna osnovni podatki'!D20</f>
        <v>0</v>
      </c>
      <c r="E287" s="138"/>
      <c r="F287" s="200">
        <f t="shared" si="10"/>
        <v>0</v>
      </c>
      <c r="G287" s="141"/>
    </row>
    <row r="288" spans="1:7" ht="12.75" customHeight="1">
      <c r="A288" s="34"/>
      <c r="B288" s="205" t="s">
        <v>128</v>
      </c>
      <c r="C288" s="75" t="s">
        <v>16</v>
      </c>
      <c r="D288" s="44">
        <f>+'fekalna osnovni podatki'!D21</f>
        <v>0</v>
      </c>
      <c r="E288" s="138"/>
      <c r="F288" s="200">
        <f t="shared" si="10"/>
        <v>0</v>
      </c>
      <c r="G288" s="141"/>
    </row>
    <row r="289" spans="1:7" ht="12.75" customHeight="1">
      <c r="A289" s="34"/>
      <c r="B289" s="205" t="s">
        <v>129</v>
      </c>
      <c r="C289" s="75" t="s">
        <v>16</v>
      </c>
      <c r="D289" s="44">
        <f>+'fekalna osnovni podatki'!D22</f>
        <v>316.77</v>
      </c>
      <c r="E289" s="138"/>
      <c r="F289" s="200">
        <f t="shared" si="10"/>
        <v>0</v>
      </c>
      <c r="G289" s="141"/>
    </row>
    <row r="290" spans="1:7" ht="12.75" customHeight="1">
      <c r="A290" s="34"/>
      <c r="B290" s="205" t="s">
        <v>130</v>
      </c>
      <c r="C290" s="75" t="s">
        <v>16</v>
      </c>
      <c r="D290" s="44">
        <f>+'fekalna osnovni podatki'!D23</f>
        <v>0</v>
      </c>
      <c r="E290" s="138"/>
      <c r="F290" s="200">
        <f t="shared" si="10"/>
        <v>0</v>
      </c>
      <c r="G290" s="141"/>
    </row>
    <row r="291" spans="1:7" ht="12.75" customHeight="1">
      <c r="A291" s="34"/>
      <c r="B291" s="205" t="s">
        <v>131</v>
      </c>
      <c r="C291" s="75" t="s">
        <v>16</v>
      </c>
      <c r="D291" s="44">
        <f>+'fekalna osnovni podatki'!D24</f>
        <v>0</v>
      </c>
      <c r="E291" s="138"/>
      <c r="F291" s="200">
        <f t="shared" si="10"/>
        <v>0</v>
      </c>
      <c r="G291" s="141"/>
    </row>
    <row r="292" spans="1:7" ht="12.75" customHeight="1">
      <c r="A292" s="34"/>
      <c r="B292" s="205" t="s">
        <v>201</v>
      </c>
      <c r="C292" s="75" t="s">
        <v>16</v>
      </c>
      <c r="D292" s="44">
        <f>+'fekalna osnovni podatki'!D25</f>
        <v>2.1799999999999997</v>
      </c>
      <c r="E292" s="138"/>
      <c r="F292" s="200">
        <f t="shared" si="10"/>
        <v>0</v>
      </c>
      <c r="G292" s="141"/>
    </row>
    <row r="293" spans="1:7" ht="12.75" customHeight="1">
      <c r="A293" s="34"/>
      <c r="B293" s="203" t="s">
        <v>132</v>
      </c>
      <c r="C293" s="75" t="s">
        <v>16</v>
      </c>
      <c r="D293" s="44">
        <f>+'fekalna osnovni podatki'!D26</f>
        <v>0</v>
      </c>
      <c r="E293" s="138"/>
      <c r="F293" s="200">
        <f t="shared" si="10"/>
        <v>0</v>
      </c>
      <c r="G293" s="141"/>
    </row>
    <row r="294" spans="1:7" ht="12.75" customHeight="1">
      <c r="A294" s="34"/>
      <c r="B294" s="261" t="s">
        <v>133</v>
      </c>
      <c r="C294" s="75" t="s">
        <v>16</v>
      </c>
      <c r="D294" s="44">
        <f>+'fekalna osnovni podatki'!D27</f>
        <v>0</v>
      </c>
      <c r="E294" s="138"/>
      <c r="F294" s="200">
        <f t="shared" si="10"/>
        <v>0</v>
      </c>
      <c r="G294" s="141"/>
    </row>
    <row r="295" spans="1:7" ht="12.75" customHeight="1">
      <c r="A295" s="34"/>
      <c r="B295" s="205" t="s">
        <v>134</v>
      </c>
      <c r="C295" s="75" t="s">
        <v>16</v>
      </c>
      <c r="D295" s="44">
        <f>+'fekalna osnovni podatki'!D28</f>
        <v>0</v>
      </c>
      <c r="E295" s="138"/>
      <c r="F295" s="200">
        <f t="shared" si="10"/>
        <v>0</v>
      </c>
      <c r="G295" s="141"/>
    </row>
    <row r="296" spans="1:7" ht="12.75" customHeight="1">
      <c r="A296" s="34"/>
      <c r="B296" s="204" t="s">
        <v>135</v>
      </c>
      <c r="C296" s="75" t="s">
        <v>16</v>
      </c>
      <c r="D296" s="44">
        <f>+'fekalna osnovni podatki'!D29</f>
        <v>245.48000000000002</v>
      </c>
      <c r="E296" s="138"/>
      <c r="F296" s="200">
        <f t="shared" si="10"/>
        <v>0</v>
      </c>
      <c r="G296" s="141"/>
    </row>
    <row r="297" spans="1:7" ht="12.75" customHeight="1">
      <c r="A297" s="34"/>
      <c r="C297" s="75"/>
      <c r="D297" s="44"/>
      <c r="E297" s="138"/>
      <c r="F297" s="200"/>
      <c r="G297" s="141"/>
    </row>
    <row r="298" spans="1:7" ht="12.75" customHeight="1">
      <c r="A298" s="34"/>
      <c r="B298" s="260" t="s">
        <v>141</v>
      </c>
      <c r="C298" s="75"/>
      <c r="D298" s="44"/>
      <c r="E298" s="138"/>
      <c r="F298" s="200"/>
      <c r="G298" s="141"/>
    </row>
    <row r="299" spans="1:7" ht="12.75" customHeight="1">
      <c r="A299" s="34"/>
      <c r="B299" s="204" t="s">
        <v>137</v>
      </c>
      <c r="C299" s="75" t="s">
        <v>16</v>
      </c>
      <c r="D299" s="44">
        <f>+'fekalna osnovni podatki'!D32</f>
        <v>0</v>
      </c>
      <c r="E299" s="138"/>
      <c r="F299" s="200">
        <f t="shared" si="10"/>
        <v>0</v>
      </c>
      <c r="G299" s="141"/>
    </row>
    <row r="300" spans="1:7" ht="12.75" customHeight="1">
      <c r="A300" s="34"/>
      <c r="C300" s="75"/>
      <c r="D300" s="44"/>
      <c r="E300" s="138"/>
      <c r="F300" s="200"/>
      <c r="G300" s="141"/>
    </row>
    <row r="301" spans="1:7" ht="12.75" customHeight="1">
      <c r="A301" s="34"/>
      <c r="B301" s="260" t="s">
        <v>142</v>
      </c>
      <c r="C301" s="75"/>
      <c r="D301" s="44"/>
      <c r="E301" s="138"/>
      <c r="F301" s="200"/>
      <c r="G301" s="141"/>
    </row>
    <row r="302" spans="1:7" ht="12.75" customHeight="1">
      <c r="A302" s="34"/>
      <c r="B302" s="204" t="s">
        <v>136</v>
      </c>
      <c r="C302" s="75" t="s">
        <v>16</v>
      </c>
      <c r="D302" s="44">
        <f>+'fekalna osnovni podatki'!D35</f>
        <v>24.740000000000009</v>
      </c>
      <c r="E302" s="138"/>
      <c r="F302" s="200">
        <f t="shared" si="10"/>
        <v>0</v>
      </c>
      <c r="G302" s="141"/>
    </row>
    <row r="303" spans="1:7" ht="12.75" customHeight="1">
      <c r="A303" s="34"/>
      <c r="B303" s="204" t="s">
        <v>143</v>
      </c>
      <c r="C303" s="75" t="s">
        <v>16</v>
      </c>
      <c r="D303" s="44">
        <f>+'fekalna osnovni podatki'!D36</f>
        <v>20.240000000000002</v>
      </c>
      <c r="E303" s="138"/>
      <c r="F303" s="200">
        <f t="shared" si="10"/>
        <v>0</v>
      </c>
      <c r="G303" s="141"/>
    </row>
    <row r="304" spans="1:7" ht="12.75" customHeight="1">
      <c r="A304" s="34"/>
      <c r="B304" s="205" t="s">
        <v>22</v>
      </c>
      <c r="C304" s="76"/>
      <c r="D304" s="94">
        <f>SUM(D276:D303)</f>
        <v>1245.4499999999998</v>
      </c>
      <c r="E304" s="138"/>
      <c r="F304" s="86"/>
      <c r="G304" s="128"/>
    </row>
    <row r="305" spans="1:7" ht="12.75" customHeight="1">
      <c r="A305" s="34"/>
      <c r="B305" s="206"/>
      <c r="C305" s="77"/>
      <c r="D305" s="73"/>
      <c r="E305" s="97"/>
      <c r="F305" s="93"/>
      <c r="G305" s="93"/>
    </row>
    <row r="306" spans="1:7" ht="63.75">
      <c r="A306" s="34">
        <v>10</v>
      </c>
      <c r="B306" s="215" t="s">
        <v>232</v>
      </c>
      <c r="C306" s="78"/>
      <c r="D306" s="180"/>
      <c r="E306" s="98"/>
      <c r="F306" s="85"/>
      <c r="G306" s="86"/>
    </row>
    <row r="307" spans="1:7" ht="12.75" customHeight="1">
      <c r="A307" s="34"/>
      <c r="B307" s="230"/>
      <c r="C307" s="75"/>
      <c r="D307" s="98"/>
      <c r="E307" s="98"/>
      <c r="F307" s="85"/>
      <c r="G307" s="89"/>
    </row>
    <row r="308" spans="1:7" ht="12.75" customHeight="1">
      <c r="A308" s="34"/>
      <c r="B308" s="206" t="s">
        <v>122</v>
      </c>
      <c r="C308" s="43" t="s">
        <v>231</v>
      </c>
      <c r="D308" s="44">
        <v>50</v>
      </c>
      <c r="E308" s="138"/>
      <c r="F308" s="200">
        <f>D308*E308</f>
        <v>0</v>
      </c>
      <c r="G308" s="86"/>
    </row>
    <row r="309" spans="1:7" ht="12.75" customHeight="1">
      <c r="A309" s="34"/>
      <c r="B309" s="205" t="s">
        <v>22</v>
      </c>
      <c r="C309" s="76"/>
      <c r="D309" s="94">
        <f>SUM(D308:D308)</f>
        <v>50</v>
      </c>
      <c r="E309" s="94"/>
      <c r="F309" s="94"/>
      <c r="G309" s="86"/>
    </row>
    <row r="310" spans="1:7" ht="12.75" customHeight="1">
      <c r="A310" s="34"/>
      <c r="B310" s="228"/>
      <c r="C310" s="75"/>
      <c r="D310" s="98"/>
      <c r="E310" s="99"/>
      <c r="F310" s="86"/>
      <c r="G310" s="86"/>
    </row>
    <row r="311" spans="1:7" ht="12.75" customHeight="1">
      <c r="A311" s="34"/>
      <c r="B311" s="228" t="s">
        <v>66</v>
      </c>
      <c r="C311" s="75"/>
      <c r="D311" s="98"/>
      <c r="E311" s="99"/>
      <c r="F311" s="86"/>
      <c r="G311" s="86"/>
    </row>
    <row r="312" spans="1:7" ht="12.75" customHeight="1">
      <c r="A312" s="34"/>
      <c r="B312" s="225"/>
      <c r="C312" s="75"/>
      <c r="D312" s="94"/>
      <c r="E312" s="95"/>
      <c r="F312" s="96"/>
      <c r="G312" s="86"/>
    </row>
    <row r="313" spans="1:7" ht="12.75" customHeight="1">
      <c r="A313" s="34"/>
      <c r="B313" s="207" t="s">
        <v>139</v>
      </c>
      <c r="C313" s="75"/>
      <c r="D313" s="98"/>
      <c r="E313" s="98"/>
      <c r="F313" s="85"/>
      <c r="G313" s="86"/>
    </row>
    <row r="314" spans="1:7" ht="12.75" customHeight="1">
      <c r="A314" s="34"/>
      <c r="B314" s="206" t="s">
        <v>119</v>
      </c>
      <c r="C314" s="77"/>
      <c r="D314" s="94"/>
      <c r="E314" s="92"/>
      <c r="F314" s="200">
        <f>+F12+F45+F78+F111+F144+F177+F210+F243+F276</f>
        <v>0</v>
      </c>
      <c r="G314" s="86"/>
    </row>
    <row r="315" spans="1:7" ht="12.75" customHeight="1">
      <c r="A315" s="34"/>
      <c r="B315" s="205" t="s">
        <v>120</v>
      </c>
      <c r="C315" s="77"/>
      <c r="D315" s="94"/>
      <c r="E315" s="92"/>
      <c r="F315" s="200">
        <f t="shared" ref="F315:F341" si="11">+F13+F46+F79+F112+F145+F178+F211+F244+F277</f>
        <v>0</v>
      </c>
      <c r="G315" s="86"/>
    </row>
    <row r="316" spans="1:7" ht="12.75" customHeight="1">
      <c r="A316" s="34"/>
      <c r="B316" s="205" t="s">
        <v>138</v>
      </c>
      <c r="C316" s="77"/>
      <c r="D316" s="94"/>
      <c r="E316" s="92"/>
      <c r="F316" s="200">
        <f t="shared" si="11"/>
        <v>0</v>
      </c>
      <c r="G316" s="86"/>
    </row>
    <row r="317" spans="1:7" ht="12.75" customHeight="1">
      <c r="A317" s="34"/>
      <c r="B317" s="205"/>
      <c r="C317" s="77"/>
      <c r="D317" s="94"/>
      <c r="E317" s="92"/>
      <c r="F317" s="200"/>
      <c r="G317" s="86"/>
    </row>
    <row r="318" spans="1:7" ht="12.75" customHeight="1">
      <c r="A318" s="34"/>
      <c r="B318" s="258" t="s">
        <v>140</v>
      </c>
      <c r="C318" s="77"/>
      <c r="D318" s="94"/>
      <c r="E318" s="92"/>
      <c r="F318" s="200"/>
      <c r="G318" s="86"/>
    </row>
    <row r="319" spans="1:7" ht="12.75" customHeight="1">
      <c r="A319" s="34"/>
      <c r="B319" s="205" t="s">
        <v>121</v>
      </c>
      <c r="C319" s="77"/>
      <c r="D319" s="94"/>
      <c r="E319" s="138"/>
      <c r="F319" s="200">
        <f t="shared" si="11"/>
        <v>0</v>
      </c>
      <c r="G319" s="86"/>
    </row>
    <row r="320" spans="1:7" ht="12.75" customHeight="1">
      <c r="A320" s="34"/>
      <c r="B320" s="205" t="s">
        <v>127</v>
      </c>
      <c r="C320" s="77"/>
      <c r="D320" s="94"/>
      <c r="E320" s="138"/>
      <c r="F320" s="200">
        <f t="shared" si="11"/>
        <v>0</v>
      </c>
      <c r="G320" s="86"/>
    </row>
    <row r="321" spans="1:7" ht="12.75" customHeight="1">
      <c r="A321" s="34"/>
      <c r="B321" s="205" t="s">
        <v>122</v>
      </c>
      <c r="C321" s="77"/>
      <c r="D321" s="94"/>
      <c r="E321" s="138"/>
      <c r="F321" s="200">
        <f>+F19+F52+F85+F118+F151+F184+F217+F250+F283+F308</f>
        <v>0</v>
      </c>
      <c r="G321" s="86"/>
    </row>
    <row r="322" spans="1:7" ht="12.75" customHeight="1">
      <c r="A322" s="34"/>
      <c r="B322" s="205" t="s">
        <v>123</v>
      </c>
      <c r="C322" s="77"/>
      <c r="D322" s="94"/>
      <c r="E322" s="138"/>
      <c r="F322" s="200">
        <f t="shared" si="11"/>
        <v>0</v>
      </c>
      <c r="G322" s="86"/>
    </row>
    <row r="323" spans="1:7" ht="12.75" customHeight="1">
      <c r="A323" s="34"/>
      <c r="B323" s="205" t="s">
        <v>124</v>
      </c>
      <c r="C323" s="77"/>
      <c r="D323" s="94"/>
      <c r="E323" s="138"/>
      <c r="F323" s="200">
        <f t="shared" si="11"/>
        <v>0</v>
      </c>
      <c r="G323" s="86"/>
    </row>
    <row r="324" spans="1:7" ht="12.75" customHeight="1">
      <c r="A324" s="34"/>
      <c r="B324" s="205" t="s">
        <v>125</v>
      </c>
      <c r="C324" s="77"/>
      <c r="D324" s="94"/>
      <c r="E324" s="138"/>
      <c r="F324" s="200">
        <f t="shared" si="11"/>
        <v>0</v>
      </c>
      <c r="G324" s="86"/>
    </row>
    <row r="325" spans="1:7" ht="12.75" customHeight="1">
      <c r="A325" s="34"/>
      <c r="B325" s="205" t="s">
        <v>126</v>
      </c>
      <c r="C325" s="77"/>
      <c r="D325" s="94"/>
      <c r="E325" s="138"/>
      <c r="F325" s="200">
        <f t="shared" si="11"/>
        <v>0</v>
      </c>
      <c r="G325" s="86"/>
    </row>
    <row r="326" spans="1:7" ht="12.75" customHeight="1">
      <c r="A326" s="34"/>
      <c r="B326" s="205" t="s">
        <v>128</v>
      </c>
      <c r="C326" s="77"/>
      <c r="D326" s="94"/>
      <c r="E326" s="138"/>
      <c r="F326" s="200">
        <f t="shared" si="11"/>
        <v>0</v>
      </c>
      <c r="G326" s="86"/>
    </row>
    <row r="327" spans="1:7" ht="12.75" customHeight="1">
      <c r="A327" s="34"/>
      <c r="B327" s="205" t="s">
        <v>129</v>
      </c>
      <c r="C327" s="77"/>
      <c r="D327" s="94"/>
      <c r="E327" s="138"/>
      <c r="F327" s="200">
        <f t="shared" si="11"/>
        <v>0</v>
      </c>
      <c r="G327" s="86"/>
    </row>
    <row r="328" spans="1:7" ht="12.75" customHeight="1">
      <c r="A328" s="34"/>
      <c r="B328" s="205" t="s">
        <v>130</v>
      </c>
      <c r="C328" s="77"/>
      <c r="D328" s="94"/>
      <c r="E328" s="138"/>
      <c r="F328" s="200">
        <f t="shared" si="11"/>
        <v>0</v>
      </c>
      <c r="G328" s="86"/>
    </row>
    <row r="329" spans="1:7" ht="12.75" customHeight="1">
      <c r="A329" s="34"/>
      <c r="B329" s="205" t="s">
        <v>131</v>
      </c>
      <c r="C329" s="77"/>
      <c r="D329" s="94"/>
      <c r="E329" s="138"/>
      <c r="F329" s="200">
        <f t="shared" si="11"/>
        <v>0</v>
      </c>
      <c r="G329" s="86"/>
    </row>
    <row r="330" spans="1:7" ht="12.75" customHeight="1">
      <c r="A330" s="34"/>
      <c r="B330" s="205" t="s">
        <v>201</v>
      </c>
      <c r="C330" s="77"/>
      <c r="D330" s="94"/>
      <c r="E330" s="138"/>
      <c r="F330" s="200">
        <f t="shared" si="11"/>
        <v>0</v>
      </c>
      <c r="G330" s="86"/>
    </row>
    <row r="331" spans="1:7" ht="12.75" customHeight="1">
      <c r="A331" s="34"/>
      <c r="B331" s="203" t="s">
        <v>132</v>
      </c>
      <c r="C331" s="77"/>
      <c r="D331" s="94"/>
      <c r="E331" s="138"/>
      <c r="F331" s="200">
        <f t="shared" si="11"/>
        <v>0</v>
      </c>
      <c r="G331" s="86"/>
    </row>
    <row r="332" spans="1:7" ht="12.75" customHeight="1">
      <c r="A332" s="34"/>
      <c r="B332" s="261" t="s">
        <v>133</v>
      </c>
      <c r="C332" s="77"/>
      <c r="D332" s="94"/>
      <c r="E332" s="138"/>
      <c r="F332" s="200">
        <f t="shared" si="11"/>
        <v>0</v>
      </c>
      <c r="G332" s="86"/>
    </row>
    <row r="333" spans="1:7" ht="12.75" customHeight="1">
      <c r="A333" s="34"/>
      <c r="B333" s="205" t="s">
        <v>134</v>
      </c>
      <c r="C333" s="51"/>
      <c r="D333" s="98"/>
      <c r="E333" s="98"/>
      <c r="F333" s="200">
        <f t="shared" si="11"/>
        <v>0</v>
      </c>
      <c r="G333" s="86"/>
    </row>
    <row r="334" spans="1:7" ht="12.75" customHeight="1">
      <c r="A334" s="34"/>
      <c r="B334" s="204" t="s">
        <v>135</v>
      </c>
      <c r="C334" s="51"/>
      <c r="D334" s="98"/>
      <c r="E334" s="98"/>
      <c r="F334" s="200">
        <f t="shared" si="11"/>
        <v>0</v>
      </c>
      <c r="G334" s="86"/>
    </row>
    <row r="335" spans="1:7" ht="12.75" customHeight="1">
      <c r="A335" s="34"/>
      <c r="C335" s="51"/>
      <c r="D335" s="98"/>
      <c r="E335" s="98"/>
      <c r="F335" s="200"/>
      <c r="G335" s="86"/>
    </row>
    <row r="336" spans="1:7" ht="12.75" customHeight="1">
      <c r="A336" s="34"/>
      <c r="B336" s="260" t="s">
        <v>141</v>
      </c>
      <c r="C336" s="51"/>
      <c r="D336" s="98"/>
      <c r="E336" s="98"/>
      <c r="F336" s="200"/>
      <c r="G336" s="86"/>
    </row>
    <row r="337" spans="1:7" ht="12.75" customHeight="1">
      <c r="A337" s="34"/>
      <c r="B337" s="204" t="s">
        <v>137</v>
      </c>
      <c r="C337" s="51"/>
      <c r="D337" s="98"/>
      <c r="E337" s="98"/>
      <c r="F337" s="200">
        <f t="shared" si="11"/>
        <v>0</v>
      </c>
      <c r="G337" s="86"/>
    </row>
    <row r="338" spans="1:7" ht="12.75" customHeight="1">
      <c r="A338" s="34"/>
      <c r="C338" s="51"/>
      <c r="D338" s="98"/>
      <c r="E338" s="98"/>
      <c r="F338" s="200"/>
      <c r="G338" s="85"/>
    </row>
    <row r="339" spans="1:7" ht="15">
      <c r="A339" s="34"/>
      <c r="B339" s="260" t="s">
        <v>142</v>
      </c>
      <c r="C339" s="51"/>
      <c r="D339" s="98"/>
      <c r="E339" s="98"/>
      <c r="F339" s="200"/>
      <c r="G339" s="142"/>
    </row>
    <row r="340" spans="1:7" ht="12.75" customHeight="1">
      <c r="A340" s="34"/>
      <c r="B340" s="204" t="s">
        <v>136</v>
      </c>
      <c r="C340" s="51"/>
      <c r="D340" s="98"/>
      <c r="E340" s="98"/>
      <c r="F340" s="200">
        <f t="shared" si="11"/>
        <v>0</v>
      </c>
      <c r="G340" s="85"/>
    </row>
    <row r="341" spans="1:7" ht="12.75" customHeight="1">
      <c r="A341" s="34"/>
      <c r="B341" s="204" t="s">
        <v>143</v>
      </c>
      <c r="C341" s="51"/>
      <c r="D341" s="98"/>
      <c r="E341" s="98"/>
      <c r="F341" s="200">
        <f t="shared" si="11"/>
        <v>0</v>
      </c>
      <c r="G341" s="85"/>
    </row>
    <row r="342" spans="1:7" ht="12.75" customHeight="1">
      <c r="A342" s="34"/>
      <c r="B342" s="205"/>
      <c r="C342" s="51"/>
      <c r="D342" s="98"/>
      <c r="E342" s="98"/>
      <c r="F342" s="200"/>
      <c r="G342" s="85"/>
    </row>
    <row r="343" spans="1:7" ht="12.75" customHeight="1" thickBot="1">
      <c r="A343" s="21" t="s">
        <v>38</v>
      </c>
      <c r="B343" s="288" t="s">
        <v>37</v>
      </c>
      <c r="C343" s="78"/>
      <c r="D343" s="98"/>
      <c r="E343" s="70" t="s">
        <v>34</v>
      </c>
      <c r="F343" s="70">
        <f>SUM(F313:F333)</f>
        <v>0</v>
      </c>
      <c r="G343" s="85"/>
    </row>
    <row r="344" spans="1:7" ht="12.75" customHeight="1" thickTop="1">
      <c r="A344" s="34"/>
      <c r="B344" s="228"/>
      <c r="C344" s="78"/>
      <c r="D344" s="98"/>
      <c r="E344" s="98"/>
      <c r="F344" s="85"/>
      <c r="G344" s="85"/>
    </row>
    <row r="345" spans="1:7" ht="12.75" customHeight="1">
      <c r="A345" s="34"/>
      <c r="B345" s="228"/>
      <c r="C345" s="78"/>
      <c r="D345" s="98"/>
      <c r="E345" s="98"/>
      <c r="F345" s="85"/>
      <c r="G345" s="85"/>
    </row>
    <row r="346" spans="1:7" ht="15">
      <c r="A346" s="34"/>
      <c r="B346" s="228"/>
      <c r="C346" s="75"/>
      <c r="D346" s="98"/>
      <c r="E346" s="98"/>
      <c r="F346" s="85"/>
      <c r="G346" s="85"/>
    </row>
    <row r="347" spans="1:7" ht="12.75" customHeight="1">
      <c r="A347" s="34"/>
      <c r="B347" s="229"/>
      <c r="C347" s="75"/>
      <c r="D347" s="98"/>
      <c r="E347" s="98"/>
      <c r="F347" s="85"/>
    </row>
    <row r="348" spans="1:7" ht="12.75" customHeight="1">
      <c r="A348" s="34"/>
      <c r="B348" s="229"/>
      <c r="C348" s="75"/>
      <c r="D348" s="98"/>
      <c r="E348" s="98"/>
      <c r="F348" s="85"/>
      <c r="G348" s="93"/>
    </row>
    <row r="349" spans="1:7" ht="12.75" customHeight="1">
      <c r="A349" s="34"/>
      <c r="B349" s="228"/>
      <c r="C349" s="75"/>
      <c r="D349" s="94"/>
      <c r="E349" s="98"/>
      <c r="F349" s="85"/>
    </row>
    <row r="350" spans="1:7" ht="12.75" customHeight="1">
      <c r="A350" s="34"/>
      <c r="B350" s="228"/>
      <c r="C350" s="27"/>
      <c r="D350" s="98"/>
      <c r="E350" s="98"/>
      <c r="F350" s="85"/>
      <c r="G350" s="86"/>
    </row>
    <row r="352" spans="1:7" ht="12.75" customHeight="1">
      <c r="B352" s="274"/>
      <c r="C352" s="79"/>
      <c r="D352" s="100"/>
      <c r="E352" s="97"/>
      <c r="F352" s="93"/>
    </row>
    <row r="354" spans="2:6" ht="12.75" customHeight="1">
      <c r="B354" s="273"/>
      <c r="C354" s="80"/>
      <c r="D354" s="101"/>
      <c r="E354" s="102"/>
      <c r="F354" s="86"/>
    </row>
  </sheetData>
  <pageMargins left="0.70866141732283472" right="0.70866141732283472" top="0.74803149606299213" bottom="0.74803149606299213" header="0.31496062992125984" footer="0.31496062992125984"/>
  <pageSetup paperSize="9" orientation="portrait" r:id="rId1"/>
  <headerFooter>
    <oddFooter>&amp;CStran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84"/>
  <sheetViews>
    <sheetView showZeros="0" topLeftCell="A58" workbookViewId="0">
      <selection activeCell="E10" sqref="E10"/>
    </sheetView>
  </sheetViews>
  <sheetFormatPr defaultRowHeight="14.25"/>
  <cols>
    <col min="1" max="1" width="4.42578125" style="61" bestFit="1" customWidth="1"/>
    <col min="2" max="2" width="30.7109375" style="61" customWidth="1"/>
    <col min="3" max="3" width="4.7109375" style="61" customWidth="1"/>
    <col min="4" max="5" width="11.7109375" style="61" customWidth="1"/>
    <col min="6" max="6" width="12.7109375" style="61" customWidth="1"/>
    <col min="7" max="7" width="4.7109375" style="4" customWidth="1"/>
    <col min="8" max="9" width="12.7109375" style="4" customWidth="1"/>
    <col min="10" max="10" width="9.140625" style="4"/>
    <col min="11" max="16384" width="9.140625" style="61"/>
  </cols>
  <sheetData>
    <row r="1" spans="1:6">
      <c r="A1" s="63"/>
      <c r="B1" s="270" t="str">
        <f>+kan!B1</f>
        <v>JAVNA FEKALNA KANALIZACIJA NA</v>
      </c>
    </row>
    <row r="2" spans="1:6">
      <c r="A2" s="63"/>
      <c r="B2" s="63" t="e">
        <f>+#REF!</f>
        <v>#REF!</v>
      </c>
    </row>
    <row r="3" spans="1:6">
      <c r="A3" s="63"/>
      <c r="B3" s="63"/>
    </row>
    <row r="4" spans="1:6" ht="15.75">
      <c r="A4" s="176" t="s">
        <v>287</v>
      </c>
      <c r="B4" s="72" t="s">
        <v>240</v>
      </c>
      <c r="C4" s="30"/>
      <c r="D4" s="31"/>
      <c r="E4" s="31"/>
      <c r="F4" s="32"/>
    </row>
    <row r="5" spans="1:6" ht="12.75" customHeight="1">
      <c r="A5" s="34"/>
      <c r="B5" s="35"/>
      <c r="C5" s="30"/>
      <c r="D5" s="31"/>
      <c r="E5" s="31"/>
      <c r="F5" s="32"/>
    </row>
    <row r="6" spans="1:6" ht="12.75" customHeight="1">
      <c r="A6" s="34" t="s">
        <v>67</v>
      </c>
      <c r="B6" s="157" t="s">
        <v>64</v>
      </c>
      <c r="C6" s="30"/>
      <c r="D6" s="31"/>
      <c r="E6" s="31"/>
      <c r="F6" s="32"/>
    </row>
    <row r="7" spans="1:6" ht="12.75" customHeight="1">
      <c r="A7" s="34"/>
      <c r="B7" s="35"/>
      <c r="C7" s="30"/>
      <c r="D7" s="31"/>
      <c r="E7" s="31"/>
      <c r="F7" s="32"/>
    </row>
    <row r="8" spans="1:6">
      <c r="A8" s="34">
        <v>1</v>
      </c>
      <c r="B8" s="19" t="s">
        <v>98</v>
      </c>
      <c r="C8" s="27"/>
      <c r="D8" s="98"/>
      <c r="E8" s="98"/>
      <c r="F8" s="85"/>
    </row>
    <row r="9" spans="1:6">
      <c r="A9" s="34"/>
      <c r="B9" s="162"/>
      <c r="C9" s="75"/>
      <c r="D9" s="94"/>
      <c r="E9" s="95"/>
      <c r="F9" s="96"/>
    </row>
    <row r="10" spans="1:6">
      <c r="A10" s="34"/>
      <c r="B10" s="42"/>
      <c r="C10" s="75"/>
      <c r="D10" s="98"/>
      <c r="E10" s="98"/>
      <c r="F10" s="85"/>
    </row>
    <row r="11" spans="1:6" ht="89.25">
      <c r="A11" s="34"/>
      <c r="B11" s="42" t="s">
        <v>95</v>
      </c>
      <c r="C11" s="75" t="s">
        <v>13</v>
      </c>
      <c r="D11" s="40">
        <v>0</v>
      </c>
      <c r="E11" s="40"/>
      <c r="F11" s="32">
        <f>+D11*E11</f>
        <v>0</v>
      </c>
    </row>
    <row r="12" spans="1:6" ht="216.75">
      <c r="A12" s="34"/>
      <c r="B12" s="19" t="s">
        <v>431</v>
      </c>
      <c r="C12" s="77" t="s">
        <v>13</v>
      </c>
      <c r="D12" s="40">
        <v>20</v>
      </c>
      <c r="E12" s="40"/>
      <c r="F12" s="200">
        <f>D12*E12</f>
        <v>0</v>
      </c>
    </row>
    <row r="13" spans="1:6" ht="38.25">
      <c r="A13" s="34"/>
      <c r="B13" s="140" t="s">
        <v>96</v>
      </c>
      <c r="C13" s="77" t="s">
        <v>13</v>
      </c>
      <c r="D13" s="94">
        <v>0</v>
      </c>
      <c r="E13" s="92"/>
      <c r="F13" s="86">
        <f t="shared" ref="F13:F14" si="0">D13*E13</f>
        <v>0</v>
      </c>
    </row>
    <row r="14" spans="1:6" ht="25.5">
      <c r="A14" s="34"/>
      <c r="B14" s="140" t="s">
        <v>97</v>
      </c>
      <c r="C14" s="77" t="s">
        <v>13</v>
      </c>
      <c r="D14" s="94">
        <v>10</v>
      </c>
      <c r="E14" s="92"/>
      <c r="F14" s="86">
        <f t="shared" si="0"/>
        <v>0</v>
      </c>
    </row>
    <row r="15" spans="1:6" ht="15" customHeight="1">
      <c r="A15" s="34"/>
      <c r="B15" s="35"/>
      <c r="C15" s="30"/>
      <c r="D15" s="31"/>
      <c r="E15" s="31"/>
      <c r="F15" s="32"/>
    </row>
    <row r="16" spans="1:6" ht="222" customHeight="1">
      <c r="A16" s="201">
        <f>+A8+1</f>
        <v>2</v>
      </c>
      <c r="B16" s="183" t="s">
        <v>229</v>
      </c>
      <c r="C16" s="151" t="s">
        <v>13</v>
      </c>
      <c r="D16" s="152">
        <v>227</v>
      </c>
      <c r="E16" s="184"/>
      <c r="F16" s="153"/>
    </row>
    <row r="17" spans="1:6" ht="12.75" customHeight="1">
      <c r="A17" s="150"/>
      <c r="B17" s="183" t="s">
        <v>48</v>
      </c>
      <c r="C17" s="151"/>
      <c r="D17" s="185"/>
      <c r="E17" s="154"/>
      <c r="F17" s="153"/>
    </row>
    <row r="18" spans="1:6" ht="12.75" customHeight="1">
      <c r="A18" s="150"/>
      <c r="B18" s="183" t="s">
        <v>18</v>
      </c>
      <c r="C18" s="151"/>
      <c r="D18" s="186"/>
      <c r="E18" s="154"/>
      <c r="F18" s="153"/>
    </row>
    <row r="19" spans="1:6" ht="12.75" customHeight="1">
      <c r="A19" s="150"/>
      <c r="B19" s="183" t="s">
        <v>13</v>
      </c>
      <c r="C19" s="151"/>
      <c r="D19" s="152">
        <f>D16*0.3</f>
        <v>68.099999999999994</v>
      </c>
      <c r="E19" s="154"/>
      <c r="F19" s="153">
        <f>D19*E19</f>
        <v>0</v>
      </c>
    </row>
    <row r="20" spans="1:6" ht="12.75" customHeight="1">
      <c r="A20" s="155"/>
      <c r="B20" s="183" t="s">
        <v>49</v>
      </c>
      <c r="F20" s="153"/>
    </row>
    <row r="21" spans="1:6" ht="12.75" customHeight="1">
      <c r="A21" s="155"/>
      <c r="B21" s="183" t="s">
        <v>13</v>
      </c>
      <c r="D21" s="152">
        <f>D16*0.5</f>
        <v>113.5</v>
      </c>
      <c r="E21" s="154"/>
      <c r="F21" s="153">
        <f>D21*E21</f>
        <v>0</v>
      </c>
    </row>
    <row r="22" spans="1:6" ht="12.75" customHeight="1">
      <c r="A22" s="155"/>
      <c r="B22" s="183" t="s">
        <v>50</v>
      </c>
      <c r="F22" s="153"/>
    </row>
    <row r="23" spans="1:6" ht="12.75" customHeight="1">
      <c r="A23" s="155"/>
      <c r="B23" s="183" t="s">
        <v>13</v>
      </c>
      <c r="D23" s="152">
        <f>D16*0.2</f>
        <v>45.400000000000006</v>
      </c>
      <c r="E23" s="154"/>
      <c r="F23" s="153">
        <f>D23*E23</f>
        <v>0</v>
      </c>
    </row>
    <row r="24" spans="1:6" ht="12.75" customHeight="1">
      <c r="A24" s="155"/>
    </row>
    <row r="25" spans="1:6" ht="51">
      <c r="A25" s="201">
        <f>A16+1</f>
        <v>3</v>
      </c>
      <c r="B25" s="183" t="s">
        <v>20</v>
      </c>
      <c r="C25" s="151" t="s">
        <v>14</v>
      </c>
      <c r="D25" s="184">
        <v>13</v>
      </c>
      <c r="E25" s="154"/>
      <c r="F25" s="153">
        <f>D25*E25</f>
        <v>0</v>
      </c>
    </row>
    <row r="26" spans="1:6" ht="12.75" customHeight="1">
      <c r="A26" s="155"/>
    </row>
    <row r="27" spans="1:6" ht="76.5">
      <c r="A27" s="201">
        <f>A25+1</f>
        <v>4</v>
      </c>
      <c r="B27" s="156" t="s">
        <v>51</v>
      </c>
      <c r="C27" s="151" t="s">
        <v>13</v>
      </c>
      <c r="D27" s="152">
        <f>2.8*2.8*0.1+2.6*2.6*0.1</f>
        <v>1.46</v>
      </c>
      <c r="E27" s="154"/>
      <c r="F27" s="153">
        <f>D27*E27</f>
        <v>0</v>
      </c>
    </row>
    <row r="28" spans="1:6" ht="12.75" customHeight="1">
      <c r="A28" s="155"/>
    </row>
    <row r="29" spans="1:6" ht="76.5">
      <c r="A29" s="201">
        <f>A27+1</f>
        <v>5</v>
      </c>
      <c r="B29" s="156" t="s">
        <v>52</v>
      </c>
      <c r="C29" s="151" t="s">
        <v>13</v>
      </c>
      <c r="D29" s="152">
        <f>0.4*4.53</f>
        <v>1.8120000000000003</v>
      </c>
      <c r="E29" s="154"/>
      <c r="F29" s="153">
        <f>D29*E29</f>
        <v>0</v>
      </c>
    </row>
    <row r="30" spans="1:6" ht="12.75" customHeight="1">
      <c r="A30" s="155"/>
    </row>
    <row r="31" spans="1:6" ht="114.75">
      <c r="A31" s="201">
        <f>A29+1</f>
        <v>6</v>
      </c>
      <c r="B31" s="156" t="s">
        <v>239</v>
      </c>
      <c r="C31" s="151" t="s">
        <v>12</v>
      </c>
      <c r="D31" s="154">
        <v>1</v>
      </c>
      <c r="E31" s="154"/>
      <c r="F31" s="153">
        <f>+D31*E31</f>
        <v>0</v>
      </c>
    </row>
    <row r="32" spans="1:6" ht="12.75" customHeight="1">
      <c r="A32" s="150"/>
    </row>
    <row r="33" spans="1:9" ht="51">
      <c r="A33" s="201">
        <f>A31+1</f>
        <v>7</v>
      </c>
      <c r="B33" s="156" t="s">
        <v>73</v>
      </c>
      <c r="C33" s="151" t="s">
        <v>13</v>
      </c>
      <c r="D33" s="152">
        <f>0.2*4.53</f>
        <v>0.90600000000000014</v>
      </c>
      <c r="E33" s="154"/>
      <c r="F33" s="153">
        <f>D33*E33</f>
        <v>0</v>
      </c>
    </row>
    <row r="34" spans="1:9" ht="12.75" customHeight="1">
      <c r="A34" s="155"/>
    </row>
    <row r="35" spans="1:9" ht="76.5">
      <c r="A35" s="201">
        <f>A33+1</f>
        <v>8</v>
      </c>
      <c r="B35" s="156" t="s">
        <v>53</v>
      </c>
      <c r="C35" s="151" t="s">
        <v>13</v>
      </c>
      <c r="D35" s="152">
        <f>3*3*0.1</f>
        <v>0.9</v>
      </c>
      <c r="E35" s="154"/>
      <c r="F35" s="153">
        <f>D35*E35</f>
        <v>0</v>
      </c>
    </row>
    <row r="36" spans="1:9" ht="12.75" customHeight="1">
      <c r="A36" s="155"/>
    </row>
    <row r="37" spans="1:9" ht="76.5">
      <c r="A37" s="201">
        <f>A35+1</f>
        <v>9</v>
      </c>
      <c r="B37" s="156" t="s">
        <v>74</v>
      </c>
      <c r="C37" s="151" t="s">
        <v>13</v>
      </c>
      <c r="D37" s="152">
        <f>3*3*0.2</f>
        <v>1.8</v>
      </c>
      <c r="E37" s="154"/>
      <c r="F37" s="153">
        <f>D37*E37</f>
        <v>0</v>
      </c>
    </row>
    <row r="38" spans="1:9" ht="12.75" customHeight="1">
      <c r="A38" s="150"/>
      <c r="B38" s="156"/>
      <c r="C38" s="151"/>
      <c r="D38" s="152"/>
      <c r="E38" s="154"/>
      <c r="F38" s="153"/>
    </row>
    <row r="39" spans="1:9" s="4" customFormat="1" ht="25.5">
      <c r="A39" s="201">
        <f>A37+1</f>
        <v>10</v>
      </c>
      <c r="B39" s="156" t="s">
        <v>57</v>
      </c>
      <c r="C39" s="151" t="s">
        <v>58</v>
      </c>
      <c r="D39" s="152">
        <v>300</v>
      </c>
      <c r="E39" s="154"/>
      <c r="F39" s="153">
        <f>D39*E39</f>
        <v>0</v>
      </c>
    </row>
    <row r="40" spans="1:9" s="4" customFormat="1" ht="12.75">
      <c r="A40" s="150"/>
      <c r="B40" s="156"/>
      <c r="C40" s="151"/>
      <c r="D40" s="152"/>
      <c r="E40" s="154"/>
      <c r="F40" s="153"/>
    </row>
    <row r="41" spans="1:9" s="4" customFormat="1" ht="89.25">
      <c r="A41" s="201">
        <f>A39+1</f>
        <v>11</v>
      </c>
      <c r="B41" s="156" t="s">
        <v>71</v>
      </c>
      <c r="C41" s="151" t="s">
        <v>13</v>
      </c>
      <c r="D41" s="152">
        <f>2.7*1.9*0.1</f>
        <v>0.51300000000000001</v>
      </c>
      <c r="E41" s="154"/>
      <c r="F41" s="153">
        <f>D41*E41</f>
        <v>0</v>
      </c>
    </row>
    <row r="42" spans="1:9" s="4" customFormat="1" ht="12.75" customHeight="1">
      <c r="A42" s="150"/>
      <c r="B42" s="156"/>
      <c r="C42" s="151"/>
      <c r="D42" s="152"/>
      <c r="E42" s="154"/>
      <c r="F42" s="153"/>
    </row>
    <row r="43" spans="1:9" s="4" customFormat="1" ht="76.5">
      <c r="A43" s="150">
        <f>A41+1</f>
        <v>12</v>
      </c>
      <c r="B43" s="156" t="s">
        <v>72</v>
      </c>
      <c r="C43" s="151" t="s">
        <v>13</v>
      </c>
      <c r="D43" s="152">
        <f>3.45*0.15+(3.45-2.4)*1.1</f>
        <v>1.6725000000000003</v>
      </c>
      <c r="E43" s="154"/>
      <c r="F43" s="153">
        <f>D43*E43</f>
        <v>0</v>
      </c>
    </row>
    <row r="44" spans="1:9" s="4" customFormat="1" ht="12.75">
      <c r="A44" s="150"/>
      <c r="B44" s="156"/>
      <c r="C44" s="151"/>
      <c r="D44" s="152"/>
      <c r="E44" s="154"/>
      <c r="F44" s="153"/>
    </row>
    <row r="45" spans="1:9" s="4" customFormat="1" ht="25.5">
      <c r="A45" s="150">
        <f>A43+1</f>
        <v>13</v>
      </c>
      <c r="B45" s="156" t="s">
        <v>75</v>
      </c>
      <c r="C45" s="151" t="s">
        <v>58</v>
      </c>
      <c r="D45" s="152">
        <v>500</v>
      </c>
      <c r="E45" s="154"/>
      <c r="F45" s="153">
        <f>D45*E45</f>
        <v>0</v>
      </c>
    </row>
    <row r="46" spans="1:9" s="4" customFormat="1" ht="12.75" customHeight="1">
      <c r="A46" s="155"/>
      <c r="B46" s="61"/>
      <c r="C46" s="61"/>
      <c r="D46" s="61"/>
      <c r="E46" s="61"/>
      <c r="F46" s="61"/>
    </row>
    <row r="47" spans="1:9" s="4" customFormat="1" ht="102">
      <c r="A47" s="150">
        <f>A45+1</f>
        <v>14</v>
      </c>
      <c r="B47" s="366" t="s">
        <v>432</v>
      </c>
      <c r="C47" s="151" t="s">
        <v>12</v>
      </c>
      <c r="D47" s="188">
        <v>1</v>
      </c>
      <c r="E47" s="353"/>
      <c r="F47" s="153">
        <f>D47*E47</f>
        <v>0</v>
      </c>
      <c r="I47" s="353"/>
    </row>
    <row r="48" spans="1:9" s="4" customFormat="1" ht="12.75">
      <c r="A48" s="150"/>
      <c r="B48" s="187"/>
      <c r="C48" s="151"/>
      <c r="D48" s="188"/>
      <c r="E48" s="353"/>
      <c r="F48" s="153"/>
      <c r="I48" s="353"/>
    </row>
    <row r="49" spans="1:9" s="4" customFormat="1" ht="102">
      <c r="A49" s="150">
        <f>A47+1</f>
        <v>15</v>
      </c>
      <c r="B49" s="366" t="s">
        <v>433</v>
      </c>
      <c r="C49" s="151" t="s">
        <v>12</v>
      </c>
      <c r="D49" s="188">
        <v>1</v>
      </c>
      <c r="E49" s="353"/>
      <c r="F49" s="153">
        <f>D49*E49</f>
        <v>0</v>
      </c>
      <c r="I49" s="353"/>
    </row>
    <row r="50" spans="1:9" s="4" customFormat="1" ht="12.75" customHeight="1">
      <c r="A50" s="155"/>
      <c r="B50" s="61"/>
      <c r="C50" s="61"/>
      <c r="D50" s="61"/>
      <c r="E50" s="61"/>
      <c r="F50" s="61"/>
    </row>
    <row r="51" spans="1:9" s="4" customFormat="1" ht="66" customHeight="1">
      <c r="A51" s="150">
        <f>A49+1</f>
        <v>16</v>
      </c>
      <c r="B51" s="156" t="s">
        <v>54</v>
      </c>
      <c r="C51" s="151" t="s">
        <v>13</v>
      </c>
      <c r="D51" s="184">
        <v>212</v>
      </c>
      <c r="E51" s="184"/>
      <c r="F51" s="153">
        <f>D51*E51</f>
        <v>0</v>
      </c>
    </row>
    <row r="52" spans="1:9" s="4" customFormat="1" ht="12.75" customHeight="1">
      <c r="A52" s="155"/>
      <c r="B52" s="61"/>
      <c r="C52" s="61"/>
      <c r="D52" s="61"/>
      <c r="E52" s="61"/>
      <c r="F52" s="61"/>
    </row>
    <row r="53" spans="1:9" s="4" customFormat="1" ht="38.25">
      <c r="A53" s="150">
        <f>A51+1</f>
        <v>17</v>
      </c>
      <c r="B53" s="187" t="s">
        <v>56</v>
      </c>
      <c r="C53" s="151" t="s">
        <v>16</v>
      </c>
      <c r="D53" s="188">
        <v>10</v>
      </c>
      <c r="E53" s="154"/>
      <c r="F53" s="153">
        <f>D53*E53</f>
        <v>0</v>
      </c>
    </row>
    <row r="54" spans="1:9" s="4" customFormat="1" ht="12.75" customHeight="1">
      <c r="A54" s="155"/>
      <c r="B54" s="61"/>
      <c r="C54" s="61"/>
      <c r="D54" s="61"/>
      <c r="E54" s="61"/>
      <c r="F54" s="61"/>
    </row>
    <row r="55" spans="1:9" s="4" customFormat="1" ht="165.75">
      <c r="A55" s="367">
        <f>A53+1</f>
        <v>18</v>
      </c>
      <c r="B55" s="47" t="s">
        <v>396</v>
      </c>
      <c r="C55" s="30" t="s">
        <v>12</v>
      </c>
      <c r="D55" s="46">
        <v>12</v>
      </c>
      <c r="E55" s="31"/>
      <c r="F55" s="32">
        <f>D55*E55</f>
        <v>0</v>
      </c>
    </row>
    <row r="56" spans="1:9" s="4" customFormat="1" ht="15.75">
      <c r="A56" s="367"/>
      <c r="B56" s="72"/>
      <c r="C56" s="368"/>
      <c r="D56" s="369"/>
      <c r="E56" s="370"/>
      <c r="F56" s="371"/>
    </row>
    <row r="57" spans="1:9" s="4" customFormat="1" ht="127.5">
      <c r="A57" s="367">
        <f t="shared" ref="A57:A59" si="1">A55+1</f>
        <v>19</v>
      </c>
      <c r="B57" s="47" t="s">
        <v>434</v>
      </c>
      <c r="C57" s="372" t="s">
        <v>16</v>
      </c>
      <c r="D57" s="44">
        <v>24</v>
      </c>
      <c r="E57" s="373"/>
      <c r="F57" s="374">
        <f>D57*E57</f>
        <v>0</v>
      </c>
    </row>
    <row r="58" spans="1:9" s="4" customFormat="1" ht="12.75" customHeight="1">
      <c r="A58" s="367"/>
      <c r="B58" s="48"/>
      <c r="C58" s="30"/>
      <c r="D58" s="46"/>
      <c r="E58" s="46"/>
      <c r="F58" s="375"/>
    </row>
    <row r="59" spans="1:9" s="4" customFormat="1" ht="127.5">
      <c r="A59" s="367">
        <f t="shared" si="1"/>
        <v>20</v>
      </c>
      <c r="B59" s="376" t="s">
        <v>397</v>
      </c>
      <c r="C59" s="30" t="s">
        <v>12</v>
      </c>
      <c r="D59" s="46">
        <v>1</v>
      </c>
      <c r="E59" s="31"/>
      <c r="F59" s="374">
        <f>D59*E59</f>
        <v>0</v>
      </c>
    </row>
    <row r="60" spans="1:9" s="4" customFormat="1" ht="12.75" customHeight="1">
      <c r="A60" s="61"/>
      <c r="B60" s="61"/>
      <c r="C60" s="61"/>
      <c r="D60" s="61"/>
      <c r="E60" s="61"/>
      <c r="F60" s="61"/>
    </row>
    <row r="61" spans="1:9" s="4" customFormat="1" ht="12.75" customHeight="1" thickBot="1">
      <c r="A61" s="34" t="s">
        <v>67</v>
      </c>
      <c r="B61" s="157" t="s">
        <v>64</v>
      </c>
      <c r="C61" s="149"/>
      <c r="D61" s="149"/>
      <c r="E61" s="189" t="s">
        <v>34</v>
      </c>
      <c r="F61" s="190">
        <f>SUM(F18:F54)</f>
        <v>0</v>
      </c>
    </row>
    <row r="62" spans="1:9" s="4" customFormat="1" ht="12.75" customHeight="1" thickTop="1">
      <c r="A62" s="61"/>
      <c r="B62" s="61"/>
      <c r="C62" s="61"/>
      <c r="D62" s="61"/>
      <c r="E62" s="61"/>
      <c r="F62" s="61"/>
    </row>
    <row r="63" spans="1:9" s="4" customFormat="1" ht="15">
      <c r="D63" s="31"/>
      <c r="E63" s="61"/>
      <c r="F63" s="198"/>
    </row>
    <row r="64" spans="1:9" s="4" customFormat="1" ht="12.75" customHeight="1">
      <c r="A64" s="61"/>
      <c r="B64" s="61"/>
      <c r="C64" s="61"/>
      <c r="D64" s="61"/>
      <c r="E64" s="61"/>
      <c r="F64" s="61"/>
    </row>
    <row r="65" spans="1:6" s="4" customFormat="1" ht="12.75" customHeight="1">
      <c r="A65" s="61"/>
      <c r="B65" s="61"/>
      <c r="C65" s="61"/>
      <c r="D65" s="61"/>
      <c r="E65" s="61"/>
      <c r="F65" s="61"/>
    </row>
    <row r="66" spans="1:6" s="4" customFormat="1" ht="12.75" customHeight="1">
      <c r="A66" s="61"/>
      <c r="B66" s="61"/>
      <c r="C66" s="61"/>
      <c r="D66" s="61"/>
      <c r="E66" s="61"/>
      <c r="F66" s="61"/>
    </row>
    <row r="67" spans="1:6" s="4" customFormat="1" ht="12.75" customHeight="1">
      <c r="A67" s="61"/>
      <c r="B67" s="61"/>
      <c r="C67" s="61"/>
      <c r="D67" s="61"/>
      <c r="E67" s="61"/>
      <c r="F67" s="61"/>
    </row>
    <row r="68" spans="1:6" s="4" customFormat="1" ht="12.75" customHeight="1">
      <c r="A68" s="61"/>
      <c r="B68" s="61"/>
      <c r="C68" s="61"/>
      <c r="D68" s="61"/>
      <c r="E68" s="61"/>
      <c r="F68" s="61"/>
    </row>
    <row r="69" spans="1:6" s="4" customFormat="1" ht="12.75" customHeight="1">
      <c r="A69" s="61"/>
      <c r="B69" s="61"/>
      <c r="C69" s="61"/>
      <c r="D69" s="61"/>
      <c r="E69" s="61"/>
      <c r="F69" s="61"/>
    </row>
    <row r="70" spans="1:6" s="4" customFormat="1" ht="12.75" customHeight="1">
      <c r="A70" s="61"/>
      <c r="B70" s="61"/>
      <c r="C70" s="61"/>
      <c r="D70" s="61"/>
      <c r="E70" s="61"/>
      <c r="F70" s="61"/>
    </row>
    <row r="71" spans="1:6" s="4" customFormat="1" ht="12.75" customHeight="1">
      <c r="A71" s="61"/>
      <c r="B71" s="61"/>
      <c r="C71" s="61"/>
      <c r="D71" s="61"/>
      <c r="E71" s="61"/>
      <c r="F71" s="61"/>
    </row>
    <row r="72" spans="1:6" s="4" customFormat="1" ht="12.75" customHeight="1">
      <c r="A72" s="61"/>
      <c r="B72" s="61"/>
      <c r="C72" s="61"/>
      <c r="D72" s="61"/>
      <c r="E72" s="61"/>
      <c r="F72" s="61"/>
    </row>
    <row r="73" spans="1:6" s="4" customFormat="1" ht="12.75" customHeight="1">
      <c r="A73" s="61"/>
      <c r="B73" s="61"/>
      <c r="C73" s="61"/>
      <c r="D73" s="61"/>
      <c r="E73" s="61"/>
      <c r="F73" s="61"/>
    </row>
    <row r="74" spans="1:6" s="4" customFormat="1" ht="12.75" customHeight="1">
      <c r="A74" s="61"/>
      <c r="B74" s="61"/>
      <c r="C74" s="61"/>
      <c r="D74" s="61"/>
      <c r="E74" s="61"/>
      <c r="F74" s="61"/>
    </row>
    <row r="75" spans="1:6" s="4" customFormat="1" ht="12.75" customHeight="1">
      <c r="A75" s="61"/>
      <c r="B75" s="61"/>
      <c r="C75" s="61"/>
      <c r="D75" s="61"/>
      <c r="E75" s="61"/>
      <c r="F75" s="61"/>
    </row>
    <row r="76" spans="1:6" s="4" customFormat="1" ht="12.75" customHeight="1">
      <c r="A76" s="61"/>
      <c r="B76" s="61"/>
      <c r="C76" s="61"/>
      <c r="D76" s="61"/>
      <c r="E76" s="61"/>
      <c r="F76" s="61"/>
    </row>
    <row r="77" spans="1:6" ht="12.75" customHeight="1"/>
    <row r="78" spans="1:6" ht="12.75" customHeight="1"/>
    <row r="79" spans="1:6" ht="12.75" customHeight="1"/>
    <row r="80" spans="1:6" ht="12.75" customHeight="1"/>
    <row r="81" ht="12.75" customHeight="1"/>
    <row r="82" ht="12.75" customHeight="1"/>
    <row r="83" ht="12.75" customHeight="1"/>
    <row r="84" ht="12.75" customHeight="1"/>
  </sheetData>
  <conditionalFormatting sqref="I47:I49">
    <cfRule type="cellIs" dxfId="1" priority="2" operator="equal">
      <formula>0</formula>
    </cfRule>
  </conditionalFormatting>
  <conditionalFormatting sqref="E47:E49">
    <cfRule type="cellIs" dxfId="0"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Footer>&amp;CStran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vt:i4>
      </vt:variant>
    </vt:vector>
  </HeadingPairs>
  <TitlesOfParts>
    <vt:vector size="22" baseType="lpstr">
      <vt:lpstr>nsl</vt:lpstr>
      <vt:lpstr>skREK</vt:lpstr>
      <vt:lpstr>Rfk</vt:lpstr>
      <vt:lpstr>fekalna osnovni podatki</vt:lpstr>
      <vt:lpstr>predD</vt:lpstr>
      <vt:lpstr>zemBetD</vt:lpstr>
      <vt:lpstr>kan</vt:lpstr>
      <vt:lpstr>zakljD</vt:lpstr>
      <vt:lpstr>ČRP 2-grd</vt:lpstr>
      <vt:lpstr>ČRP 2 gd-NNp</vt:lpstr>
      <vt:lpstr>ČRP 2 eld-NNp</vt:lpstr>
      <vt:lpstr>ČRP 2 eld-telem</vt:lpstr>
      <vt:lpstr>ČRP 2 str</vt:lpstr>
      <vt:lpstr>ČRP 4-grd</vt:lpstr>
      <vt:lpstr>ČRP 4 gd-NNp</vt:lpstr>
      <vt:lpstr>ČRP 4 eld-NNp</vt:lpstr>
      <vt:lpstr>ČRP 4 eld-tlem</vt:lpstr>
      <vt:lpstr>ĆRP 4 str</vt:lpstr>
      <vt:lpstr>REK OBVEZE IZ SLUŽNOSTI</vt:lpstr>
      <vt:lpstr>Zahteve služnosti</vt:lpstr>
      <vt:lpstr>'fekalna osnovni podatki'!Print_Area</vt:lpstr>
      <vt:lpstr>'Zahteve služnosti'!Print_Area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basa</dc:creator>
  <cp:lastModifiedBy>Uporabnik</cp:lastModifiedBy>
  <cp:lastPrinted>2020-10-05T07:48:56Z</cp:lastPrinted>
  <dcterms:created xsi:type="dcterms:W3CDTF">2014-12-11T07:13:27Z</dcterms:created>
  <dcterms:modified xsi:type="dcterms:W3CDTF">2020-10-12T10:46:16Z</dcterms:modified>
</cp:coreProperties>
</file>