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POPISI\"/>
    </mc:Choice>
  </mc:AlternateContent>
  <bookViews>
    <workbookView xWindow="0" yWindow="0" windowWidth="25200" windowHeight="10650" tabRatio="931" activeTab="1"/>
  </bookViews>
  <sheets>
    <sheet name="nsl" sheetId="1" r:id="rId1"/>
    <sheet name="skREK" sheetId="2" r:id="rId2"/>
    <sheet name="Rfk" sheetId="3" r:id="rId3"/>
    <sheet name="predD" sheetId="5" r:id="rId4"/>
    <sheet name="zemBetD" sheetId="7" r:id="rId5"/>
    <sheet name="kan" sheetId="8" r:id="rId6"/>
    <sheet name="zakljD" sheetId="9" r:id="rId7"/>
    <sheet name="Rmet" sheetId="10" r:id="rId8"/>
    <sheet name="prD" sheetId="11" r:id="rId9"/>
    <sheet name="zbD" sheetId="12" r:id="rId10"/>
    <sheet name="kanal" sheetId="13" r:id="rId11"/>
    <sheet name="zakljuD" sheetId="14" r:id="rId12"/>
    <sheet name="fekalna osnovni podatki" sheetId="34" r:id="rId13"/>
    <sheet name="ČRP-grd" sheetId="41" r:id="rId14"/>
    <sheet name="ČRP str" sheetId="42" r:id="rId15"/>
    <sheet name="crp ELprikljucek gd" sheetId="43" r:id="rId16"/>
    <sheet name="ĆRP NN priklj ELmont dela" sheetId="44" r:id="rId17"/>
    <sheet name="ČRP ELmont dela" sheetId="45" r:id="rId18"/>
    <sheet name="RekVOD" sheetId="46" r:id="rId19"/>
    <sheet name="predD VOD" sheetId="47" r:id="rId20"/>
    <sheet name="zemBetD VOD" sheetId="48" r:id="rId21"/>
    <sheet name="mont delaVOD" sheetId="49" r:id="rId22"/>
    <sheet name="zakljD VOD" sheetId="50" r:id="rId23"/>
  </sheets>
  <calcPr calcId="162913"/>
</workbook>
</file>

<file path=xl/calcChain.xml><?xml version="1.0" encoding="utf-8"?>
<calcChain xmlns="http://schemas.openxmlformats.org/spreadsheetml/2006/main">
  <c r="G137" i="45" l="1"/>
  <c r="G135" i="45"/>
  <c r="G133" i="45"/>
  <c r="G131" i="45"/>
  <c r="G129" i="45"/>
  <c r="G127" i="45"/>
  <c r="G125" i="45"/>
  <c r="G123" i="45"/>
  <c r="G121" i="45"/>
  <c r="G119" i="45"/>
  <c r="G117" i="45"/>
  <c r="G115" i="45"/>
  <c r="G113" i="45"/>
  <c r="G111" i="45"/>
  <c r="G109" i="45"/>
  <c r="G107" i="45"/>
  <c r="G105" i="45"/>
  <c r="G103" i="45"/>
  <c r="G101" i="45"/>
  <c r="G99" i="45"/>
  <c r="G97" i="45"/>
  <c r="G95" i="45"/>
  <c r="G93" i="45"/>
  <c r="G91" i="45"/>
  <c r="G89" i="45"/>
  <c r="G87" i="45"/>
  <c r="G85" i="45"/>
  <c r="G83" i="45"/>
  <c r="G81" i="45"/>
  <c r="G79" i="45"/>
  <c r="G77" i="45"/>
  <c r="G75" i="45"/>
  <c r="G73" i="45"/>
  <c r="G71" i="45"/>
  <c r="G69" i="45"/>
  <c r="G67" i="45"/>
  <c r="G65" i="45"/>
  <c r="G62" i="45"/>
  <c r="G59" i="45"/>
  <c r="G58" i="45"/>
  <c r="G57" i="45"/>
  <c r="G56" i="45"/>
  <c r="G55" i="45"/>
  <c r="G54" i="45"/>
  <c r="G51" i="45"/>
  <c r="G49" i="45"/>
  <c r="G47" i="45"/>
  <c r="G45" i="45"/>
  <c r="G43" i="45"/>
  <c r="G41" i="45"/>
  <c r="G39" i="45"/>
  <c r="G37" i="45"/>
  <c r="G35" i="45"/>
  <c r="G33" i="45"/>
  <c r="G31" i="45"/>
  <c r="G27" i="45"/>
  <c r="G26" i="45"/>
  <c r="G25" i="45"/>
  <c r="G24" i="45"/>
  <c r="G23" i="45"/>
  <c r="G20" i="45"/>
  <c r="G16" i="45"/>
  <c r="G15" i="45"/>
  <c r="G14" i="45"/>
  <c r="G11" i="45"/>
  <c r="G10" i="45"/>
  <c r="G9" i="45"/>
  <c r="G8" i="45"/>
  <c r="G7" i="45"/>
  <c r="F25" i="42"/>
  <c r="E3" i="3" l="1"/>
  <c r="E2" i="3"/>
  <c r="E1" i="3"/>
  <c r="B2" i="34"/>
  <c r="B1" i="34"/>
  <c r="B3" i="2"/>
  <c r="B2" i="2"/>
  <c r="B1" i="2"/>
  <c r="F32" i="42" l="1"/>
  <c r="F30" i="42"/>
  <c r="F42" i="49" l="1"/>
  <c r="F147" i="49"/>
  <c r="D142" i="49"/>
  <c r="F142" i="49" s="1"/>
  <c r="F139" i="49"/>
  <c r="F137" i="49"/>
  <c r="F135" i="49"/>
  <c r="F133" i="49"/>
  <c r="F131" i="49"/>
  <c r="F126" i="49"/>
  <c r="F124" i="49"/>
  <c r="F121" i="49"/>
  <c r="F119" i="49"/>
  <c r="F117" i="49"/>
  <c r="F115" i="49"/>
  <c r="F113" i="49"/>
  <c r="F111" i="49"/>
  <c r="F109" i="49"/>
  <c r="F107" i="49"/>
  <c r="F105" i="49"/>
  <c r="F103" i="49"/>
  <c r="F101" i="49"/>
  <c r="F99" i="49"/>
  <c r="F97" i="49"/>
  <c r="F95" i="49"/>
  <c r="F91" i="49"/>
  <c r="F87" i="49"/>
  <c r="F84" i="49"/>
  <c r="F78" i="49"/>
  <c r="F75" i="49"/>
  <c r="F72" i="49"/>
  <c r="F69" i="49"/>
  <c r="F66" i="49"/>
  <c r="F63" i="49"/>
  <c r="F60" i="49"/>
  <c r="F57" i="49"/>
  <c r="F54" i="49"/>
  <c r="F51" i="49"/>
  <c r="F48" i="49"/>
  <c r="F45" i="49"/>
  <c r="F39" i="49"/>
  <c r="F36" i="49"/>
  <c r="F33" i="49"/>
  <c r="F30" i="49"/>
  <c r="F28" i="49"/>
  <c r="F26" i="49"/>
  <c r="F23" i="49"/>
  <c r="F21" i="49"/>
  <c r="F19" i="49"/>
  <c r="F16" i="49"/>
  <c r="F14" i="49"/>
  <c r="F11" i="49"/>
  <c r="F149" i="49" l="1"/>
  <c r="I11" i="46" s="1"/>
  <c r="D57" i="13" l="1"/>
  <c r="D47" i="13"/>
  <c r="D37" i="13"/>
  <c r="D112" i="12" l="1"/>
  <c r="D122" i="12"/>
  <c r="D238" i="7"/>
  <c r="D237" i="7"/>
  <c r="D221" i="7"/>
  <c r="D46" i="9"/>
  <c r="D48" i="9"/>
  <c r="D45" i="9"/>
  <c r="D44" i="9"/>
  <c r="D13" i="9"/>
  <c r="D14" i="9"/>
  <c r="D15" i="9"/>
  <c r="D16" i="9"/>
  <c r="D17" i="9"/>
  <c r="D18" i="9"/>
  <c r="D19" i="9"/>
  <c r="D20" i="9"/>
  <c r="D21" i="9"/>
  <c r="D22" i="9"/>
  <c r="D12" i="9"/>
  <c r="D210" i="7"/>
  <c r="D203" i="7"/>
  <c r="D202" i="7"/>
  <c r="D201" i="7"/>
  <c r="D205" i="7"/>
  <c r="D206" i="7"/>
  <c r="F167" i="13"/>
  <c r="F166" i="13"/>
  <c r="F165" i="13"/>
  <c r="F164" i="13"/>
  <c r="F163" i="13"/>
  <c r="F162" i="13"/>
  <c r="F161" i="13"/>
  <c r="F160" i="13"/>
  <c r="F20" i="42" l="1"/>
  <c r="F22" i="42"/>
  <c r="F14" i="42"/>
  <c r="F84" i="48"/>
  <c r="F80" i="48"/>
  <c r="F76" i="48"/>
  <c r="D68" i="48"/>
  <c r="F32" i="48"/>
  <c r="F20" i="48"/>
  <c r="D28" i="50"/>
  <c r="F28" i="50" s="1"/>
  <c r="D24" i="50"/>
  <c r="F24" i="50" s="1"/>
  <c r="F20" i="50"/>
  <c r="D16" i="50"/>
  <c r="F16" i="50" s="1"/>
  <c r="D13" i="50"/>
  <c r="A12" i="50"/>
  <c r="A15" i="50" s="1"/>
  <c r="A18" i="50" s="1"/>
  <c r="A30" i="50" s="1"/>
  <c r="A34" i="50" s="1"/>
  <c r="D10" i="50"/>
  <c r="F10" i="50" s="1"/>
  <c r="F64" i="48"/>
  <c r="F60" i="48"/>
  <c r="F56" i="48"/>
  <c r="F52" i="48"/>
  <c r="F48" i="48"/>
  <c r="F28" i="48"/>
  <c r="A14" i="48"/>
  <c r="A18" i="48" s="1"/>
  <c r="A22" i="48" s="1"/>
  <c r="A30" i="48" s="1"/>
  <c r="A34" i="48" s="1"/>
  <c r="A38" i="48" s="1"/>
  <c r="A42" i="48" s="1"/>
  <c r="A46" i="48" s="1"/>
  <c r="A50" i="48" s="1"/>
  <c r="A54" i="48" s="1"/>
  <c r="A58" i="48" s="1"/>
  <c r="F12" i="48"/>
  <c r="B5" i="48"/>
  <c r="B5" i="49" s="1"/>
  <c r="B5" i="50" s="1"/>
  <c r="B2" i="48"/>
  <c r="B2" i="49" s="1"/>
  <c r="B2" i="50" s="1"/>
  <c r="B1" i="48"/>
  <c r="B1" i="49" s="1"/>
  <c r="B1" i="50" s="1"/>
  <c r="F47" i="47"/>
  <c r="F43" i="47"/>
  <c r="F39" i="47"/>
  <c r="F35" i="47"/>
  <c r="F31" i="47"/>
  <c r="F27" i="47"/>
  <c r="F23" i="47"/>
  <c r="F19" i="47"/>
  <c r="F15" i="47"/>
  <c r="A13" i="47"/>
  <c r="A17" i="47" s="1"/>
  <c r="A21" i="47" s="1"/>
  <c r="A25" i="47" s="1"/>
  <c r="A29" i="47" s="1"/>
  <c r="A33" i="47" s="1"/>
  <c r="A37" i="47" s="1"/>
  <c r="A41" i="47" s="1"/>
  <c r="A45" i="47" s="1"/>
  <c r="F11" i="47"/>
  <c r="B2" i="47"/>
  <c r="B1" i="47"/>
  <c r="F9" i="44"/>
  <c r="A11" i="44"/>
  <c r="F12" i="44"/>
  <c r="F8" i="43"/>
  <c r="A10" i="43"/>
  <c r="A12" i="43" s="1"/>
  <c r="A14" i="43" s="1"/>
  <c r="A16" i="43" s="1"/>
  <c r="A18" i="43" s="1"/>
  <c r="A20" i="43" s="1"/>
  <c r="A22" i="43" s="1"/>
  <c r="F10" i="43"/>
  <c r="D12" i="43"/>
  <c r="F12" i="43" s="1"/>
  <c r="D14" i="43"/>
  <c r="F14" i="43" s="1"/>
  <c r="F16" i="43"/>
  <c r="F18" i="43"/>
  <c r="F20" i="43"/>
  <c r="F9" i="42"/>
  <c r="A11" i="42"/>
  <c r="A13" i="42" s="1"/>
  <c r="A28" i="42" s="1"/>
  <c r="A30" i="42" s="1"/>
  <c r="A32" i="42" s="1"/>
  <c r="A34" i="42" s="1"/>
  <c r="F11" i="42"/>
  <c r="F15" i="42"/>
  <c r="F16" i="42"/>
  <c r="F17" i="42"/>
  <c r="F18" i="42"/>
  <c r="F19" i="42"/>
  <c r="F21" i="42"/>
  <c r="F23" i="42"/>
  <c r="F24" i="42"/>
  <c r="F26" i="42"/>
  <c r="F28" i="42"/>
  <c r="D11" i="41"/>
  <c r="F11" i="41" s="1"/>
  <c r="D12" i="41"/>
  <c r="F12" i="41" s="1"/>
  <c r="D13" i="41"/>
  <c r="F13" i="41" s="1"/>
  <c r="D14" i="41"/>
  <c r="F14" i="41" s="1"/>
  <c r="D16" i="41"/>
  <c r="D20" i="41" s="1"/>
  <c r="F20" i="41" s="1"/>
  <c r="D18" i="41"/>
  <c r="F18" i="41" s="1"/>
  <c r="D24" i="41"/>
  <c r="F24" i="41" s="1"/>
  <c r="D26" i="41"/>
  <c r="F26" i="41" s="1"/>
  <c r="D28" i="41"/>
  <c r="F30" i="41"/>
  <c r="D32" i="41"/>
  <c r="F32" i="41" s="1"/>
  <c r="D34" i="41"/>
  <c r="F34" i="41" s="1"/>
  <c r="D36" i="41"/>
  <c r="F36" i="41" s="1"/>
  <c r="D40" i="41"/>
  <c r="F40" i="41" s="1"/>
  <c r="D42" i="41"/>
  <c r="D44" i="41" s="1"/>
  <c r="F44" i="41" s="1"/>
  <c r="F46" i="41"/>
  <c r="F48" i="41"/>
  <c r="D50" i="41"/>
  <c r="F50" i="41" s="1"/>
  <c r="D54" i="41"/>
  <c r="F54" i="41" s="1"/>
  <c r="D56" i="41"/>
  <c r="F56" i="41" s="1"/>
  <c r="F58" i="41"/>
  <c r="F15" i="44" l="1"/>
  <c r="C18" i="2" s="1"/>
  <c r="F34" i="42"/>
  <c r="F36" i="42" s="1"/>
  <c r="C16" i="2" s="1"/>
  <c r="F42" i="41"/>
  <c r="D22" i="43"/>
  <c r="F22" i="43" s="1"/>
  <c r="F24" i="43" s="1"/>
  <c r="C17" i="2" s="1"/>
  <c r="C19" i="2"/>
  <c r="D52" i="41"/>
  <c r="D60" i="41" s="1"/>
  <c r="F60" i="41" s="1"/>
  <c r="D22" i="41"/>
  <c r="F22" i="41" s="1"/>
  <c r="F24" i="48"/>
  <c r="F51" i="47"/>
  <c r="E11" i="46" s="1"/>
  <c r="D32" i="50"/>
  <c r="F44" i="48"/>
  <c r="F13" i="50"/>
  <c r="D72" i="48"/>
  <c r="F36" i="48"/>
  <c r="F40" i="48"/>
  <c r="F16" i="48"/>
  <c r="D38" i="41"/>
  <c r="F38" i="41" s="1"/>
  <c r="F28" i="41"/>
  <c r="F52" i="41" l="1"/>
  <c r="F63" i="41" s="1"/>
  <c r="C15" i="2" s="1"/>
  <c r="C20" i="2" s="1"/>
  <c r="D36" i="50"/>
  <c r="F36" i="50" s="1"/>
  <c r="F32" i="50"/>
  <c r="F68" i="48"/>
  <c r="F72" i="48"/>
  <c r="D75" i="14"/>
  <c r="F75" i="14" s="1"/>
  <c r="D76" i="14"/>
  <c r="F76" i="14" s="1"/>
  <c r="D65" i="14"/>
  <c r="F65" i="14" s="1"/>
  <c r="D66" i="14"/>
  <c r="F66" i="14" s="1"/>
  <c r="D55" i="14"/>
  <c r="F55" i="14" s="1"/>
  <c r="D56" i="14"/>
  <c r="F56" i="14" s="1"/>
  <c r="F45" i="14"/>
  <c r="F46" i="14"/>
  <c r="D35" i="14"/>
  <c r="F35" i="14" s="1"/>
  <c r="D36" i="14"/>
  <c r="F36" i="14" s="1"/>
  <c r="F25" i="14"/>
  <c r="F26" i="14"/>
  <c r="D15" i="14"/>
  <c r="F15" i="14" s="1"/>
  <c r="D16" i="14"/>
  <c r="F16" i="14" s="1"/>
  <c r="F206" i="13"/>
  <c r="F207" i="13"/>
  <c r="F196" i="13"/>
  <c r="F197" i="13"/>
  <c r="F186" i="13"/>
  <c r="F187" i="13"/>
  <c r="F176" i="13"/>
  <c r="F177" i="13"/>
  <c r="F156" i="13"/>
  <c r="F157" i="13"/>
  <c r="F146" i="13"/>
  <c r="F147" i="13"/>
  <c r="F136" i="13"/>
  <c r="F137" i="13"/>
  <c r="F126" i="13"/>
  <c r="F127" i="13"/>
  <c r="F116" i="13"/>
  <c r="F117" i="13"/>
  <c r="F95" i="13"/>
  <c r="F96" i="13"/>
  <c r="F85" i="13"/>
  <c r="F86" i="13"/>
  <c r="F75" i="13"/>
  <c r="F76" i="13"/>
  <c r="F65" i="13"/>
  <c r="F66" i="13"/>
  <c r="F55" i="13"/>
  <c r="F56" i="13"/>
  <c r="F45" i="13"/>
  <c r="F46" i="13"/>
  <c r="F35" i="13"/>
  <c r="F36" i="13"/>
  <c r="F25" i="13"/>
  <c r="F26" i="13"/>
  <c r="F15" i="13"/>
  <c r="F16" i="13"/>
  <c r="D156" i="12"/>
  <c r="F156" i="12" s="1"/>
  <c r="D157" i="12"/>
  <c r="F157" i="12" s="1"/>
  <c r="F135" i="12"/>
  <c r="F136" i="12"/>
  <c r="F125" i="12"/>
  <c r="F126" i="12"/>
  <c r="F115" i="12"/>
  <c r="F116" i="12"/>
  <c r="F105" i="12"/>
  <c r="F106" i="12"/>
  <c r="F95" i="12"/>
  <c r="F96" i="12"/>
  <c r="F85" i="12"/>
  <c r="F86" i="12"/>
  <c r="F75" i="12"/>
  <c r="F76" i="12"/>
  <c r="F66" i="12"/>
  <c r="F65" i="12"/>
  <c r="F55" i="12"/>
  <c r="F56" i="12"/>
  <c r="F45" i="12"/>
  <c r="F46" i="12"/>
  <c r="F35" i="12"/>
  <c r="F36" i="12"/>
  <c r="F25" i="12"/>
  <c r="F26" i="12"/>
  <c r="F16" i="12"/>
  <c r="F15" i="12"/>
  <c r="F85" i="14" l="1"/>
  <c r="K16" i="10" s="1"/>
  <c r="F40" i="50"/>
  <c r="K11" i="46" s="1"/>
  <c r="F88" i="48"/>
  <c r="F90" i="48" s="1"/>
  <c r="F86" i="14"/>
  <c r="K17" i="10" s="1"/>
  <c r="G11" i="46" l="1"/>
  <c r="M11" i="46" l="1"/>
  <c r="K13" i="46" l="1"/>
  <c r="F42" i="50"/>
  <c r="G13" i="46" l="1"/>
  <c r="F53" i="47"/>
  <c r="I13" i="46"/>
  <c r="E13" i="46" l="1"/>
  <c r="M13" i="46" s="1"/>
  <c r="M16" i="46" l="1"/>
  <c r="M18" i="46" s="1"/>
  <c r="C22" i="2"/>
  <c r="F95" i="11"/>
  <c r="F96" i="11"/>
  <c r="F85" i="11"/>
  <c r="F86" i="11"/>
  <c r="F75" i="11"/>
  <c r="F76" i="11"/>
  <c r="F65" i="11"/>
  <c r="F66" i="11"/>
  <c r="F55" i="11"/>
  <c r="F56" i="11"/>
  <c r="F45" i="11"/>
  <c r="F46" i="11"/>
  <c r="F35" i="11"/>
  <c r="F36" i="11"/>
  <c r="F25" i="11"/>
  <c r="F26" i="11"/>
  <c r="F15" i="11"/>
  <c r="F16" i="11"/>
  <c r="F105" i="11" l="1"/>
  <c r="E17" i="10" s="1"/>
  <c r="F104" i="11"/>
  <c r="E16" i="10" s="1"/>
  <c r="D32" i="14"/>
  <c r="D33" i="14"/>
  <c r="D34" i="14"/>
  <c r="D11" i="14"/>
  <c r="D12" i="14"/>
  <c r="D13" i="14"/>
  <c r="D14" i="14"/>
  <c r="D153" i="12"/>
  <c r="D154" i="12"/>
  <c r="D155" i="12"/>
  <c r="D71" i="14"/>
  <c r="D61" i="14"/>
  <c r="D51" i="14"/>
  <c r="D52" i="14"/>
  <c r="D31" i="14"/>
  <c r="D21" i="14"/>
  <c r="D151" i="12"/>
  <c r="D70" i="14"/>
  <c r="D72" i="14"/>
  <c r="D73" i="14"/>
  <c r="D74" i="14"/>
  <c r="D60" i="14"/>
  <c r="D62" i="14"/>
  <c r="D63" i="14"/>
  <c r="D64" i="14"/>
  <c r="D50" i="14"/>
  <c r="D53" i="14"/>
  <c r="D54" i="14"/>
  <c r="D30" i="14"/>
  <c r="D20" i="14"/>
  <c r="D10" i="14"/>
  <c r="D69" i="14" l="1"/>
  <c r="D59" i="14"/>
  <c r="D49" i="14"/>
  <c r="D29" i="14"/>
  <c r="D19" i="14"/>
  <c r="D9" i="14"/>
  <c r="F101" i="13"/>
  <c r="F100" i="13"/>
  <c r="D150" i="12"/>
  <c r="F141" i="12" l="1"/>
  <c r="F143" i="12"/>
  <c r="F142" i="12"/>
  <c r="F140" i="12"/>
  <c r="F102" i="13" l="1"/>
  <c r="F145" i="12"/>
  <c r="F144" i="12"/>
  <c r="F103" i="13" l="1"/>
  <c r="F146" i="12"/>
  <c r="F166" i="12" l="1"/>
  <c r="G16" i="10" s="1"/>
  <c r="F104" i="13"/>
  <c r="F147" i="12"/>
  <c r="F167" i="12" l="1"/>
  <c r="G17" i="10" s="1"/>
  <c r="F105" i="13"/>
  <c r="F106" i="13" l="1"/>
  <c r="F215" i="13" s="1"/>
  <c r="I16" i="10" l="1"/>
  <c r="M16" i="10" s="1"/>
  <c r="F107" i="13"/>
  <c r="F216" i="13" s="1"/>
  <c r="I17" i="10" l="1"/>
  <c r="M17" i="10" s="1"/>
  <c r="D99" i="7"/>
  <c r="D83" i="7"/>
  <c r="D67" i="7"/>
  <c r="D19" i="34"/>
  <c r="D98" i="7"/>
  <c r="D82" i="7"/>
  <c r="D66" i="7"/>
  <c r="D97" i="7"/>
  <c r="D81" i="7"/>
  <c r="D65" i="7"/>
  <c r="F139" i="9"/>
  <c r="D96" i="7"/>
  <c r="D80" i="7"/>
  <c r="D64" i="7"/>
  <c r="D16" i="34"/>
  <c r="D19" i="8" s="1"/>
  <c r="D17" i="34"/>
  <c r="D20" i="8" s="1"/>
  <c r="D18" i="34"/>
  <c r="D21" i="8" s="1"/>
  <c r="D98" i="9"/>
  <c r="D114" i="9" s="1"/>
  <c r="D99" i="9"/>
  <c r="D115" i="9" s="1"/>
  <c r="D131" i="9" s="1"/>
  <c r="D100" i="9"/>
  <c r="D101" i="9"/>
  <c r="D117" i="9" s="1"/>
  <c r="D133" i="9" s="1"/>
  <c r="D102" i="9"/>
  <c r="D118" i="9" s="1"/>
  <c r="D134" i="9" s="1"/>
  <c r="D82" i="9"/>
  <c r="D83" i="9"/>
  <c r="D84" i="9"/>
  <c r="D85" i="9"/>
  <c r="D86" i="9"/>
  <c r="D34" i="9"/>
  <c r="D35" i="9"/>
  <c r="D36" i="9"/>
  <c r="D37" i="9"/>
  <c r="D38" i="9"/>
  <c r="F127" i="7"/>
  <c r="F128" i="7"/>
  <c r="F129" i="7"/>
  <c r="F130" i="7"/>
  <c r="F131" i="7"/>
  <c r="F112" i="7"/>
  <c r="F113" i="7"/>
  <c r="F114" i="7"/>
  <c r="F115" i="7"/>
  <c r="D95" i="7"/>
  <c r="D79" i="7"/>
  <c r="D63" i="7"/>
  <c r="D130" i="9" l="1"/>
  <c r="D116" i="9"/>
  <c r="D132" i="9" l="1"/>
  <c r="E17" i="7" l="1"/>
  <c r="F17" i="7"/>
  <c r="G17" i="7"/>
  <c r="D18" i="7"/>
  <c r="D144" i="7" s="1"/>
  <c r="E18" i="7"/>
  <c r="F18" i="7"/>
  <c r="G18" i="7"/>
  <c r="D19" i="7"/>
  <c r="D145" i="7" s="1"/>
  <c r="E19" i="7"/>
  <c r="F19" i="7"/>
  <c r="G19" i="7"/>
  <c r="D20" i="7"/>
  <c r="D146" i="7" s="1"/>
  <c r="E20" i="7"/>
  <c r="F20" i="7"/>
  <c r="G20" i="7"/>
  <c r="D21" i="7"/>
  <c r="E21" i="7"/>
  <c r="F21" i="7"/>
  <c r="G21" i="7"/>
  <c r="D163" i="7" s="1"/>
  <c r="D19" i="5"/>
  <c r="D20" i="5"/>
  <c r="D21" i="5"/>
  <c r="D22" i="5"/>
  <c r="D15" i="34"/>
  <c r="D18" i="8" s="1"/>
  <c r="D97" i="9"/>
  <c r="D113" i="9" s="1"/>
  <c r="D81" i="9"/>
  <c r="D33" i="9"/>
  <c r="F126" i="7"/>
  <c r="F110" i="7"/>
  <c r="F111" i="7"/>
  <c r="D94" i="7"/>
  <c r="D78" i="7"/>
  <c r="D62" i="7"/>
  <c r="E16" i="7"/>
  <c r="F16" i="7"/>
  <c r="G16" i="7"/>
  <c r="D158" i="7" s="1"/>
  <c r="D254" i="7" l="1"/>
  <c r="D259" i="7"/>
  <c r="D257" i="7"/>
  <c r="D256" i="7"/>
  <c r="D129" i="9"/>
  <c r="D162" i="7"/>
  <c r="D161" i="7"/>
  <c r="D160" i="7"/>
  <c r="D174" i="7"/>
  <c r="D255" i="7"/>
  <c r="D175" i="7"/>
  <c r="D18" i="5"/>
  <c r="D147" i="7"/>
  <c r="D17" i="7"/>
  <c r="D143" i="7" s="1"/>
  <c r="D178" i="7"/>
  <c r="D258" i="7"/>
  <c r="D176" i="7"/>
  <c r="D177" i="7"/>
  <c r="D14" i="34"/>
  <c r="D252" i="7"/>
  <c r="D249" i="7"/>
  <c r="D73" i="5"/>
  <c r="D90" i="7"/>
  <c r="D58" i="7"/>
  <c r="D103" i="8"/>
  <c r="F92" i="8"/>
  <c r="D87" i="8"/>
  <c r="F76" i="8"/>
  <c r="D74" i="7"/>
  <c r="D57" i="7"/>
  <c r="D190" i="7" l="1"/>
  <c r="D16" i="7"/>
  <c r="D142" i="7" s="1"/>
  <c r="D17" i="8"/>
  <c r="D191" i="7"/>
  <c r="F287" i="7"/>
  <c r="D193" i="7"/>
  <c r="D192" i="7"/>
  <c r="D194" i="7"/>
  <c r="D17" i="5"/>
  <c r="F94" i="8"/>
  <c r="F93" i="8"/>
  <c r="F78" i="8"/>
  <c r="F77" i="8"/>
  <c r="D271" i="7" l="1"/>
  <c r="F95" i="8"/>
  <c r="F79" i="8"/>
  <c r="F81" i="8" l="1"/>
  <c r="F97" i="8"/>
  <c r="F96" i="8"/>
  <c r="F80" i="8"/>
  <c r="F98" i="8" l="1"/>
  <c r="F82" i="8"/>
  <c r="D13" i="34"/>
  <c r="D16" i="8" s="1"/>
  <c r="D11" i="34"/>
  <c r="D10" i="34"/>
  <c r="D9" i="34"/>
  <c r="D12" i="5" s="1"/>
  <c r="D169" i="7"/>
  <c r="D185" i="7" s="1"/>
  <c r="D137" i="7"/>
  <c r="D73" i="7"/>
  <c r="D153" i="7"/>
  <c r="F83" i="8" l="1"/>
  <c r="F99" i="8"/>
  <c r="D266" i="7"/>
  <c r="F115" i="13"/>
  <c r="F114" i="13"/>
  <c r="F113" i="13"/>
  <c r="F112" i="13"/>
  <c r="F111" i="13"/>
  <c r="F110" i="13"/>
  <c r="F100" i="8" l="1"/>
  <c r="F84" i="8"/>
  <c r="F86" i="8" l="1"/>
  <c r="F85" i="8"/>
  <c r="F102" i="8"/>
  <c r="F101" i="8"/>
  <c r="B5" i="7" l="1"/>
  <c r="B5" i="8" s="1"/>
  <c r="B5" i="9" s="1"/>
  <c r="D80" i="9"/>
  <c r="D79" i="9"/>
  <c r="D78" i="9"/>
  <c r="D77" i="9"/>
  <c r="D76" i="9"/>
  <c r="F60" i="9"/>
  <c r="D30" i="9"/>
  <c r="D29" i="9"/>
  <c r="D28" i="9"/>
  <c r="D152" i="8"/>
  <c r="F141" i="8"/>
  <c r="F109" i="8"/>
  <c r="D71" i="8"/>
  <c r="F61" i="8"/>
  <c r="F60" i="8"/>
  <c r="F45" i="8"/>
  <c r="D55" i="8"/>
  <c r="D30" i="8"/>
  <c r="D29" i="8"/>
  <c r="D28" i="8"/>
  <c r="D14" i="8"/>
  <c r="D12" i="8"/>
  <c r="D151" i="5"/>
  <c r="F147" i="5"/>
  <c r="D95" i="9"/>
  <c r="D111" i="9" s="1"/>
  <c r="D96" i="9"/>
  <c r="D112" i="9" s="1"/>
  <c r="D128" i="9" s="1"/>
  <c r="F132" i="5"/>
  <c r="D32" i="9"/>
  <c r="F117" i="5"/>
  <c r="F57" i="5"/>
  <c r="F43" i="5"/>
  <c r="F42" i="5"/>
  <c r="F27" i="5"/>
  <c r="D16" i="5"/>
  <c r="D14" i="5"/>
  <c r="F12" i="5"/>
  <c r="D15" i="7"/>
  <c r="D141" i="7" s="1"/>
  <c r="D13" i="7"/>
  <c r="D274" i="7"/>
  <c r="G15" i="7"/>
  <c r="F15" i="7"/>
  <c r="E15" i="7"/>
  <c r="G13" i="7"/>
  <c r="F13" i="7"/>
  <c r="E13" i="7"/>
  <c r="F12" i="7"/>
  <c r="E12" i="7"/>
  <c r="B2" i="5"/>
  <c r="B1" i="5"/>
  <c r="B3" i="34"/>
  <c r="F153" i="7"/>
  <c r="D244" i="7"/>
  <c r="F233" i="7"/>
  <c r="F137" i="7"/>
  <c r="F124" i="7"/>
  <c r="F122" i="7"/>
  <c r="F121" i="7"/>
  <c r="F105" i="7"/>
  <c r="D93" i="7"/>
  <c r="D92" i="7"/>
  <c r="D91" i="7"/>
  <c r="D89" i="7"/>
  <c r="D77" i="7"/>
  <c r="D76" i="7"/>
  <c r="D75" i="7"/>
  <c r="F73" i="7"/>
  <c r="D61" i="7"/>
  <c r="F125" i="7" s="1"/>
  <c r="D60" i="7"/>
  <c r="D59" i="7"/>
  <c r="D36" i="7"/>
  <c r="D107" i="7"/>
  <c r="B4" i="7"/>
  <c r="B4" i="8" s="1"/>
  <c r="B3" i="7"/>
  <c r="B3" i="8" s="1"/>
  <c r="B2" i="7"/>
  <c r="B2" i="8" s="1"/>
  <c r="B2" i="9" s="1"/>
  <c r="E2" i="10" s="1"/>
  <c r="B1" i="7"/>
  <c r="B1" i="8" s="1"/>
  <c r="B1" i="9" s="1"/>
  <c r="E1" i="10" s="1"/>
  <c r="F133" i="12"/>
  <c r="C2" i="45" l="1"/>
  <c r="B2" i="44"/>
  <c r="B1" i="44"/>
  <c r="C1" i="45"/>
  <c r="D68" i="7"/>
  <c r="D84" i="7"/>
  <c r="D253" i="7"/>
  <c r="F46" i="7"/>
  <c r="E2" i="46"/>
  <c r="B2" i="41"/>
  <c r="B2" i="42"/>
  <c r="B2" i="43"/>
  <c r="D100" i="7"/>
  <c r="F107" i="5"/>
  <c r="F137" i="5"/>
  <c r="F152" i="5"/>
  <c r="B1" i="43"/>
  <c r="B1" i="41"/>
  <c r="B1" i="42"/>
  <c r="F94" i="7"/>
  <c r="F17" i="5"/>
  <c r="F174" i="7"/>
  <c r="F107" i="7"/>
  <c r="D116" i="7"/>
  <c r="E1" i="46"/>
  <c r="F32" i="5"/>
  <c r="F288" i="7"/>
  <c r="D159" i="7"/>
  <c r="D173" i="7"/>
  <c r="D189" i="7" s="1"/>
  <c r="F89" i="7"/>
  <c r="D282" i="7"/>
  <c r="F90" i="5"/>
  <c r="D12" i="34"/>
  <c r="D15" i="8" s="1"/>
  <c r="F15" i="8" s="1"/>
  <c r="D273" i="7"/>
  <c r="F203" i="7"/>
  <c r="D139" i="7"/>
  <c r="F139" i="7" s="1"/>
  <c r="D155" i="7"/>
  <c r="F155" i="7" s="1"/>
  <c r="F249" i="7"/>
  <c r="D250" i="7"/>
  <c r="B2" i="12"/>
  <c r="B2" i="11"/>
  <c r="B2" i="14"/>
  <c r="B2" i="13"/>
  <c r="B1" i="12"/>
  <c r="B1" i="13"/>
  <c r="B1" i="11"/>
  <c r="B1" i="14"/>
  <c r="D170" i="7"/>
  <c r="D186" i="7" s="1"/>
  <c r="F186" i="7" s="1"/>
  <c r="D251" i="7"/>
  <c r="F251" i="7" s="1"/>
  <c r="D179" i="7"/>
  <c r="F15" i="9"/>
  <c r="D71" i="9"/>
  <c r="F12" i="9"/>
  <c r="D172" i="7"/>
  <c r="D188" i="7" s="1"/>
  <c r="F188" i="7" s="1"/>
  <c r="D93" i="9"/>
  <c r="D109" i="9" s="1"/>
  <c r="D125" i="9" s="1"/>
  <c r="F125" i="9" s="1"/>
  <c r="D94" i="9"/>
  <c r="D110" i="9" s="1"/>
  <c r="D126" i="9" s="1"/>
  <c r="F126" i="9" s="1"/>
  <c r="F151" i="5"/>
  <c r="D39" i="9"/>
  <c r="D92" i="9"/>
  <c r="F92" i="9" s="1"/>
  <c r="F141" i="9"/>
  <c r="F140" i="9"/>
  <c r="D150" i="9"/>
  <c r="D127" i="9"/>
  <c r="F127" i="9" s="1"/>
  <c r="F111" i="9"/>
  <c r="F45" i="9"/>
  <c r="F77" i="9"/>
  <c r="D87" i="9"/>
  <c r="F79" i="9"/>
  <c r="F78" i="9"/>
  <c r="F76" i="9"/>
  <c r="F63" i="9"/>
  <c r="F62" i="9"/>
  <c r="F61" i="9"/>
  <c r="F29" i="9"/>
  <c r="F47" i="9"/>
  <c r="F46" i="9"/>
  <c r="F44" i="9"/>
  <c r="F31" i="9"/>
  <c r="F30" i="9"/>
  <c r="F28" i="9"/>
  <c r="F13" i="9"/>
  <c r="F14" i="9"/>
  <c r="F142" i="8"/>
  <c r="F143" i="8"/>
  <c r="F125" i="8"/>
  <c r="F126" i="8"/>
  <c r="F128" i="8"/>
  <c r="F110" i="8"/>
  <c r="F47" i="8"/>
  <c r="F29" i="8"/>
  <c r="F44" i="8"/>
  <c r="F30" i="8"/>
  <c r="F28" i="8"/>
  <c r="F14" i="8"/>
  <c r="F12" i="8"/>
  <c r="F133" i="5"/>
  <c r="F148" i="5"/>
  <c r="F149" i="5"/>
  <c r="F150" i="5"/>
  <c r="F136" i="5"/>
  <c r="F134" i="5"/>
  <c r="F135" i="5"/>
  <c r="F103" i="5"/>
  <c r="F72" i="5"/>
  <c r="F118" i="5"/>
  <c r="F120" i="5"/>
  <c r="F119" i="5"/>
  <c r="F87" i="5"/>
  <c r="F102" i="5"/>
  <c r="F89" i="5"/>
  <c r="F104" i="5"/>
  <c r="F106" i="5"/>
  <c r="F105" i="5"/>
  <c r="F59" i="5"/>
  <c r="F45" i="5"/>
  <c r="F28" i="5"/>
  <c r="F29" i="5"/>
  <c r="F31" i="5"/>
  <c r="F30" i="5"/>
  <c r="F16" i="5"/>
  <c r="F14" i="5"/>
  <c r="D157" i="7"/>
  <c r="D171" i="7"/>
  <c r="F290" i="7"/>
  <c r="F235" i="7"/>
  <c r="F234" i="7"/>
  <c r="D228" i="7"/>
  <c r="F219" i="7"/>
  <c r="F218" i="7"/>
  <c r="F217" i="7"/>
  <c r="F202" i="7"/>
  <c r="F204" i="7"/>
  <c r="F201" i="7"/>
  <c r="F185" i="7"/>
  <c r="F169" i="7"/>
  <c r="D132" i="7"/>
  <c r="F123" i="7"/>
  <c r="D52" i="7"/>
  <c r="F108" i="7"/>
  <c r="F106" i="7"/>
  <c r="F90" i="7"/>
  <c r="F91" i="7"/>
  <c r="F93" i="7"/>
  <c r="F92" i="7"/>
  <c r="F57" i="7"/>
  <c r="F74" i="7"/>
  <c r="F75" i="7"/>
  <c r="F59" i="7"/>
  <c r="F58" i="7"/>
  <c r="F63" i="14"/>
  <c r="F71" i="14"/>
  <c r="F64" i="14"/>
  <c r="F74" i="14"/>
  <c r="F61" i="14"/>
  <c r="F162" i="5" l="1"/>
  <c r="E12" i="3" s="1"/>
  <c r="F142" i="9"/>
  <c r="F157" i="8"/>
  <c r="F190" i="7"/>
  <c r="D272" i="7"/>
  <c r="F18" i="5"/>
  <c r="F49" i="9"/>
  <c r="F129" i="9"/>
  <c r="D260" i="7"/>
  <c r="F282" i="7"/>
  <c r="F175" i="7"/>
  <c r="F138" i="5"/>
  <c r="F91" i="5"/>
  <c r="F121" i="5"/>
  <c r="F17" i="9"/>
  <c r="F113" i="9"/>
  <c r="F33" i="5"/>
  <c r="F173" i="7"/>
  <c r="F206" i="7"/>
  <c r="D270" i="7"/>
  <c r="D286" i="7" s="1"/>
  <c r="F33" i="9"/>
  <c r="F81" i="9"/>
  <c r="F95" i="7"/>
  <c r="F47" i="7"/>
  <c r="F158" i="7"/>
  <c r="F271" i="7"/>
  <c r="F144" i="9"/>
  <c r="F153" i="5"/>
  <c r="F108" i="5"/>
  <c r="F33" i="8"/>
  <c r="F130" i="8"/>
  <c r="I12" i="3"/>
  <c r="F17" i="8"/>
  <c r="D195" i="7"/>
  <c r="F289" i="7"/>
  <c r="F286" i="7"/>
  <c r="D156" i="7"/>
  <c r="D269" i="7" s="1"/>
  <c r="D15" i="5"/>
  <c r="F15" i="5" s="1"/>
  <c r="D14" i="7"/>
  <c r="D140" i="7" s="1"/>
  <c r="F140" i="7" s="1"/>
  <c r="D187" i="7"/>
  <c r="F187" i="7" s="1"/>
  <c r="D212" i="7"/>
  <c r="F172" i="7"/>
  <c r="F250" i="7"/>
  <c r="F170" i="7"/>
  <c r="F171" i="7"/>
  <c r="D180" i="7"/>
  <c r="D23" i="9"/>
  <c r="F94" i="9"/>
  <c r="F93" i="9"/>
  <c r="F110" i="9"/>
  <c r="D108" i="9"/>
  <c r="D124" i="9" s="1"/>
  <c r="F124" i="9" s="1"/>
  <c r="F109" i="9"/>
  <c r="D103" i="9"/>
  <c r="F128" i="9"/>
  <c r="F143" i="9"/>
  <c r="F112" i="9"/>
  <c r="F80" i="9"/>
  <c r="F95" i="9"/>
  <c r="F158" i="9" s="1"/>
  <c r="K15" i="3" s="1"/>
  <c r="F48" i="9"/>
  <c r="F32" i="9"/>
  <c r="F16" i="9"/>
  <c r="F46" i="8"/>
  <c r="F144" i="8"/>
  <c r="F129" i="8"/>
  <c r="F112" i="8"/>
  <c r="F62" i="8"/>
  <c r="F32" i="8"/>
  <c r="F16" i="8"/>
  <c r="F58" i="5"/>
  <c r="F74" i="5"/>
  <c r="F44" i="5"/>
  <c r="F164" i="5" s="1"/>
  <c r="E14" i="3" s="1"/>
  <c r="F252" i="7"/>
  <c r="F236" i="7"/>
  <c r="F220" i="7"/>
  <c r="F205" i="7"/>
  <c r="F189" i="7"/>
  <c r="F157" i="7"/>
  <c r="F109" i="7"/>
  <c r="F76" i="7"/>
  <c r="F60" i="7"/>
  <c r="F73" i="14"/>
  <c r="F156" i="9" l="1"/>
  <c r="K13" i="3" s="1"/>
  <c r="F270" i="7"/>
  <c r="F157" i="9"/>
  <c r="K14" i="3" s="1"/>
  <c r="F159" i="7"/>
  <c r="D268" i="7"/>
  <c r="F268" i="7" s="1"/>
  <c r="F46" i="5"/>
  <c r="F274" i="7"/>
  <c r="F238" i="7"/>
  <c r="F97" i="9"/>
  <c r="F154" i="5"/>
  <c r="F145" i="9"/>
  <c r="F82" i="9"/>
  <c r="F34" i="5"/>
  <c r="F18" i="9"/>
  <c r="F92" i="5"/>
  <c r="F50" i="9"/>
  <c r="F19" i="5"/>
  <c r="F114" i="9"/>
  <c r="F62" i="7"/>
  <c r="F142" i="7"/>
  <c r="F254" i="7"/>
  <c r="F64" i="9"/>
  <c r="F160" i="7"/>
  <c r="F96" i="7"/>
  <c r="F207" i="7"/>
  <c r="F176" i="7"/>
  <c r="F272" i="7"/>
  <c r="F78" i="7"/>
  <c r="F222" i="7"/>
  <c r="F61" i="5"/>
  <c r="F65" i="9"/>
  <c r="D276" i="7"/>
  <c r="D292" i="7" s="1"/>
  <c r="F292" i="7" s="1"/>
  <c r="F109" i="5"/>
  <c r="F48" i="7"/>
  <c r="F273" i="7"/>
  <c r="F34" i="9"/>
  <c r="F122" i="5"/>
  <c r="F139" i="5"/>
  <c r="F130" i="9"/>
  <c r="F191" i="7"/>
  <c r="F114" i="8"/>
  <c r="F131" i="8"/>
  <c r="F146" i="8"/>
  <c r="F34" i="8"/>
  <c r="F18" i="8"/>
  <c r="F49" i="8"/>
  <c r="D196" i="7"/>
  <c r="D39" i="8"/>
  <c r="F31" i="8"/>
  <c r="F156" i="7"/>
  <c r="D119" i="9"/>
  <c r="F48" i="8"/>
  <c r="D135" i="9"/>
  <c r="F108" i="9"/>
  <c r="F155" i="9" s="1"/>
  <c r="F96" i="9"/>
  <c r="F145" i="8"/>
  <c r="F113" i="8"/>
  <c r="F63" i="8"/>
  <c r="F60" i="5"/>
  <c r="F75" i="5"/>
  <c r="F266" i="7"/>
  <c r="F253" i="7"/>
  <c r="F237" i="7"/>
  <c r="F221" i="7"/>
  <c r="F141" i="7"/>
  <c r="F77" i="7"/>
  <c r="F61" i="7"/>
  <c r="F150" i="13"/>
  <c r="F153" i="13"/>
  <c r="F155" i="13"/>
  <c r="F154" i="13"/>
  <c r="F152" i="13"/>
  <c r="F151" i="13"/>
  <c r="F160" i="9" l="1"/>
  <c r="K17" i="3" s="1"/>
  <c r="D284" i="7"/>
  <c r="F159" i="9"/>
  <c r="K16" i="3" s="1"/>
  <c r="F165" i="5"/>
  <c r="E15" i="3" s="1"/>
  <c r="F304" i="7"/>
  <c r="G17" i="3" s="1"/>
  <c r="F160" i="8"/>
  <c r="I15" i="3" s="1"/>
  <c r="F97" i="7"/>
  <c r="F19" i="9"/>
  <c r="F140" i="5"/>
  <c r="F223" i="7"/>
  <c r="F208" i="7"/>
  <c r="F255" i="7"/>
  <c r="F63" i="7"/>
  <c r="F93" i="5"/>
  <c r="F35" i="5"/>
  <c r="F146" i="9"/>
  <c r="F239" i="7"/>
  <c r="F131" i="9"/>
  <c r="F49" i="7"/>
  <c r="F62" i="5"/>
  <c r="F276" i="7"/>
  <c r="F192" i="7"/>
  <c r="F35" i="9"/>
  <c r="F110" i="5"/>
  <c r="F66" i="9"/>
  <c r="F161" i="7"/>
  <c r="F20" i="5"/>
  <c r="F47" i="5"/>
  <c r="F123" i="5"/>
  <c r="F83" i="9"/>
  <c r="F76" i="5"/>
  <c r="F166" i="5" s="1"/>
  <c r="E16" i="3" s="1"/>
  <c r="K12" i="3"/>
  <c r="F79" i="7"/>
  <c r="F178" i="7"/>
  <c r="F177" i="7"/>
  <c r="F143" i="7"/>
  <c r="F115" i="9"/>
  <c r="F51" i="9"/>
  <c r="F155" i="5"/>
  <c r="F98" i="9"/>
  <c r="F65" i="8"/>
  <c r="F147" i="8"/>
  <c r="F132" i="8"/>
  <c r="F19" i="8"/>
  <c r="F115" i="8"/>
  <c r="F35" i="8"/>
  <c r="F50" i="8"/>
  <c r="F284" i="7"/>
  <c r="F269" i="7"/>
  <c r="F64" i="8"/>
  <c r="F305" i="7" l="1"/>
  <c r="G18" i="3" s="1"/>
  <c r="F161" i="9"/>
  <c r="K18" i="3" s="1"/>
  <c r="F162" i="8"/>
  <c r="I17" i="3" s="1"/>
  <c r="F161" i="8"/>
  <c r="I16" i="3" s="1"/>
  <c r="F21" i="5"/>
  <c r="F22" i="5"/>
  <c r="F20" i="9"/>
  <c r="F163" i="7"/>
  <c r="F162" i="7"/>
  <c r="F111" i="5"/>
  <c r="F112" i="5"/>
  <c r="F63" i="5"/>
  <c r="F147" i="9"/>
  <c r="F94" i="5"/>
  <c r="F64" i="7"/>
  <c r="F209" i="7"/>
  <c r="F116" i="9"/>
  <c r="F36" i="9"/>
  <c r="F52" i="9"/>
  <c r="F157" i="5"/>
  <c r="F156" i="5"/>
  <c r="F144" i="7"/>
  <c r="F80" i="7"/>
  <c r="F84" i="9"/>
  <c r="F48" i="5"/>
  <c r="F193" i="7"/>
  <c r="F132" i="9"/>
  <c r="F224" i="7"/>
  <c r="F142" i="5"/>
  <c r="F141" i="5"/>
  <c r="F99" i="7"/>
  <c r="F98" i="7"/>
  <c r="F99" i="9"/>
  <c r="F179" i="7"/>
  <c r="F77" i="5"/>
  <c r="F167" i="5" s="1"/>
  <c r="E17" i="3" s="1"/>
  <c r="F124" i="5"/>
  <c r="F67" i="9"/>
  <c r="F51" i="7"/>
  <c r="F50" i="7"/>
  <c r="F240" i="7"/>
  <c r="F37" i="5"/>
  <c r="F36" i="5"/>
  <c r="F256" i="7"/>
  <c r="F20" i="8"/>
  <c r="F133" i="8"/>
  <c r="F134" i="8"/>
  <c r="F148" i="8"/>
  <c r="F116" i="8"/>
  <c r="F66" i="8"/>
  <c r="F36" i="8"/>
  <c r="F51" i="8"/>
  <c r="F285" i="7"/>
  <c r="F162" i="9" l="1"/>
  <c r="K19" i="3" s="1"/>
  <c r="M17" i="3"/>
  <c r="F306" i="7"/>
  <c r="G19" i="3" s="1"/>
  <c r="F163" i="8"/>
  <c r="I18" i="3" s="1"/>
  <c r="F241" i="7"/>
  <c r="F86" i="9"/>
  <c r="F85" i="9"/>
  <c r="F145" i="7"/>
  <c r="F149" i="9"/>
  <c r="F148" i="9"/>
  <c r="F22" i="9"/>
  <c r="F21" i="9"/>
  <c r="F257" i="7"/>
  <c r="F100" i="9"/>
  <c r="F81" i="7"/>
  <c r="F211" i="7"/>
  <c r="F210" i="7"/>
  <c r="F68" i="9"/>
  <c r="F195" i="7"/>
  <c r="F194" i="7"/>
  <c r="F54" i="9"/>
  <c r="F53" i="9"/>
  <c r="F65" i="7"/>
  <c r="F78" i="5"/>
  <c r="F168" i="5" s="1"/>
  <c r="E18" i="3" s="1"/>
  <c r="F49" i="5"/>
  <c r="F95" i="5"/>
  <c r="F64" i="5"/>
  <c r="F134" i="9"/>
  <c r="F133" i="9"/>
  <c r="F125" i="5"/>
  <c r="F225" i="7"/>
  <c r="F38" i="9"/>
  <c r="F37" i="9"/>
  <c r="F118" i="9"/>
  <c r="F117" i="9"/>
  <c r="F117" i="8"/>
  <c r="F149" i="8"/>
  <c r="F38" i="8"/>
  <c r="F37" i="8"/>
  <c r="F67" i="8"/>
  <c r="F21" i="8"/>
  <c r="F22" i="8"/>
  <c r="F52" i="8"/>
  <c r="F59" i="14"/>
  <c r="F62" i="14"/>
  <c r="F60" i="14"/>
  <c r="F135" i="8"/>
  <c r="F70" i="14"/>
  <c r="F69" i="14"/>
  <c r="F163" i="9" l="1"/>
  <c r="F307" i="7"/>
  <c r="M18" i="3"/>
  <c r="F164" i="8"/>
  <c r="I19" i="3" s="1"/>
  <c r="K20" i="3"/>
  <c r="F96" i="5"/>
  <c r="F97" i="5"/>
  <c r="F70" i="9"/>
  <c r="F69" i="9"/>
  <c r="F147" i="7"/>
  <c r="F146" i="7"/>
  <c r="F243" i="7"/>
  <c r="F242" i="7"/>
  <c r="F227" i="7"/>
  <c r="F226" i="7"/>
  <c r="F65" i="5"/>
  <c r="F50" i="5"/>
  <c r="F82" i="7"/>
  <c r="F83" i="7"/>
  <c r="F259" i="7"/>
  <c r="F258" i="7"/>
  <c r="F127" i="5"/>
  <c r="F126" i="5"/>
  <c r="G20" i="3"/>
  <c r="F79" i="5"/>
  <c r="F169" i="5" s="1"/>
  <c r="E19" i="3" s="1"/>
  <c r="F67" i="7"/>
  <c r="F66" i="7"/>
  <c r="F101" i="9"/>
  <c r="F102" i="9"/>
  <c r="F151" i="8"/>
  <c r="F150" i="8"/>
  <c r="F119" i="8"/>
  <c r="F118" i="8"/>
  <c r="F68" i="8"/>
  <c r="F54" i="8"/>
  <c r="F53" i="8"/>
  <c r="F72" i="14"/>
  <c r="F165" i="9" l="1"/>
  <c r="K22" i="3" s="1"/>
  <c r="M19" i="3"/>
  <c r="F309" i="7"/>
  <c r="F165" i="8"/>
  <c r="I20" i="3" s="1"/>
  <c r="F164" i="9"/>
  <c r="K21" i="3" s="1"/>
  <c r="K24" i="3" s="1"/>
  <c r="F80" i="5"/>
  <c r="F170" i="5" s="1"/>
  <c r="E20" i="3" s="1"/>
  <c r="F67" i="5"/>
  <c r="F66" i="5"/>
  <c r="F51" i="5"/>
  <c r="F52" i="5"/>
  <c r="F70" i="8"/>
  <c r="F69" i="8"/>
  <c r="F166" i="9" l="1"/>
  <c r="F167" i="8"/>
  <c r="I22" i="3" s="1"/>
  <c r="M20" i="3"/>
  <c r="F166" i="8"/>
  <c r="I21" i="3" s="1"/>
  <c r="F82" i="5"/>
  <c r="F172" i="5" s="1"/>
  <c r="E22" i="3" s="1"/>
  <c r="F81" i="5"/>
  <c r="F171" i="5" s="1"/>
  <c r="E21" i="3" s="1"/>
  <c r="A18" i="13"/>
  <c r="F14" i="13"/>
  <c r="F13" i="13"/>
  <c r="F12" i="13"/>
  <c r="F11" i="13"/>
  <c r="F10" i="13"/>
  <c r="F145" i="13"/>
  <c r="F144" i="13"/>
  <c r="F143" i="13"/>
  <c r="F142" i="13"/>
  <c r="F141" i="13"/>
  <c r="F140" i="13"/>
  <c r="F44" i="14"/>
  <c r="F43" i="14"/>
  <c r="F42" i="14"/>
  <c r="F41" i="14"/>
  <c r="F40" i="14"/>
  <c r="F114" i="12"/>
  <c r="F113" i="12"/>
  <c r="F112" i="12"/>
  <c r="F111" i="12"/>
  <c r="F110" i="12"/>
  <c r="F9" i="13" l="1"/>
  <c r="F22" i="12" l="1"/>
  <c r="F195" i="13"/>
  <c r="F185" i="13"/>
  <c r="F194" i="13"/>
  <c r="F193" i="13"/>
  <c r="F192" i="13"/>
  <c r="F191" i="13"/>
  <c r="F190" i="13"/>
  <c r="F184" i="13"/>
  <c r="F183" i="13"/>
  <c r="F182" i="13"/>
  <c r="F181" i="13"/>
  <c r="F180" i="13"/>
  <c r="F175" i="13"/>
  <c r="F174" i="13"/>
  <c r="F173" i="13"/>
  <c r="F172" i="13"/>
  <c r="F171" i="13"/>
  <c r="F170" i="13"/>
  <c r="F54" i="14"/>
  <c r="F53" i="14"/>
  <c r="F52" i="14"/>
  <c r="F51" i="14"/>
  <c r="F50" i="14"/>
  <c r="F49" i="14"/>
  <c r="F39" i="14"/>
  <c r="F34" i="14"/>
  <c r="F33" i="14"/>
  <c r="F32" i="14"/>
  <c r="F31" i="14"/>
  <c r="F30" i="14"/>
  <c r="F29" i="14"/>
  <c r="F24" i="14"/>
  <c r="F23" i="14"/>
  <c r="F22" i="14"/>
  <c r="F21" i="14"/>
  <c r="F20" i="14"/>
  <c r="F19" i="14"/>
  <c r="A18" i="14"/>
  <c r="A28" i="14" s="1"/>
  <c r="A38" i="14" s="1"/>
  <c r="A48" i="14" s="1"/>
  <c r="F14" i="14"/>
  <c r="F13" i="14"/>
  <c r="F12" i="14"/>
  <c r="F11" i="14"/>
  <c r="F10" i="14"/>
  <c r="F9" i="14"/>
  <c r="F64" i="13"/>
  <c r="F63" i="13"/>
  <c r="F62" i="13"/>
  <c r="F61" i="13"/>
  <c r="F60" i="13"/>
  <c r="F54" i="13"/>
  <c r="F53" i="13"/>
  <c r="F52" i="13"/>
  <c r="F51" i="13"/>
  <c r="F50" i="13"/>
  <c r="F40" i="13"/>
  <c r="F41" i="13"/>
  <c r="F42" i="13"/>
  <c r="F43" i="13"/>
  <c r="F44" i="13"/>
  <c r="A28" i="13"/>
  <c r="A38" i="13" s="1"/>
  <c r="F30" i="13"/>
  <c r="F31" i="13"/>
  <c r="F32" i="13"/>
  <c r="F33" i="13"/>
  <c r="F34" i="13"/>
  <c r="F205" i="13"/>
  <c r="F204" i="13"/>
  <c r="F203" i="13"/>
  <c r="F202" i="13"/>
  <c r="F201" i="13"/>
  <c r="F200" i="13"/>
  <c r="F135" i="13"/>
  <c r="F134" i="13"/>
  <c r="F133" i="13"/>
  <c r="F132" i="13"/>
  <c r="F131" i="13"/>
  <c r="F84" i="13"/>
  <c r="F83" i="13"/>
  <c r="F82" i="13"/>
  <c r="F81" i="13"/>
  <c r="F80" i="13"/>
  <c r="F79" i="13"/>
  <c r="F74" i="13"/>
  <c r="F73" i="13"/>
  <c r="F72" i="13"/>
  <c r="F71" i="13"/>
  <c r="F70" i="13"/>
  <c r="F69" i="13"/>
  <c r="F24" i="13"/>
  <c r="F23" i="13"/>
  <c r="F22" i="13"/>
  <c r="F21" i="13"/>
  <c r="F20" i="13"/>
  <c r="F19" i="13"/>
  <c r="F109" i="12"/>
  <c r="F64" i="12"/>
  <c r="F63" i="12"/>
  <c r="F62" i="12"/>
  <c r="F61" i="12"/>
  <c r="F60" i="12"/>
  <c r="F59" i="12"/>
  <c r="F54" i="12"/>
  <c r="F53" i="12"/>
  <c r="F52" i="12"/>
  <c r="F51" i="12"/>
  <c r="F50" i="12"/>
  <c r="F49" i="12"/>
  <c r="F34" i="12"/>
  <c r="F33" i="12"/>
  <c r="F32" i="12"/>
  <c r="F31" i="12"/>
  <c r="F30" i="12"/>
  <c r="F29" i="12"/>
  <c r="F24" i="12"/>
  <c r="F23" i="12"/>
  <c r="F21" i="12"/>
  <c r="F20" i="12"/>
  <c r="F19" i="12"/>
  <c r="A18" i="12"/>
  <c r="A28" i="12" s="1"/>
  <c r="A38" i="12" s="1"/>
  <c r="F14" i="12"/>
  <c r="F13" i="12"/>
  <c r="F12" i="12"/>
  <c r="F11" i="12"/>
  <c r="F10" i="12"/>
  <c r="F9" i="12"/>
  <c r="F94" i="11"/>
  <c r="F93" i="11"/>
  <c r="F92" i="11"/>
  <c r="F91" i="11"/>
  <c r="F90" i="11"/>
  <c r="F89" i="11"/>
  <c r="F84" i="11"/>
  <c r="F83" i="11"/>
  <c r="F82" i="11"/>
  <c r="F81" i="11"/>
  <c r="F80" i="11"/>
  <c r="F79" i="11"/>
  <c r="F74" i="11"/>
  <c r="F73" i="11"/>
  <c r="F72" i="11"/>
  <c r="F71" i="11"/>
  <c r="F70" i="11"/>
  <c r="F69" i="11"/>
  <c r="F64" i="11"/>
  <c r="F63" i="11"/>
  <c r="F62" i="11"/>
  <c r="F61" i="11"/>
  <c r="F60" i="11"/>
  <c r="F59" i="11"/>
  <c r="F54" i="11"/>
  <c r="F53" i="11"/>
  <c r="F52" i="11"/>
  <c r="F51" i="11"/>
  <c r="F50" i="11"/>
  <c r="F49" i="11"/>
  <c r="F44" i="11"/>
  <c r="F43" i="11"/>
  <c r="F42" i="11"/>
  <c r="F41" i="11"/>
  <c r="F40" i="11"/>
  <c r="F39" i="11"/>
  <c r="F34" i="11"/>
  <c r="F33" i="11"/>
  <c r="F32" i="11"/>
  <c r="F31" i="11"/>
  <c r="F30" i="11"/>
  <c r="F29" i="11"/>
  <c r="F24" i="11"/>
  <c r="F23" i="11"/>
  <c r="F22" i="11"/>
  <c r="F21" i="11"/>
  <c r="F20" i="11"/>
  <c r="F19" i="11"/>
  <c r="A18" i="11"/>
  <c r="F14" i="11"/>
  <c r="F13" i="11"/>
  <c r="F12" i="11"/>
  <c r="F11" i="11"/>
  <c r="F10" i="11"/>
  <c r="F9" i="11"/>
  <c r="A25" i="8"/>
  <c r="F102" i="11" l="1"/>
  <c r="A28" i="11"/>
  <c r="A38" i="11" s="1"/>
  <c r="A48" i="11" s="1"/>
  <c r="A58" i="11" s="1"/>
  <c r="A68" i="11" s="1"/>
  <c r="A78" i="11" s="1"/>
  <c r="A88" i="11" s="1"/>
  <c r="F103" i="11"/>
  <c r="E15" i="10" s="1"/>
  <c r="F98" i="11"/>
  <c r="E10" i="10" s="1"/>
  <c r="F99" i="11"/>
  <c r="E11" i="10" s="1"/>
  <c r="F100" i="11"/>
  <c r="E12" i="10" s="1"/>
  <c r="F101" i="11"/>
  <c r="E13" i="10" s="1"/>
  <c r="F80" i="14"/>
  <c r="K11" i="10" s="1"/>
  <c r="F81" i="14"/>
  <c r="K12" i="10" s="1"/>
  <c r="F84" i="14"/>
  <c r="K15" i="10" s="1"/>
  <c r="F82" i="14"/>
  <c r="K13" i="10" s="1"/>
  <c r="E14" i="10"/>
  <c r="F79" i="14"/>
  <c r="F83" i="14"/>
  <c r="K14" i="10" s="1"/>
  <c r="F91" i="13"/>
  <c r="F92" i="13"/>
  <c r="F39" i="13"/>
  <c r="F89" i="13"/>
  <c r="F93" i="13"/>
  <c r="F29" i="13"/>
  <c r="F49" i="13"/>
  <c r="F59" i="13"/>
  <c r="F90" i="13"/>
  <c r="F94" i="13"/>
  <c r="F122" i="13"/>
  <c r="F124" i="13"/>
  <c r="F125" i="13"/>
  <c r="F123" i="13"/>
  <c r="F212" i="13" s="1"/>
  <c r="F121" i="13"/>
  <c r="A58" i="12"/>
  <c r="A68" i="12" s="1"/>
  <c r="A78" i="12" s="1"/>
  <c r="A88" i="12" s="1"/>
  <c r="A98" i="12" s="1"/>
  <c r="F42" i="12"/>
  <c r="F39" i="12"/>
  <c r="F41" i="12"/>
  <c r="F43" i="12"/>
  <c r="F154" i="12"/>
  <c r="F40" i="12"/>
  <c r="F44" i="12"/>
  <c r="F120" i="13"/>
  <c r="F130" i="13"/>
  <c r="A48" i="13"/>
  <c r="A58" i="13" s="1"/>
  <c r="A68" i="13" s="1"/>
  <c r="A78" i="13" s="1"/>
  <c r="A88" i="13" s="1"/>
  <c r="F69" i="12"/>
  <c r="F71" i="12"/>
  <c r="F73" i="12"/>
  <c r="F210" i="13" l="1"/>
  <c r="F209" i="13"/>
  <c r="F214" i="13"/>
  <c r="I15" i="10" s="1"/>
  <c r="F213" i="13"/>
  <c r="I14" i="10" s="1"/>
  <c r="F211" i="13"/>
  <c r="I13" i="10"/>
  <c r="I11" i="10"/>
  <c r="F107" i="11"/>
  <c r="K10" i="10"/>
  <c r="K19" i="10" s="1"/>
  <c r="F88" i="14"/>
  <c r="A119" i="13"/>
  <c r="A129" i="13" s="1"/>
  <c r="F152" i="12"/>
  <c r="A108" i="12"/>
  <c r="A118" i="12" s="1"/>
  <c r="A128" i="12" s="1"/>
  <c r="A138" i="12" s="1"/>
  <c r="A149" i="12" s="1"/>
  <c r="F151" i="12"/>
  <c r="F153" i="12"/>
  <c r="F132" i="12"/>
  <c r="F150" i="12"/>
  <c r="F129" i="12"/>
  <c r="F134" i="12"/>
  <c r="F155" i="12"/>
  <c r="F74" i="12"/>
  <c r="F70" i="12"/>
  <c r="F72" i="12"/>
  <c r="F130" i="12"/>
  <c r="F218" i="13" l="1"/>
  <c r="I12" i="10"/>
  <c r="A139" i="13"/>
  <c r="A149" i="13" s="1"/>
  <c r="I10" i="10"/>
  <c r="I19" i="10" s="1"/>
  <c r="E19" i="10"/>
  <c r="F80" i="12"/>
  <c r="F82" i="12"/>
  <c r="F84" i="12"/>
  <c r="F92" i="12"/>
  <c r="F122" i="12"/>
  <c r="F121" i="12"/>
  <c r="F91" i="12"/>
  <c r="F101" i="12"/>
  <c r="F131" i="12"/>
  <c r="F102" i="12"/>
  <c r="F163" i="12" l="1"/>
  <c r="G13" i="10" s="1"/>
  <c r="M13" i="10" s="1"/>
  <c r="A159" i="13"/>
  <c r="A169" i="13" s="1"/>
  <c r="A179" i="13" s="1"/>
  <c r="A189" i="13" s="1"/>
  <c r="A199" i="13" s="1"/>
  <c r="F81" i="12"/>
  <c r="F83" i="12"/>
  <c r="F79" i="12"/>
  <c r="F162" i="12" l="1"/>
  <c r="G12" i="10" s="1"/>
  <c r="M12" i="10" s="1"/>
  <c r="F90" i="12"/>
  <c r="F89" i="12"/>
  <c r="A25" i="9"/>
  <c r="F94" i="12" l="1"/>
  <c r="A41" i="9"/>
  <c r="A57" i="9" s="1"/>
  <c r="G22" i="3"/>
  <c r="M22" i="3" s="1"/>
  <c r="F45" i="7"/>
  <c r="F44" i="7"/>
  <c r="F43" i="7"/>
  <c r="F42" i="7"/>
  <c r="F41" i="7"/>
  <c r="F299" i="7" s="1"/>
  <c r="A54" i="7"/>
  <c r="A70" i="7" s="1"/>
  <c r="A86" i="7" s="1"/>
  <c r="A102" i="7" s="1"/>
  <c r="A118" i="7" s="1"/>
  <c r="A134" i="7" s="1"/>
  <c r="A24" i="5"/>
  <c r="A39" i="5" s="1"/>
  <c r="F301" i="7" l="1"/>
  <c r="G14" i="3" s="1"/>
  <c r="F302" i="7"/>
  <c r="G15" i="3" s="1"/>
  <c r="M15" i="3" s="1"/>
  <c r="F303" i="7"/>
  <c r="G16" i="3" s="1"/>
  <c r="M16" i="3" s="1"/>
  <c r="G12" i="3"/>
  <c r="M12" i="3" s="1"/>
  <c r="A105" i="9"/>
  <c r="A121" i="9" s="1"/>
  <c r="A137" i="9" s="1"/>
  <c r="F93" i="12"/>
  <c r="A54" i="5"/>
  <c r="A150" i="7"/>
  <c r="A166" i="7" s="1"/>
  <c r="A182" i="7" s="1"/>
  <c r="F120" i="12" l="1"/>
  <c r="F104" i="12"/>
  <c r="F99" i="12"/>
  <c r="F103" i="12"/>
  <c r="A122" i="8"/>
  <c r="A138" i="8" s="1"/>
  <c r="A198" i="7"/>
  <c r="A214" i="7" s="1"/>
  <c r="A230" i="7" s="1"/>
  <c r="A246" i="7" s="1"/>
  <c r="A263" i="7" s="1"/>
  <c r="A279" i="7" s="1"/>
  <c r="F100" i="12" l="1"/>
  <c r="F161" i="12" l="1"/>
  <c r="G11" i="10" s="1"/>
  <c r="M11" i="10" s="1"/>
  <c r="F119" i="12"/>
  <c r="F160" i="12" l="1"/>
  <c r="G10" i="10" s="1"/>
  <c r="M10" i="10" s="1"/>
  <c r="F123" i="12"/>
  <c r="F164" i="12" l="1"/>
  <c r="G14" i="10" s="1"/>
  <c r="M14" i="10" s="1"/>
  <c r="F124" i="12"/>
  <c r="F165" i="12" l="1"/>
  <c r="G15" i="10" s="1"/>
  <c r="M15" i="10" s="1"/>
  <c r="M19" i="10" s="1"/>
  <c r="C12" i="2" s="1"/>
  <c r="F169" i="12" l="1"/>
  <c r="M22" i="10"/>
  <c r="M24" i="10" s="1"/>
  <c r="G19" i="10" l="1"/>
  <c r="A69" i="5" l="1"/>
  <c r="A84" i="5" s="1"/>
  <c r="A99" i="5" s="1"/>
  <c r="A114" i="5" s="1"/>
  <c r="A129" i="5" l="1"/>
  <c r="A144" i="5" s="1"/>
  <c r="F111" i="8" l="1"/>
  <c r="F127" i="8"/>
  <c r="D136" i="8"/>
  <c r="F159" i="8" l="1"/>
  <c r="I14" i="3" s="1"/>
  <c r="M14" i="3" s="1"/>
  <c r="D120" i="8"/>
  <c r="D12" i="7" l="1"/>
  <c r="D138" i="7" s="1"/>
  <c r="F138" i="7" s="1"/>
  <c r="G12" i="7"/>
  <c r="D13" i="5"/>
  <c r="F13" i="5" s="1"/>
  <c r="D13" i="8"/>
  <c r="D154" i="7" l="1"/>
  <c r="D267" i="7" s="1"/>
  <c r="D283" i="7" s="1"/>
  <c r="D293" i="7" s="1"/>
  <c r="F13" i="8"/>
  <c r="F158" i="8" s="1"/>
  <c r="F88" i="5"/>
  <c r="F73" i="5"/>
  <c r="F163" i="5" l="1"/>
  <c r="E13" i="3" s="1"/>
  <c r="F172" i="8"/>
  <c r="F283" i="7"/>
  <c r="F267" i="7"/>
  <c r="F154" i="7"/>
  <c r="F300" i="7" l="1"/>
  <c r="G13" i="3" s="1"/>
  <c r="I13" i="3"/>
  <c r="D23" i="8"/>
  <c r="M13" i="3" l="1"/>
  <c r="I24" i="3"/>
  <c r="D148" i="7"/>
  <c r="D164" i="7" l="1"/>
  <c r="D275" i="7"/>
  <c r="D277" i="7" s="1"/>
  <c r="F275" i="7" l="1"/>
  <c r="F291" i="7" l="1"/>
  <c r="F308" i="7" s="1"/>
  <c r="F174" i="5"/>
  <c r="D55" i="9"/>
  <c r="G21" i="3" l="1"/>
  <c r="M21" i="3" s="1"/>
  <c r="F311" i="7"/>
  <c r="E24" i="3"/>
  <c r="G24" i="3" l="1"/>
  <c r="M24" i="3" s="1"/>
  <c r="M27" i="3" l="1"/>
  <c r="M29" i="3" s="1"/>
  <c r="C10" i="2"/>
  <c r="C24" i="2" s="1"/>
  <c r="C26" i="2" s="1"/>
  <c r="C29" i="2" s="1"/>
  <c r="C30" i="2" l="1"/>
  <c r="C32" i="2" l="1"/>
</calcChain>
</file>

<file path=xl/sharedStrings.xml><?xml version="1.0" encoding="utf-8"?>
<sst xmlns="http://schemas.openxmlformats.org/spreadsheetml/2006/main" count="2850" uniqueCount="391">
  <si>
    <t>6000 KOPER</t>
  </si>
  <si>
    <t>investittor</t>
  </si>
  <si>
    <t xml:space="preserve">objekt </t>
  </si>
  <si>
    <t>del projekta</t>
  </si>
  <si>
    <t>faza projekta</t>
  </si>
  <si>
    <t xml:space="preserve">datum </t>
  </si>
  <si>
    <t>SKUPAJ brez DDV</t>
  </si>
  <si>
    <t>DDV 22 %</t>
  </si>
  <si>
    <t>SKUPAJ z DDV</t>
  </si>
  <si>
    <t>SKUPNA REKAPITULACIJA</t>
  </si>
  <si>
    <t>KANALIZACIJA</t>
  </si>
  <si>
    <t>Zakoličba in zavarovanje obstoječih komunalnih vodov (kanalizacija, elektro, telekomunikacijske naprave, vodovod,…) po pregledu in navodilih upravljalcev infrastrukture. V ceni so zajeta vsa dodatna in zaščitna dela.</t>
  </si>
  <si>
    <t>kos</t>
  </si>
  <si>
    <t>m3</t>
  </si>
  <si>
    <t>m2</t>
  </si>
  <si>
    <t>Trasiranje kanalizacije, obnovitev in zavarovanje osi trase. V ceni so zajeta vsa dodatna in zaščitna dela.</t>
  </si>
  <si>
    <t>m</t>
  </si>
  <si>
    <t>Postavljavljanje gradbenih profilov na mestih, kjer se trasa smerno ali višinsko spremeni. V ceni so zajeta vsa dodatna in zaščitna dela.</t>
  </si>
  <si>
    <t xml:space="preserve">III. kat. </t>
  </si>
  <si>
    <t>Ročno planiranje dna kanala po projektirani niveleti s točnostjo +- 1 cm. V ceni so zajeta vsa dodatna in zaščitna dela.</t>
  </si>
  <si>
    <t>Izdelava priključka nove kanalizacije na obstoječo kanalizacijo. V ceni so zajeta vsa dodatna in zaščitna dela.</t>
  </si>
  <si>
    <t>skupaj</t>
  </si>
  <si>
    <t>MESTNA OBČINA KOPER</t>
  </si>
  <si>
    <t>Verdijeva 10</t>
  </si>
  <si>
    <t>I.</t>
  </si>
  <si>
    <t>PREDDELA</t>
  </si>
  <si>
    <t>Rušenje vseh vrst kamnitih, betonskih in AB zidov.V ceni je zajeta strojno ročna odstranitev zidov in temeljev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</si>
  <si>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Rušenje vseh vrst kamnitih,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</si>
  <si>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Rušenje vseh vrst asfaltnih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</si>
  <si>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m1</t>
  </si>
  <si>
    <t>I.PREDDELA</t>
  </si>
  <si>
    <t>III.KANALIZACIJA</t>
  </si>
  <si>
    <t>IV.ZAKLJ. DELA</t>
  </si>
  <si>
    <t>REKAPITULACIJA - fekalna kanalizacija</t>
  </si>
  <si>
    <t>Skupaj z DDV :</t>
  </si>
  <si>
    <t>skupaj :</t>
  </si>
  <si>
    <t>II.</t>
  </si>
  <si>
    <t>III.</t>
  </si>
  <si>
    <t>ZAKLJUČNA DELA</t>
  </si>
  <si>
    <t>IV.</t>
  </si>
  <si>
    <t>REKAPITULACIJA - meteorna kanalizacija</t>
  </si>
  <si>
    <t>Ponovna izdelava tlakov-vzpostavitev obstoječega stanja - vseh vrst (beton, kamniti tlak, venecijan…), v debelini 10-15 cm. V ceni je zajeta dobava vseh potrebnih materialov na mesto vgradnje, izkop, planiranje terena v mat,III.-IV.ktg, obnova tlakov v prvotno stanje, fugiranje s cem.malto 1:3 ter vsa dodatna in zaščitna dela.</t>
  </si>
  <si>
    <t>Dobava materiala na mesto vgradnje in obnova porušenih kamnitih zidov deb.50 cm in debelejši, zidanih z lomljencem v cementni malti na eno lice. V ceni je zajeta ročna priprava za temelj zidu v mat.III.do IV.ktg, nabava in priprava in obdelava obstoječega in manjkajočega lomljenca -do 30%, zastavljanje zidov, zidanje z lomljencem na eno lice, fugiranje zidu ter vsa dodatna in zaščitna dela.</t>
  </si>
  <si>
    <t>Čiščenje podlage in pobrizg z bitumensko emulzijo 0,40 kg/m2. V ceni so zajeta vsa dodatna in zaščitna dela.</t>
  </si>
  <si>
    <t>Doplačilo za izvedbo asfaltne mulde širine 50 cm, min. globine 8 cm. V ceni so zajeta vsa dodatna in zaščitna dela.</t>
  </si>
  <si>
    <t>ZEMELJSKA IN BETONSKA DELA</t>
  </si>
  <si>
    <t>II.ZEM.BET. DELA</t>
  </si>
  <si>
    <t>Dobava materiala na mesto vgradnje in hidroizolacijska zaščita betonskih, AB in kamnitih sten in temeljev obstoječih objektov. V ceni je zajet ročni izkop in čiščenje površin, fugiranje razpok in fug z vodoneprepustno fugirno maso, zidarsko obdelavo površin, izvedbo zunanje hidroizolacije- npr. izotekt 4, zaščita hdroizolacije, pazljivi zasip ter vsa dodatna in zaščitna dela. Obračun po dejansko izvedenih delih, naročenih in potrjenih s strani nadzornega organa.</t>
  </si>
  <si>
    <t>Dobava materiala na mesto vgradnje in izdelava izpustne glave na cevovodu premera 40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</si>
  <si>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Dobava materiala na mesto vgradnje in izdelava izpustne glave na cevovodu premera 30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</si>
  <si>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Rušenje vseh vrst kamnitih tlakov,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</si>
  <si>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makadam</t>
  </si>
  <si>
    <t>II.ZEM.BET.DELA</t>
  </si>
  <si>
    <t xml:space="preserve">IV. kat. </t>
  </si>
  <si>
    <t xml:space="preserve">V. kat. </t>
  </si>
  <si>
    <t>kpl</t>
  </si>
  <si>
    <t>kg</t>
  </si>
  <si>
    <t>Drobni material</t>
  </si>
  <si>
    <t>PZI</t>
  </si>
  <si>
    <t>POPIS DEL S STROŠKOVNO OCENO</t>
  </si>
  <si>
    <t>Začasna odstranitev in ponovna  vgradnja obstoječe žične ograje, komplet s stebri in žičnim pletivom. V ceni je zajeta pazljiva demontaža in hramba vseh elementov obstoječe ograje tekom gradnje, ponovna izdelava temeljev-komplet z izkopom in betoniranjem z betonom C20/25;Cx1, postavitev ograje, nabava vseh potrebnih materialov na mesto vgradnje ter vsa dodatna in zaščitna dela.</t>
  </si>
  <si>
    <t>GRADBENA DELA</t>
  </si>
  <si>
    <t>STROJNA DELA</t>
  </si>
  <si>
    <t>REKAPITULACIJA</t>
  </si>
  <si>
    <t>A</t>
  </si>
  <si>
    <t>B</t>
  </si>
  <si>
    <t>6.</t>
  </si>
  <si>
    <t>Trasiranje elektrovoda, obnovitev in zavarovanje osi trase. V ceni so zajeta vsa dodatna in zaščitna dela.</t>
  </si>
  <si>
    <t>naročnik</t>
  </si>
  <si>
    <t>MARJETICA d.o.o.</t>
  </si>
  <si>
    <t>SKUPNA KUBATURA</t>
  </si>
  <si>
    <t>DOLŽINA</t>
  </si>
  <si>
    <t>asfalti</t>
  </si>
  <si>
    <t>zelenice</t>
  </si>
  <si>
    <t xml:space="preserve">Izvedba križanja kanalizacije s tel. kablom, el. kablom ali kabelsko televizijo z obsipom inštalacije s peskom in postavitvijo signalnega traku v min.dolžini 3,00 m. V ceni je zajeta zakoličba, izvajanje del po navodilih upravljavca, dodatni ročno-strojni izkopi, opaži, vsa potrebna opiranja, razpiranja in in obešanja kablov in kabelske kanalizacije, čiščenja ter vsa ostala dodatna in zaščitna dela. Obračun po dejanskih količinah. </t>
  </si>
  <si>
    <t>Dobava na mesto vgradnje in izdelava peščene posteljice min.debeline 10 cm in obsipa cevi s peskom granulacije 4-8 mm, min.debeline sloja 30 cm iznad temena cevi. Prerez 0,50 m3/m1. V ceni je zajeto planiranje posteljice po projektirani niveleti, podbijanje in zasip cevi skladno s projektiranimi prerezi in navodili proizvajalca cevi ter vsa dodatna in zaščitna dela.</t>
  </si>
  <si>
    <t>Dobava na mesto vgradnje in izdelava betonske posteljice iz cementnega betona C20/25;XC1, min. debeline 10 cm. Prerez 0,10 m3/m1. V ceni je zajeto oblikovanje ležišča cevi po projektirani niveleti in karakterističnih prerezih ter vsa dodatna in zaščitna dela.</t>
  </si>
  <si>
    <t>Dobava na mesto vgradnje in obbetoniranje cevovoda s cement. betonom C25/30;XC2, min. debeline 10 cm iznad oboda cevi. Prerez 0,25 m3/m1. V ceni je zajeto natančno podbetoniranje in obbetoniranje cevi po projektiranih karakterističnih prerezih ter vsa dodatna in zaščitna dela.</t>
  </si>
  <si>
    <r>
      <t xml:space="preserve">Dobava materiala na mesto vgradnje in podbetoniranje </t>
    </r>
    <r>
      <rPr>
        <sz val="10"/>
        <rFont val="Arial Baltic"/>
        <charset val="238"/>
      </rPr>
      <t>temeljev obstoječih hiš in AB zidov s</t>
    </r>
    <r>
      <rPr>
        <sz val="10"/>
        <rFont val="Arial Baltic"/>
        <family val="2"/>
        <charset val="186"/>
      </rPr>
      <t xml:space="preserve"> cementnim betonom </t>
    </r>
    <r>
      <rPr>
        <sz val="10"/>
        <rFont val="Arial Baltic"/>
        <charset val="238"/>
      </rPr>
      <t>C25/30;XC2.</t>
    </r>
    <r>
      <rPr>
        <sz val="10"/>
        <rFont val="Arial Baltic"/>
        <family val="2"/>
        <charset val="186"/>
      </rPr>
      <t xml:space="preserve"> </t>
    </r>
    <r>
      <rPr>
        <sz val="10"/>
        <rFont val="Arial Baltic"/>
        <charset val="238"/>
      </rPr>
      <t>Presek 0,50 m3/m1</t>
    </r>
    <r>
      <rPr>
        <sz val="10"/>
        <rFont val="Arial Baltic"/>
        <family val="2"/>
        <charset val="186"/>
      </rPr>
      <t>. V ceni je zajet ročni izkop in planiranje dna v mat. III.-IV.ktg, montaža in demontaža enostranskega opaža, vgrajevanje betona s tlačenjem pod in v temelj zidu, ročni zasip s planiranjem ter vsa dodatna in zaščitna dela. Obračun po dejansko izvršenih delih.  OCENA</t>
    </r>
  </si>
  <si>
    <t>Odvoz odvečnega izkopanega materiala na srednjo transportno razdaljo do 15 km in predaja pooblaščenemu prevzemniku. Kubatura v raščenem stanju. V ceni so upoštevani vsi stroški deponiranja materiala ter vsa dodatna in zaščitna dela.</t>
  </si>
  <si>
    <t xml:space="preserve">Zasip kanala, pod prometnimi površinami, z enakomerno zrnatim drobljencem 0 - 32 mm v plasteh po 30 cm pri optimalni vlagi, s sprotno komprimacijo do zahtevane zbitosti. Zaključna plast mora dosegati-EV2 =100 Mpa. V ceni je zajet dovoz materiala na mesto vgradnje vsa dodatna in zaščitna dela in meritve nosilnosti z merilno krožno ploščo. </t>
  </si>
  <si>
    <t xml:space="preserve">Izdelava zemeljskega nasipa platoja črpališča z izkopnim materialom v slojih po 30 cm s sprotnim utrjevanjem. Zaključna plast mora dosegati EV2=80 Mpa. V ceni je zajet dovoz materiala na mesto vgradnje vsa dodatna in zaščitna dela in meritve nosilnosti z merilno krožno ploščo. </t>
  </si>
  <si>
    <t>Izdelava kamnite zložbe iz kamnov apnenca v betonu, minimalni kamen 50cm</t>
  </si>
  <si>
    <t>Izdelava gornjega sloja - tampon 0-32 mm debeline 30 cm</t>
  </si>
  <si>
    <t xml:space="preserve">Izdelava platoja črpališča </t>
  </si>
  <si>
    <t>Ročno-strojni izkop sond ob obstoječi infrastrukturi,(kanalizacija, vodovod, telefon, elektrika, plin CATV...) - po vpisu in potrditvi v gradbenem dnevniku s strani nadzornega organa. Obračun po dejansko izvedenih delih. V ceni so zajeta vsa dodatna in zaščitna dela.</t>
  </si>
  <si>
    <t>Dobava na mesto vgradnje in polaganje kanalizacijskih cevi iz armiranega poliestra(GRP) DN 200 mm, SN10.000 N/m2, izdelane po SIST EN 14364, dolžine 6 m z montirano spojko iz poliestra z EPDM tesnilom, vključno s priključitvijo na jaške.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</si>
  <si>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in izdelava jaška iz armiranega poliestra-GRP cevi DN 1200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4,00 m.</t>
  </si>
  <si>
    <t>Dobava na mesto vgradnje in montaža kanalskega pokrova z odprtinami in okvirja z zaklepanjem in protihrupnim vložkom LTŽ premera 600 mm, D400, SIST-EN 124-1996. Skupaj z vsemi dodatnimi in zaščitnimi deli .</t>
  </si>
  <si>
    <t>Dobava na mesto vgradnje in montaža kanalskega pokrova z odprtinami in okvirja z zaklepanjem in protihrupnim vložkom LTŽ premera 600 mm, C250, SIST-EN 124-1996. Skupaj z vsemi dodatnimi in zaščitnimi deli .</t>
  </si>
  <si>
    <t xml:space="preserve">Rekonstrukcija NNP vozišča z enakomerno zrnatim drobljencem 0 - 32 mm v plasti debeline 30 cm pri optimalni vlagi, s sprotno komprimacijo do zahtevane zbitosti. Zaključna plast mora dosegati-EV2 =100 Mpa. V ceni je zajet dovoz materiala na mesto vgradnje vsa dodatna in zaščitna dela in meritve nosilnosti z merilno krožno ploščo. </t>
  </si>
  <si>
    <t>Dobava materiala na mesto vgradnje in obnova porušenih betonskih in AB zidov. V ceni je zajeta strojno-ročna priprava za temelj zidu v mat.III.do IV.ktg, zastavljanje zidov, montaža in demontaža dvostranskega opaža, postavitev armature, betoniranje z betonom C25/30;XC2, ter vsa dodatna in zaščitna dela. Zid svetle višine do 2,0 m, debeline 25 cm, s temeljem širine 1,40m, višine 60 cm. Obračun po dejansko izvedenih delih.</t>
  </si>
  <si>
    <t xml:space="preserve">Nasip iz kamnitega materila pod prometnimi površinami, z enakomerno zrnatim drobljencem 0 - 32 mm v plasteh po 30 cm pri optimalni vlagi, s sprotno komprimacijo do zahtevane zbitosti. Zaključna plast mora dosegati-EV2 =100 Mpa. V ceni je zajet dovoz materiala na mesto vgradnje vsa dodatna in zaščitna dela in meritve nosilnosti z merilno krožno ploščo. </t>
  </si>
  <si>
    <t xml:space="preserve">FEKALNA KANALIZACIJA </t>
  </si>
  <si>
    <t>SKUPAJ</t>
  </si>
  <si>
    <t>FEKALNA KANALIZACIJA JAVNI KANALI</t>
  </si>
  <si>
    <t xml:space="preserve">Izkop kanala za položitev kan.cevi, skladno s SIST-EN 1610, v slabo nosilni zemlji -II.in III. ktg.zem - odkop z bagrom, skupaj s sprotnim nakladanjem na kamion ali odmetom na stran,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Obračun na osnovi profilov posnetih pred in po izkopu. Struktura izkopa ocenjena -30% celotnega izkopa.                       </t>
  </si>
  <si>
    <t xml:space="preserve">Izkop kanala za položitev kan.cevi, skladno s SIST-EN 1610, v mehki kamnini - IV.ktg.zem - odkop z bagrom s konico,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-40% celotnega izkopa.        </t>
  </si>
  <si>
    <t>Izkop kanala za položitev kan.cevi, skladno s SIST-EN 1610, v trdi kamnini - V.ktg.zem - odkop z miniranjem,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- 20% celotnega izkopa.                          Skupna količina izkopa (m3)</t>
  </si>
  <si>
    <t>Dobava na mesto vgradnje in strojna izdelava nosilne plasti iz bituminiziranega drobljenca AC16 base, B 50/70 A3 v povprečni debelini 5 cm. V ceni je zajeta izdelava v projektiranih padcih in naklonih ter vsa dodatna in zaščitna dela.</t>
  </si>
  <si>
    <t>Dobava na mesto vgradnje in obbetoniranje cevovoda s cement. betonom C25/30;XC2, min. debeline 10 cm. Presek 0,23 m3/m1. V ceni je zajeto natančno podbetoniranje in obbetoniranje cevi po projektiranih karakterističnih prerezih ter vsa dodatna in zaščitna dela.</t>
  </si>
  <si>
    <t>Dobava na mesto vgradnje in izdelava betonske posteljice iz cementnega betona C20/25;XC1, min. debeline 10 cm. Presek 0,09-0,23 m3/m1. V ceni je zajeto oblikovanje ležišča cevi po projektirani niveleti in karakterističnih prerezih ter vsa dodatna in zaščitna dela.</t>
  </si>
  <si>
    <t>Dobava na mesto vgradnje in izdelava peščene posteljice min.debeline 10 cm in obsipa cevi s peskom granulacije 4-8 mm, min.debeline sloja 30 cm iznad temena cevi. Presek 0,57-1,58 m3/m1. V ceni je zajeto planiranje posteljice po projektirani niveleti, podbijanje in zasip cevi skladno s projektiranimi prerezi in navodili proizvajalca cevi ter vsa dodatna in zaščitna dela.</t>
  </si>
  <si>
    <t xml:space="preserve">Dobava na mesto vgradnje in montaža kanalskega pokrova z odprtinami in okvirja z zaklepanjem in protihrupnim vložkom LTŽ premera 600 mm, D400, SIST-EN 124-1996. V ceni so zajeta vsa dodatna in zaščitna dela. </t>
  </si>
  <si>
    <t xml:space="preserve">Dobava na mesto vgradnje in montaža kanalskega pokrova z odprtinami in okvirja z zaklepanjem in protihrupnim vložkom LTŽ premera 600 mm, C250, SIST-EN 124-1996. V ceni so zajeta vsa dodatna in zaščitna dela. </t>
  </si>
  <si>
    <t xml:space="preserve">Dobava materiala na mesto vgradnje in izdelava cestnega betonskega požiralnika s peskolovom min. globine 50 cm, skupaj z izdelavo AB temelja in obbetoniranja BC premera 50 cm z betonom  C20/25;XC1, izdelavo AB okvirja, montažo LTŽ rešetke 400/400 mm, nosilnosti 400 kN, SIST EN 124 (art.701 ali enakovredna rešetka)  in izdelavo projektiranih priključkov ter obdelavo sten in dna s FCM 1:3 in trikratnim premazom s hidrotes +. V ceni so zajeta vsa dodatna in zaščitna dela. </t>
  </si>
  <si>
    <t xml:space="preserve">Odstranitev grmovja in dreves z debli premera do 15 cm ter vej na gosto porasli površini - strojno. V ceni je zajet posek grmovja in dreves deb. do 10 cm, oklestenje in razrez debel, nalaganje na kamion, prevoz na STR 15 km, predaja pooblaščenemu prevzemniku, plačilo prevzemne takse ter vsa dodatna in zaščitna dela. Obračun po dejansko izvedenih delih. </t>
  </si>
  <si>
    <t xml:space="preserve">Odstranitev dreves z debli premera 15-50 cm na srednje porasli površini - strojno. V ceni je zajet posek dreves, oklestenje in razrez debel, nalaganje na kamion, prevoz na STR 15 km, predaja pooblaščenemu prevzemniku, plačilo prevzemne takse ter vsa dodatna in zaščitna dela. Obračun po dejansko izvedenih delih. </t>
  </si>
  <si>
    <t xml:space="preserve">Odstranitev dreves z debli premera 15-50 cm ter vej na srednje porasli površini - strojno. V ceni je zajet in dreves deb. nad 10 cm, oklestenje in razrez debel, nalaganje na kamion, prevoz na STR 15 km, predaja pooblaščenemu prevzemniku, plačilo prevzemne takse ter vsa dodatna in zaščitna dela. Obračun po dejansko izvedenih delih. </t>
  </si>
  <si>
    <t>Območje tretje Škofije</t>
  </si>
  <si>
    <t>F1</t>
  </si>
  <si>
    <t>Območje tretja Škofija</t>
  </si>
  <si>
    <t>Območje tretje škofije</t>
  </si>
  <si>
    <t xml:space="preserve">Široki, strojni izkop zrahljane plodne zemlje (humus) - I. ktg. zem. odkop z bagrom, z odlaganjem na rob kanala ter ponovnim zasipom zaljučnega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 </t>
  </si>
  <si>
    <t>F2</t>
  </si>
  <si>
    <t>Dobava in izdelava jaška iz armiranega poliestra-GRP cevi DN 800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0.70 m.</t>
  </si>
  <si>
    <t>Dobava in izdelava jaška iz armiranega poliestra-GRP cevi DN 1000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od 0.70 do 1.80 m.</t>
  </si>
  <si>
    <t>Dobava in izdelava jaška iz armiranega poliestra-GRP cevi DN 1200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nad 1.80 m.</t>
  </si>
  <si>
    <t>Dobava in izdelava umirjevalnega jaška iz armiranega poliestra-GRP cevi,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4,00 m.</t>
  </si>
  <si>
    <t>GLG projektiranje d.o.o.</t>
  </si>
  <si>
    <t>Vojkovo nabrežje 23,</t>
  </si>
  <si>
    <t xml:space="preserve">Izkop kanala za položitev kan.cevi, skladno s SIST-EN 1610, v slabo nosilni zemlji -II.in III. ktg.zem - odkop z bagrom,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izkopa ocenjena -60% celotnega izkopa.        </t>
  </si>
  <si>
    <t xml:space="preserve">Izkop kanala za položitev kan.cevi, skladno s SIST-EN 1610, v mehki kamnini - IV.ktg.zem - odkop z bagrom s konico,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-30% celotnega izkopa.        </t>
  </si>
  <si>
    <t>Izkop kanala za položitev kan.cevi, skladno s SIST-EN 1610, v trdi kamnini - V.ktg.zem - odkop z miniranjem,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- 10% celotnega izkopa.                          Skupna količina izkopa (m3)</t>
  </si>
  <si>
    <t>Ponovna vgradnja izkopanega zemeljskega materiala III. ktg in IV. ktg. Kubatura v raščenem stanju. V ceni so upoštevani vsi stroški deponiranja materiala ter vsa dodatna in zaščitna dela.</t>
  </si>
  <si>
    <t xml:space="preserve">Zasip kanala z izbranim in prebranim enakomerno zrnatim drobljenim zemeljskim materialom s kamni do velikosti 0/32 mm, brez primesi organskega materiala, po pregledu in odobritvi nadzornega organa. Vgrajevanim v plasteh po 30 cm, s sprotno komprimacijo do zahtevane zbitosti min. 95% po standardnem Proctorjevem preizkusu in nosilnosti EV2=80MPa.  V ceni je zajet dovoz materiala na mesto vgradnje, vsa manipulacija in začasna deponiranja, razgrinjanje materiala, ureditev planuma in sprotna komprimacija do modulov predpisani po karakterističnem prerezu projekta, ter vsa dodatna in zaščitna dela vključno z meritvami nosilnosti z merilno krožno ploščo. </t>
  </si>
  <si>
    <t>F3</t>
  </si>
  <si>
    <t>F1-1</t>
  </si>
  <si>
    <t>F1-2</t>
  </si>
  <si>
    <t>Zakoličba trase kanalizacije, obnovitev in zavarovanje osi trase. V ceni so zajeta vsa dodatna in zaščitna dela.</t>
  </si>
  <si>
    <t>F1-3</t>
  </si>
  <si>
    <t>m3m</t>
  </si>
  <si>
    <t>F2-1</t>
  </si>
  <si>
    <t>m2m</t>
  </si>
  <si>
    <t>F2-2</t>
  </si>
  <si>
    <t>F3-1</t>
  </si>
  <si>
    <t>F3-2</t>
  </si>
  <si>
    <t>TLAČNI VOD</t>
  </si>
  <si>
    <t>TL.VOD</t>
  </si>
  <si>
    <t>M1</t>
  </si>
  <si>
    <t xml:space="preserve">Široki, strojni izkop zrahljane plodne zemlje - I. ktg. zem. odkop z bagrom, z odlaganjem na rob kanala ter ponovnim zasipom zaljučnega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 </t>
  </si>
  <si>
    <t>Dobava in izdelava jaška iz armiranega poliestra-GRP cevi DN 1000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0.70-1.80 m.</t>
  </si>
  <si>
    <t>Dobava in izdelava jaška iz armiranega poliestra-GRP cevi DN 800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od  do 0.70 m.</t>
  </si>
  <si>
    <t>Dobava materiala na mesto vgradnje in izdelava izpustne glave na cevovodu premera 50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</si>
  <si>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M2</t>
  </si>
  <si>
    <t>M3</t>
  </si>
  <si>
    <t>M1-1</t>
  </si>
  <si>
    <t>M1-3</t>
  </si>
  <si>
    <t>M2-1</t>
  </si>
  <si>
    <t>M3-1</t>
  </si>
  <si>
    <t>M3-2</t>
  </si>
  <si>
    <t>m5</t>
  </si>
  <si>
    <t>SKUPAJ:</t>
  </si>
  <si>
    <t>Izdelava in vgradnja cevovoda zračnika PVC DN160 SN 4, z zaključno nadzemno gobico iz inox materiala AISI 304.</t>
  </si>
  <si>
    <t>Dobava mat. In izdelava zaščitne kamnite obloge brežine tik črpališča iz kamna peščenjaka (debelina 30 cm) v dolžini ca 9,0 m in višini brežine ca 2,30 m. V ceni so zajeta vsa dodatna in zaščitna dela ter končno oblikovanje ostalega dela zemeljske brežine terena.</t>
  </si>
  <si>
    <t>Razprostiranje in ponovna vgradnja humusa v plasti 20 cm s sprotno komprimacijo do min. 92% po Proctorju. V ceni so zajeta vsa dodatna in zaščitna dela.</t>
  </si>
  <si>
    <t>Zasip jaška črpališča in armaturne celice z izkopanim materialom III.ktg  - vgrajevanje v plasteh po max 30 cm s sprotno komprimacijo do min. 92% po Proctorju. V ceni je zajet strošek oblikovanja površine terena in brežine tik črpališča ter vsa dodatna in zaščitna dela.</t>
  </si>
  <si>
    <t>Zasip jaška črpališča z drobljencem 0-32 mm - vgrajevanim v plasteh po 20 cm s sprotno komprimacijo do min. 92% po Proctorju. V ceni so zajeta vsa dodatna in zaščitna dela.</t>
  </si>
  <si>
    <t>Armatura S 500 različnih tipov in dimenzij za armiranje jaška armaturne celice</t>
  </si>
  <si>
    <t>Dobava na mesto vgradnje in izvedba podložne plasti jaška armaturne celice črpališča iz betona C12/15;XC2, min. debeline sloja 10 cm. V ceni so zajeta vsa dodatna in zaščitna dela.</t>
  </si>
  <si>
    <t>Armatura S 500 različnih tipov in dimenzij za armiranje krovne in temeljne plošče jaška črpališča</t>
  </si>
  <si>
    <t>Dobava na mesto vgradnje in izvedba armiranobetonske krovne plošče črpališča iz cementnega betona C25/30;XD2. V ceni so zajeta vsa dodatna in zaščitna dela z opaženjem ter vgradnja cevi Stigmaflex 75 mm (3 kosi, dolžine po 1,0 m).</t>
  </si>
  <si>
    <t>Dobava na mesto vgradnje in izvedba  podložne plasti krovne plošče črpališče iz betona C12/15;XC2, min. debeline sloja 10 cm. V ceni so zajeta vsa dodatna in zaščitna dela.</t>
  </si>
  <si>
    <t>Oblikovanje dna črpalnega jaška (po detajlu) z vgradnjo dodatnega betona C25/30; XD2. V ceni so zajeta vsa dodatna in zaščitna dela.</t>
  </si>
  <si>
    <t>Dobava in izdelava GRP jaška črpališča premera DN1600mm SN10000 globine 4,285 m z vgrajenim ravnim dnom in ražširitvenim obodom po dnu 0,2 m. Na vtoku fekalnega cevovoda se v steno jaška vgradi krožna zaščitna stena (radij 0,25 m, višina 0,50 m) po detajlu. V ceni je zajeta vgradnja jaška, sidranje po detajlu proizvajalca, ves material za postavitev ter vsa dodatna in zaščitna dela..</t>
  </si>
  <si>
    <t>Dobava na mesto vgradnje in izvedba armiranobetonske temeljne plošče črpališča iz betona C25/30;XC2. V ceni so zajeta vsa dodatna in zaščitna dela z opaženjem.</t>
  </si>
  <si>
    <t>Dobava na mesto vgradnje in izvedba  podložne plasti temelja črpalnega jaška iz betona C12/15;XC2, min. debeline sloja 10 cm. V ceni so zajeta vsa dodatna in zaščitna dela.</t>
  </si>
  <si>
    <t>Ročno planiranje dna gradbene jame črpališča in armaturne celice na projektirani niveleti s točnostjo +- 1 cm. V ceni so zajeta vsa dodatna in zaščitna dela.</t>
  </si>
  <si>
    <t>ČRPALIŠČE 1 - gradbena dela</t>
  </si>
  <si>
    <t>Dobava in vgradnja cevi PVC 110  mm, L=404 mm, za kasnejšo vgradnjo nivojske sonde, komplet z materialom potrebnim za montažo.</t>
  </si>
  <si>
    <t>Zobata spojka za PEHD DN100</t>
  </si>
  <si>
    <t>Inox fazon Q DN 80</t>
  </si>
  <si>
    <t>Inox fazon FFR DN 80/100</t>
  </si>
  <si>
    <t>Inox cevovod FF DN 100 L=500mm</t>
  </si>
  <si>
    <t>Inox cevovod FF DN 80 L=200mm</t>
  </si>
  <si>
    <t>Inox cevovod FF DN 80 L=1000mm</t>
  </si>
  <si>
    <t>Inox cevovod FF DN 80 L=2910mm</t>
  </si>
  <si>
    <t>Inox cevovod FF DN 80 L=3150mm</t>
  </si>
  <si>
    <t>Merilec pretoka Endress-Hauser DN 80 Proline Promag L 400 (ali enakovreden), z inox ohišjem in materialom potrebnim za montažo.</t>
  </si>
  <si>
    <t>ČRPALIŠČE 1 - strojne inštalacije</t>
  </si>
  <si>
    <t>Izdelava tipskega AB temelja razdelilne omare črpališča s PVC uvodnicami za cev fi 75 mm (3 kosi),  dimenzij 1,50 m x 0,50 m x 0,45 m, komplet z izkopom v III ktg., planiranjem dna jarka, montažo in demontažo dvostranskega opaža temeljev, sten in krovne pološče, dobavo in vgradnjo armature, dobavo in vgradnjo betona C25/30;XC2,  zasutjem s tamponom v plasteh po 30 cm in utrditvijo do zahtevane zbitosti 92% po Proctorju, očiščenjem terena in odvozom odvečnega materiala na razdaljo do 15 km in predajo pooblaščenemu prevzemniku, komplet s statičnim izračunom in elaboratom. V ceni so zajeta vsa dodatna in zaščitna dela.</t>
  </si>
  <si>
    <t>ČRPALIŠČE 1 - gradbena dela za NN elektro priključek (dovod)</t>
  </si>
  <si>
    <t>varovalčno stikalo 3p, komplet z varovalkami NV 50A, komplet z vgradnjo in priklopom kabla.</t>
  </si>
  <si>
    <t>Oprema vgrajena v obstoječo el. razdelilno omaro RO:</t>
  </si>
  <si>
    <r>
      <t>Dobava in polaganje kabla  NA2XY 4x70+2,5mm</t>
    </r>
    <r>
      <rPr>
        <vertAlign val="superscript"/>
        <sz val="10"/>
        <rFont val="Arial"/>
        <family val="2"/>
      </rPr>
      <t>2</t>
    </r>
    <r>
      <rPr>
        <sz val="10"/>
        <rFont val="Arial"/>
        <family val="2"/>
      </rPr>
      <t xml:space="preserve"> v že položeno cev, komplet z montažnim materialom in priklopom v el. razd. omarah.</t>
    </r>
  </si>
  <si>
    <t>ELEKTRO MONTAŽNA DELA</t>
  </si>
  <si>
    <t>ČRPALIŠČE 1 - NN priključek elektro montažna dela</t>
  </si>
  <si>
    <t>Manipulativni in transportni stroški</t>
  </si>
  <si>
    <t>.</t>
  </si>
  <si>
    <t>Meritve in atesti</t>
  </si>
  <si>
    <t>Drobni in ostali material (ves pritrdilni material mora biti iz Rf materiala)</t>
  </si>
  <si>
    <t>kom</t>
  </si>
  <si>
    <t>Priklopi opreme (motorji, nivojska stikala, merilnik pretoka, tipala...)</t>
  </si>
  <si>
    <t>Galvanske povezave</t>
  </si>
  <si>
    <t>Skupaj elektro razdelilna omara PMO+RČ, komplet</t>
  </si>
  <si>
    <t>Sestavljanje omare po vezalnih shemah, komplet z drobnim materialom</t>
  </si>
  <si>
    <t>-</t>
  </si>
  <si>
    <t>Drobni in potrošni material, žice, vijaki, korita, votlice itd...</t>
  </si>
  <si>
    <t>Uvodnice dimenzij Pg 9,11,13,5,16,21,48, komplet z  matico</t>
  </si>
  <si>
    <t>Ničelna in ozemljitvena zbiralka s priklopom do 24 vodnikov</t>
  </si>
  <si>
    <t>Vrstne sponke za žice do 4mm2, komplet z zaščitnimi ploščicami in nosilci</t>
  </si>
  <si>
    <t>Ozemljitvene vrstne sponke za žice do 16mm2, komplet z zaščitnimi ploščicami in nosilci</t>
  </si>
  <si>
    <t>Ničelne vrstne sponke za žice do 16mm2, komplet z zaščitnimi ploščicami in nosilci</t>
  </si>
  <si>
    <t>Fazne vrstne sponke za žice do 16mm2, komplet z zaščitnimi ploščicami in nosilci</t>
  </si>
  <si>
    <t>Vgradna svetilka za  elektro omare 230V AC, komplet s priključnim kablom</t>
  </si>
  <si>
    <t>Termostat za grelec, 0 - 60° C, 230V AC</t>
  </si>
  <si>
    <t>Vgradni el. grelec za ogrevanje elektro omare,  230V AC; 100W</t>
  </si>
  <si>
    <t>3G Router GSM/GPRS/EDGE/UMTS, industrijski, 1 x WAN Ethernet, 3 x Ethernet LAN, brezžična WiFi povezava, IEEE 802.11n, IEEE 802.11g, IEEE 802.11b, IEEE 802.3 and IEEE 802.3, napajanje 7-30VDC, komplet z napajalnim kablom in zunanjo anteno s kablom za vgradnjo izven elektro omare.
Kon npr. Teltonika RUT500 Router.</t>
  </si>
  <si>
    <t>UPS, industrijski napajalnik za neprekinjeno napajanje kompaktne izvedbe, vhod 230VAC, izhod 24V DC, odzivni čas 150ms, z izhodnimi signali Alarm, Bat. način, Polnjenje. Komplet z vgrajeno ak. baterijo 24VDC, 12Ah.
Kot npr. TRIO-UPS/1AC/24DC/ 5 z ak. baterijo 24VDC, 12 Ah</t>
  </si>
  <si>
    <t>Motorski kontaktor 24V, 3p+1N/O, 4kW/400V/AC, komplet z dodatnimi pomožnimi kontakti 2NO + 2NC.
Kot npr. DILM9-10 (24VDC) s pom. kontakti DILM32-XHI22</t>
  </si>
  <si>
    <t>Galvanski ločilnik digitalnega signala - napajanje 24VDC, 1x vhod 24V, 1x izhod 24V, LED prikaz prisotnosti napajanja, komplet s pripadajočim DIN podnožjem.
Kot npr. PLC-OSC- 24DC/ 24DC/ 2.</t>
  </si>
  <si>
    <t>Galvanski ločilnik analognega signala z ločitvijo treh vej. Napajanje 18-30VDC, 1x vhod 0-10V (max 50mA, 30V), 1x izhod 0-10V (max 30mA, 15V), LED prikaz prisotnosti napajanja.
Kot npr. MCR-C-UI-UI-DCI - 2810913.</t>
  </si>
  <si>
    <t>Miniaturni Rele 24VDC, 2A, 2x preklopni kontakt, komplet s pripadajočim DIN podnožjem.
Kot npr. PLC-RSC- 24DC/21-21</t>
  </si>
  <si>
    <t>Miniaturni Rele 24VDC, 2A, 1x preklopni kontakt, komplet s pripadajočim DIN podnožjem
Kot npr. PLC-RSC- 24DC/21</t>
  </si>
  <si>
    <t>Signalna LED lučka zelene barve, 24VDC, komplet z nosilcem za vgradnjo na čelno ploščo</t>
  </si>
  <si>
    <t>Signalna LED lučka rdeče barve, 24VDC, komplet z nosilcem za vgradnjo na čelno ploščo</t>
  </si>
  <si>
    <t>Tipka 1NC, rdeče barve, 230V/16A, komplet</t>
  </si>
  <si>
    <t>Tipka 1NO 1NC, zelene barve, 230V/16A, komplet</t>
  </si>
  <si>
    <t>Izbirno preklopno stikalo 1-0-2, 1-polno, 10A, vgradnja na čelno ploščo</t>
  </si>
  <si>
    <t>Zaščitno stikalo potopnega elektromotorja namenjeno kontroli temperature TCS in indikaciji netesnosti DI. 
Kot npr. ABS TDM zaščitno stikalo potopnega elektromotorja.</t>
  </si>
  <si>
    <t>Tipkalo za izklop v sili, gobasto, rdeče barve, zaskočni kontakt, 1NO 1NC, 230V/16A, komplet</t>
  </si>
  <si>
    <t>Vratno stikalo 230V/16A, 2xNO, vklop razsv. omare, komplet</t>
  </si>
  <si>
    <t>Vtičnica enofazna, 230V/16A, montaža v RČ, komplet</t>
  </si>
  <si>
    <t>Vtičnica trofazna, 400V/16A, montaža v RČ, komplet</t>
  </si>
  <si>
    <t>Motorsko zaščitno stikalo, 3-polno, 3x400V AC, Ir=4.0-6.3A, komplet s pomožnimi kontakti 2 x NC.
Kot npr. Eaton PKZM0-6,3 s pomožnimi kontakti 2 x NC</t>
  </si>
  <si>
    <t>Programiranje Scade za komunikacijo med črpališčem in obstoječim kontrolnim centrom, testiranje GSM povezav, zagon sistema, predaja navodil in šolanje uporabnika.</t>
  </si>
  <si>
    <t>Storitev na strani nadzornega sistema, Scade:</t>
  </si>
  <si>
    <t>Programiranje krmilnika, modulov in prikazovalnika (izdelava aplikacije po funkcijskih specifikacijah črpališča za obratovanje črpališča in komunikacijo med črpališčem in obstoječim kontrolnim centrom - SCADA), testiranje vseh priključenih signalov in sistemov, testiranje GSM povezav, zagon sistema, predaja navodil in šolanje uporabnika.</t>
  </si>
  <si>
    <t>Storitev na krmilnem nivoju:</t>
  </si>
  <si>
    <t>Opomba:
Krmilnik, moduli, zaslon in vsa programska oprema krmilnika morajo biti kompatibilni z obstoječi naročnikovim nadzornim sistemom in ustrezati tipizaciji opreme naročnika.</t>
  </si>
  <si>
    <t>1 kos Zaslon za prikazovanje in upravljanje z diagonalo 25,6cm (10.1"). Zaslon na dotik "multi-touch" tehnologije za vgradnjo na čelno ploščo notranjih vrat elektro omare). Programiranje s CODESYS V3 ali 2 PLC softversko opremo.
Ustreza Eaton XV-313-10 (10.1" rear mount version).</t>
  </si>
  <si>
    <t>1 kos Digitalni vhodni modul za Eaton XC300, 8x digitalni vhod za signal +24V.
Ustreza Eaton XN-322-8DI-PD, digital, 8 digital inputs, +24VDC.</t>
  </si>
  <si>
    <t>1 kos Digitalni vhodni modul za Eaton XC300, 16x digitalni vhod za signal +24V.
Ustreza Eaton XN-322-16DI-PD, digital, 16 digital inputs, +24VDC.</t>
  </si>
  <si>
    <t>1 kos Analogni vhodni modul za Eaton XC300, 8x analogni vhod za signale 0/4-20mA.
Ustreza Eaton XN-322-8AI-I, analog, 8 inputs, 0/4-20mA.</t>
  </si>
  <si>
    <t>1 kos PLC krmilnik z vgrajenimi vmesniki CAN1, CAN2 (CANOpen, easyNet), RS485 (Modbus RTU), ETH0, ETH1, ETH2 (EtherCAT, Modbus TCP, Ethernet /IP, OPC-UA,/SCASA, WEB-VISU, Ethernet), USB host, 4 input/output kanal (24 VDC, 0.5A), zunanji spomin - SD kartica. Programiranje s CODESYS V3 (PLC in web grafična predstavitev).
Ustreza Eaton XC-303-C32-002 XC300 modular PLC, razširljiv z XN300 I/O sistemom.</t>
  </si>
  <si>
    <t>PLC krmilnik in dodatni moduli:</t>
  </si>
  <si>
    <t>Instalacijski odklopnik, 2-polni, 24V DC, 10kA, C karakteristika, 2A</t>
  </si>
  <si>
    <t>Instalacijski odklopnik, 3-polni, 400V AC, 10kA, C karakteristika, 2A</t>
  </si>
  <si>
    <t>Pomožni kontakt za instalacijski odklopnik (prigradno stikalo), 250V/6A, 1Z +1O kont., zaskočna montaža</t>
  </si>
  <si>
    <t>Instalacijski odklopnik 1-polni 24V DC; C karakteristika, 2-10A</t>
  </si>
  <si>
    <t>Instalacijski odklopnik 1-polni 230V AC; 10kA, C karakteristika, 2-16A</t>
  </si>
  <si>
    <t>Instalacijski odklopnik 1-polni 230V AC; 10kA, B karakteristika, 2-16A</t>
  </si>
  <si>
    <t>Napetostni nadzorni rele, za 3-fazna omrežja AC/DC. Kontrola napetosti, zaporedja faz, asimetrije, zaznava prekinitve ničelnega vodnika. 2x izhodni kontakt.</t>
  </si>
  <si>
    <t>Tokovni transformator vhod 0-50A/50Hz, analogni izhod 4-20mA DC. 
Npr. Circutor TI-420</t>
  </si>
  <si>
    <t>Kombinirano zaščitno stikalo KZS, 400V, 16A/30mA/4p</t>
  </si>
  <si>
    <t>Odvodniki prenapetosti, razred C, 255V/20kA. Komplet 4x odvodnik razreda C s pripadajočim DIN podnožjem in pomožnim kontaktom za signalizacijo napake.</t>
  </si>
  <si>
    <t>Stikalo, glavno, za izklop v sili, 3-polno, 40A, 16kW,  ročica Rdeče barve za vgradnjo na vrata.</t>
  </si>
  <si>
    <t>Oprema RČ:</t>
  </si>
  <si>
    <t>napisne ploščice z ustreznimi napisi, sponke, zbiralke, GIP, drobni in vezni material</t>
  </si>
  <si>
    <t>tipka (na vratih omare)</t>
  </si>
  <si>
    <t>Odvodniki prenapetosti, razred B, 6kV, 10/350us. Komplet pripadajočim podnožjem.</t>
  </si>
  <si>
    <t>števec električne energije, 10-40A, 3-fazni direktni priklop, z odklopnikom nastavljenim na 20A (tokovnim omejevalnikom)</t>
  </si>
  <si>
    <t>varovalčno stikalo 3p, komplet z varovalkami NV 35A</t>
  </si>
  <si>
    <t>Oprema PMO :</t>
  </si>
  <si>
    <t>El. razdelilna omara črpališča PMO+RČ je kombinirana prostostoječa el. razdelilna omara iz INOX pločevine debeline min. 1.5mm, IP56, ki je po vertikali razdeljena na dva dela. En del v širini 400mm je predviden kot merilni del (PMO) in je znotraj s horizontalno pregrado ločen na števčno in varovalno polje ter ima svoja vrata z zasteklenim okencem in ključavnico distributerja. Drugi del v širini 1000mm je el. razdelilna omara črpališča (RČ) z dvemi vratnimi krili in je znotraj z vertikalno pregrado ločen na napajalni in krmilni del. RČ mora imeti znotraj omare dodatna dvojna INOX vrata z izrezi za namestitev kontrolnega zaslona, stikal, tipk, signalnih LED itd. 
Komplet z zbiralkami, DIN letvami za pritrditev
elementov, vrstne sponke, napisi, oznake, ožičenje, obročkanje kablov, uvodnice... Zunanje dimenzije omare so 1400x1500x450mm (D x V x g).
Ustreza npr. Rittal, Peklaj.</t>
  </si>
  <si>
    <t>Elektro razdelilna omara PMO+RČ</t>
  </si>
  <si>
    <t>fleksibilna cev  40mm</t>
  </si>
  <si>
    <t>fleksibilna cev  50mm</t>
  </si>
  <si>
    <t>fleksibilna cev 75mm</t>
  </si>
  <si>
    <t>Zaščitne cevi tip:</t>
  </si>
  <si>
    <t>Vodnik P/F 16 mm2</t>
  </si>
  <si>
    <t>Vodnik P/F 6 mm2</t>
  </si>
  <si>
    <t>Vodnik LiYPU 2x2x0,8 mm2</t>
  </si>
  <si>
    <t>Vodnik LiYYP 2x2x1 mm2</t>
  </si>
  <si>
    <t>NYY-J 5x2,5 mm2</t>
  </si>
  <si>
    <t>Kabli tip:</t>
  </si>
  <si>
    <t>ČRPALIŠČE 1 - elektro montažna dela</t>
  </si>
  <si>
    <t>VODOVOD</t>
  </si>
  <si>
    <t>ČRPALIŠČE:</t>
  </si>
  <si>
    <t>REKAPITULACIJA - vodovod</t>
  </si>
  <si>
    <t>VOD1</t>
  </si>
  <si>
    <t>VOID1</t>
  </si>
  <si>
    <t xml:space="preserve">Izkop kanala za položitev vodovodne cevi, skladno s SIST-EN 1610, v slabo nosilni zemlji -II.in III. ktg.zem - odkop z bagrom,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izkopa ocenjena -60% celotnega izkopa.        </t>
  </si>
  <si>
    <t xml:space="preserve">Izkop kanala za položitev vodovodne cevi, skladno s SIST-EN 1610, v mehki kamnini - IV.ktg.zem - odkop z bagrom s konico,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-30% celotnega izkopa.        </t>
  </si>
  <si>
    <t>Izkop kanala za položitev vodovodne cevi, skladno s SIST-EN 1610, v trdi kamnini - V.ktg.zem - odkop z miniranjem,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- 10% celotnega izkopa.                          Skupna količina izkopa (m3)</t>
  </si>
  <si>
    <t xml:space="preserve">Dobava na mesto vgradnje in izvedba sidranja cevovoda  na strmini s postavitvijo armature, izdelavo bet.posteljice min.deb.10 cm, obbetoniranjem s cementnim betonom C25/30;XC2, min. debeline 10 cm. Presek 0,35 m3/m1. V ceni je zajet izkop temelja sidra v mat.III. do IV.ktg., 0,65 m3/kos, z odvozom odvečnega materiala v deponijo, betoniranje sider in obbetoniranje cevi po projektiranih karakterističnih prerezih ter vsa dodatna in zaščitna dela. sidra so izdelana na medsebojni osni razdalji 5,0 m. </t>
  </si>
  <si>
    <t xml:space="preserve">Izvedba križanja vodovda s tel. kablom, el. kablom ali kabelsko televizijo, kanalizacijo z obsipom inštalacije s peskom in postavitvijo signalnega traku v min.dolžini 3,00 m. V ceni je zajeta zakoličba, izvajanje del po navodilih upravljavca, dodatni ročno-strojni izkopi, opaži, vsa potrebna opiranja, razpiranja in in obešanja kablov in kabelske kanalizacije, čiščenja ter vsa ostala dodatna in zaščitna dela. Obračun po dejanskih količinah. </t>
  </si>
  <si>
    <t>Obbetoniranje lomov in izdelava sidrnih blokov v betonu C10/15, kompletno z vsemi deli in materiali</t>
  </si>
  <si>
    <t>Odstranitev sidrnih blokov z odvozom materiala.</t>
  </si>
  <si>
    <t>III.VODOVOD</t>
  </si>
  <si>
    <t>Kroglični protipovratni zasun DN80 zaščiten z epoksi premazom</t>
  </si>
  <si>
    <t>Nožasti zasun DN 80,zaščiten z epoksi premazom</t>
  </si>
  <si>
    <t>NE BRIŠI POVEZANO NA PREDRAČUN</t>
  </si>
  <si>
    <t>Dobava in vgradnja fazonskih kosov in armatur (inox material AISI 316L)</t>
  </si>
  <si>
    <t>STROJNE INSTALACIJE</t>
  </si>
  <si>
    <t>METEORNA KANALIZACIJA JAVNI KANALI</t>
  </si>
  <si>
    <t>Nepredvidena dela 10%</t>
  </si>
  <si>
    <t>ELEKTROINSTALACIJE - NN priključek gradbena dela</t>
  </si>
  <si>
    <t>ČRPALIŠČE - NN priključek elektro montažna dela</t>
  </si>
  <si>
    <t>ČRPALIŠČE - elektro montažna dela</t>
  </si>
  <si>
    <t>Dobava na mesto vgradnje in polaganje kanalizacijskih cevi SN 8 iz trdoslojnega PVC, EN1401-1 in PrEN 13476, DN160 notranjega premera min 150 mm, vključno s spojnimi elementi ter priključitvijo na jaške.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</si>
  <si>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polaganje kanalizacijskih cevi SN 8 iz trdoslojnega PVC, EN1401-1 in PrEN 13476, DN250 mm, vključno s spojnimi elementi ter priključitvijo na jaške.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</si>
  <si>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polaganje kanalizacijskih cevi SN 8 iz trdoslojnega PVC, EN1401-1 in PrEN 13476, DN500 mm, vključno s spojnimi elementi ter priključitvijo na jaške.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</si>
  <si>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polaganje kanalizacijskih cevi SN 8 iz trdoslojnega PVC, EN1401-1 in PrEN 13476, DN400 mm, vključno s spojnimi elementi ter priključitvijo na jaške.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</si>
  <si>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polaganje kanalizacijskih cevi SN 8 iz trdoslojnega PVC, EN1401-1 in PrEN 13476, DN300 mm, vključno s spojnimi elementi ter priključitvijo na jaške.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</si>
  <si>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polaganje kanalizacijskih cevi SN 8 iz trdoslojnega PVC, EN1401-1 in PrEN 13476, DN600 mm, vključno s spojnimi elementi ter priključitvijo na jaške.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</si>
  <si>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Izvedba priključkov na jaške iz kanalizacijskih cevi SN 8 iz trdoslojnega PVC, EN1401-1 in PrEN 13476, DN300 mm, vključno s spojnimi elementi ter priključitvijo na jaške.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</si>
  <si>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in vgradnja tipskga kosa peskolova kanalete širine 39 cm z rešetko iz težke litine (DUKTIL) za visoke temenske obremenitve (min 400 kN),  kompletno z vsemi potrebnimi deli (npr. Hauraton Faserfix SUPER 300). Višino in naklon peskolova je potrebno prilagoditi prečnim in vzdolžnim naklonom tlaka.V ceni je zajeta izdelava betonske posteljice in obbetoniranje kanalete z betonom C30/37; XC3 -po detajlu, izdelava bitumizirane fuge in priključka na meteorno kanalizacijo ter vsa dodatna in zaščitna dela.</t>
  </si>
  <si>
    <t>Dobava in vgradnja tipske dežne kanalete širine 39 cm z rešetko iz težke litine (DUKTIL) za visoke temenske obremenitve (min 400 kN),  kompletno z vsemi potrebnimi deli (npr. Hauraton Faserfix SUPER 300). Višino in naklon rešetke je potrebno prilagoditi prečnim in vzdolžnim naklonom tlaka.V ceni je zajeta izdelava betonske posteljice in obbetoniranje kanalete z betonom C30/37; XC3 -po detajlu, izdelava bitumizirane fuge in priključka na meteorno kanalizacijo ter vsa dodatna in zaščitna dela.</t>
  </si>
  <si>
    <t xml:space="preserve">Dobava na mesto vgradnje in izvedba sidranja cevovoda kanaliz. na strmini z izvedbo prečnih reber s postavitvijo armature, izdelavo bet.posteljice min.deb.10 cm, obbetoniranjem s cementnim betonom C25/30;XC2, min. debeline 10 cm. Presek 0,35 m3/m1. V ceni je zajet izkop temelja sidra v mat.III. do IV.ktg., 0,65 m3/kos, z odvozom odvečnega materiala v deponijo, betoniranje sider in obbetoniranje cevi po projektiranih karakterističnih prerezih ter vsa dodatna in zaščitna dela. sidra so izdelana na medsebojni osni razdalji 5,0 m. </t>
  </si>
  <si>
    <r>
      <t xml:space="preserve">Dobava materiala na mesto vgradnje in podbetoniranje </t>
    </r>
    <r>
      <rPr>
        <sz val="10"/>
        <rFont val="Arial Baltic"/>
        <charset val="238"/>
      </rPr>
      <t>temeljev obstoječih hiš in AB zidov s</t>
    </r>
    <r>
      <rPr>
        <sz val="10"/>
        <rFont val="Arial Baltic"/>
        <family val="2"/>
        <charset val="186"/>
      </rPr>
      <t xml:space="preserve"> cementnim betonom </t>
    </r>
    <r>
      <rPr>
        <sz val="10"/>
        <rFont val="Arial Baltic"/>
        <charset val="238"/>
      </rPr>
      <t>C25/30;XC2.</t>
    </r>
    <r>
      <rPr>
        <sz val="10"/>
        <rFont val="Arial Baltic"/>
        <family val="2"/>
        <charset val="186"/>
      </rPr>
      <t xml:space="preserve"> </t>
    </r>
    <r>
      <rPr>
        <sz val="10"/>
        <rFont val="Arial Baltic"/>
        <charset val="238"/>
      </rPr>
      <t>Presek 0,50 m3/m1</t>
    </r>
    <r>
      <rPr>
        <sz val="10"/>
        <rFont val="Arial Baltic"/>
        <family val="2"/>
        <charset val="186"/>
      </rPr>
      <t xml:space="preserve">. V ceni je zajet ročni izkop in planiranje dna v mat. III.-IV.ktg, montaža in demontaža enostranskega opaža, vgrajevanje betona s tlačenjem pod in v temelj zidu, ročni zasip s planiranjem ter vsa dodatna in zaščitna dela. Obračun po dejansko izvršenih delih.  </t>
    </r>
  </si>
  <si>
    <t xml:space="preserve">Dobava materiala na mesto vgradnje in podbetoniranje temeljev obstoječih hiš in AB zidov s cementnim betonom C25/30;XC2. Presek 0,50 m3/m1. V ceni je zajet ročni izkop in planiranje dna v mat. III.-IV.ktg, montaža in demontaža enostranskega opaža, vgrajevanje betona s tlačenjem pod in v temelj zidu, ročni zasip s planiranjem ter vsa dodatna in zaščitna dela. Obračun po dejansko izvršenih delih.  </t>
  </si>
  <si>
    <t xml:space="preserve">Izvedba križanja kanalizacije z vodovodom po detajlu. Vodovodno cev se obsipa s peskom tako, da leži v osi zaščitne cevi v dolžini 4 m. V ceni je zajeta zakoličba vodovoda, izvajanje del po navodilih upravljavca, dodatni ročno-strojni izkopi, opaži, vsa potrebna opiranja in razpiranja in čiščenja ter vsa ostala pomožna dela. Obračun po dejanskih količinah. </t>
  </si>
  <si>
    <t xml:space="preserve">Izvedba križanja kanalizacije z vodovodom  po detajlu. Vodovodno cev se obsipa s peskom tako, da leži v osi zaščitne cevi v dolžini 4 m. V ceni je zajeta zakoličba vodovoda, izvajanje del po navodilih upravljavca, dodatni ročno-strojni izkopi, opaži, vsa potrebna opiranja in razpiranja in čiščenja ter vsa ostala pomožna dela. Obračun po dejanskih količinah. </t>
  </si>
  <si>
    <t>Dobava na mesto vgradnje in strojna izdelava obrabne plasti iz bitumenskega betona AC 8 surf, B 50/70 A3 v povprečni debelini 40 mm. V ceni je zajeta izdelava v projektiranih padcih in naklonih ter vsa dodatna in zaščitna dela.</t>
  </si>
  <si>
    <t>Nakladanje in odvoz odvečnega izkopanega materiala na srednjo transportno razdaljo do 15 km in predaja pooblaščenemu prevzemniku. Kubatura v raščenem stanju. V ceni so upoštevani vsi stroški deponiranja materiala ter vsa dodatna in zaščitna dela.</t>
  </si>
  <si>
    <r>
      <t>Izvedba odkopa humusa v debelini 20 cm</t>
    </r>
    <r>
      <rPr>
        <sz val="10"/>
        <rFont val="Arial CE"/>
        <family val="2"/>
        <charset val="238"/>
      </rPr>
      <t>. Obračun po raščenem stanju.</t>
    </r>
  </si>
  <si>
    <t>Izkop gradbene jame v naklonu 5:1 za vgradnjo jaška črpališča, jaška armaturne celice in kanalizacijskih cevi. Obračun po dejansko izvršenih delih. Struktura izkopa ocenjena. Skupna količina izkopa              (m3)</t>
  </si>
  <si>
    <t>Izdelava tipskega AB kabelskega jaška s PVC uvodnicami za cev fi 110 mm, litoželeznim pokrovom težke izvedbe, komplet z izkopom v IV ktg., planiranjem dna jarka, montažo in demontažo dvostranskega opaža temeljev, sten in krovne pološče, dobavo in vgradnjo armature, dobavo in vgradnjo betona C25/30;XC2,  zasutjem s tamponom v plasteh po 30 cm in utrditvijo do zahtevane zbitosti. Zaključna plast mora dosegati-EV2 =100 Mpa. Komplet s statičnim izračunom in elaboratom, naslednjih velikosti:  1,20x1,20x1,00 m. V ceni so zajeta vsa dodatna in zaščitna dela.</t>
  </si>
  <si>
    <t>Izkop kanala za položitev kabelske kanalizacije, skladno s SIST-EN 1610, v mehki kamnini - IV.ktg.zem - odkop z bagrom s konico. Zakoličba in izkop v območju drugih infrastrukt. naprav se mora izvajati pod nadzorom in navodilih upravljalcev teh naprav. V ceni je zajeto črpanje vode iz kanala z muljnimi črpalkami ter vsa dodatna in zaščitna dela. Obračun v raščenem stanju na osnovi profilov posnetih pred in po izkopu.</t>
  </si>
  <si>
    <t xml:space="preserve">Dobava in vgradnja eno cevne kabelske kanalizacije STIGMAFLEX fi 110 mm, komplet s planiranjem dna min. širine 40 cm, dobavo in nasutjem peska 0-4 mm v min. sloju 10 cm pod in nad cevmi, dobavo in polaganjem cevi, zasutje jarka s tamponom, dobavo in polaganjem valjanca Fe/Zn 4x25 mm in PVC opozorilnega traku, komplet z utrditvijo zasipa do zahtevane zbitosi. Zaključna plast mora dosegati-EV2 =100 Mpa. V ceni je zajeta ureditev gradbišča po končanih delih ter vsa dodatna in zaščitna dela. </t>
  </si>
  <si>
    <t>Dobava na mesto vgradnje in polaganje kanalizacijskih cevi- tlačni vod - PE 100, PN 8 bar, SIST ISO 4427, SIST EN 12201, notranjega premera 90 mm, vključno s spojnimi elementi ter priključitvijo na jaške. Cevi morajo biti položene skladno s EN1610. V ceni je zajetpregled s KTV kontrolnim sistemom, izvedba tlačnega preizkusa vodotesnosti kanalizacije in jaškov, vsa dodatna in zaščitna dela ter čiščenje in izpiranje kanala.</t>
  </si>
  <si>
    <t>Izdelava sidrnega bloka za tlačni preizkus na LŽ cevi. Izvedba iz C12/15, z 0,2 m3/m1. Kompletna izvedba.</t>
  </si>
  <si>
    <t>Montažna dela in vodovodni material</t>
  </si>
  <si>
    <t>Dobava in vgraditev medeninastih oznak za označitev vodovoda.</t>
  </si>
  <si>
    <t>Razvoz in raznos fazonov in spojk, ter cevi od deponije do izkopanega jarka, polaganje v njem ter poravnanje v horizontalni in vertikalni smeri.</t>
  </si>
  <si>
    <t>teže do 100 kg</t>
  </si>
  <si>
    <t>teže nad 100 kg</t>
  </si>
  <si>
    <t>Montaža fazonov s spoji na prirobnico</t>
  </si>
  <si>
    <t>DN 80 mm</t>
  </si>
  <si>
    <t>DN 100 mm</t>
  </si>
  <si>
    <t>DN 150 mm</t>
  </si>
  <si>
    <t>Montaža armatur s spoji na prirobnico</t>
  </si>
  <si>
    <t>Montaža DUKTIL cevi na kozarec</t>
  </si>
  <si>
    <t xml:space="preserve">Montaža DUKTIL fazonskih kosov na kozarec </t>
  </si>
  <si>
    <t>Montaža univerzalnih hitrih spojk GF</t>
  </si>
  <si>
    <t>Montaža ogrlice tip IMP z zaporo in vgradno garnituro</t>
  </si>
  <si>
    <t xml:space="preserve">DN 100/1" </t>
  </si>
  <si>
    <t>Izpiranje in razkuževanje cevovoda z zapiranjem in odpiranjem vode ter izstavitvijo ustreznega potrdila</t>
  </si>
  <si>
    <t>m'</t>
  </si>
  <si>
    <t>Tlačni preizkus cevovoda s polnjenjem vode, z uporabo registrirnega manometra, ter izdajo potrdila.</t>
  </si>
  <si>
    <t>od fi 80 do fi 150 mm</t>
  </si>
  <si>
    <t>Tlačni preizkus vseh vrst spojev na tlak 1,5 x obratovalni tlak</t>
  </si>
  <si>
    <t>Funkcionalni preizkus hidrantov z izdajo potrdila.</t>
  </si>
  <si>
    <t>Rezanje obstoječih in novih cevi z brušenjem koncev</t>
  </si>
  <si>
    <t>do fi 100 mm</t>
  </si>
  <si>
    <t>Obzidava jaškov za zasune in hidrante z opeko nf v CM 1:3, vključno z vsem potrebnim materialom.</t>
  </si>
  <si>
    <t>Izvedba odcepa hišnega priključka iz cevi NL DN 100 mm z navrtalno objemko in vgradno garnituro . Material in montažna dela zajeta v zgornjih postavkah. Postavka zajema polaganje cevi in prevezavo na obstoječo cev hišnega priključka kompletno z vsem spojnim materialom za PE cevi.</t>
  </si>
  <si>
    <t>Kemični izvid</t>
  </si>
  <si>
    <t>Bakteriološki izvid.</t>
  </si>
  <si>
    <t>Izdelava elaborata za potrebe pogona.</t>
  </si>
  <si>
    <t>Izdelava katastra zgrajenih naprav.</t>
  </si>
  <si>
    <t>Izvedba cevovoda za provizorično vodooskrbo s povezavo na obstoječi cevovod, izvedbo odcepov in prevezav na obstoječe priključne cevovode. Kompletno vsa zemeljska, montažna dela in material.</t>
  </si>
  <si>
    <t>SPECIFIKACIJA IN PREDRAČUN VODOVODNEGA MATERIALA</t>
  </si>
  <si>
    <t xml:space="preserve">PE 100 cevi </t>
  </si>
  <si>
    <t>DN 32</t>
  </si>
  <si>
    <t>Duktilne cevi</t>
  </si>
  <si>
    <t>DN 100</t>
  </si>
  <si>
    <t>Duktilne cevi, vmesni kosi brez obojk za dolžine ca 500 do 2000 mm</t>
  </si>
  <si>
    <t>Fazonski kosi DUKTIL</t>
  </si>
  <si>
    <t>E 100 mm</t>
  </si>
  <si>
    <t>N 80 mm</t>
  </si>
  <si>
    <t xml:space="preserve">F 80 mm </t>
  </si>
  <si>
    <t xml:space="preserve">F 100 mm </t>
  </si>
  <si>
    <t>FFR 100/80 mm</t>
  </si>
  <si>
    <t>FFR 150/100 mm</t>
  </si>
  <si>
    <t>T 150/100 mm</t>
  </si>
  <si>
    <t>X DN 100/1"</t>
  </si>
  <si>
    <t>hitra spojka 80 mm (GF multi/joint3000+)</t>
  </si>
  <si>
    <t>zobata spojka za PE 100 DN 90</t>
  </si>
  <si>
    <t>MMK 100mm/11st</t>
  </si>
  <si>
    <t>MMK 100mm/22st</t>
  </si>
  <si>
    <t>MMA 100/80mm</t>
  </si>
  <si>
    <t>MMA 100/100mm</t>
  </si>
  <si>
    <t>Okrogla cestna kapa</t>
  </si>
  <si>
    <t>Ovalna cestna kapa</t>
  </si>
  <si>
    <t>Armature z vgradno garnituro</t>
  </si>
  <si>
    <t>ogrlica tip IMP z zaporo in vgradno garnituro</t>
  </si>
  <si>
    <t>NL fi 100/1"</t>
  </si>
  <si>
    <t>EV fi 80 mm</t>
  </si>
  <si>
    <t>EV fi 100 mm</t>
  </si>
  <si>
    <t>EV fi 150 mm</t>
  </si>
  <si>
    <t>Podzemni hidrant DN 80 mm</t>
  </si>
  <si>
    <t>Dobava in vgradnja hidrantnega droga s hidrantno tablico. Kompletno s temeljem, vsemi deli in materiali</t>
  </si>
  <si>
    <t>SPOJNI  IN  TESNILNI  MATERIAL:</t>
  </si>
  <si>
    <t>(preja, razna tesnila, vijaki, mast itd) OCENA</t>
  </si>
  <si>
    <t>Dobava na mesto vgradnje in izdelava peščene posteljice min.debeline 10 cm in obsipa cevi s peskom granulacije 0-4 mm, min.debeline sloja 20 cm iznad temena cevi. Prerez 0,20 m3/m1. V ceni je zajeto planiranje posteljice po projektirani niveleti, podbijanje in zasip cevi skladno s projektiranimi prerezi in navodili proizvajalca cevi ter vsa dodatna in zaščitna dela.</t>
  </si>
  <si>
    <t>Inox spojni kos DN 80 po shemi</t>
  </si>
  <si>
    <t>Inox cevovod FF DN 80 L=920mm</t>
  </si>
  <si>
    <t>Inox FK kos DN80 (30 stopinj)</t>
  </si>
  <si>
    <t>Izdelava armiranobetonskega jaška armaturne celice črpališča dimenzije 2.41 mx1.77 m, globine 1.25 m, z debelino stene 0.15m iz betona C35/45 XD2. V ceni so zajeta vsa dodatna in zaščitna dela z opaženjem.</t>
  </si>
  <si>
    <t>Dobava in vgradnja GRP zaščitnih cevi iz armiranega poliestra DN 120 mm, L=600 mm, komplet z materialom potrebnim za montažo.</t>
  </si>
  <si>
    <t>Dobava in vgradnja GRP zaščitnih cevi iz armiranega poliestra DN 120 mm, L=720 mm, komplet z materialom potrebnim za montažo.</t>
  </si>
  <si>
    <t>Dobava črpalke za fekalne odpadne vode (npr. tip ABS XFP 80C VX  PE22/4 C ali enakovreden) z materialom potrebnim za montažo in priklopom na tlačni vod ter montažo.</t>
  </si>
  <si>
    <t>Dobava in montaža pohodnega pokrova črpalnega jaška iz materiala inox AISI 304, dim. pokrova 0.7m x 1.4m z okvirjem in s ključavnico, min. nosilnosti A250, EN 124 (npr. Tip Samson U Verbovšek ali podobni). Skupaj z vsemi dodatnimi in zaščitnimi deli .</t>
  </si>
  <si>
    <t>Dobava in montaža dvodelnega pohodnega in izoliranega pokrova armaturne celice iz materiala inox AISI 304, dim. pokrova 1.75m x 2.2m z okvirjem in s ključavnico, min. nosilnosti A250, EN 124 (npr. Tip Samson U Verbovšek ali podobni). Skupaj z vsemi dodatnimi in zaščitnimi deli .</t>
  </si>
  <si>
    <t>SKUPAJ ČRPALIŠČE</t>
  </si>
  <si>
    <t>IZGRADNJA KANALIZACIJSKEGA SISTEMA NA</t>
  </si>
  <si>
    <t>Ulica 15. maja 4, 6000 Koper</t>
  </si>
  <si>
    <t>KANALIZACIJA ZGORNJE ŠKOFIJE - TRETJA ŠKOFIJA</t>
  </si>
  <si>
    <t>OBMOČJU AGLOMERACIJE ŠKOFIJE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</si>
</sst>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3" formatCode="_-* #,##0.00\ _€_-;\-* #,##0.00\ _€_-;_-* &quot;-&quot;??\ _€_-;_-@_-"/>
    <numFmt numFmtId="164" formatCode="_-* #,##0.00\ _S_I_T_-;\-* #,##0.00\ _S_I_T_-;_-* &quot;-&quot;??\ _S_I_T_-;_-@_-"/>
    <numFmt numFmtId="165" formatCode="#,##0.00_ ;\-#,##0.00\ "/>
    <numFmt numFmtId="166" formatCode="#,##0.00;[Red]#,##0.00"/>
    <numFmt numFmtId="167" formatCode="#,##0.00&quot;       &quot;;&quot;-&quot;#,##0.00&quot;       &quot;;&quot;-&quot;#&quot;       &quot;;@&quot; &quot;"/>
    <numFmt numFmtId="168" formatCode="\$#,##0\ ;\(\$#,##0\)"/>
    <numFmt numFmtId="169" formatCode="0.0"/>
    <numFmt numFmtId="170" formatCode="0.0000"/>
    <numFmt numFmtId="171" formatCode="_-* #,##0.00&quot; SIT&quot;_-;\-* #,##0.00&quot; SIT&quot;_-;_-* \-??&quot; SIT&quot;_-;_-@_-"/>
    <numFmt numFmtId="172" formatCode="m\o\n\th\ d\,\ yyyy"/>
    <numFmt numFmtId="173" formatCode="_-* #,##0.00\ [$€]_-;\-* #,##0.00\ [$€]_-;_-* \-??\ [$€]_-;_-@_-"/>
    <numFmt numFmtId="174" formatCode="#,#00"/>
    <numFmt numFmtId="175" formatCode="#,"/>
    <numFmt numFmtId="176" formatCode="_-* #,##0.00\ &quot;SIT&quot;_-;\-* #,##0.00\ &quot;SIT&quot;_-;_-* &quot;-&quot;??\ &quot;SIT&quot;_-;_-@_-"/>
    <numFmt numFmtId="177" formatCode="_ * #,##0.00\ &quot;SIT&quot;_ ;_ * #,##0.00\ &quot;SIT&quot;_ ;_ * &quot;-&quot;??\ &quot;SIT&quot;_ ;_ @_ "/>
    <numFmt numFmtId="178" formatCode="_ * #,##0.00\ _S_I_T_ ;_ * #,##0.00\ _S_I_T_ ;_ * &quot;-&quot;??\ _S_I_T_ ;_ @_ "/>
    <numFmt numFmtId="179" formatCode="_-* #,##0.00\ _S_I_T_-;\-* #,##0.00\ _S_I_T_-;_-* \-??\ _S_I_T_-;_-@_-"/>
  </numFmts>
  <fonts count="145">
    <font>
      <sz val="11"/>
      <color theme="1"/>
      <name val="Calibri"/>
      <family val="2"/>
      <charset val="238"/>
      <scheme val="minor"/>
    </font>
    <font>
      <sz val="11"/>
      <color theme="1"/>
      <name val="Calibri"/>
      <family val="2"/>
      <charset val="238"/>
      <scheme val="minor"/>
    </font>
    <font>
      <sz val="12"/>
      <name val="Arial Narrow"/>
      <family val="2"/>
    </font>
    <font>
      <b/>
      <sz val="12"/>
      <name val="Arial Narrow"/>
      <family val="2"/>
    </font>
    <font>
      <sz val="10"/>
      <name val="Arial"/>
      <family val="2"/>
      <charset val="238"/>
    </font>
    <font>
      <b/>
      <sz val="14"/>
      <name val="Arial Narrow"/>
      <family val="2"/>
    </font>
    <font>
      <b/>
      <i/>
      <sz val="14"/>
      <name val="Arial Narrow"/>
      <family val="2"/>
      <charset val="238"/>
    </font>
    <font>
      <b/>
      <sz val="14"/>
      <name val="Arial Narrow"/>
      <family val="2"/>
      <charset val="238"/>
    </font>
    <font>
      <b/>
      <sz val="16"/>
      <name val="Arial Narrow"/>
      <family val="2"/>
    </font>
    <font>
      <b/>
      <sz val="16"/>
      <name val="Arial Narrow"/>
      <family val="2"/>
      <charset val="238"/>
    </font>
    <font>
      <b/>
      <sz val="10"/>
      <name val="Arial"/>
      <family val="2"/>
      <charset val="238"/>
    </font>
    <font>
      <b/>
      <i/>
      <sz val="12"/>
      <name val="Arial Narrow"/>
      <family val="2"/>
      <charset val="238"/>
    </font>
    <font>
      <b/>
      <sz val="12"/>
      <name val="Arial Narrow"/>
      <family val="2"/>
      <charset val="238"/>
    </font>
    <font>
      <b/>
      <u/>
      <sz val="20"/>
      <name val="Arial"/>
      <family val="2"/>
      <charset val="238"/>
    </font>
    <font>
      <b/>
      <sz val="12"/>
      <name val="Arial"/>
      <family val="2"/>
      <charset val="238"/>
    </font>
    <font>
      <b/>
      <sz val="12"/>
      <color theme="8" tint="-0.249977111117893"/>
      <name val="Arial"/>
      <family val="2"/>
      <charset val="238"/>
    </font>
    <font>
      <sz val="12"/>
      <name val="Arial"/>
      <family val="2"/>
      <charset val="238"/>
    </font>
    <font>
      <i/>
      <sz val="12"/>
      <name val="Arial"/>
      <family val="2"/>
      <charset val="238"/>
    </font>
    <font>
      <b/>
      <i/>
      <sz val="14"/>
      <name val="Arial"/>
      <family val="2"/>
      <charset val="238"/>
    </font>
    <font>
      <b/>
      <i/>
      <sz val="14"/>
      <color theme="8" tint="-0.249977111117893"/>
      <name val="Arial"/>
      <family val="2"/>
      <charset val="238"/>
    </font>
    <font>
      <i/>
      <sz val="14"/>
      <name val="Arial"/>
      <family val="2"/>
      <charset val="238"/>
    </font>
    <font>
      <sz val="12"/>
      <name val="Arial Narrow"/>
      <family val="2"/>
      <charset val="238"/>
    </font>
    <font>
      <sz val="11"/>
      <color rgb="FFFF0000"/>
      <name val="Calibri"/>
      <family val="2"/>
      <charset val="238"/>
      <scheme val="minor"/>
    </font>
    <font>
      <sz val="10"/>
      <color rgb="FFFF0000"/>
      <name val="Arial"/>
      <family val="2"/>
      <charset val="238"/>
    </font>
    <font>
      <b/>
      <u/>
      <sz val="10"/>
      <name val="Arial"/>
      <family val="2"/>
      <charset val="238"/>
    </font>
    <font>
      <b/>
      <i/>
      <u/>
      <sz val="10"/>
      <color indexed="10"/>
      <name val="Arial"/>
      <family val="2"/>
      <charset val="238"/>
    </font>
    <font>
      <b/>
      <i/>
      <u/>
      <sz val="10"/>
      <color rgb="FF0070C0"/>
      <name val="Arial"/>
      <family val="2"/>
      <charset val="238"/>
    </font>
    <font>
      <b/>
      <sz val="11"/>
      <color rgb="FF0070C0"/>
      <name val="Calibri"/>
      <family val="2"/>
      <charset val="238"/>
      <scheme val="minor"/>
    </font>
    <font>
      <sz val="10"/>
      <name val="Arial CE"/>
      <family val="2"/>
      <charset val="238"/>
    </font>
    <font>
      <b/>
      <sz val="10"/>
      <name val="Arial CE"/>
      <family val="2"/>
      <charset val="238"/>
    </font>
    <font>
      <sz val="10"/>
      <name val="Arial"/>
      <family val="2"/>
    </font>
    <font>
      <sz val="10"/>
      <name val="Arial Baltic"/>
      <family val="2"/>
      <charset val="186"/>
    </font>
    <font>
      <sz val="10"/>
      <color rgb="FFC00000"/>
      <name val="Arial"/>
      <family val="2"/>
      <charset val="238"/>
    </font>
    <font>
      <sz val="11"/>
      <color rgb="FF7030A0"/>
      <name val="Calibri"/>
      <family val="2"/>
      <charset val="238"/>
      <scheme val="minor"/>
    </font>
    <font>
      <sz val="10"/>
      <color rgb="FF00B050"/>
      <name val="Arial"/>
      <family val="2"/>
      <charset val="238"/>
    </font>
    <font>
      <sz val="10"/>
      <name val="Arial Baltic"/>
      <charset val="238"/>
    </font>
    <font>
      <b/>
      <sz val="10"/>
      <name val="Arial Baltic"/>
      <family val="2"/>
      <charset val="186"/>
    </font>
    <font>
      <b/>
      <sz val="10"/>
      <color rgb="FF00B050"/>
      <name val="Arial Baltic"/>
      <family val="2"/>
      <charset val="186"/>
    </font>
    <font>
      <sz val="10"/>
      <color indexed="10"/>
      <name val="Arial"/>
      <family val="2"/>
      <charset val="238"/>
    </font>
    <font>
      <sz val="10"/>
      <color theme="1"/>
      <name val="Arial Narrow"/>
      <family val="2"/>
      <charset val="238"/>
    </font>
    <font>
      <sz val="10"/>
      <color theme="1"/>
      <name val="Arial"/>
      <family val="2"/>
      <charset val="238"/>
    </font>
    <font>
      <sz val="10"/>
      <name val="Arial CE"/>
      <charset val="238"/>
    </font>
    <font>
      <sz val="10"/>
      <name val="Arial Narrow"/>
      <family val="2"/>
      <charset val="238"/>
    </font>
    <font>
      <b/>
      <sz val="10"/>
      <color rgb="FF00B050"/>
      <name val="Arial"/>
      <family val="2"/>
      <charset val="238"/>
    </font>
    <font>
      <sz val="10"/>
      <color rgb="FF7030A0"/>
      <name val="Arial"/>
      <family val="2"/>
      <charset val="238"/>
    </font>
    <font>
      <sz val="11"/>
      <color rgb="FF00B050"/>
      <name val="Calibri"/>
      <family val="2"/>
      <charset val="238"/>
      <scheme val="minor"/>
    </font>
    <font>
      <b/>
      <sz val="11"/>
      <name val="Arial"/>
      <family val="2"/>
      <charset val="238"/>
    </font>
    <font>
      <sz val="11"/>
      <name val="Calibri"/>
      <family val="2"/>
      <charset val="238"/>
      <scheme val="minor"/>
    </font>
    <font>
      <sz val="10"/>
      <color rgb="FF0070C0"/>
      <name val="Arial"/>
      <family val="2"/>
      <charset val="238"/>
    </font>
    <font>
      <i/>
      <sz val="12"/>
      <name val="Arial Narrow"/>
      <family val="2"/>
      <charset val="238"/>
    </font>
    <font>
      <sz val="11"/>
      <name val="Arial"/>
      <family val="2"/>
      <charset val="238"/>
    </font>
    <font>
      <b/>
      <u val="singleAccounting"/>
      <sz val="11"/>
      <name val="Arial"/>
      <family val="2"/>
      <charset val="238"/>
    </font>
    <font>
      <b/>
      <i/>
      <sz val="10"/>
      <name val="Arial Narrow"/>
      <family val="2"/>
      <charset val="238"/>
    </font>
    <font>
      <b/>
      <u/>
      <sz val="10"/>
      <name val="Arial Narrow"/>
      <family val="2"/>
      <charset val="238"/>
    </font>
    <font>
      <b/>
      <u/>
      <sz val="16"/>
      <name val="Arial"/>
      <family val="2"/>
      <charset val="238"/>
    </font>
    <font>
      <i/>
      <sz val="11"/>
      <name val="Arial"/>
      <family val="2"/>
      <charset val="238"/>
    </font>
    <font>
      <b/>
      <i/>
      <sz val="11"/>
      <color theme="8" tint="-0.249977111117893"/>
      <name val="Arial"/>
      <family val="2"/>
      <charset val="238"/>
    </font>
    <font>
      <b/>
      <u/>
      <sz val="10"/>
      <color rgb="FFC00000"/>
      <name val="Arial"/>
      <family val="2"/>
      <charset val="238"/>
    </font>
    <font>
      <b/>
      <i/>
      <u/>
      <sz val="10"/>
      <color rgb="FF00B050"/>
      <name val="Arial"/>
      <family val="2"/>
      <charset val="238"/>
    </font>
    <font>
      <b/>
      <i/>
      <u/>
      <sz val="10"/>
      <color rgb="FFC00000"/>
      <name val="Arial"/>
      <family val="2"/>
      <charset val="238"/>
    </font>
    <font>
      <sz val="11"/>
      <name val="SL Dutch"/>
      <charset val="238"/>
    </font>
    <font>
      <b/>
      <sz val="10"/>
      <name val="Arial"/>
      <family val="2"/>
    </font>
    <font>
      <b/>
      <i/>
      <u/>
      <sz val="10"/>
      <name val="Arial"/>
      <family val="2"/>
      <charset val="238"/>
    </font>
    <font>
      <sz val="11"/>
      <color rgb="FFC00000"/>
      <name val="Calibri"/>
      <family val="2"/>
      <charset val="238"/>
      <scheme val="minor"/>
    </font>
    <font>
      <sz val="11"/>
      <color theme="1"/>
      <name val="Arial CE"/>
      <charset val="238"/>
    </font>
    <font>
      <b/>
      <i/>
      <u/>
      <sz val="10"/>
      <color rgb="FF7030A0"/>
      <name val="Arial"/>
      <family val="2"/>
      <charset val="238"/>
    </font>
    <font>
      <sz val="10"/>
      <name val="Arial"/>
      <family val="2"/>
      <charset val="238"/>
    </font>
    <font>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1"/>
      <color indexed="1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b/>
      <i/>
      <u/>
      <sz val="10"/>
      <color rgb="FF336600"/>
      <name val="Arial"/>
      <family val="2"/>
      <charset val="238"/>
    </font>
    <font>
      <b/>
      <sz val="10"/>
      <color rgb="FF336600"/>
      <name val="Arial"/>
      <family val="2"/>
      <charset val="238"/>
    </font>
    <font>
      <sz val="10"/>
      <color rgb="FF336600"/>
      <name val="Arial"/>
      <family val="2"/>
      <charset val="238"/>
    </font>
    <font>
      <b/>
      <sz val="10"/>
      <color rgb="FF0070C0"/>
      <name val="Arial"/>
      <family val="2"/>
      <charset val="238"/>
    </font>
    <font>
      <b/>
      <i/>
      <u/>
      <sz val="11"/>
      <color rgb="FF0070C0"/>
      <name val="Calibri"/>
      <family val="2"/>
      <charset val="238"/>
      <scheme val="minor"/>
    </font>
    <font>
      <b/>
      <sz val="12"/>
      <color rgb="FF336600"/>
      <name val="Arial"/>
      <family val="2"/>
      <charset val="238"/>
    </font>
    <font>
      <sz val="11"/>
      <color theme="1"/>
      <name val="Arial"/>
      <family val="2"/>
      <charset val="238"/>
    </font>
    <font>
      <b/>
      <i/>
      <sz val="11"/>
      <name val="Arial"/>
      <family val="2"/>
      <charset val="238"/>
    </font>
    <font>
      <b/>
      <i/>
      <u/>
      <sz val="12"/>
      <name val="Arial"/>
      <family val="2"/>
      <charset val="238"/>
    </font>
    <font>
      <sz val="12"/>
      <color theme="1"/>
      <name val="Arial"/>
      <family val="2"/>
      <charset val="238"/>
    </font>
    <font>
      <b/>
      <sz val="11"/>
      <color theme="1"/>
      <name val="Cambria"/>
      <family val="1"/>
      <charset val="238"/>
    </font>
    <font>
      <sz val="10"/>
      <name val="Arial Baltic"/>
    </font>
    <font>
      <sz val="10"/>
      <name val="Arial CE"/>
      <family val="2"/>
    </font>
    <font>
      <sz val="11"/>
      <color indexed="8"/>
      <name val="Arial"/>
      <family val="2"/>
      <charset val="238"/>
    </font>
    <font>
      <sz val="10"/>
      <name val="Arial CE"/>
    </font>
    <font>
      <sz val="11"/>
      <color indexed="8"/>
      <name val="Calibri"/>
      <family val="2"/>
      <charset val="238"/>
    </font>
    <font>
      <sz val="1"/>
      <color indexed="8"/>
      <name val="Courier"/>
      <family val="1"/>
      <charset val="238"/>
    </font>
    <font>
      <sz val="1"/>
      <color indexed="8"/>
      <name val="Courier"/>
      <family val="3"/>
    </font>
    <font>
      <sz val="9"/>
      <name val="Futura Prins"/>
      <charset val="238"/>
    </font>
    <font>
      <sz val="12"/>
      <name val="Times New Roman CE"/>
      <family val="1"/>
      <charset val="238"/>
    </font>
    <font>
      <sz val="11"/>
      <color indexed="17"/>
      <name val="Calibri"/>
      <family val="2"/>
      <charset val="238"/>
    </font>
    <font>
      <b/>
      <sz val="1"/>
      <color indexed="8"/>
      <name val="Courier"/>
      <family val="1"/>
      <charset val="238"/>
    </font>
    <font>
      <b/>
      <sz val="1"/>
      <color indexed="8"/>
      <name val="Courier"/>
      <family val="3"/>
    </font>
    <font>
      <b/>
      <sz val="14"/>
      <name val="Arial"/>
      <family val="2"/>
    </font>
    <font>
      <sz val="11"/>
      <name val="Garamond"/>
      <family val="1"/>
      <charset val="238"/>
    </font>
    <font>
      <sz val="12"/>
      <name val="Times New Roman CE"/>
      <charset val="238"/>
    </font>
    <font>
      <sz val="10"/>
      <name val="Times New Roman CE"/>
      <family val="1"/>
    </font>
    <font>
      <sz val="11"/>
      <name val="Arial CE"/>
      <family val="2"/>
      <charset val="238"/>
    </font>
    <font>
      <sz val="12"/>
      <name val="Courier"/>
      <family val="1"/>
      <charset val="238"/>
    </font>
    <font>
      <sz val="10"/>
      <name val="Arial CE"/>
      <family val="2"/>
      <charset val="1"/>
    </font>
    <font>
      <sz val="11"/>
      <color theme="1"/>
      <name val="Times New Roman"/>
      <family val="2"/>
      <charset val="238"/>
    </font>
    <font>
      <b/>
      <sz val="12"/>
      <name val="Arial CE"/>
      <family val="2"/>
      <charset val="238"/>
    </font>
    <font>
      <i/>
      <sz val="10"/>
      <name val="SL Dutch"/>
      <charset val="238"/>
    </font>
    <font>
      <b/>
      <sz val="11"/>
      <color indexed="63"/>
      <name val="Calibri"/>
      <family val="2"/>
      <charset val="238"/>
    </font>
    <font>
      <sz val="8"/>
      <color rgb="FF000000"/>
      <name val="Arial"/>
      <family val="2"/>
      <charset val="238"/>
    </font>
    <font>
      <sz val="10"/>
      <name val="Helv"/>
      <charset val="204"/>
    </font>
    <font>
      <sz val="10"/>
      <name val="Arial"/>
      <family val="2"/>
      <charset val="204"/>
    </font>
    <font>
      <b/>
      <sz val="18"/>
      <color indexed="62"/>
      <name val="Cambria"/>
      <family val="2"/>
      <charset val="238"/>
    </font>
    <font>
      <sz val="10"/>
      <color theme="1"/>
      <name val="Courier New"/>
      <family val="3"/>
      <charset val="238"/>
    </font>
    <font>
      <u/>
      <sz val="10"/>
      <color theme="10"/>
      <name val="Arial CE"/>
      <charset val="238"/>
    </font>
    <font>
      <b/>
      <sz val="18"/>
      <color indexed="56"/>
      <name val="Cambria"/>
      <family val="2"/>
      <charset val="238"/>
    </font>
    <font>
      <sz val="12"/>
      <color theme="1"/>
      <name val="Calibri Light"/>
      <family val="1"/>
      <charset val="238"/>
      <scheme val="major"/>
    </font>
    <font>
      <u/>
      <sz val="10"/>
      <name val="Arial"/>
      <family val="2"/>
      <charset val="238"/>
    </font>
    <font>
      <i/>
      <sz val="10"/>
      <name val="Arial"/>
      <family val="2"/>
      <charset val="238"/>
    </font>
    <font>
      <b/>
      <sz val="9"/>
      <name val="Arial"/>
      <family val="2"/>
      <charset val="238"/>
    </font>
    <font>
      <b/>
      <i/>
      <sz val="12"/>
      <name val="Arial"/>
      <family val="2"/>
      <charset val="238"/>
    </font>
    <font>
      <sz val="9"/>
      <name val="Arial"/>
      <family val="2"/>
    </font>
    <font>
      <vertAlign val="superscript"/>
      <sz val="10"/>
      <name val="Arial"/>
      <family val="2"/>
    </font>
    <font>
      <b/>
      <sz val="9"/>
      <name val="Arial"/>
      <family val="2"/>
    </font>
    <font>
      <sz val="9"/>
      <name val="Arial CE"/>
      <family val="2"/>
      <charset val="238"/>
    </font>
    <font>
      <b/>
      <sz val="9"/>
      <name val="Arial CE"/>
      <family val="2"/>
      <charset val="238"/>
    </font>
    <font>
      <b/>
      <sz val="9"/>
      <name val="Arial CE"/>
      <charset val="238"/>
    </font>
    <font>
      <sz val="11"/>
      <color rgb="FFFF0000"/>
      <name val="Arial CE"/>
      <family val="2"/>
      <charset val="238"/>
    </font>
    <font>
      <b/>
      <sz val="20"/>
      <color theme="1"/>
      <name val="Calibri"/>
      <family val="2"/>
      <charset val="238"/>
      <scheme val="minor"/>
    </font>
    <font>
      <sz val="11"/>
      <name val="Arial"/>
      <family val="2"/>
    </font>
    <font>
      <b/>
      <sz val="10"/>
      <name val="Arial Narrow"/>
      <family val="2"/>
      <charset val="238"/>
    </font>
    <font>
      <b/>
      <u/>
      <sz val="10"/>
      <name val="Arial CE"/>
      <charset val="238"/>
    </font>
    <font>
      <b/>
      <sz val="10"/>
      <name val="Arial Baltic"/>
      <family val="2"/>
      <charset val="238"/>
    </font>
    <font>
      <sz val="10"/>
      <name val="Arial Baltic"/>
      <family val="2"/>
      <charset val="238"/>
    </font>
    <font>
      <b/>
      <sz val="11"/>
      <color theme="1"/>
      <name val="Calibri"/>
      <family val="2"/>
      <charset val="238"/>
      <scheme val="minor"/>
    </font>
  </fonts>
  <fills count="29">
    <fill>
      <patternFill patternType="none"/>
    </fill>
    <fill>
      <patternFill patternType="gray125"/>
    </fill>
    <fill>
      <patternFill patternType="solid">
        <fgColor indexed="26"/>
      </patternFill>
    </fill>
    <fill>
      <patternFill patternType="solid">
        <fgColor indexed="4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indexed="62"/>
      </patternFill>
    </fill>
    <fill>
      <patternFill patternType="solid">
        <fgColor indexed="57"/>
      </patternFill>
    </fill>
    <fill>
      <patternFill patternType="solid">
        <fgColor indexed="36"/>
      </patternFill>
    </fill>
    <fill>
      <patternFill patternType="solid">
        <fgColor indexed="22"/>
      </patternFill>
    </fill>
    <fill>
      <patternFill patternType="solid">
        <fgColor indexed="44"/>
      </patternFill>
    </fill>
    <fill>
      <patternFill patternType="solid">
        <fgColor indexed="29"/>
      </patternFill>
    </fill>
    <fill>
      <patternFill patternType="solid">
        <fgColor indexed="27"/>
      </patternFill>
    </fill>
    <fill>
      <patternFill patternType="solid">
        <fgColor rgb="FFFFFFFF"/>
        <bgColor indexed="64"/>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52"/>
      </patternFill>
    </fill>
    <fill>
      <patternFill patternType="solid">
        <fgColor theme="0"/>
        <bgColor indexed="64"/>
      </patternFill>
    </fill>
  </fills>
  <borders count="22">
    <border>
      <left/>
      <right/>
      <top/>
      <bottom/>
      <diagonal/>
    </border>
    <border>
      <left/>
      <right/>
      <top/>
      <bottom style="thin">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56"/>
      </top>
      <bottom style="double">
        <color indexed="56"/>
      </bottom>
      <diagonal/>
    </border>
    <border>
      <left/>
      <right/>
      <top style="thin">
        <color indexed="62"/>
      </top>
      <bottom style="double">
        <color indexed="62"/>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s>
  <cellStyleXfs count="435">
    <xf numFmtId="0" fontId="0" fillId="0" borderId="0"/>
    <xf numFmtId="43" fontId="1" fillId="0" borderId="0" applyFont="0" applyFill="0" applyBorder="0" applyAlignment="0" applyProtection="0"/>
    <xf numFmtId="9" fontId="1" fillId="0" borderId="0" applyFont="0" applyFill="0" applyBorder="0" applyAlignment="0" applyProtection="0"/>
    <xf numFmtId="0" fontId="39" fillId="0" borderId="0"/>
    <xf numFmtId="0" fontId="41" fillId="0" borderId="0"/>
    <xf numFmtId="167" fontId="64" fillId="0" borderId="0"/>
    <xf numFmtId="0" fontId="66" fillId="0" borderId="0"/>
    <xf numFmtId="0" fontId="67" fillId="8" borderId="0" applyNumberFormat="0" applyBorder="0" applyAlignment="0" applyProtection="0"/>
    <xf numFmtId="0" fontId="67" fillId="6" borderId="0" applyNumberFormat="0" applyBorder="0" applyAlignment="0" applyProtection="0"/>
    <xf numFmtId="0" fontId="67" fillId="7" borderId="0" applyNumberFormat="0" applyBorder="0" applyAlignment="0" applyProtection="0"/>
    <xf numFmtId="0" fontId="67" fillId="9" borderId="0" applyNumberFormat="0" applyBorder="0" applyAlignment="0" applyProtection="0"/>
    <xf numFmtId="0" fontId="67" fillId="10" borderId="0" applyNumberFormat="0" applyBorder="0" applyAlignment="0" applyProtection="0"/>
    <xf numFmtId="0" fontId="67" fillId="11" borderId="0" applyNumberFormat="0" applyBorder="0" applyAlignment="0" applyProtection="0"/>
    <xf numFmtId="0" fontId="77" fillId="12" borderId="0" applyNumberFormat="0" applyBorder="0" applyAlignment="0" applyProtection="0"/>
    <xf numFmtId="0" fontId="80" fillId="13" borderId="3" applyNumberFormat="0" applyAlignment="0" applyProtection="0"/>
    <xf numFmtId="0" fontId="75" fillId="14" borderId="4" applyNumberFormat="0" applyAlignment="0" applyProtection="0"/>
    <xf numFmtId="164" fontId="66" fillId="0" borderId="0" applyFont="0" applyFill="0" applyBorder="0" applyAlignment="0" applyProtection="0"/>
    <xf numFmtId="3" fontId="66" fillId="0" borderId="0" applyFont="0" applyFill="0" applyBorder="0" applyAlignment="0" applyProtection="0"/>
    <xf numFmtId="168" fontId="66" fillId="0" borderId="0" applyFont="0" applyFill="0" applyBorder="0" applyAlignment="0" applyProtection="0"/>
    <xf numFmtId="0" fontId="66" fillId="0" borderId="0" applyFont="0" applyFill="0" applyBorder="0" applyAlignment="0" applyProtection="0"/>
    <xf numFmtId="0" fontId="73" fillId="0" borderId="0" applyNumberFormat="0" applyFill="0" applyBorder="0" applyAlignment="0" applyProtection="0"/>
    <xf numFmtId="2" fontId="66" fillId="0" borderId="0" applyFont="0" applyFill="0" applyBorder="0" applyAlignment="0" applyProtection="0"/>
    <xf numFmtId="0" fontId="81" fillId="0" borderId="5" applyNumberFormat="0" applyFill="0" applyAlignment="0" applyProtection="0"/>
    <xf numFmtId="0" fontId="82" fillId="0" borderId="6" applyNumberFormat="0" applyFill="0" applyAlignment="0" applyProtection="0"/>
    <xf numFmtId="0" fontId="83" fillId="0" borderId="7" applyNumberFormat="0" applyFill="0" applyAlignment="0" applyProtection="0"/>
    <xf numFmtId="0" fontId="83" fillId="0" borderId="0" applyNumberFormat="0" applyFill="0" applyBorder="0" applyAlignment="0" applyProtection="0"/>
    <xf numFmtId="0" fontId="78" fillId="4" borderId="3" applyNumberFormat="0" applyAlignment="0" applyProtection="0"/>
    <xf numFmtId="0" fontId="72" fillId="0" borderId="8" applyNumberFormat="0" applyFill="0" applyAlignment="0" applyProtection="0"/>
    <xf numFmtId="0" fontId="68" fillId="0" borderId="9" applyNumberFormat="0" applyFill="0" applyAlignment="0" applyProtection="0"/>
    <xf numFmtId="0" fontId="69" fillId="0" borderId="10" applyNumberFormat="0" applyFill="0" applyAlignment="0" applyProtection="0"/>
    <xf numFmtId="0" fontId="70" fillId="0" borderId="11" applyNumberFormat="0" applyFill="0" applyAlignment="0" applyProtection="0"/>
    <xf numFmtId="0" fontId="70" fillId="0" borderId="0" applyNumberFormat="0" applyFill="0" applyBorder="0" applyAlignment="0" applyProtection="0"/>
    <xf numFmtId="0" fontId="84" fillId="4" borderId="0" applyNumberFormat="0" applyBorder="0" applyAlignment="0" applyProtection="0"/>
    <xf numFmtId="0" fontId="71" fillId="4" borderId="0" applyNumberFormat="0" applyBorder="0" applyAlignment="0" applyProtection="0"/>
    <xf numFmtId="0" fontId="41" fillId="2" borderId="12" applyNumberFormat="0" applyFont="0" applyAlignment="0" applyProtection="0"/>
    <xf numFmtId="0" fontId="4" fillId="2" borderId="12" applyNumberFormat="0" applyFont="0" applyAlignment="0" applyProtection="0"/>
    <xf numFmtId="9" fontId="66" fillId="0" borderId="0" applyFont="0" applyFill="0" applyBorder="0" applyAlignment="0" applyProtection="0"/>
    <xf numFmtId="0" fontId="73" fillId="0" borderId="0" applyNumberFormat="0" applyFill="0" applyBorder="0" applyAlignment="0" applyProtection="0"/>
    <xf numFmtId="0" fontId="67" fillId="15" borderId="0" applyNumberFormat="0" applyBorder="0" applyAlignment="0" applyProtection="0"/>
    <xf numFmtId="0" fontId="67" fillId="11" borderId="0" applyNumberFormat="0" applyBorder="0" applyAlignment="0" applyProtection="0"/>
    <xf numFmtId="0" fontId="67" fillId="16" borderId="0" applyNumberFormat="0" applyBorder="0" applyAlignment="0" applyProtection="0"/>
    <xf numFmtId="0" fontId="67" fillId="17" borderId="0" applyNumberFormat="0" applyBorder="0" applyAlignment="0" applyProtection="0"/>
    <xf numFmtId="0" fontId="67" fillId="10" borderId="0" applyNumberFormat="0" applyBorder="0" applyAlignment="0" applyProtection="0"/>
    <xf numFmtId="0" fontId="67" fillId="6" borderId="0" applyNumberFormat="0" applyBorder="0" applyAlignment="0" applyProtection="0"/>
    <xf numFmtId="0" fontId="74" fillId="0" borderId="13" applyNumberFormat="0" applyFill="0" applyAlignment="0" applyProtection="0"/>
    <xf numFmtId="0" fontId="75" fillId="14" borderId="4" applyNumberFormat="0" applyAlignment="0" applyProtection="0"/>
    <xf numFmtId="0" fontId="76" fillId="18" borderId="3" applyNumberFormat="0" applyAlignment="0" applyProtection="0"/>
    <xf numFmtId="0" fontId="77" fillId="5" borderId="0" applyNumberFormat="0" applyBorder="0" applyAlignment="0" applyProtection="0"/>
    <xf numFmtId="0" fontId="79" fillId="0" borderId="14" applyNumberFormat="0" applyFill="0" applyAlignment="0" applyProtection="0"/>
    <xf numFmtId="0" fontId="78" fillId="3" borderId="3" applyNumberFormat="0" applyAlignment="0" applyProtection="0"/>
    <xf numFmtId="0" fontId="79" fillId="0" borderId="15" applyNumberFormat="0" applyFill="0" applyAlignment="0" applyProtection="0"/>
    <xf numFmtId="0" fontId="4" fillId="0" borderId="0"/>
    <xf numFmtId="0"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8" fontId="4" fillId="0" borderId="0" applyFont="0" applyFill="0" applyBorder="0" applyAlignment="0" applyProtection="0"/>
    <xf numFmtId="3" fontId="4" fillId="0" borderId="0" applyFont="0" applyFill="0" applyBorder="0" applyAlignment="0" applyProtection="0"/>
    <xf numFmtId="164" fontId="4" fillId="0" borderId="0" applyFont="0" applyFill="0" applyBorder="0" applyAlignment="0" applyProtection="0"/>
    <xf numFmtId="0" fontId="4" fillId="0" borderId="0"/>
    <xf numFmtId="168" fontId="4" fillId="0" borderId="0" applyFont="0" applyFill="0" applyBorder="0" applyAlignment="0" applyProtection="0"/>
    <xf numFmtId="168"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xf numFmtId="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168"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168" fontId="4" fillId="0" borderId="0" applyFont="0" applyFill="0" applyBorder="0" applyAlignment="0" applyProtection="0"/>
    <xf numFmtId="0" fontId="4" fillId="0" borderId="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168"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97" fillId="0" borderId="0"/>
    <xf numFmtId="0" fontId="41" fillId="0" borderId="0"/>
    <xf numFmtId="0" fontId="98" fillId="0" borderId="0"/>
    <xf numFmtId="0" fontId="99" fillId="0" borderId="0"/>
    <xf numFmtId="0" fontId="100" fillId="19" borderId="0" applyNumberFormat="0" applyBorder="0" applyAlignment="0" applyProtection="0"/>
    <xf numFmtId="0" fontId="100" fillId="20" borderId="0" applyNumberFormat="0" applyBorder="0" applyAlignment="0" applyProtection="0"/>
    <xf numFmtId="0" fontId="100" fillId="2" borderId="0" applyNumberFormat="0" applyBorder="0" applyAlignment="0" applyProtection="0"/>
    <xf numFmtId="0" fontId="100" fillId="3" borderId="0" applyNumberFormat="0" applyBorder="0" applyAlignment="0" applyProtection="0"/>
    <xf numFmtId="0" fontId="100" fillId="21" borderId="0" applyNumberFormat="0" applyBorder="0" applyAlignment="0" applyProtection="0"/>
    <xf numFmtId="0" fontId="100" fillId="2" borderId="0" applyNumberFormat="0" applyBorder="0" applyAlignment="0" applyProtection="0"/>
    <xf numFmtId="0" fontId="100" fillId="21" borderId="0" applyNumberFormat="0" applyBorder="0" applyAlignment="0" applyProtection="0"/>
    <xf numFmtId="0" fontId="100" fillId="20" borderId="0" applyNumberFormat="0" applyBorder="0" applyAlignment="0" applyProtection="0"/>
    <xf numFmtId="0" fontId="100" fillId="4" borderId="0" applyNumberFormat="0" applyBorder="0" applyAlignment="0" applyProtection="0"/>
    <xf numFmtId="0" fontId="100" fillId="5" borderId="0" applyNumberFormat="0" applyBorder="0" applyAlignment="0" applyProtection="0"/>
    <xf numFmtId="0" fontId="100" fillId="21" borderId="0" applyNumberFormat="0" applyBorder="0" applyAlignment="0" applyProtection="0"/>
    <xf numFmtId="0" fontId="100" fillId="2" borderId="0" applyNumberFormat="0" applyBorder="0" applyAlignment="0" applyProtection="0"/>
    <xf numFmtId="0" fontId="67" fillId="21" borderId="0" applyNumberFormat="0" applyBorder="0" applyAlignment="0" applyProtection="0"/>
    <xf numFmtId="0" fontId="67" fillId="6" borderId="0" applyNumberFormat="0" applyBorder="0" applyAlignment="0" applyProtection="0"/>
    <xf numFmtId="0" fontId="67" fillId="7" borderId="0" applyNumberFormat="0" applyBorder="0" applyAlignment="0" applyProtection="0"/>
    <xf numFmtId="0" fontId="67" fillId="5" borderId="0" applyNumberFormat="0" applyBorder="0" applyAlignment="0" applyProtection="0"/>
    <xf numFmtId="0" fontId="67" fillId="21" borderId="0" applyNumberFormat="0" applyBorder="0" applyAlignment="0" applyProtection="0"/>
    <xf numFmtId="0" fontId="67" fillId="20" borderId="0" applyNumberFormat="0" applyBorder="0" applyAlignment="0" applyProtection="0"/>
    <xf numFmtId="0" fontId="67" fillId="8" borderId="0" applyNumberFormat="0" applyBorder="0" applyAlignment="0" applyProtection="0"/>
    <xf numFmtId="0" fontId="67" fillId="6" borderId="0" applyNumberFormat="0" applyBorder="0" applyAlignment="0" applyProtection="0"/>
    <xf numFmtId="0" fontId="67" fillId="7" borderId="0" applyNumberFormat="0" applyBorder="0" applyAlignment="0" applyProtection="0"/>
    <xf numFmtId="0" fontId="67" fillId="9" borderId="0" applyNumberFormat="0" applyBorder="0" applyAlignment="0" applyProtection="0"/>
    <xf numFmtId="0" fontId="67" fillId="10" borderId="0" applyNumberFormat="0" applyBorder="0" applyAlignment="0" applyProtection="0"/>
    <xf numFmtId="0" fontId="67" fillId="11" borderId="0" applyNumberFormat="0" applyBorder="0" applyAlignment="0" applyProtection="0"/>
    <xf numFmtId="0" fontId="77" fillId="12" borderId="0" applyNumberFormat="0" applyBorder="0" applyAlignment="0" applyProtection="0"/>
    <xf numFmtId="0" fontId="80" fillId="13" borderId="3" applyNumberFormat="0" applyAlignment="0" applyProtection="0"/>
    <xf numFmtId="0" fontId="75" fillId="14" borderId="4" applyNumberFormat="0" applyAlignment="0" applyProtection="0"/>
    <xf numFmtId="48" fontId="16" fillId="0" borderId="0" applyFill="0" applyBorder="0" applyAlignment="0" applyProtection="0"/>
    <xf numFmtId="48" fontId="16" fillId="0" borderId="0" applyFill="0" applyBorder="0" applyAlignment="0" applyProtection="0"/>
    <xf numFmtId="48" fontId="16" fillId="0" borderId="0" applyFill="0" applyBorder="0" applyAlignment="0" applyProtection="0"/>
    <xf numFmtId="48" fontId="16" fillId="0" borderId="0" applyFill="0" applyBorder="0" applyAlignment="0" applyProtection="0"/>
    <xf numFmtId="172" fontId="101" fillId="0" borderId="0">
      <protection locked="0"/>
    </xf>
    <xf numFmtId="172" fontId="102" fillId="0" borderId="0">
      <protection locked="0"/>
    </xf>
    <xf numFmtId="0" fontId="103" fillId="0" borderId="18" applyAlignment="0"/>
    <xf numFmtId="173" fontId="104" fillId="0" borderId="0" applyFill="0" applyBorder="0" applyAlignment="0" applyProtection="0"/>
    <xf numFmtId="0" fontId="73" fillId="0" borderId="0" applyNumberFormat="0" applyFill="0" applyBorder="0" applyAlignment="0" applyProtection="0"/>
    <xf numFmtId="174" fontId="101" fillId="0" borderId="0">
      <protection locked="0"/>
    </xf>
    <xf numFmtId="174" fontId="102" fillId="0" borderId="0">
      <protection locked="0"/>
    </xf>
    <xf numFmtId="0" fontId="105" fillId="21" borderId="0" applyNumberFormat="0" applyBorder="0" applyAlignment="0" applyProtection="0"/>
    <xf numFmtId="0" fontId="81" fillId="0" borderId="5" applyNumberFormat="0" applyFill="0" applyAlignment="0" applyProtection="0"/>
    <xf numFmtId="0" fontId="82" fillId="0" borderId="6" applyNumberFormat="0" applyFill="0" applyAlignment="0" applyProtection="0"/>
    <xf numFmtId="0" fontId="83" fillId="0" borderId="7" applyNumberFormat="0" applyFill="0" applyAlignment="0" applyProtection="0"/>
    <xf numFmtId="0" fontId="83" fillId="0" borderId="0" applyNumberFormat="0" applyFill="0" applyBorder="0" applyAlignment="0" applyProtection="0"/>
    <xf numFmtId="175" fontId="106" fillId="0" borderId="0">
      <protection locked="0"/>
    </xf>
    <xf numFmtId="175" fontId="107" fillId="0" borderId="0">
      <protection locked="0"/>
    </xf>
    <xf numFmtId="175" fontId="106" fillId="0" borderId="0">
      <protection locked="0"/>
    </xf>
    <xf numFmtId="175" fontId="107" fillId="0" borderId="0">
      <protection locked="0"/>
    </xf>
    <xf numFmtId="0" fontId="78" fillId="4" borderId="3" applyNumberFormat="0" applyAlignment="0" applyProtection="0"/>
    <xf numFmtId="4" fontId="108" fillId="0" borderId="19">
      <alignment horizontal="left" vertical="center" wrapText="1"/>
    </xf>
    <xf numFmtId="39" fontId="30" fillId="0" borderId="20">
      <alignment horizontal="right" vertical="top" wrapText="1"/>
    </xf>
    <xf numFmtId="39" fontId="30" fillId="0" borderId="20">
      <alignment horizontal="right" vertical="top" wrapText="1"/>
    </xf>
    <xf numFmtId="39" fontId="30" fillId="0" borderId="20">
      <alignment horizontal="right" vertical="top" wrapText="1"/>
    </xf>
    <xf numFmtId="39" fontId="30" fillId="0" borderId="20">
      <alignment horizontal="right" vertical="top" wrapText="1"/>
    </xf>
    <xf numFmtId="0" fontId="72" fillId="0" borderId="8" applyNumberFormat="0" applyFill="0" applyAlignment="0" applyProtection="0"/>
    <xf numFmtId="0" fontId="4" fillId="0" borderId="0"/>
    <xf numFmtId="0" fontId="4" fillId="0" borderId="0"/>
    <xf numFmtId="0" fontId="1" fillId="0" borderId="0"/>
    <xf numFmtId="0" fontId="4" fillId="0" borderId="0"/>
    <xf numFmtId="0" fontId="109" fillId="0" borderId="0"/>
    <xf numFmtId="0" fontId="109" fillId="0" borderId="0"/>
    <xf numFmtId="0" fontId="109" fillId="0" borderId="0"/>
    <xf numFmtId="0" fontId="109" fillId="0" borderId="0"/>
    <xf numFmtId="0" fontId="109" fillId="0" borderId="0"/>
    <xf numFmtId="0" fontId="4" fillId="0" borderId="0"/>
    <xf numFmtId="0" fontId="109" fillId="0" borderId="0"/>
    <xf numFmtId="0" fontId="109" fillId="0" borderId="0"/>
    <xf numFmtId="0" fontId="109" fillId="0" borderId="0"/>
    <xf numFmtId="0" fontId="28" fillId="0" borderId="0">
      <alignment vertical="top" wrapText="1"/>
    </xf>
    <xf numFmtId="0" fontId="28" fillId="0" borderId="0">
      <alignment vertical="top" wrapText="1"/>
    </xf>
    <xf numFmtId="0" fontId="28" fillId="0" borderId="0">
      <alignment vertical="top" wrapText="1"/>
    </xf>
    <xf numFmtId="0" fontId="28" fillId="0" borderId="0">
      <alignment vertical="top" wrapText="1"/>
    </xf>
    <xf numFmtId="0" fontId="110" fillId="0" borderId="0"/>
    <xf numFmtId="0" fontId="4" fillId="0" borderId="0"/>
    <xf numFmtId="0" fontId="30" fillId="0" borderId="0"/>
    <xf numFmtId="0" fontId="4" fillId="0" borderId="0"/>
    <xf numFmtId="0" fontId="4" fillId="0" borderId="0"/>
    <xf numFmtId="0" fontId="99" fillId="0" borderId="0">
      <alignment vertical="top" wrapText="1"/>
    </xf>
    <xf numFmtId="0" fontId="4" fillId="0" borderId="0"/>
    <xf numFmtId="0" fontId="41" fillId="0" borderId="0"/>
    <xf numFmtId="0" fontId="111" fillId="0" borderId="0"/>
    <xf numFmtId="0" fontId="112"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4" fillId="0" borderId="0"/>
    <xf numFmtId="0" fontId="112" fillId="0" borderId="0"/>
    <xf numFmtId="0" fontId="112" fillId="0" borderId="0"/>
    <xf numFmtId="0" fontId="112" fillId="0" borderId="0"/>
    <xf numFmtId="0" fontId="4" fillId="0" borderId="0"/>
    <xf numFmtId="0" fontId="112" fillId="0" borderId="0"/>
    <xf numFmtId="0" fontId="4" fillId="0" borderId="0"/>
    <xf numFmtId="0" fontId="1" fillId="0" borderId="0"/>
    <xf numFmtId="0" fontId="30" fillId="0" borderId="0"/>
    <xf numFmtId="0" fontId="113" fillId="0" borderId="0"/>
    <xf numFmtId="0" fontId="114" fillId="0" borderId="0">
      <alignment vertical="top" wrapText="1"/>
    </xf>
    <xf numFmtId="0" fontId="100" fillId="0" borderId="0"/>
    <xf numFmtId="0" fontId="1" fillId="0" borderId="0"/>
    <xf numFmtId="0" fontId="1" fillId="0" borderId="0"/>
    <xf numFmtId="0" fontId="1" fillId="0" borderId="0"/>
    <xf numFmtId="0" fontId="112" fillId="0" borderId="0"/>
    <xf numFmtId="0" fontId="112" fillId="0" borderId="0"/>
    <xf numFmtId="0" fontId="112" fillId="0" borderId="0"/>
    <xf numFmtId="0" fontId="112"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12" fillId="0" borderId="0"/>
    <xf numFmtId="0" fontId="112" fillId="0" borderId="0"/>
    <xf numFmtId="0" fontId="112" fillId="0" borderId="0"/>
    <xf numFmtId="0" fontId="112" fillId="0" borderId="0"/>
    <xf numFmtId="0" fontId="112" fillId="0" borderId="0"/>
    <xf numFmtId="0" fontId="1" fillId="0" borderId="0"/>
    <xf numFmtId="0" fontId="1" fillId="0" borderId="0"/>
    <xf numFmtId="0" fontId="100" fillId="0" borderId="0"/>
    <xf numFmtId="0" fontId="4" fillId="0" borderId="0"/>
    <xf numFmtId="0" fontId="112" fillId="0" borderId="0"/>
    <xf numFmtId="0" fontId="112" fillId="0" borderId="0"/>
    <xf numFmtId="0" fontId="112" fillId="0" borderId="0"/>
    <xf numFmtId="0" fontId="112" fillId="0" borderId="0"/>
    <xf numFmtId="0" fontId="112" fillId="0" borderId="0"/>
    <xf numFmtId="0" fontId="115" fillId="0" borderId="0"/>
    <xf numFmtId="0" fontId="112" fillId="0" borderId="0"/>
    <xf numFmtId="0" fontId="112" fillId="0" borderId="0"/>
    <xf numFmtId="0" fontId="112" fillId="0" borderId="0"/>
    <xf numFmtId="0" fontId="112" fillId="0" borderId="0"/>
    <xf numFmtId="0" fontId="112"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4" fillId="0" borderId="0"/>
    <xf numFmtId="0" fontId="84" fillId="4" borderId="0" applyNumberFormat="0" applyBorder="0" applyAlignment="0" applyProtection="0"/>
    <xf numFmtId="0" fontId="116" fillId="0" borderId="0">
      <alignment horizontal="left" vertical="top" wrapText="1" readingOrder="1"/>
    </xf>
    <xf numFmtId="0" fontId="104" fillId="0" borderId="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4" fillId="0" borderId="0"/>
    <xf numFmtId="0" fontId="4" fillId="0" borderId="0"/>
    <xf numFmtId="0" fontId="4" fillId="0" borderId="0"/>
    <xf numFmtId="1" fontId="117" fillId="0" borderId="0"/>
    <xf numFmtId="0" fontId="41" fillId="2" borderId="12" applyNumberFormat="0" applyFont="0" applyAlignment="0" applyProtection="0"/>
    <xf numFmtId="9" fontId="100"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18" fillId="13" borderId="21" applyNumberFormat="0" applyAlignment="0" applyProtection="0"/>
    <xf numFmtId="0" fontId="119" fillId="22" borderId="0">
      <alignment horizontal="left" vertical="top"/>
    </xf>
    <xf numFmtId="0" fontId="28" fillId="0" borderId="0"/>
    <xf numFmtId="0" fontId="28" fillId="0" borderId="0"/>
    <xf numFmtId="0" fontId="28" fillId="0" borderId="0"/>
    <xf numFmtId="0" fontId="120" fillId="0" borderId="0"/>
    <xf numFmtId="0" fontId="121" fillId="0" borderId="0"/>
    <xf numFmtId="0" fontId="30" fillId="0" borderId="16">
      <alignment horizontal="left" vertical="top" wrapText="1"/>
    </xf>
    <xf numFmtId="0" fontId="30" fillId="0" borderId="16">
      <alignment horizontal="left" vertical="top" wrapText="1"/>
    </xf>
    <xf numFmtId="0" fontId="30" fillId="0" borderId="16">
      <alignment horizontal="left" vertical="top" wrapText="1"/>
    </xf>
    <xf numFmtId="0" fontId="30" fillId="0" borderId="16">
      <alignment horizontal="left" vertical="top" wrapText="1"/>
    </xf>
    <xf numFmtId="0" fontId="30" fillId="0" borderId="17">
      <alignment horizontal="left" vertical="top" wrapText="1"/>
    </xf>
    <xf numFmtId="0" fontId="30" fillId="0" borderId="17">
      <alignment horizontal="left" vertical="top" wrapText="1"/>
    </xf>
    <xf numFmtId="0" fontId="30" fillId="0" borderId="17">
      <alignment horizontal="left" vertical="top" wrapText="1"/>
    </xf>
    <xf numFmtId="0" fontId="30" fillId="0" borderId="17">
      <alignment horizontal="left" vertical="top" wrapText="1"/>
    </xf>
    <xf numFmtId="0" fontId="122" fillId="0" borderId="0" applyNumberFormat="0" applyFill="0" applyBorder="0" applyAlignment="0" applyProtection="0"/>
    <xf numFmtId="175" fontId="101" fillId="0" borderId="2">
      <protection locked="0"/>
    </xf>
    <xf numFmtId="175" fontId="102" fillId="0" borderId="2">
      <protection locked="0"/>
    </xf>
    <xf numFmtId="0" fontId="79" fillId="0" borderId="15" applyNumberFormat="0" applyFill="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7" fontId="28" fillId="0" borderId="0" applyFont="0" applyFill="0" applyBorder="0" applyAlignment="0" applyProtection="0"/>
    <xf numFmtId="177" fontId="28" fillId="0" borderId="0" applyFont="0" applyFill="0" applyBorder="0" applyAlignment="0" applyProtection="0"/>
    <xf numFmtId="177" fontId="28" fillId="0" borderId="0" applyFont="0" applyFill="0" applyBorder="0" applyAlignment="0" applyProtection="0"/>
    <xf numFmtId="176" fontId="28" fillId="0" borderId="0" applyFont="0" applyFill="0" applyBorder="0" applyAlignment="0" applyProtection="0"/>
    <xf numFmtId="176" fontId="28" fillId="0" borderId="0" applyFont="0" applyFill="0" applyBorder="0" applyAlignment="0" applyProtection="0"/>
    <xf numFmtId="176" fontId="41" fillId="0" borderId="0" applyFont="0" applyFill="0" applyBorder="0" applyAlignment="0" applyProtection="0"/>
    <xf numFmtId="176" fontId="112" fillId="0" borderId="0" applyFont="0" applyFill="0" applyBorder="0" applyAlignment="0" applyProtection="0"/>
    <xf numFmtId="176" fontId="112" fillId="0" borderId="0" applyFont="0" applyFill="0" applyBorder="0" applyAlignment="0" applyProtection="0"/>
    <xf numFmtId="176" fontId="112" fillId="0" borderId="0" applyFont="0" applyFill="0" applyBorder="0" applyAlignment="0" applyProtection="0"/>
    <xf numFmtId="176" fontId="112" fillId="0" borderId="0" applyFont="0" applyFill="0" applyBorder="0" applyAlignment="0" applyProtection="0"/>
    <xf numFmtId="171" fontId="4" fillId="0" borderId="0" applyFill="0" applyBorder="0" applyAlignment="0" applyProtection="0"/>
    <xf numFmtId="164" fontId="28" fillId="0" borderId="0" applyFont="0" applyFill="0" applyBorder="0" applyAlignment="0" applyProtection="0"/>
    <xf numFmtId="178" fontId="28" fillId="0" borderId="0" applyFont="0" applyFill="0" applyBorder="0" applyAlignment="0" applyProtection="0"/>
    <xf numFmtId="178" fontId="28" fillId="0" borderId="0" applyFont="0" applyFill="0" applyBorder="0" applyAlignment="0" applyProtection="0"/>
    <xf numFmtId="178"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28" fillId="0" borderId="0" applyFont="0" applyFill="0" applyBorder="0" applyAlignment="0" applyProtection="0"/>
    <xf numFmtId="164" fontId="4" fillId="0" borderId="0" applyFont="0" applyFill="0" applyBorder="0" applyAlignment="0" applyProtection="0"/>
    <xf numFmtId="164" fontId="112" fillId="0" borderId="0" applyFont="0" applyFill="0" applyBorder="0" applyAlignment="0" applyProtection="0"/>
    <xf numFmtId="164" fontId="112" fillId="0" borderId="0" applyFont="0" applyFill="0" applyBorder="0" applyAlignment="0" applyProtection="0"/>
    <xf numFmtId="164" fontId="112" fillId="0" borderId="0" applyFont="0" applyFill="0" applyBorder="0" applyAlignment="0" applyProtection="0"/>
    <xf numFmtId="164" fontId="112" fillId="0" borderId="0" applyFont="0" applyFill="0" applyBorder="0" applyAlignment="0" applyProtection="0"/>
    <xf numFmtId="0" fontId="72" fillId="0" borderId="0" applyNumberForma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97" fillId="0" borderId="0"/>
    <xf numFmtId="0" fontId="100" fillId="23" borderId="0" applyNumberFormat="0" applyBorder="0" applyAlignment="0" applyProtection="0"/>
    <xf numFmtId="0" fontId="100" fillId="5" borderId="0" applyNumberFormat="0" applyBorder="0" applyAlignment="0" applyProtection="0"/>
    <xf numFmtId="0" fontId="100" fillId="24" borderId="0" applyNumberFormat="0" applyBorder="0" applyAlignment="0" applyProtection="0"/>
    <xf numFmtId="0" fontId="100" fillId="12" borderId="0" applyNumberFormat="0" applyBorder="0" applyAlignment="0" applyProtection="0"/>
    <xf numFmtId="0" fontId="100" fillId="21" borderId="0" applyNumberFormat="0" applyBorder="0" applyAlignment="0" applyProtection="0"/>
    <xf numFmtId="0" fontId="100" fillId="3" borderId="0" applyNumberFormat="0" applyBorder="0" applyAlignment="0" applyProtection="0"/>
    <xf numFmtId="0" fontId="100" fillId="19" borderId="0" applyNumberFormat="0" applyBorder="0" applyAlignment="0" applyProtection="0"/>
    <xf numFmtId="0" fontId="100" fillId="20" borderId="0" applyNumberFormat="0" applyBorder="0" applyAlignment="0" applyProtection="0"/>
    <xf numFmtId="0" fontId="100" fillId="25" borderId="0" applyNumberFormat="0" applyBorder="0" applyAlignment="0" applyProtection="0"/>
    <xf numFmtId="0" fontId="100" fillId="12" borderId="0" applyNumberFormat="0" applyBorder="0" applyAlignment="0" applyProtection="0"/>
    <xf numFmtId="0" fontId="100" fillId="19" borderId="0" applyNumberFormat="0" applyBorder="0" applyAlignment="0" applyProtection="0"/>
    <xf numFmtId="0" fontId="100" fillId="7" borderId="0" applyNumberFormat="0" applyBorder="0" applyAlignment="0" applyProtection="0"/>
    <xf numFmtId="0" fontId="67" fillId="26" borderId="0" applyNumberFormat="0" applyBorder="0" applyAlignment="0" applyProtection="0"/>
    <xf numFmtId="0" fontId="67" fillId="20" borderId="0" applyNumberFormat="0" applyBorder="0" applyAlignment="0" applyProtection="0"/>
    <xf numFmtId="0" fontId="67" fillId="25" borderId="0" applyNumberFormat="0" applyBorder="0" applyAlignment="0" applyProtection="0"/>
    <xf numFmtId="0" fontId="67" fillId="17" borderId="0" applyNumberFormat="0" applyBorder="0" applyAlignment="0" applyProtection="0"/>
    <xf numFmtId="0" fontId="67" fillId="10" borderId="0" applyNumberFormat="0" applyBorder="0" applyAlignment="0" applyProtection="0"/>
    <xf numFmtId="0" fontId="67" fillId="27" borderId="0" applyNumberFormat="0" applyBorder="0" applyAlignment="0" applyProtection="0"/>
    <xf numFmtId="0" fontId="123" fillId="0" borderId="0"/>
    <xf numFmtId="165" fontId="123" fillId="0" borderId="0"/>
    <xf numFmtId="164" fontId="100" fillId="0" borderId="0" applyFont="0" applyFill="0" applyBorder="0" applyAlignment="0" applyProtection="0"/>
    <xf numFmtId="164" fontId="100" fillId="0" borderId="0" applyFont="0" applyFill="0" applyBorder="0" applyAlignment="0" applyProtection="0"/>
    <xf numFmtId="164" fontId="41"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00" fillId="0" borderId="0" applyFont="0" applyFill="0" applyBorder="0" applyAlignment="0" applyProtection="0"/>
    <xf numFmtId="164" fontId="4" fillId="0" borderId="0" applyFont="0" applyFill="0" applyBorder="0" applyAlignment="0" applyProtection="0"/>
    <xf numFmtId="179" fontId="28" fillId="0" borderId="0" applyFill="0" applyBorder="0" applyAlignment="0" applyProtection="0"/>
    <xf numFmtId="164" fontId="100"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0" fontId="105" fillId="24" borderId="0" applyNumberFormat="0" applyBorder="0" applyAlignment="0" applyProtection="0"/>
    <xf numFmtId="2" fontId="4" fillId="0" borderId="0" applyFont="0" applyFill="0" applyBorder="0" applyAlignment="0" applyProtection="0"/>
    <xf numFmtId="0" fontId="124" fillId="0" borderId="0" applyNumberFormat="0" applyFill="0" applyBorder="0" applyAlignment="0" applyProtection="0">
      <alignment vertical="top"/>
      <protection locked="0"/>
    </xf>
    <xf numFmtId="0" fontId="118" fillId="18" borderId="21" applyNumberFormat="0" applyAlignment="0" applyProtection="0"/>
    <xf numFmtId="0" fontId="68" fillId="0" borderId="9" applyNumberFormat="0" applyFill="0" applyAlignment="0" applyProtection="0"/>
    <xf numFmtId="0" fontId="69" fillId="0" borderId="10" applyNumberFormat="0" applyFill="0" applyAlignment="0" applyProtection="0"/>
    <xf numFmtId="0" fontId="70" fillId="0" borderId="11" applyNumberFormat="0" applyFill="0" applyAlignment="0" applyProtection="0"/>
    <xf numFmtId="0" fontId="70" fillId="0" borderId="0" applyNumberFormat="0" applyFill="0" applyBorder="0" applyAlignment="0" applyProtection="0"/>
    <xf numFmtId="0" fontId="125" fillId="0" borderId="0" applyNumberFormat="0" applyFill="0" applyBorder="0" applyAlignment="0" applyProtection="0"/>
    <xf numFmtId="0" fontId="71" fillId="4" borderId="0" applyNumberFormat="0" applyBorder="0" applyAlignment="0" applyProtection="0"/>
    <xf numFmtId="0" fontId="41" fillId="0" borderId="0"/>
    <xf numFmtId="0" fontId="41" fillId="0" borderId="0"/>
    <xf numFmtId="0" fontId="126" fillId="0" borderId="0"/>
    <xf numFmtId="0" fontId="4" fillId="0" borderId="0"/>
    <xf numFmtId="0" fontId="1" fillId="0" borderId="0"/>
    <xf numFmtId="0" fontId="4" fillId="0" borderId="0"/>
    <xf numFmtId="0" fontId="126" fillId="0" borderId="0"/>
    <xf numFmtId="0" fontId="4" fillId="2" borderId="12" applyNumberFormat="0" applyFont="0" applyAlignment="0" applyProtection="0"/>
    <xf numFmtId="0" fontId="72" fillId="0" borderId="0" applyNumberFormat="0" applyFill="0" applyBorder="0" applyAlignment="0" applyProtection="0"/>
    <xf numFmtId="9" fontId="100" fillId="0" borderId="0" applyFont="0" applyFill="0" applyBorder="0" applyAlignment="0" applyProtection="0"/>
    <xf numFmtId="9" fontId="4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00" fillId="0" borderId="0" applyFont="0" applyFill="0" applyBorder="0" applyAlignment="0" applyProtection="0"/>
    <xf numFmtId="9" fontId="100" fillId="0" borderId="0" applyFont="0" applyFill="0" applyBorder="0" applyAlignment="0" applyProtection="0"/>
    <xf numFmtId="0" fontId="73" fillId="0" borderId="0" applyNumberFormat="0" applyFill="0" applyBorder="0" applyAlignment="0" applyProtection="0"/>
    <xf numFmtId="0" fontId="67" fillId="15" borderId="0" applyNumberFormat="0" applyBorder="0" applyAlignment="0" applyProtection="0"/>
    <xf numFmtId="0" fontId="67" fillId="11" borderId="0" applyNumberFormat="0" applyBorder="0" applyAlignment="0" applyProtection="0"/>
    <xf numFmtId="0" fontId="67" fillId="16" borderId="0" applyNumberFormat="0" applyBorder="0" applyAlignment="0" applyProtection="0"/>
    <xf numFmtId="0" fontId="67" fillId="17" borderId="0" applyNumberFormat="0" applyBorder="0" applyAlignment="0" applyProtection="0"/>
    <xf numFmtId="0" fontId="67" fillId="10" borderId="0" applyNumberFormat="0" applyBorder="0" applyAlignment="0" applyProtection="0"/>
    <xf numFmtId="0" fontId="67" fillId="6" borderId="0" applyNumberFormat="0" applyBorder="0" applyAlignment="0" applyProtection="0"/>
    <xf numFmtId="0" fontId="74" fillId="0" borderId="13" applyNumberFormat="0" applyFill="0" applyAlignment="0" applyProtection="0"/>
    <xf numFmtId="0" fontId="75" fillId="14" borderId="4" applyNumberFormat="0" applyAlignment="0" applyProtection="0"/>
    <xf numFmtId="0" fontId="76" fillId="18" borderId="3" applyNumberFormat="0" applyAlignment="0" applyProtection="0"/>
    <xf numFmtId="0" fontId="77" fillId="5" borderId="0" applyNumberFormat="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78" fillId="3" borderId="3" applyNumberFormat="0" applyAlignment="0" applyProtection="0"/>
    <xf numFmtId="0" fontId="79" fillId="0" borderId="15" applyNumberFormat="0" applyFill="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11" fillId="0" borderId="0"/>
    <xf numFmtId="0" fontId="16" fillId="0" borderId="0" applyNumberFormat="0" applyFill="0" applyBorder="0" applyAlignment="0" applyProtection="0"/>
    <xf numFmtId="0" fontId="131" fillId="0" borderId="0"/>
    <xf numFmtId="0" fontId="131" fillId="0" borderId="0"/>
    <xf numFmtId="0" fontId="4" fillId="0" borderId="0" applyFill="0" applyBorder="0"/>
  </cellStyleXfs>
  <cellXfs count="486">
    <xf numFmtId="0" fontId="0" fillId="0" borderId="0" xfId="0"/>
    <xf numFmtId="0" fontId="2"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xf numFmtId="0" fontId="8" fillId="0" borderId="0" xfId="0" applyFont="1" applyAlignment="1">
      <alignment horizontal="left" vertical="center"/>
    </xf>
    <xf numFmtId="0" fontId="8" fillId="0" borderId="0" xfId="0" applyFont="1"/>
    <xf numFmtId="0" fontId="3" fillId="0" borderId="0" xfId="0" applyFont="1"/>
    <xf numFmtId="17" fontId="2" fillId="0" borderId="0" xfId="0" applyNumberFormat="1" applyFont="1" applyAlignment="1">
      <alignment horizontal="left"/>
    </xf>
    <xf numFmtId="17" fontId="9" fillId="0" borderId="0" xfId="0" applyNumberFormat="1" applyFont="1" applyAlignment="1">
      <alignment horizontal="left" vertical="center"/>
    </xf>
    <xf numFmtId="17" fontId="2" fillId="0" borderId="0" xfId="0" applyNumberFormat="1" applyFont="1"/>
    <xf numFmtId="17" fontId="9" fillId="0" borderId="0" xfId="0" applyNumberFormat="1" applyFont="1"/>
    <xf numFmtId="0" fontId="10" fillId="0" borderId="0" xfId="0" applyFont="1" applyAlignment="1">
      <alignment horizontal="right" vertical="center"/>
    </xf>
    <xf numFmtId="0" fontId="11" fillId="0" borderId="0" xfId="0" applyFont="1" applyAlignment="1">
      <alignment horizontal="left" vertical="center"/>
    </xf>
    <xf numFmtId="164" fontId="4" fillId="0" borderId="0" xfId="1" applyNumberFormat="1" applyFont="1" applyAlignment="1">
      <alignment horizontal="center" vertical="center"/>
    </xf>
    <xf numFmtId="0" fontId="12" fillId="0" borderId="0" xfId="0" applyFont="1" applyAlignment="1">
      <alignment horizontal="left" vertical="center"/>
    </xf>
    <xf numFmtId="0" fontId="4" fillId="0" borderId="0" xfId="0" applyFont="1" applyAlignment="1">
      <alignment vertical="top" wrapText="1"/>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6" fillId="0" borderId="0" xfId="0" applyFont="1"/>
    <xf numFmtId="0" fontId="14" fillId="0" borderId="0" xfId="0" applyFont="1" applyAlignment="1">
      <alignment horizontal="right" vertical="center"/>
    </xf>
    <xf numFmtId="0" fontId="14" fillId="0" borderId="0" xfId="0" applyFont="1" applyAlignment="1">
      <alignment vertical="top" wrapText="1"/>
    </xf>
    <xf numFmtId="0" fontId="14" fillId="0" borderId="0" xfId="0" applyFont="1" applyAlignment="1">
      <alignment horizontal="center" vertical="center" wrapText="1"/>
    </xf>
    <xf numFmtId="4" fontId="15" fillId="0" borderId="0" xfId="1" applyNumberFormat="1" applyFont="1" applyAlignment="1">
      <alignment horizontal="right" vertical="center"/>
    </xf>
    <xf numFmtId="0" fontId="17" fillId="0" borderId="0" xfId="0" applyFont="1" applyAlignment="1">
      <alignment horizontal="center" vertical="center" wrapText="1"/>
    </xf>
    <xf numFmtId="0" fontId="16" fillId="0" borderId="0" xfId="0" applyFont="1" applyAlignment="1">
      <alignment vertical="top" wrapText="1"/>
    </xf>
    <xf numFmtId="0" fontId="18" fillId="0" borderId="0" xfId="0" applyFont="1" applyAlignment="1">
      <alignment horizontal="right" vertical="center"/>
    </xf>
    <xf numFmtId="0" fontId="20" fillId="0" borderId="0" xfId="0" applyFont="1"/>
    <xf numFmtId="164" fontId="16" fillId="0" borderId="0" xfId="1" applyNumberFormat="1" applyFont="1" applyAlignment="1">
      <alignment horizontal="center" vertical="center"/>
    </xf>
    <xf numFmtId="164" fontId="4" fillId="0" borderId="0" xfId="1" applyNumberFormat="1" applyFont="1" applyAlignment="1">
      <alignment vertical="top" wrapText="1"/>
    </xf>
    <xf numFmtId="17" fontId="14" fillId="0" borderId="0" xfId="0" applyNumberFormat="1" applyFont="1" applyAlignment="1">
      <alignment horizontal="center" vertical="center" wrapText="1"/>
    </xf>
    <xf numFmtId="0" fontId="10" fillId="0" borderId="0" xfId="0" applyFont="1" applyAlignment="1">
      <alignment horizontal="center" vertical="center"/>
    </xf>
    <xf numFmtId="0" fontId="21" fillId="0" borderId="0" xfId="0" applyFont="1" applyAlignment="1">
      <alignment horizontal="left" vertical="center"/>
    </xf>
    <xf numFmtId="0" fontId="21" fillId="0" borderId="0" xfId="0" applyFont="1"/>
    <xf numFmtId="0" fontId="18" fillId="0" borderId="0" xfId="0" applyFont="1" applyAlignment="1">
      <alignment horizontal="center" vertical="center"/>
    </xf>
    <xf numFmtId="0" fontId="10" fillId="0" borderId="0" xfId="0" applyFont="1" applyAlignment="1">
      <alignment horizontal="center" wrapText="1"/>
    </xf>
    <xf numFmtId="4" fontId="4" fillId="0" borderId="0" xfId="1" applyNumberFormat="1" applyFont="1" applyAlignment="1">
      <alignment wrapText="1"/>
    </xf>
    <xf numFmtId="4" fontId="10" fillId="0" borderId="0" xfId="1" applyNumberFormat="1" applyFont="1" applyAlignment="1">
      <alignment horizontal="right" wrapText="1"/>
    </xf>
    <xf numFmtId="4" fontId="23" fillId="0" borderId="0" xfId="0" applyNumberFormat="1" applyFont="1" applyAlignment="1">
      <alignment horizontal="left"/>
    </xf>
    <xf numFmtId="0" fontId="0" fillId="0" borderId="0" xfId="0" applyAlignment="1">
      <alignment wrapText="1"/>
    </xf>
    <xf numFmtId="1" fontId="10" fillId="0" borderId="0" xfId="0" applyNumberFormat="1" applyFont="1" applyAlignment="1">
      <alignment horizontal="center" vertical="top" wrapText="1"/>
    </xf>
    <xf numFmtId="0" fontId="24" fillId="0" borderId="0" xfId="0" applyFont="1" applyAlignment="1">
      <alignment horizontal="center" vertical="top" wrapText="1"/>
    </xf>
    <xf numFmtId="4" fontId="25" fillId="0" borderId="0" xfId="0" applyNumberFormat="1" applyFont="1" applyAlignment="1">
      <alignment horizontal="center"/>
    </xf>
    <xf numFmtId="4" fontId="26" fillId="0" borderId="0" xfId="0" applyNumberFormat="1" applyFont="1" applyAlignment="1">
      <alignment horizontal="left"/>
    </xf>
    <xf numFmtId="0" fontId="27" fillId="0" borderId="0" xfId="0" applyFont="1"/>
    <xf numFmtId="4" fontId="28" fillId="0" borderId="0" xfId="0" applyNumberFormat="1" applyFont="1" applyAlignment="1">
      <alignment vertical="top" wrapText="1"/>
    </xf>
    <xf numFmtId="4" fontId="32" fillId="0" borderId="0" xfId="0" applyNumberFormat="1" applyFont="1" applyAlignment="1">
      <alignment horizontal="left"/>
    </xf>
    <xf numFmtId="4" fontId="33" fillId="0" borderId="0" xfId="0" applyNumberFormat="1" applyFont="1" applyAlignment="1">
      <alignment horizontal="center"/>
    </xf>
    <xf numFmtId="4" fontId="34" fillId="0" borderId="0" xfId="0" applyNumberFormat="1" applyFont="1" applyAlignment="1">
      <alignment horizontal="left"/>
    </xf>
    <xf numFmtId="0" fontId="33" fillId="0" borderId="0" xfId="0" applyFont="1" applyAlignment="1">
      <alignment horizontal="center" vertical="center" wrapText="1"/>
    </xf>
    <xf numFmtId="0" fontId="31" fillId="0" borderId="0" xfId="0" applyFont="1" applyAlignment="1">
      <alignment horizontal="left" vertical="top" wrapText="1"/>
    </xf>
    <xf numFmtId="4" fontId="38" fillId="0" borderId="0" xfId="0" applyNumberFormat="1" applyFont="1" applyAlignment="1">
      <alignment horizontal="center"/>
    </xf>
    <xf numFmtId="0" fontId="39" fillId="0" borderId="0" xfId="3" applyAlignment="1">
      <alignment wrapText="1"/>
    </xf>
    <xf numFmtId="0" fontId="42" fillId="0" borderId="0" xfId="4" applyFont="1" applyAlignment="1">
      <alignment horizontal="left" vertical="top" wrapText="1"/>
    </xf>
    <xf numFmtId="4" fontId="4" fillId="0" borderId="0" xfId="0" applyNumberFormat="1" applyFont="1" applyAlignment="1">
      <alignment vertical="top" wrapText="1"/>
    </xf>
    <xf numFmtId="4" fontId="4" fillId="0" borderId="0" xfId="1" applyNumberFormat="1" applyFont="1" applyAlignment="1">
      <alignment horizontal="right" wrapText="1"/>
    </xf>
    <xf numFmtId="164" fontId="4" fillId="0" borderId="0" xfId="1" applyNumberFormat="1" applyFont="1" applyAlignment="1">
      <alignment horizontal="right" wrapText="1"/>
    </xf>
    <xf numFmtId="4" fontId="4" fillId="0" borderId="0" xfId="0" applyNumberFormat="1" applyFont="1" applyAlignment="1">
      <alignment wrapText="1"/>
    </xf>
    <xf numFmtId="0" fontId="28" fillId="0" borderId="0" xfId="0" applyFont="1" applyAlignment="1">
      <alignment vertical="top" wrapText="1"/>
    </xf>
    <xf numFmtId="0" fontId="29" fillId="0" borderId="0" xfId="2" applyNumberFormat="1" applyFont="1" applyAlignment="1">
      <alignment horizontal="center"/>
    </xf>
    <xf numFmtId="4" fontId="28" fillId="0" borderId="0" xfId="0" applyNumberFormat="1" applyFont="1" applyAlignment="1">
      <alignment horizontal="right" wrapText="1"/>
    </xf>
    <xf numFmtId="0" fontId="31" fillId="0" borderId="0" xfId="0" applyFont="1" applyAlignment="1">
      <alignment vertical="top" wrapText="1"/>
    </xf>
    <xf numFmtId="4" fontId="4" fillId="0" borderId="0" xfId="0" applyNumberFormat="1" applyFont="1" applyAlignment="1">
      <alignment horizontal="right" wrapText="1"/>
    </xf>
    <xf numFmtId="4" fontId="36" fillId="0" borderId="0" xfId="1" applyNumberFormat="1" applyFont="1" applyAlignment="1">
      <alignment horizontal="right"/>
    </xf>
    <xf numFmtId="4" fontId="31" fillId="0" borderId="0" xfId="0" applyNumberFormat="1" applyFont="1" applyAlignment="1">
      <alignment vertical="top" wrapText="1"/>
    </xf>
    <xf numFmtId="4" fontId="31" fillId="0" borderId="0" xfId="1" applyNumberFormat="1" applyFont="1" applyAlignment="1">
      <alignment horizontal="right"/>
    </xf>
    <xf numFmtId="0" fontId="28" fillId="0" borderId="0" xfId="0" applyFont="1" applyAlignment="1">
      <alignment horizontal="left" vertical="top" wrapText="1"/>
    </xf>
    <xf numFmtId="0" fontId="4" fillId="0" borderId="0" xfId="0" applyFont="1" applyAlignment="1">
      <alignment horizontal="left" vertical="top" wrapText="1"/>
    </xf>
    <xf numFmtId="4" fontId="44" fillId="0" borderId="0" xfId="0" applyNumberFormat="1" applyFont="1" applyAlignment="1">
      <alignment horizontal="center"/>
    </xf>
    <xf numFmtId="4" fontId="31" fillId="0" borderId="0" xfId="1" applyNumberFormat="1" applyFont="1"/>
    <xf numFmtId="0" fontId="10" fillId="0" borderId="0" xfId="0" applyFont="1" applyAlignment="1">
      <alignment horizontal="center"/>
    </xf>
    <xf numFmtId="4" fontId="43" fillId="0" borderId="0" xfId="1" applyNumberFormat="1" applyFont="1" applyAlignment="1">
      <alignment horizontal="right" wrapText="1"/>
    </xf>
    <xf numFmtId="4" fontId="38" fillId="0" borderId="0" xfId="0" applyNumberFormat="1" applyFont="1" applyAlignment="1">
      <alignment horizontal="left"/>
    </xf>
    <xf numFmtId="9" fontId="10" fillId="0" borderId="0" xfId="0" applyNumberFormat="1" applyFont="1" applyAlignment="1">
      <alignment horizontal="center" wrapText="1"/>
    </xf>
    <xf numFmtId="0" fontId="47" fillId="0" borderId="0" xfId="0" applyFont="1"/>
    <xf numFmtId="0" fontId="49" fillId="0" borderId="0" xfId="0" applyFont="1" applyAlignment="1">
      <alignment horizontal="left" vertical="center"/>
    </xf>
    <xf numFmtId="4" fontId="10" fillId="0" borderId="0" xfId="0" applyNumberFormat="1" applyFont="1" applyAlignment="1">
      <alignment horizontal="right" vertical="center"/>
    </xf>
    <xf numFmtId="4" fontId="4" fillId="0" borderId="0" xfId="1" applyNumberFormat="1" applyFont="1" applyAlignment="1">
      <alignment horizontal="center" vertical="center"/>
    </xf>
    <xf numFmtId="4" fontId="4" fillId="0" borderId="0" xfId="0" applyNumberFormat="1" applyFont="1"/>
    <xf numFmtId="4" fontId="16" fillId="0" borderId="0" xfId="0" applyNumberFormat="1" applyFont="1"/>
    <xf numFmtId="4" fontId="24" fillId="0" borderId="0" xfId="0" applyNumberFormat="1" applyFont="1" applyAlignment="1">
      <alignment horizontal="center" vertical="center"/>
    </xf>
    <xf numFmtId="4" fontId="50" fillId="0" borderId="0" xfId="0" applyNumberFormat="1" applyFont="1"/>
    <xf numFmtId="0" fontId="46" fillId="0" borderId="0" xfId="0" applyFont="1" applyAlignment="1">
      <alignment horizontal="center" vertical="center"/>
    </xf>
    <xf numFmtId="4" fontId="19" fillId="0" borderId="0" xfId="1" applyNumberFormat="1" applyFont="1" applyAlignment="1">
      <alignment horizontal="right" vertical="center"/>
    </xf>
    <xf numFmtId="0" fontId="46" fillId="0" borderId="0" xfId="0" applyFont="1" applyAlignment="1">
      <alignment horizontal="right" vertical="center"/>
    </xf>
    <xf numFmtId="0" fontId="50" fillId="0" borderId="0" xfId="0" applyFont="1"/>
    <xf numFmtId="0" fontId="52" fillId="0" borderId="0" xfId="0" applyFont="1" applyAlignment="1">
      <alignment horizontal="left" vertical="center"/>
    </xf>
    <xf numFmtId="4" fontId="56" fillId="0" borderId="0" xfId="1" applyNumberFormat="1" applyFont="1" applyAlignment="1">
      <alignment horizontal="right" vertical="center"/>
    </xf>
    <xf numFmtId="4" fontId="52" fillId="0" borderId="0" xfId="0" applyNumberFormat="1" applyFont="1" applyAlignment="1">
      <alignment horizontal="left" vertical="center"/>
    </xf>
    <xf numFmtId="4" fontId="53" fillId="0" borderId="0" xfId="0" applyNumberFormat="1" applyFont="1" applyAlignment="1">
      <alignment horizontal="left" vertical="center"/>
    </xf>
    <xf numFmtId="4" fontId="54" fillId="0" borderId="0" xfId="0" applyNumberFormat="1" applyFont="1" applyAlignment="1">
      <alignment horizontal="left" vertical="center"/>
    </xf>
    <xf numFmtId="4" fontId="13" fillId="0" borderId="0" xfId="0" applyNumberFormat="1" applyFont="1" applyAlignment="1">
      <alignment horizontal="right" vertical="center"/>
    </xf>
    <xf numFmtId="4" fontId="4" fillId="0" borderId="0" xfId="0" applyNumberFormat="1" applyFont="1" applyAlignment="1">
      <alignment horizontal="left"/>
    </xf>
    <xf numFmtId="4" fontId="55" fillId="0" borderId="0" xfId="0" applyNumberFormat="1" applyFont="1" applyAlignment="1">
      <alignment horizontal="center" vertical="center" wrapText="1"/>
    </xf>
    <xf numFmtId="4" fontId="16" fillId="0" borderId="0" xfId="0" applyNumberFormat="1" applyFont="1" applyAlignment="1">
      <alignment vertical="top" wrapText="1"/>
    </xf>
    <xf numFmtId="4" fontId="18" fillId="0" borderId="0" xfId="0" applyNumberFormat="1" applyFont="1" applyAlignment="1">
      <alignment horizontal="center" vertical="center" wrapText="1"/>
    </xf>
    <xf numFmtId="4" fontId="20" fillId="0" borderId="0" xfId="0" applyNumberFormat="1" applyFont="1"/>
    <xf numFmtId="4" fontId="16" fillId="0" borderId="0" xfId="1" applyNumberFormat="1" applyFont="1" applyAlignment="1">
      <alignment horizontal="center" vertical="center"/>
    </xf>
    <xf numFmtId="4" fontId="4" fillId="0" borderId="0" xfId="1" applyNumberFormat="1" applyFont="1" applyAlignment="1">
      <alignment vertical="top" wrapText="1"/>
    </xf>
    <xf numFmtId="4" fontId="14" fillId="0" borderId="0" xfId="0" applyNumberFormat="1" applyFont="1" applyAlignment="1">
      <alignment horizontal="center" vertical="center" wrapText="1"/>
    </xf>
    <xf numFmtId="4" fontId="46" fillId="0" borderId="2" xfId="1" applyNumberFormat="1" applyFont="1" applyBorder="1" applyAlignment="1">
      <alignment horizontal="right" vertical="center" wrapText="1"/>
    </xf>
    <xf numFmtId="4" fontId="58" fillId="0" borderId="0" xfId="0" applyNumberFormat="1" applyFont="1" applyAlignment="1">
      <alignment horizontal="left"/>
    </xf>
    <xf numFmtId="166" fontId="60" fillId="0" borderId="0" xfId="0" applyNumberFormat="1" applyFont="1"/>
    <xf numFmtId="4" fontId="62" fillId="0" borderId="0" xfId="0" applyNumberFormat="1" applyFont="1" applyAlignment="1">
      <alignment horizontal="center"/>
    </xf>
    <xf numFmtId="0" fontId="14" fillId="0" borderId="0" xfId="0" applyFont="1" applyAlignment="1">
      <alignment horizontal="left" vertical="center"/>
    </xf>
    <xf numFmtId="4" fontId="28" fillId="0" borderId="0" xfId="0" applyNumberFormat="1" applyFont="1" applyAlignment="1">
      <alignment horizontal="right" vertical="center" wrapText="1"/>
    </xf>
    <xf numFmtId="0" fontId="10" fillId="0" borderId="0" xfId="0" applyFont="1" applyAlignment="1">
      <alignment horizontal="center" vertical="center" wrapText="1"/>
    </xf>
    <xf numFmtId="0" fontId="29" fillId="0" borderId="0" xfId="2" applyNumberFormat="1" applyFont="1" applyAlignment="1">
      <alignment horizontal="center" vertical="center"/>
    </xf>
    <xf numFmtId="9" fontId="29" fillId="0" borderId="0" xfId="2" applyFont="1" applyAlignment="1">
      <alignment horizontal="center" vertical="center"/>
    </xf>
    <xf numFmtId="0" fontId="36" fillId="0" borderId="0" xfId="0" applyFont="1" applyAlignment="1">
      <alignment horizontal="center" vertical="center" wrapText="1"/>
    </xf>
    <xf numFmtId="9" fontId="10" fillId="0" borderId="0" xfId="2" applyFont="1" applyAlignment="1">
      <alignment horizontal="center" vertical="center"/>
    </xf>
    <xf numFmtId="9" fontId="10" fillId="0" borderId="0" xfId="0" applyNumberFormat="1" applyFont="1" applyAlignment="1">
      <alignment horizontal="center" vertical="center" wrapText="1"/>
    </xf>
    <xf numFmtId="0" fontId="36" fillId="0" borderId="0" xfId="0" applyFont="1" applyAlignment="1">
      <alignment vertical="center" wrapText="1"/>
    </xf>
    <xf numFmtId="0" fontId="47" fillId="0" borderId="0" xfId="0" applyFont="1" applyAlignment="1">
      <alignment vertical="center"/>
    </xf>
    <xf numFmtId="0" fontId="4" fillId="0" borderId="0" xfId="0" applyFont="1" applyAlignment="1">
      <alignment vertical="center"/>
    </xf>
    <xf numFmtId="4" fontId="4" fillId="0" borderId="0" xfId="1" applyNumberFormat="1" applyFont="1" applyAlignment="1">
      <alignment vertical="center" wrapText="1"/>
    </xf>
    <xf numFmtId="4" fontId="10" fillId="0" borderId="0" xfId="1" applyNumberFormat="1" applyFont="1" applyAlignment="1">
      <alignment horizontal="right" vertical="center" wrapText="1"/>
    </xf>
    <xf numFmtId="2" fontId="28" fillId="0" borderId="0" xfId="0" applyNumberFormat="1" applyFont="1" applyAlignment="1">
      <alignment horizontal="right" vertical="center"/>
    </xf>
    <xf numFmtId="165" fontId="36" fillId="0" borderId="0" xfId="1" applyNumberFormat="1" applyFont="1" applyAlignment="1">
      <alignment horizontal="right" vertical="center"/>
    </xf>
    <xf numFmtId="4" fontId="4" fillId="0" borderId="0" xfId="0" applyNumberFormat="1" applyFont="1" applyAlignment="1">
      <alignment vertical="center" wrapText="1"/>
    </xf>
    <xf numFmtId="165" fontId="31" fillId="0" borderId="0" xfId="1" applyNumberFormat="1" applyFont="1" applyAlignment="1">
      <alignment vertical="center" wrapText="1"/>
    </xf>
    <xf numFmtId="165" fontId="36" fillId="0" borderId="0" xfId="1" applyNumberFormat="1" applyFont="1" applyAlignment="1">
      <alignment vertical="center"/>
    </xf>
    <xf numFmtId="4" fontId="28" fillId="0" borderId="0" xfId="0" applyNumberFormat="1" applyFont="1" applyAlignment="1">
      <alignment vertical="center" wrapText="1"/>
    </xf>
    <xf numFmtId="4" fontId="28" fillId="0" borderId="0" xfId="1" applyNumberFormat="1" applyFont="1" applyAlignment="1">
      <alignment vertical="center" wrapText="1"/>
    </xf>
    <xf numFmtId="4" fontId="31" fillId="0" borderId="0" xfId="1" applyNumberFormat="1" applyFont="1" applyAlignment="1">
      <alignment horizontal="right" vertical="center" wrapText="1"/>
    </xf>
    <xf numFmtId="4" fontId="36" fillId="0" borderId="0" xfId="1" applyNumberFormat="1" applyFont="1" applyAlignment="1">
      <alignment horizontal="right" vertical="center"/>
    </xf>
    <xf numFmtId="4" fontId="4" fillId="0" borderId="0" xfId="0" applyNumberFormat="1" applyFont="1" applyAlignment="1">
      <alignment horizontal="right" vertical="center" wrapText="1"/>
    </xf>
    <xf numFmtId="165" fontId="4" fillId="0" borderId="0" xfId="1" applyNumberFormat="1" applyFont="1" applyAlignment="1">
      <alignment horizontal="right" vertical="center"/>
    </xf>
    <xf numFmtId="165" fontId="10" fillId="0" borderId="0" xfId="1" applyNumberFormat="1" applyFont="1" applyAlignment="1">
      <alignment horizontal="right" vertical="center"/>
    </xf>
    <xf numFmtId="4" fontId="31" fillId="0" borderId="0" xfId="1" applyNumberFormat="1" applyFont="1" applyAlignment="1">
      <alignment horizontal="right" vertical="center"/>
    </xf>
    <xf numFmtId="4" fontId="4" fillId="0" borderId="0" xfId="1" applyNumberFormat="1" applyFont="1" applyAlignment="1">
      <alignment horizontal="right" vertical="center" wrapText="1"/>
    </xf>
    <xf numFmtId="164" fontId="4" fillId="0" borderId="0" xfId="1" applyNumberFormat="1" applyFont="1" applyAlignment="1">
      <alignment horizontal="right" vertical="center" wrapText="1"/>
    </xf>
    <xf numFmtId="164" fontId="10" fillId="0" borderId="0" xfId="1" applyNumberFormat="1" applyFont="1" applyAlignment="1">
      <alignment horizontal="right" vertical="center" wrapText="1"/>
    </xf>
    <xf numFmtId="4" fontId="31" fillId="0" borderId="0" xfId="0" applyNumberFormat="1" applyFont="1" applyAlignment="1">
      <alignment horizontal="right" vertical="center" wrapText="1"/>
    </xf>
    <xf numFmtId="165" fontId="31" fillId="0" borderId="0" xfId="1" applyNumberFormat="1" applyFont="1" applyAlignment="1">
      <alignment horizontal="right" vertical="center"/>
    </xf>
    <xf numFmtId="0" fontId="47" fillId="0" borderId="0" xfId="0" applyFont="1" applyAlignment="1">
      <alignment horizontal="right" vertical="center"/>
    </xf>
    <xf numFmtId="0" fontId="4" fillId="0" borderId="0" xfId="0" applyFont="1" applyAlignment="1">
      <alignment horizontal="right" vertical="center"/>
    </xf>
    <xf numFmtId="165" fontId="31" fillId="0" borderId="0" xfId="1" applyNumberFormat="1" applyFont="1" applyAlignment="1">
      <alignment horizontal="right" vertical="center" wrapText="1"/>
    </xf>
    <xf numFmtId="165" fontId="29" fillId="0" borderId="0" xfId="1" applyNumberFormat="1" applyFont="1" applyAlignment="1">
      <alignment horizontal="right" vertical="center"/>
    </xf>
    <xf numFmtId="4" fontId="28" fillId="0" borderId="0" xfId="1" applyNumberFormat="1" applyFont="1" applyAlignment="1">
      <alignment horizontal="right" vertical="center" wrapText="1"/>
    </xf>
    <xf numFmtId="0" fontId="47" fillId="0" borderId="0" xfId="0" applyFont="1" applyAlignment="1">
      <alignment horizontal="center" vertical="center"/>
    </xf>
    <xf numFmtId="0" fontId="29" fillId="0" borderId="0" xfId="0" applyFont="1" applyAlignment="1">
      <alignment horizontal="center" vertical="center"/>
    </xf>
    <xf numFmtId="0" fontId="36" fillId="0" borderId="0" xfId="0" applyFont="1" applyAlignment="1">
      <alignment horizontal="center" vertical="center"/>
    </xf>
    <xf numFmtId="4" fontId="43" fillId="0" borderId="0" xfId="1" applyNumberFormat="1" applyFont="1" applyAlignment="1">
      <alignment horizontal="right" vertical="center" wrapText="1"/>
    </xf>
    <xf numFmtId="4" fontId="28" fillId="0" borderId="0" xfId="0" applyNumberFormat="1" applyFont="1" applyAlignment="1">
      <alignment horizontal="right" vertical="center"/>
    </xf>
    <xf numFmtId="4" fontId="4" fillId="0" borderId="0" xfId="0" applyNumberFormat="1" applyFont="1" applyAlignment="1">
      <alignment horizontal="right" vertical="center"/>
    </xf>
    <xf numFmtId="2" fontId="4" fillId="0" borderId="0" xfId="0" applyNumberFormat="1" applyFont="1" applyAlignment="1">
      <alignment horizontal="right" vertical="center"/>
    </xf>
    <xf numFmtId="4" fontId="31" fillId="0" borderId="0" xfId="1" applyNumberFormat="1" applyFont="1" applyAlignment="1">
      <alignment vertical="center"/>
    </xf>
    <xf numFmtId="4" fontId="10" fillId="0" borderId="0" xfId="1" applyNumberFormat="1" applyFont="1" applyAlignment="1">
      <alignment horizontal="right" vertical="center"/>
    </xf>
    <xf numFmtId="4" fontId="46" fillId="0" borderId="2" xfId="1" applyNumberFormat="1" applyFont="1" applyBorder="1" applyAlignment="1">
      <alignment vertical="center" wrapText="1"/>
    </xf>
    <xf numFmtId="165" fontId="28" fillId="0" borderId="0" xfId="1" applyNumberFormat="1" applyFont="1" applyAlignment="1">
      <alignment horizontal="right" vertical="center"/>
    </xf>
    <xf numFmtId="0" fontId="4" fillId="0" borderId="0" xfId="0" applyFont="1" applyAlignment="1">
      <alignment horizontal="right" vertical="center" wrapText="1"/>
    </xf>
    <xf numFmtId="4" fontId="10" fillId="0" borderId="0" xfId="1" applyNumberFormat="1" applyFont="1" applyAlignment="1">
      <alignment vertical="center" wrapText="1"/>
    </xf>
    <xf numFmtId="4" fontId="28" fillId="0" borderId="0" xfId="0" applyNumberFormat="1" applyFont="1" applyAlignment="1">
      <alignment vertical="center"/>
    </xf>
    <xf numFmtId="165" fontId="31" fillId="0" borderId="0" xfId="1" applyNumberFormat="1" applyFont="1" applyAlignment="1">
      <alignment vertical="center"/>
    </xf>
    <xf numFmtId="2" fontId="4" fillId="0" borderId="0" xfId="0" applyNumberFormat="1" applyFont="1" applyAlignment="1">
      <alignment vertical="center"/>
    </xf>
    <xf numFmtId="165" fontId="10" fillId="0" borderId="0" xfId="1" applyNumberFormat="1" applyFont="1" applyAlignment="1">
      <alignment vertical="center"/>
    </xf>
    <xf numFmtId="4" fontId="31" fillId="0" borderId="0" xfId="1" applyNumberFormat="1" applyFont="1" applyAlignment="1">
      <alignment vertical="center" wrapText="1"/>
    </xf>
    <xf numFmtId="4" fontId="36" fillId="0" borderId="0" xfId="1" applyNumberFormat="1" applyFont="1" applyAlignment="1">
      <alignment vertical="center"/>
    </xf>
    <xf numFmtId="164" fontId="4" fillId="0" borderId="0" xfId="1" applyNumberFormat="1" applyFont="1" applyAlignment="1">
      <alignment vertical="center" wrapText="1"/>
    </xf>
    <xf numFmtId="0" fontId="61" fillId="0" borderId="0" xfId="0" applyFont="1" applyAlignment="1">
      <alignment horizontal="center" vertical="center"/>
    </xf>
    <xf numFmtId="49" fontId="10" fillId="0" borderId="0" xfId="0" applyNumberFormat="1" applyFont="1" applyAlignment="1">
      <alignment horizontal="center" vertical="center" wrapText="1"/>
    </xf>
    <xf numFmtId="4" fontId="29" fillId="0" borderId="0" xfId="0" applyNumberFormat="1" applyFont="1" applyAlignment="1">
      <alignment horizontal="right" vertical="center"/>
    </xf>
    <xf numFmtId="4" fontId="0" fillId="0" borderId="0" xfId="0" applyNumberFormat="1" applyAlignment="1">
      <alignment wrapText="1"/>
    </xf>
    <xf numFmtId="4" fontId="33" fillId="0" borderId="0" xfId="0" applyNumberFormat="1" applyFont="1" applyAlignment="1">
      <alignment horizontal="center" vertical="center" wrapText="1"/>
    </xf>
    <xf numFmtId="4" fontId="39" fillId="0" borderId="0" xfId="3" applyNumberFormat="1" applyAlignment="1">
      <alignment wrapText="1"/>
    </xf>
    <xf numFmtId="4" fontId="42" fillId="0" borderId="0" xfId="4" applyNumberFormat="1" applyFont="1" applyAlignment="1">
      <alignment horizontal="left" vertical="top" wrapText="1"/>
    </xf>
    <xf numFmtId="4" fontId="45" fillId="0" borderId="0" xfId="0" applyNumberFormat="1" applyFont="1" applyAlignment="1">
      <alignment wrapText="1"/>
    </xf>
    <xf numFmtId="0" fontId="45" fillId="0" borderId="0" xfId="0" applyFont="1"/>
    <xf numFmtId="0" fontId="63" fillId="0" borderId="0" xfId="0" applyFont="1"/>
    <xf numFmtId="4" fontId="32" fillId="0" borderId="0" xfId="0" applyNumberFormat="1" applyFont="1" applyAlignment="1">
      <alignment horizontal="center"/>
    </xf>
    <xf numFmtId="4" fontId="32" fillId="0" borderId="0" xfId="0" applyNumberFormat="1" applyFont="1" applyAlignment="1">
      <alignment horizontal="right" vertical="center"/>
    </xf>
    <xf numFmtId="165" fontId="37" fillId="0" borderId="0" xfId="1" applyNumberFormat="1" applyFont="1" applyAlignment="1">
      <alignment horizontal="right" vertical="center"/>
    </xf>
    <xf numFmtId="4" fontId="0" fillId="0" borderId="0" xfId="0" applyNumberFormat="1"/>
    <xf numFmtId="4" fontId="45" fillId="0" borderId="0" xfId="0" applyNumberFormat="1" applyFont="1" applyAlignment="1">
      <alignment horizontal="left" wrapText="1"/>
    </xf>
    <xf numFmtId="4" fontId="10" fillId="0" borderId="0" xfId="1" applyNumberFormat="1" applyFont="1" applyAlignment="1">
      <alignment wrapText="1"/>
    </xf>
    <xf numFmtId="4" fontId="29" fillId="0" borderId="0" xfId="0" applyNumberFormat="1" applyFont="1" applyAlignment="1">
      <alignment horizontal="right"/>
    </xf>
    <xf numFmtId="0" fontId="10" fillId="0" borderId="0" xfId="0" applyFont="1" applyAlignment="1">
      <alignment horizontal="left" vertical="top"/>
    </xf>
    <xf numFmtId="0" fontId="36" fillId="0" borderId="0" xfId="0" applyFont="1"/>
    <xf numFmtId="4" fontId="46" fillId="0" borderId="2" xfId="1" applyNumberFormat="1" applyFont="1" applyBorder="1" applyAlignment="1">
      <alignment horizontal="center" vertical="center" wrapText="1"/>
    </xf>
    <xf numFmtId="2" fontId="28" fillId="0" borderId="0" xfId="0" applyNumberFormat="1" applyFont="1"/>
    <xf numFmtId="0" fontId="0" fillId="0" borderId="0" xfId="0" applyAlignment="1">
      <alignment horizontal="right"/>
    </xf>
    <xf numFmtId="4" fontId="4" fillId="0" borderId="0" xfId="0" applyNumberFormat="1" applyFont="1" applyAlignment="1">
      <alignment horizontal="center" vertical="center"/>
    </xf>
    <xf numFmtId="4" fontId="4" fillId="0" borderId="0" xfId="0" applyNumberFormat="1" applyFont="1" applyAlignment="1">
      <alignment horizontal="center"/>
    </xf>
    <xf numFmtId="0" fontId="4" fillId="0" borderId="0" xfId="0" applyFont="1" applyAlignment="1">
      <alignment horizontal="left" vertical="center" wrapText="1"/>
    </xf>
    <xf numFmtId="4" fontId="48" fillId="0" borderId="0" xfId="0" applyNumberFormat="1" applyFont="1" applyAlignment="1">
      <alignment horizontal="left"/>
    </xf>
    <xf numFmtId="4" fontId="43" fillId="0" borderId="0" xfId="1" applyNumberFormat="1" applyFont="1" applyAlignment="1">
      <alignment horizontal="right" vertical="center"/>
    </xf>
    <xf numFmtId="4" fontId="46" fillId="0" borderId="0" xfId="1" applyNumberFormat="1" applyFont="1" applyAlignment="1">
      <alignment horizontal="right" vertical="center" wrapText="1"/>
    </xf>
    <xf numFmtId="4" fontId="26" fillId="0" borderId="0" xfId="0" applyNumberFormat="1" applyFont="1" applyAlignment="1">
      <alignment horizontal="right"/>
    </xf>
    <xf numFmtId="4" fontId="48" fillId="0" borderId="0" xfId="0" applyNumberFormat="1" applyFont="1" applyAlignment="1">
      <alignment horizontal="right"/>
    </xf>
    <xf numFmtId="4" fontId="22" fillId="0" borderId="0" xfId="0" applyNumberFormat="1" applyFont="1"/>
    <xf numFmtId="4" fontId="59" fillId="0" borderId="0" xfId="0" applyNumberFormat="1" applyFont="1" applyAlignment="1">
      <alignment horizontal="center" vertical="center"/>
    </xf>
    <xf numFmtId="4" fontId="59" fillId="0" borderId="0" xfId="0" applyNumberFormat="1" applyFont="1" applyAlignment="1">
      <alignment horizontal="center" vertical="center" wrapText="1"/>
    </xf>
    <xf numFmtId="4" fontId="57" fillId="0" borderId="0" xfId="0" applyNumberFormat="1" applyFont="1" applyAlignment="1">
      <alignment horizontal="left" vertical="center" wrapText="1"/>
    </xf>
    <xf numFmtId="4" fontId="46" fillId="0" borderId="1" xfId="0" applyNumberFormat="1" applyFont="1" applyBorder="1" applyAlignment="1">
      <alignment horizontal="center" vertical="center"/>
    </xf>
    <xf numFmtId="4" fontId="46" fillId="0" borderId="1" xfId="1" applyNumberFormat="1" applyFont="1" applyBorder="1" applyAlignment="1">
      <alignment horizontal="center" vertical="center"/>
    </xf>
    <xf numFmtId="4" fontId="51" fillId="0" borderId="1" xfId="0" applyNumberFormat="1" applyFont="1" applyBorder="1" applyAlignment="1">
      <alignment horizontal="center" vertical="center"/>
    </xf>
    <xf numFmtId="4" fontId="65" fillId="0" borderId="0" xfId="0" applyNumberFormat="1" applyFont="1" applyAlignment="1">
      <alignment horizontal="left"/>
    </xf>
    <xf numFmtId="4" fontId="14" fillId="0" borderId="0" xfId="1" applyNumberFormat="1" applyFont="1" applyAlignment="1">
      <alignment horizontal="right" vertical="center"/>
    </xf>
    <xf numFmtId="4" fontId="14" fillId="0" borderId="1" xfId="1" applyNumberFormat="1" applyFont="1" applyBorder="1" applyAlignment="1">
      <alignment horizontal="right" vertical="center"/>
    </xf>
    <xf numFmtId="4" fontId="85" fillId="0" borderId="0" xfId="0" applyNumberFormat="1" applyFont="1" applyAlignment="1">
      <alignment horizontal="center" wrapText="1"/>
    </xf>
    <xf numFmtId="0" fontId="46" fillId="0" borderId="0" xfId="0" applyFont="1"/>
    <xf numFmtId="0" fontId="50" fillId="0" borderId="0" xfId="0" applyFont="1" applyAlignment="1">
      <alignment horizontal="center"/>
    </xf>
    <xf numFmtId="0" fontId="24" fillId="0" borderId="0" xfId="0" applyFont="1" applyAlignment="1">
      <alignment horizontal="center" vertical="center" wrapText="1"/>
    </xf>
    <xf numFmtId="4" fontId="87" fillId="0" borderId="0" xfId="1" applyNumberFormat="1" applyFont="1" applyAlignment="1">
      <alignment horizontal="right" vertical="center" wrapText="1"/>
    </xf>
    <xf numFmtId="4" fontId="89" fillId="0" borderId="0" xfId="0" applyNumberFormat="1" applyFont="1"/>
    <xf numFmtId="4" fontId="86" fillId="0" borderId="0" xfId="0" applyNumberFormat="1" applyFont="1" applyAlignment="1">
      <alignment horizontal="center"/>
    </xf>
    <xf numFmtId="0" fontId="40" fillId="0" borderId="0" xfId="0" applyFont="1"/>
    <xf numFmtId="4" fontId="90" fillId="0" borderId="0" xfId="1" applyNumberFormat="1" applyFont="1" applyAlignment="1">
      <alignment horizontal="right" vertical="center"/>
    </xf>
    <xf numFmtId="14" fontId="89" fillId="0" borderId="0" xfId="0" applyNumberFormat="1" applyFont="1"/>
    <xf numFmtId="4" fontId="10" fillId="0" borderId="0" xfId="0" applyNumberFormat="1" applyFont="1" applyAlignment="1">
      <alignment horizontal="center"/>
    </xf>
    <xf numFmtId="0" fontId="27" fillId="0" borderId="0" xfId="0" applyFont="1" applyAlignment="1">
      <alignment horizontal="center"/>
    </xf>
    <xf numFmtId="0" fontId="89" fillId="0" borderId="0" xfId="0" applyFont="1" applyAlignment="1">
      <alignment horizontal="center"/>
    </xf>
    <xf numFmtId="4" fontId="89" fillId="0" borderId="0" xfId="0" applyNumberFormat="1" applyFont="1" applyAlignment="1">
      <alignment horizontal="right"/>
    </xf>
    <xf numFmtId="4" fontId="27" fillId="0" borderId="0" xfId="0" applyNumberFormat="1" applyFont="1" applyAlignment="1">
      <alignment horizontal="right"/>
    </xf>
    <xf numFmtId="4" fontId="26" fillId="0" borderId="0" xfId="0" applyNumberFormat="1" applyFont="1" applyAlignment="1">
      <alignment horizontal="left" vertical="top"/>
    </xf>
    <xf numFmtId="4" fontId="26" fillId="0" borderId="0" xfId="0" applyNumberFormat="1" applyFont="1" applyAlignment="1">
      <alignment horizontal="center" vertical="top"/>
    </xf>
    <xf numFmtId="0" fontId="41" fillId="0" borderId="0" xfId="0" applyFont="1" applyAlignment="1">
      <alignment vertical="top" wrapText="1"/>
    </xf>
    <xf numFmtId="0" fontId="91" fillId="0" borderId="0" xfId="0" applyFont="1"/>
    <xf numFmtId="4" fontId="10" fillId="0" borderId="0" xfId="0" applyNumberFormat="1" applyFont="1"/>
    <xf numFmtId="4" fontId="10" fillId="0" borderId="0" xfId="0" applyNumberFormat="1" applyFont="1" applyAlignment="1">
      <alignment horizontal="right"/>
    </xf>
    <xf numFmtId="4" fontId="4" fillId="0" borderId="0" xfId="1" applyNumberFormat="1" applyFont="1"/>
    <xf numFmtId="4" fontId="10" fillId="0" borderId="0" xfId="1" applyNumberFormat="1" applyFont="1"/>
    <xf numFmtId="0" fontId="88" fillId="0" borderId="0" xfId="0" applyFont="1"/>
    <xf numFmtId="14" fontId="26" fillId="0" borderId="0" xfId="0" applyNumberFormat="1" applyFont="1" applyAlignment="1">
      <alignment horizontal="center"/>
    </xf>
    <xf numFmtId="0" fontId="26" fillId="0" borderId="0" xfId="0" applyFont="1" applyAlignment="1">
      <alignment horizontal="center"/>
    </xf>
    <xf numFmtId="4" fontId="26" fillId="0" borderId="0" xfId="0" applyNumberFormat="1" applyFont="1"/>
    <xf numFmtId="1" fontId="46" fillId="0" borderId="0" xfId="0" applyNumberFormat="1" applyFont="1" applyAlignment="1">
      <alignment horizontal="center" vertical="top" wrapText="1"/>
    </xf>
    <xf numFmtId="0" fontId="92" fillId="0" borderId="0" xfId="0" applyFont="1" applyAlignment="1">
      <alignment horizontal="left" vertical="center" wrapText="1"/>
    </xf>
    <xf numFmtId="4" fontId="14" fillId="0" borderId="0" xfId="0" applyNumberFormat="1" applyFont="1" applyAlignment="1">
      <alignment horizontal="left" wrapText="1"/>
    </xf>
    <xf numFmtId="4" fontId="10" fillId="0" borderId="0" xfId="0" applyNumberFormat="1" applyFont="1" applyAlignment="1">
      <alignment horizontal="left" wrapText="1"/>
    </xf>
    <xf numFmtId="4" fontId="10" fillId="0" borderId="0" xfId="2" applyNumberFormat="1" applyFont="1" applyAlignment="1">
      <alignment horizontal="left"/>
    </xf>
    <xf numFmtId="4" fontId="10" fillId="0" borderId="0" xfId="0" applyNumberFormat="1" applyFont="1" applyAlignment="1">
      <alignment horizontal="center" wrapText="1"/>
    </xf>
    <xf numFmtId="0" fontId="93" fillId="0" borderId="0" xfId="0" applyFont="1" applyAlignment="1">
      <alignment vertical="top" wrapText="1"/>
    </xf>
    <xf numFmtId="4" fontId="46" fillId="0" borderId="0" xfId="0" applyNumberFormat="1" applyFont="1" applyAlignment="1">
      <alignment horizontal="left" wrapText="1"/>
    </xf>
    <xf numFmtId="4" fontId="50" fillId="0" borderId="0" xfId="1" applyNumberFormat="1" applyFont="1" applyAlignment="1">
      <alignment wrapText="1"/>
    </xf>
    <xf numFmtId="4" fontId="46" fillId="0" borderId="0" xfId="1" applyNumberFormat="1" applyFont="1" applyAlignment="1">
      <alignment wrapText="1"/>
    </xf>
    <xf numFmtId="0" fontId="94" fillId="0" borderId="0" xfId="0" applyFont="1"/>
    <xf numFmtId="165" fontId="50" fillId="0" borderId="0" xfId="0" applyNumberFormat="1" applyFont="1"/>
    <xf numFmtId="169" fontId="14" fillId="0" borderId="0" xfId="0" applyNumberFormat="1" applyFont="1" applyAlignment="1">
      <alignment horizontal="center" vertical="center" wrapText="1"/>
    </xf>
    <xf numFmtId="170" fontId="0" fillId="0" borderId="0" xfId="0" applyNumberFormat="1"/>
    <xf numFmtId="0" fontId="96" fillId="0" borderId="0" xfId="0" applyFont="1" applyAlignment="1">
      <alignment vertical="top" wrapText="1"/>
    </xf>
    <xf numFmtId="9" fontId="4" fillId="0" borderId="0" xfId="2" applyFont="1" applyAlignment="1">
      <alignment horizontal="right" vertical="center" wrapText="1"/>
    </xf>
    <xf numFmtId="9" fontId="41" fillId="0" borderId="0" xfId="2" applyFont="1" applyAlignment="1">
      <alignment horizontal="right" vertical="center"/>
    </xf>
    <xf numFmtId="4" fontId="96" fillId="0" borderId="0" xfId="0" applyNumberFormat="1" applyFont="1" applyAlignment="1">
      <alignment vertical="top" wrapText="1"/>
    </xf>
    <xf numFmtId="0" fontId="96" fillId="0" borderId="0" xfId="0" applyFont="1" applyAlignment="1">
      <alignment horizontal="left" vertical="top" wrapText="1"/>
    </xf>
    <xf numFmtId="0" fontId="4" fillId="0" borderId="0" xfId="3" applyFont="1" applyAlignment="1">
      <alignment vertical="top" wrapText="1"/>
    </xf>
    <xf numFmtId="0" fontId="41" fillId="0" borderId="0" xfId="0" applyFont="1" applyAlignment="1">
      <alignment horizontal="left" vertical="top" wrapText="1"/>
    </xf>
    <xf numFmtId="9" fontId="36" fillId="0" borderId="0" xfId="0" applyNumberFormat="1" applyFont="1" applyAlignment="1">
      <alignment horizontal="center" vertical="center" wrapText="1"/>
    </xf>
    <xf numFmtId="0" fontId="10" fillId="0" borderId="2" xfId="0" applyFont="1" applyBorder="1" applyAlignment="1">
      <alignment vertical="center"/>
    </xf>
    <xf numFmtId="165" fontId="10" fillId="0" borderId="2" xfId="0" applyNumberFormat="1" applyFont="1" applyBorder="1" applyAlignment="1">
      <alignment vertical="center"/>
    </xf>
    <xf numFmtId="0" fontId="10" fillId="0" borderId="0" xfId="51" applyFont="1" applyAlignment="1">
      <alignment horizontal="center" vertical="top"/>
    </xf>
    <xf numFmtId="0" fontId="10" fillId="0" borderId="0" xfId="51" applyFont="1" applyAlignment="1">
      <alignment wrapText="1"/>
    </xf>
    <xf numFmtId="165" fontId="10" fillId="0" borderId="0" xfId="57" applyNumberFormat="1" applyFont="1" applyAlignment="1">
      <alignment horizontal="right"/>
    </xf>
    <xf numFmtId="165" fontId="46" fillId="0" borderId="0" xfId="0" applyNumberFormat="1" applyFont="1"/>
    <xf numFmtId="0" fontId="16" fillId="0" borderId="0" xfId="0" applyFont="1" applyAlignment="1">
      <alignment horizontal="left" vertical="center" wrapText="1"/>
    </xf>
    <xf numFmtId="0" fontId="95" fillId="0" borderId="0" xfId="0" applyFont="1" applyAlignment="1">
      <alignment horizontal="center" vertical="center" wrapText="1"/>
    </xf>
    <xf numFmtId="0" fontId="41" fillId="0" borderId="0" xfId="0" applyFont="1" applyFill="1" applyAlignment="1">
      <alignment horizontal="left" vertical="top" wrapText="1"/>
    </xf>
    <xf numFmtId="4" fontId="28" fillId="0" borderId="0" xfId="0" applyNumberFormat="1" applyFont="1" applyFill="1" applyAlignment="1">
      <alignment horizontal="right" wrapText="1"/>
    </xf>
    <xf numFmtId="0" fontId="4" fillId="0" borderId="0" xfId="0" applyFont="1" applyFill="1" applyAlignment="1">
      <alignment horizontal="left" vertical="top" wrapText="1"/>
    </xf>
    <xf numFmtId="0" fontId="10" fillId="0" borderId="0" xfId="0" applyFont="1" applyFill="1" applyAlignment="1">
      <alignment horizontal="center" vertical="center" wrapText="1"/>
    </xf>
    <xf numFmtId="4" fontId="28" fillId="0" borderId="0" xfId="0" applyNumberFormat="1" applyFont="1" applyFill="1" applyAlignment="1">
      <alignment horizontal="right" vertical="center" wrapText="1"/>
    </xf>
    <xf numFmtId="4" fontId="4" fillId="0" borderId="0" xfId="1" applyNumberFormat="1" applyFont="1" applyFill="1" applyAlignment="1">
      <alignment horizontal="right" vertical="center" wrapText="1"/>
    </xf>
    <xf numFmtId="4" fontId="10" fillId="0" borderId="0" xfId="1" applyNumberFormat="1" applyFont="1" applyFill="1" applyAlignment="1">
      <alignment horizontal="right" vertical="center" wrapText="1"/>
    </xf>
    <xf numFmtId="0" fontId="47" fillId="0" borderId="0" xfId="0" applyFont="1" applyFill="1"/>
    <xf numFmtId="4" fontId="10" fillId="0" borderId="0" xfId="0" applyNumberFormat="1" applyFont="1" applyAlignment="1">
      <alignment horizontal="center" vertical="center"/>
    </xf>
    <xf numFmtId="4" fontId="10" fillId="0" borderId="0" xfId="0" applyNumberFormat="1" applyFont="1" applyAlignment="1">
      <alignment horizontal="left" vertical="top" wrapText="1"/>
    </xf>
    <xf numFmtId="4" fontId="4" fillId="0" borderId="0" xfId="0" applyNumberFormat="1" applyFont="1" applyAlignment="1">
      <alignment horizontal="right"/>
    </xf>
    <xf numFmtId="4" fontId="10" fillId="0" borderId="1" xfId="0" applyNumberFormat="1" applyFont="1" applyBorder="1" applyAlignment="1">
      <alignment horizontal="right" vertical="center"/>
    </xf>
    <xf numFmtId="4" fontId="10" fillId="0" borderId="0" xfId="0" applyNumberFormat="1" applyFont="1" applyAlignment="1">
      <alignment horizontal="center" vertical="center" wrapText="1"/>
    </xf>
    <xf numFmtId="4" fontId="128" fillId="0" borderId="0" xfId="0" applyNumberFormat="1" applyFont="1" applyAlignment="1">
      <alignment horizontal="center" vertical="center"/>
    </xf>
    <xf numFmtId="4" fontId="10" fillId="0" borderId="2" xfId="0" applyNumberFormat="1" applyFont="1" applyBorder="1" applyAlignment="1">
      <alignment horizontal="center" vertical="center"/>
    </xf>
    <xf numFmtId="0" fontId="4" fillId="0" borderId="0" xfId="0" applyFont="1" applyAlignment="1">
      <alignment horizontal="center" vertical="center"/>
    </xf>
    <xf numFmtId="4" fontId="4" fillId="0" borderId="0" xfId="0" applyNumberFormat="1" applyFont="1" applyAlignment="1">
      <alignment horizontal="left" vertical="top" wrapText="1"/>
    </xf>
    <xf numFmtId="4" fontId="4" fillId="0" borderId="1" xfId="0" applyNumberFormat="1" applyFont="1" applyBorder="1" applyAlignment="1">
      <alignment horizontal="left" vertical="top" wrapText="1"/>
    </xf>
    <xf numFmtId="4" fontId="4" fillId="0" borderId="0" xfId="0" applyNumberFormat="1" applyFont="1" applyAlignment="1">
      <alignment horizontal="center" vertical="center" wrapText="1"/>
    </xf>
    <xf numFmtId="4" fontId="4"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4" fontId="4" fillId="0" borderId="1" xfId="1" applyNumberFormat="1" applyFont="1" applyBorder="1" applyAlignment="1">
      <alignment horizontal="center" vertical="center"/>
    </xf>
    <xf numFmtId="0" fontId="4" fillId="0" borderId="0" xfId="0" applyFont="1" applyBorder="1" applyAlignment="1">
      <alignment horizontal="center" vertical="center"/>
    </xf>
    <xf numFmtId="4" fontId="128" fillId="0" borderId="0" xfId="0" applyNumberFormat="1" applyFont="1" applyAlignment="1">
      <alignment horizontal="right" vertical="center"/>
    </xf>
    <xf numFmtId="4" fontId="10" fillId="0" borderId="2" xfId="0" applyNumberFormat="1" applyFont="1" applyBorder="1"/>
    <xf numFmtId="4" fontId="127" fillId="0" borderId="0" xfId="0" applyNumberFormat="1" applyFont="1" applyAlignment="1">
      <alignment horizontal="center" vertical="center"/>
    </xf>
    <xf numFmtId="4" fontId="31" fillId="0" borderId="1" xfId="0" applyNumberFormat="1" applyFont="1" applyBorder="1" applyAlignment="1">
      <alignment horizontal="center" vertical="center"/>
    </xf>
    <xf numFmtId="4" fontId="36" fillId="0" borderId="0" xfId="0" applyNumberFormat="1" applyFont="1" applyAlignment="1">
      <alignment horizontal="center" vertical="center"/>
    </xf>
    <xf numFmtId="4" fontId="10" fillId="0" borderId="0" xfId="1" applyNumberFormat="1" applyFont="1" applyAlignment="1">
      <alignment horizontal="center" vertical="center"/>
    </xf>
    <xf numFmtId="4" fontId="31" fillId="0" borderId="0" xfId="0" applyNumberFormat="1" applyFont="1" applyAlignment="1">
      <alignment horizontal="center" vertical="center"/>
    </xf>
    <xf numFmtId="0" fontId="50" fillId="0" borderId="0" xfId="0" applyFont="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left" vertical="center" wrapText="1"/>
    </xf>
    <xf numFmtId="0" fontId="130" fillId="0" borderId="0" xfId="0" applyFont="1" applyAlignment="1">
      <alignment horizontal="center" vertical="center"/>
    </xf>
    <xf numFmtId="0" fontId="130" fillId="0" borderId="2" xfId="0" applyFont="1" applyBorder="1" applyAlignment="1">
      <alignment horizontal="center" vertical="center" wrapText="1"/>
    </xf>
    <xf numFmtId="165" fontId="10" fillId="0" borderId="0" xfId="66" applyNumberFormat="1" applyFont="1" applyAlignment="1">
      <alignment horizontal="right"/>
    </xf>
    <xf numFmtId="165" fontId="4" fillId="0" borderId="0" xfId="66" applyNumberFormat="1" applyFont="1" applyAlignment="1">
      <alignment horizontal="right" wrapText="1"/>
    </xf>
    <xf numFmtId="0" fontId="10" fillId="0" borderId="0" xfId="61" applyFont="1" applyAlignment="1">
      <alignment wrapText="1"/>
    </xf>
    <xf numFmtId="0" fontId="10" fillId="0" borderId="0" xfId="61" applyFont="1" applyAlignment="1">
      <alignment horizontal="center" vertical="top"/>
    </xf>
    <xf numFmtId="165" fontId="23" fillId="0" borderId="0" xfId="66" applyNumberFormat="1" applyFont="1" applyAlignment="1">
      <alignment horizontal="right"/>
    </xf>
    <xf numFmtId="4" fontId="4" fillId="0" borderId="0" xfId="61" applyNumberFormat="1" applyFont="1" applyAlignment="1">
      <alignment horizontal="right"/>
    </xf>
    <xf numFmtId="165" fontId="4" fillId="0" borderId="0" xfId="66" applyNumberFormat="1" applyFont="1" applyAlignment="1">
      <alignment horizontal="right"/>
    </xf>
    <xf numFmtId="0" fontId="4" fillId="0" borderId="0" xfId="61" applyFont="1" applyAlignment="1">
      <alignment horizontal="left" vertical="top" wrapText="1"/>
    </xf>
    <xf numFmtId="4" fontId="4" fillId="0" borderId="0" xfId="61" applyNumberFormat="1" applyFont="1" applyAlignment="1">
      <alignment horizontal="right" wrapText="1"/>
    </xf>
    <xf numFmtId="4" fontId="4" fillId="0" borderId="0" xfId="61" applyNumberFormat="1" applyFont="1" applyAlignment="1">
      <alignment vertical="top" wrapText="1"/>
    </xf>
    <xf numFmtId="0" fontId="4" fillId="0" borderId="0" xfId="61" applyFont="1" applyAlignment="1">
      <alignment vertical="top" wrapText="1"/>
    </xf>
    <xf numFmtId="4" fontId="4" fillId="0" borderId="0" xfId="61" applyNumberFormat="1" applyFont="1" applyAlignment="1">
      <alignment wrapText="1"/>
    </xf>
    <xf numFmtId="4" fontId="4" fillId="0" borderId="0" xfId="78" applyNumberFormat="1" applyFont="1" applyAlignment="1">
      <alignment wrapText="1"/>
    </xf>
    <xf numFmtId="1" fontId="10" fillId="0" borderId="0" xfId="61" applyNumberFormat="1" applyFont="1" applyAlignment="1">
      <alignment horizontal="center" vertical="top"/>
    </xf>
    <xf numFmtId="165" fontId="46" fillId="0" borderId="0" xfId="66" applyNumberFormat="1" applyFont="1" applyAlignment="1">
      <alignment horizontal="right"/>
    </xf>
    <xf numFmtId="0" fontId="46" fillId="0" borderId="0" xfId="61" applyFont="1" applyAlignment="1">
      <alignment wrapText="1"/>
    </xf>
    <xf numFmtId="9" fontId="10" fillId="0" borderId="0" xfId="61" applyNumberFormat="1" applyFont="1" applyAlignment="1">
      <alignment wrapText="1"/>
    </xf>
    <xf numFmtId="0" fontId="35" fillId="0" borderId="0" xfId="0" applyFont="1" applyFill="1" applyAlignment="1">
      <alignment vertical="top" wrapText="1"/>
    </xf>
    <xf numFmtId="0" fontId="131" fillId="0" borderId="0" xfId="0" applyFont="1" applyAlignment="1">
      <alignment horizontal="left" vertical="top" wrapText="1"/>
    </xf>
    <xf numFmtId="0" fontId="61" fillId="0" borderId="0" xfId="0" applyFont="1" applyAlignment="1">
      <alignment horizontal="center" wrapText="1"/>
    </xf>
    <xf numFmtId="0" fontId="30" fillId="0" borderId="0" xfId="0" applyFont="1" applyAlignment="1">
      <alignment vertical="top" wrapText="1"/>
    </xf>
    <xf numFmtId="0" fontId="131" fillId="0" borderId="0" xfId="432" applyAlignment="1">
      <alignment vertical="top"/>
    </xf>
    <xf numFmtId="4" fontId="131" fillId="0" borderId="0" xfId="432" applyNumberFormat="1" applyAlignment="1">
      <alignment horizontal="right" vertical="top"/>
    </xf>
    <xf numFmtId="0" fontId="131" fillId="0" borderId="0" xfId="432" applyAlignment="1">
      <alignment horizontal="right" vertical="top"/>
    </xf>
    <xf numFmtId="0" fontId="129" fillId="0" borderId="0" xfId="432" applyFont="1" applyAlignment="1">
      <alignment horizontal="center" vertical="top"/>
    </xf>
    <xf numFmtId="0" fontId="131" fillId="0" borderId="0" xfId="432" applyAlignment="1">
      <alignment vertical="top" wrapText="1"/>
    </xf>
    <xf numFmtId="0" fontId="131" fillId="0" borderId="0" xfId="432" applyAlignment="1">
      <alignment horizontal="left" vertical="top"/>
    </xf>
    <xf numFmtId="0" fontId="10" fillId="0" borderId="1" xfId="432" applyFont="1" applyBorder="1" applyAlignment="1">
      <alignment vertical="top" wrapText="1"/>
    </xf>
    <xf numFmtId="4" fontId="10" fillId="0" borderId="1" xfId="432" applyNumberFormat="1" applyFont="1" applyBorder="1" applyAlignment="1">
      <alignment vertical="top" wrapText="1"/>
    </xf>
    <xf numFmtId="0" fontId="10" fillId="0" borderId="1" xfId="432" applyFont="1" applyBorder="1" applyAlignment="1">
      <alignment horizontal="right" vertical="top" wrapText="1"/>
    </xf>
    <xf numFmtId="0" fontId="10" fillId="0" borderId="1" xfId="432" applyFont="1" applyBorder="1" applyAlignment="1">
      <alignment horizontal="center" vertical="top" wrapText="1"/>
    </xf>
    <xf numFmtId="4" fontId="131" fillId="0" borderId="1" xfId="432" applyNumberFormat="1" applyBorder="1" applyAlignment="1">
      <alignment horizontal="right" wrapText="1"/>
    </xf>
    <xf numFmtId="0" fontId="131" fillId="0" borderId="1" xfId="432" applyBorder="1" applyAlignment="1">
      <alignment horizontal="right"/>
    </xf>
    <xf numFmtId="0" fontId="129" fillId="0" borderId="1" xfId="432" applyFont="1" applyBorder="1" applyAlignment="1">
      <alignment horizontal="center"/>
    </xf>
    <xf numFmtId="0" fontId="131" fillId="0" borderId="1" xfId="432" applyBorder="1" applyAlignment="1">
      <alignment vertical="top" wrapText="1"/>
    </xf>
    <xf numFmtId="0" fontId="131" fillId="0" borderId="1" xfId="432" applyBorder="1" applyAlignment="1">
      <alignment horizontal="left" vertical="top"/>
    </xf>
    <xf numFmtId="0" fontId="133" fillId="0" borderId="1" xfId="432" applyFont="1" applyBorder="1" applyAlignment="1">
      <alignment horizontal="right" vertical="top"/>
    </xf>
    <xf numFmtId="4" fontId="135" fillId="0" borderId="1" xfId="432" applyNumberFormat="1" applyFont="1" applyBorder="1" applyAlignment="1">
      <alignment horizontal="right" vertical="top"/>
    </xf>
    <xf numFmtId="4" fontId="133" fillId="0" borderId="1" xfId="432" applyNumberFormat="1" applyFont="1" applyBorder="1" applyAlignment="1">
      <alignment horizontal="right" vertical="top"/>
    </xf>
    <xf numFmtId="0" fontId="129" fillId="0" borderId="1" xfId="432" applyFont="1" applyBorder="1" applyAlignment="1">
      <alignment horizontal="center" vertical="top"/>
    </xf>
    <xf numFmtId="0" fontId="133" fillId="0" borderId="1" xfId="432" applyFont="1" applyBorder="1" applyAlignment="1">
      <alignment horizontal="left" vertical="top"/>
    </xf>
    <xf numFmtId="4" fontId="4" fillId="0" borderId="0" xfId="1" applyNumberFormat="1" applyFont="1" applyBorder="1" applyAlignment="1">
      <alignment horizontal="right" wrapText="1"/>
    </xf>
    <xf numFmtId="4" fontId="4" fillId="0" borderId="0" xfId="0" applyNumberFormat="1" applyFont="1" applyBorder="1" applyAlignment="1">
      <alignment horizontal="right" wrapText="1"/>
    </xf>
    <xf numFmtId="4" fontId="10" fillId="0" borderId="0" xfId="0" applyNumberFormat="1" applyFont="1" applyBorder="1"/>
    <xf numFmtId="4" fontId="4" fillId="0" borderId="0" xfId="1" applyNumberFormat="1" applyFont="1" applyBorder="1" applyAlignment="1">
      <alignment wrapText="1"/>
    </xf>
    <xf numFmtId="4" fontId="10" fillId="0" borderId="0" xfId="1" applyNumberFormat="1" applyFont="1" applyBorder="1" applyAlignment="1">
      <alignment wrapText="1"/>
    </xf>
    <xf numFmtId="4" fontId="46" fillId="0" borderId="0" xfId="0" applyNumberFormat="1" applyFont="1" applyBorder="1"/>
    <xf numFmtId="4" fontId="46" fillId="0" borderId="0" xfId="1" applyNumberFormat="1" applyFont="1" applyBorder="1" applyAlignment="1">
      <alignment vertical="center" wrapText="1"/>
    </xf>
    <xf numFmtId="4" fontId="50" fillId="0" borderId="0" xfId="1" applyNumberFormat="1" applyFont="1" applyBorder="1" applyAlignment="1">
      <alignment wrapText="1"/>
    </xf>
    <xf numFmtId="4" fontId="16" fillId="0" borderId="0" xfId="1" applyNumberFormat="1" applyFont="1" applyBorder="1" applyAlignment="1">
      <alignment wrapText="1"/>
    </xf>
    <xf numFmtId="4" fontId="14" fillId="0" borderId="0" xfId="1" applyNumberFormat="1" applyFont="1" applyBorder="1" applyAlignment="1">
      <alignment horizontal="right" vertical="center" wrapText="1"/>
    </xf>
    <xf numFmtId="4" fontId="14" fillId="0" borderId="2" xfId="1" applyNumberFormat="1" applyFont="1" applyBorder="1" applyAlignment="1">
      <alignment horizontal="right" vertical="center"/>
    </xf>
    <xf numFmtId="4" fontId="130" fillId="0" borderId="0" xfId="1" applyNumberFormat="1" applyFont="1" applyAlignment="1">
      <alignment horizontal="right" vertical="center"/>
    </xf>
    <xf numFmtId="4" fontId="130" fillId="0" borderId="2" xfId="1" applyNumberFormat="1" applyFont="1" applyBorder="1" applyAlignment="1">
      <alignment horizontal="right" vertical="center"/>
    </xf>
    <xf numFmtId="3" fontId="112" fillId="0" borderId="0" xfId="434" applyNumberFormat="1" applyFont="1" applyBorder="1"/>
    <xf numFmtId="4" fontId="112" fillId="0" borderId="0" xfId="434" applyNumberFormat="1" applyFont="1" applyBorder="1"/>
    <xf numFmtId="0" fontId="112" fillId="0" borderId="0" xfId="434" applyFont="1"/>
    <xf numFmtId="3" fontId="137" fillId="0" borderId="0" xfId="434" applyNumberFormat="1" applyFont="1" applyBorder="1"/>
    <xf numFmtId="169" fontId="112" fillId="0" borderId="0" xfId="434" applyNumberFormat="1" applyFont="1" applyBorder="1" applyAlignment="1">
      <alignment vertical="top" wrapText="1"/>
    </xf>
    <xf numFmtId="0" fontId="112" fillId="0" borderId="0" xfId="434" applyFont="1" applyFill="1" applyBorder="1" applyAlignment="1">
      <alignment horizontal="right" vertical="top" wrapText="1"/>
    </xf>
    <xf numFmtId="4" fontId="4" fillId="0" borderId="0" xfId="0" applyNumberFormat="1" applyFont="1" applyFill="1" applyAlignment="1">
      <alignment horizontal="right" vertical="center" wrapText="1"/>
    </xf>
    <xf numFmtId="0" fontId="4" fillId="0" borderId="0" xfId="0" applyFont="1" applyAlignment="1">
      <alignment horizontal="right" vertical="top" wrapText="1"/>
    </xf>
    <xf numFmtId="4" fontId="4" fillId="0" borderId="0" xfId="51" applyNumberFormat="1" applyFont="1" applyAlignment="1">
      <alignment horizontal="right" wrapText="1"/>
    </xf>
    <xf numFmtId="0" fontId="4" fillId="0" borderId="0" xfId="51" applyFont="1" applyAlignment="1">
      <alignment vertical="top" wrapText="1"/>
    </xf>
    <xf numFmtId="4" fontId="30" fillId="0" borderId="0" xfId="51" applyNumberFormat="1" applyFont="1" applyAlignment="1">
      <alignment horizontal="right" wrapText="1"/>
    </xf>
    <xf numFmtId="0" fontId="30" fillId="0" borderId="0" xfId="51" applyFont="1" applyAlignment="1">
      <alignment vertical="top" wrapText="1"/>
    </xf>
    <xf numFmtId="0" fontId="61" fillId="0" borderId="0" xfId="51" applyFont="1" applyAlignment="1">
      <alignment wrapText="1"/>
    </xf>
    <xf numFmtId="0" fontId="61" fillId="0" borderId="0" xfId="61" applyFont="1" applyAlignment="1">
      <alignment wrapText="1"/>
    </xf>
    <xf numFmtId="4" fontId="30" fillId="0" borderId="0" xfId="61" applyNumberFormat="1" applyFont="1" applyAlignment="1">
      <alignment wrapText="1"/>
    </xf>
    <xf numFmtId="165" fontId="30" fillId="0" borderId="0" xfId="66" applyNumberFormat="1" applyFont="1" applyAlignment="1">
      <alignment horizontal="right"/>
    </xf>
    <xf numFmtId="0" fontId="139" fillId="0" borderId="0" xfId="0" applyFont="1"/>
    <xf numFmtId="0" fontId="130" fillId="0" borderId="0" xfId="0" applyFont="1" applyBorder="1" applyAlignment="1">
      <alignment horizontal="center" vertical="center" wrapText="1"/>
    </xf>
    <xf numFmtId="4" fontId="130" fillId="0" borderId="0" xfId="1" applyNumberFormat="1" applyFont="1" applyBorder="1" applyAlignment="1">
      <alignment horizontal="right" vertical="center"/>
    </xf>
    <xf numFmtId="0" fontId="41" fillId="0" borderId="0" xfId="0" applyFont="1" applyFill="1" applyAlignment="1">
      <alignment vertical="top" wrapText="1"/>
    </xf>
    <xf numFmtId="0" fontId="4" fillId="0" borderId="0" xfId="0" applyFont="1" applyFill="1" applyAlignment="1">
      <alignment vertical="top" wrapText="1"/>
    </xf>
    <xf numFmtId="4" fontId="96" fillId="0" borderId="0" xfId="0" applyNumberFormat="1" applyFont="1" applyFill="1" applyAlignment="1">
      <alignment vertical="top" wrapText="1"/>
    </xf>
    <xf numFmtId="4" fontId="14" fillId="0" borderId="0" xfId="1" applyNumberFormat="1" applyFont="1" applyAlignment="1">
      <alignment horizontal="left" vertical="center"/>
    </xf>
    <xf numFmtId="4" fontId="14" fillId="0" borderId="0" xfId="1" applyNumberFormat="1" applyFont="1" applyAlignment="1">
      <alignment horizontal="right" vertical="top"/>
    </xf>
    <xf numFmtId="165" fontId="36" fillId="0" borderId="0" xfId="1" applyNumberFormat="1" applyFont="1"/>
    <xf numFmtId="0" fontId="140" fillId="0" borderId="0" xfId="0" applyFont="1" applyAlignment="1">
      <alignment horizontal="left" wrapText="1"/>
    </xf>
    <xf numFmtId="4" fontId="42" fillId="0" borderId="0" xfId="5" applyNumberFormat="1" applyFont="1" applyAlignment="1">
      <alignment wrapText="1"/>
    </xf>
    <xf numFmtId="4" fontId="140" fillId="0" borderId="0" xfId="5" applyNumberFormat="1" applyFont="1" applyAlignment="1">
      <alignment wrapText="1"/>
    </xf>
    <xf numFmtId="0" fontId="47" fillId="0" borderId="0" xfId="0" applyFont="1" applyAlignment="1">
      <alignment horizontal="right"/>
    </xf>
    <xf numFmtId="4" fontId="47" fillId="0" borderId="0" xfId="0" applyNumberFormat="1" applyFont="1"/>
    <xf numFmtId="165" fontId="4" fillId="0" borderId="0" xfId="1" applyNumberFormat="1" applyFont="1" applyAlignment="1">
      <alignment vertical="center"/>
    </xf>
    <xf numFmtId="4" fontId="24" fillId="0" borderId="0" xfId="0" applyNumberFormat="1" applyFont="1" applyAlignment="1">
      <alignment horizontal="right" vertical="center" wrapText="1"/>
    </xf>
    <xf numFmtId="165" fontId="141" fillId="0" borderId="0" xfId="1" applyNumberFormat="1" applyFont="1" applyAlignment="1">
      <alignment horizontal="right" vertical="center"/>
    </xf>
    <xf numFmtId="0" fontId="142" fillId="0" borderId="0" xfId="0" applyFont="1" applyAlignment="1">
      <alignment horizontal="center" wrapText="1"/>
    </xf>
    <xf numFmtId="165" fontId="142" fillId="0" borderId="0" xfId="1" applyNumberFormat="1" applyFont="1"/>
    <xf numFmtId="4" fontId="143" fillId="0" borderId="0" xfId="1" applyNumberFormat="1" applyFont="1" applyAlignment="1">
      <alignment horizontal="right" wrapText="1"/>
    </xf>
    <xf numFmtId="165" fontId="142" fillId="0" borderId="0" xfId="1" applyNumberFormat="1" applyFont="1" applyAlignment="1">
      <alignment horizontal="right"/>
    </xf>
    <xf numFmtId="4" fontId="142" fillId="0" borderId="0" xfId="1" applyNumberFormat="1" applyFont="1" applyAlignment="1">
      <alignment horizontal="right"/>
    </xf>
    <xf numFmtId="4" fontId="10" fillId="0" borderId="0" xfId="1" applyNumberFormat="1" applyFont="1" applyAlignment="1">
      <alignment horizontal="right"/>
    </xf>
    <xf numFmtId="4" fontId="46" fillId="0" borderId="2" xfId="1" applyNumberFormat="1" applyFont="1" applyBorder="1" applyAlignment="1">
      <alignment wrapText="1"/>
    </xf>
    <xf numFmtId="0" fontId="4" fillId="0" borderId="0" xfId="0" applyFont="1" applyAlignment="1">
      <alignment horizontal="left" wrapText="1"/>
    </xf>
    <xf numFmtId="4" fontId="10" fillId="0" borderId="0" xfId="1" applyNumberFormat="1" applyFont="1" applyBorder="1" applyAlignment="1">
      <alignment horizontal="right"/>
    </xf>
    <xf numFmtId="4" fontId="46" fillId="0" borderId="0" xfId="1" applyNumberFormat="1" applyFont="1" applyBorder="1" applyAlignment="1">
      <alignment wrapText="1"/>
    </xf>
    <xf numFmtId="4" fontId="14" fillId="0" borderId="0" xfId="1" applyNumberFormat="1" applyFont="1" applyBorder="1" applyAlignment="1">
      <alignment wrapText="1"/>
    </xf>
    <xf numFmtId="4" fontId="57" fillId="0" borderId="0" xfId="0" applyNumberFormat="1" applyFont="1" applyBorder="1" applyAlignment="1">
      <alignment horizontal="center"/>
    </xf>
    <xf numFmtId="4" fontId="0" fillId="0" borderId="0" xfId="0" applyNumberFormat="1" applyBorder="1" applyAlignment="1">
      <alignment wrapText="1"/>
    </xf>
    <xf numFmtId="0" fontId="0" fillId="0" borderId="0" xfId="0" applyBorder="1"/>
    <xf numFmtId="4" fontId="85" fillId="0" borderId="0" xfId="0" applyNumberFormat="1" applyFont="1" applyBorder="1" applyAlignment="1">
      <alignment horizontal="center"/>
    </xf>
    <xf numFmtId="0" fontId="133" fillId="0" borderId="0" xfId="432" applyFont="1" applyBorder="1" applyAlignment="1">
      <alignment horizontal="right" vertical="top"/>
    </xf>
    <xf numFmtId="0" fontId="133" fillId="0" borderId="0" xfId="432" applyFont="1" applyBorder="1" applyAlignment="1">
      <alignment horizontal="left" vertical="top"/>
    </xf>
    <xf numFmtId="0" fontId="129" fillId="0" borderId="0" xfId="432" applyFont="1" applyBorder="1" applyAlignment="1">
      <alignment horizontal="center" vertical="top"/>
    </xf>
    <xf numFmtId="4" fontId="133" fillId="0" borderId="0" xfId="432" applyNumberFormat="1" applyFont="1" applyBorder="1" applyAlignment="1">
      <alignment horizontal="right" vertical="top"/>
    </xf>
    <xf numFmtId="4" fontId="135" fillId="0" borderId="0" xfId="432" applyNumberFormat="1" applyFont="1" applyBorder="1" applyAlignment="1">
      <alignment horizontal="right" vertical="top"/>
    </xf>
    <xf numFmtId="0" fontId="133" fillId="0" borderId="0" xfId="432" applyFont="1" applyBorder="1" applyAlignment="1">
      <alignment vertical="top"/>
    </xf>
    <xf numFmtId="0" fontId="131" fillId="0" borderId="0" xfId="432" applyBorder="1" applyAlignment="1">
      <alignment horizontal="left" vertical="top"/>
    </xf>
    <xf numFmtId="0" fontId="131" fillId="0" borderId="0" xfId="432" applyBorder="1" applyAlignment="1">
      <alignment vertical="top" wrapText="1"/>
    </xf>
    <xf numFmtId="0" fontId="129" fillId="0" borderId="0" xfId="432" applyFont="1" applyBorder="1" applyAlignment="1">
      <alignment horizontal="center"/>
    </xf>
    <xf numFmtId="0" fontId="131" fillId="0" borderId="0" xfId="432" applyBorder="1" applyAlignment="1">
      <alignment horizontal="right"/>
    </xf>
    <xf numFmtId="4" fontId="131" fillId="0" borderId="0" xfId="432" applyNumberFormat="1" applyBorder="1" applyAlignment="1">
      <alignment horizontal="right"/>
    </xf>
    <xf numFmtId="4" fontId="131" fillId="0" borderId="0" xfId="432" applyNumberFormat="1" applyBorder="1" applyAlignment="1">
      <alignment horizontal="right" wrapText="1"/>
    </xf>
    <xf numFmtId="0" fontId="131" fillId="0" borderId="0" xfId="432" applyBorder="1"/>
    <xf numFmtId="0" fontId="131" fillId="0" borderId="0" xfId="432" applyBorder="1" applyAlignment="1">
      <alignment vertical="top"/>
    </xf>
    <xf numFmtId="0" fontId="131" fillId="0" borderId="0" xfId="432" applyBorder="1" applyAlignment="1">
      <alignment horizontal="right" vertical="top"/>
    </xf>
    <xf numFmtId="4" fontId="131" fillId="0" borderId="0" xfId="432" applyNumberFormat="1" applyBorder="1" applyAlignment="1">
      <alignment horizontal="right" vertical="top"/>
    </xf>
    <xf numFmtId="0" fontId="10" fillId="0" borderId="0" xfId="432" applyFont="1" applyBorder="1" applyAlignment="1">
      <alignment vertical="top" wrapText="1"/>
    </xf>
    <xf numFmtId="4" fontId="134" fillId="0" borderId="0" xfId="432" applyNumberFormat="1" applyFont="1" applyBorder="1" applyAlignment="1">
      <alignment horizontal="right" vertical="top"/>
    </xf>
    <xf numFmtId="4" fontId="134" fillId="0" borderId="0" xfId="432" applyNumberFormat="1" applyFont="1" applyBorder="1" applyAlignment="1">
      <alignment horizontal="right"/>
    </xf>
    <xf numFmtId="0" fontId="134" fillId="0" borderId="0" xfId="432" applyFont="1" applyBorder="1"/>
    <xf numFmtId="0" fontId="134" fillId="0" borderId="0" xfId="432" applyFont="1" applyBorder="1" applyAlignment="1">
      <alignment vertical="top"/>
    </xf>
    <xf numFmtId="4" fontId="131" fillId="0" borderId="0" xfId="432" applyNumberFormat="1" applyBorder="1" applyAlignment="1">
      <alignment wrapText="1"/>
    </xf>
    <xf numFmtId="0" fontId="131" fillId="0" borderId="0" xfId="432" applyBorder="1" applyAlignment="1">
      <alignment horizontal="center" vertical="top"/>
    </xf>
    <xf numFmtId="0" fontId="30" fillId="0" borderId="0" xfId="433" applyFont="1" applyBorder="1" applyAlignment="1">
      <alignment vertical="top" wrapText="1"/>
    </xf>
    <xf numFmtId="169" fontId="131" fillId="0" borderId="0" xfId="432" applyNumberFormat="1" applyBorder="1" applyAlignment="1">
      <alignment vertical="top" wrapText="1"/>
    </xf>
    <xf numFmtId="4" fontId="52" fillId="0" borderId="0" xfId="0" applyNumberFormat="1" applyFont="1" applyBorder="1" applyAlignment="1">
      <alignment horizontal="left" vertical="center"/>
    </xf>
    <xf numFmtId="0" fontId="133" fillId="0" borderId="0" xfId="432" applyFont="1" applyBorder="1" applyAlignment="1">
      <alignment vertical="top" wrapText="1"/>
    </xf>
    <xf numFmtId="49" fontId="131" fillId="0" borderId="0" xfId="432" applyNumberFormat="1" applyBorder="1" applyAlignment="1">
      <alignment horizontal="right" vertical="top"/>
    </xf>
    <xf numFmtId="0" fontId="136" fillId="0" borderId="0" xfId="432" applyFont="1" applyBorder="1" applyAlignment="1">
      <alignment horizontal="right" vertical="top"/>
    </xf>
    <xf numFmtId="0" fontId="134" fillId="0" borderId="0" xfId="432" applyFont="1" applyBorder="1" applyAlignment="1">
      <alignment horizontal="left" vertical="top"/>
    </xf>
    <xf numFmtId="0" fontId="134" fillId="0" borderId="0" xfId="432" applyFont="1" applyBorder="1" applyAlignment="1">
      <alignment vertical="top" wrapText="1"/>
    </xf>
    <xf numFmtId="0" fontId="135" fillId="0" borderId="0" xfId="432" applyFont="1" applyBorder="1" applyAlignment="1">
      <alignment horizontal="center"/>
    </xf>
    <xf numFmtId="0" fontId="134" fillId="0" borderId="0" xfId="432" applyFont="1" applyBorder="1" applyAlignment="1">
      <alignment horizontal="right"/>
    </xf>
    <xf numFmtId="0" fontId="129" fillId="0" borderId="0" xfId="432" applyFont="1" applyBorder="1" applyAlignment="1">
      <alignment vertical="top" wrapText="1"/>
    </xf>
    <xf numFmtId="0" fontId="129" fillId="0" borderId="0" xfId="432" applyFont="1" applyBorder="1" applyAlignment="1">
      <alignment horizontal="left" vertical="top" wrapText="1"/>
    </xf>
    <xf numFmtId="0" fontId="129" fillId="0" borderId="0" xfId="432" applyFont="1" applyBorder="1" applyAlignment="1">
      <alignment horizontal="center" wrapText="1"/>
    </xf>
    <xf numFmtId="0" fontId="131" fillId="0" borderId="0" xfId="432" applyBorder="1" applyAlignment="1">
      <alignment horizontal="right" wrapText="1"/>
    </xf>
    <xf numFmtId="49" fontId="131" fillId="0" borderId="0" xfId="432" applyNumberFormat="1" applyBorder="1" applyAlignment="1">
      <alignment horizontal="right" vertical="top" wrapText="1"/>
    </xf>
    <xf numFmtId="0" fontId="131" fillId="0" borderId="0" xfId="432" applyBorder="1" applyAlignment="1">
      <alignment horizontal="left" vertical="top" wrapText="1"/>
    </xf>
    <xf numFmtId="0" fontId="14" fillId="0" borderId="1" xfId="0" applyFont="1" applyBorder="1" applyAlignment="1">
      <alignment horizontal="left" vertical="center"/>
    </xf>
    <xf numFmtId="4" fontId="31" fillId="0" borderId="0" xfId="343" applyNumberFormat="1" applyFont="1" applyFill="1" applyAlignment="1">
      <alignment vertical="top" wrapText="1"/>
    </xf>
    <xf numFmtId="1" fontId="112" fillId="0" borderId="0" xfId="434" applyNumberFormat="1" applyFont="1" applyBorder="1" applyAlignment="1">
      <alignment horizontal="left" vertical="top" wrapText="1"/>
    </xf>
    <xf numFmtId="0" fontId="112" fillId="0" borderId="0" xfId="61" applyFont="1" applyAlignment="1">
      <alignment horizontal="justify"/>
    </xf>
    <xf numFmtId="1" fontId="112" fillId="0" borderId="0" xfId="434" applyNumberFormat="1" applyFont="1" applyBorder="1" applyAlignment="1">
      <alignment vertical="top" wrapText="1"/>
    </xf>
    <xf numFmtId="4" fontId="112" fillId="0" borderId="0" xfId="434" applyNumberFormat="1" applyFont="1" applyFill="1" applyBorder="1"/>
    <xf numFmtId="4" fontId="137" fillId="0" borderId="0" xfId="434" applyNumberFormat="1" applyFont="1" applyBorder="1"/>
    <xf numFmtId="0" fontId="112" fillId="0" borderId="0" xfId="434" applyFont="1" applyBorder="1" applyAlignment="1">
      <alignment vertical="top" wrapText="1"/>
    </xf>
    <xf numFmtId="4" fontId="112" fillId="0" borderId="0" xfId="434" applyNumberFormat="1" applyFont="1" applyBorder="1" applyAlignment="1">
      <alignment horizontal="left"/>
    </xf>
    <xf numFmtId="0" fontId="112" fillId="0" borderId="0" xfId="434" applyFont="1" applyFill="1" applyBorder="1" applyAlignment="1">
      <alignment horizontal="left" vertical="top" wrapText="1"/>
    </xf>
    <xf numFmtId="4" fontId="112" fillId="0" borderId="0" xfId="434" applyNumberFormat="1" applyFont="1" applyBorder="1" applyAlignment="1">
      <alignment horizontal="right"/>
    </xf>
    <xf numFmtId="0" fontId="112" fillId="0" borderId="0" xfId="61" applyFont="1" applyAlignment="1">
      <alignment horizontal="left"/>
    </xf>
    <xf numFmtId="4" fontId="112" fillId="0" borderId="0" xfId="61" applyNumberFormat="1" applyFont="1"/>
    <xf numFmtId="0" fontId="112" fillId="0" borderId="0" xfId="61" applyFont="1" applyAlignment="1">
      <alignment horizontal="left" wrapText="1"/>
    </xf>
    <xf numFmtId="1" fontId="112" fillId="0" borderId="0" xfId="434" applyNumberFormat="1" applyFont="1" applyFill="1" applyBorder="1" applyAlignment="1">
      <alignment horizontal="left" vertical="top" wrapText="1"/>
    </xf>
    <xf numFmtId="0" fontId="112" fillId="0" borderId="0" xfId="434" applyFont="1" applyFill="1" applyBorder="1" applyAlignment="1">
      <alignment vertical="top" wrapText="1"/>
    </xf>
    <xf numFmtId="3" fontId="112" fillId="0" borderId="0" xfId="434" applyNumberFormat="1" applyFont="1" applyFill="1" applyBorder="1"/>
    <xf numFmtId="0" fontId="112" fillId="0" borderId="0" xfId="434" applyFont="1" applyFill="1"/>
    <xf numFmtId="0" fontId="112" fillId="0" borderId="0" xfId="434" applyFont="1" applyBorder="1"/>
    <xf numFmtId="4" fontId="112" fillId="0" borderId="0" xfId="61" applyNumberFormat="1" applyFont="1" applyBorder="1"/>
    <xf numFmtId="0" fontId="52" fillId="0" borderId="0" xfId="0" applyFont="1" applyAlignment="1">
      <alignment horizontal="left" vertical="top"/>
    </xf>
    <xf numFmtId="0" fontId="14" fillId="0" borderId="0" xfId="0" applyFont="1" applyAlignment="1">
      <alignment horizontal="left" vertical="top" wrapText="1"/>
    </xf>
    <xf numFmtId="0" fontId="24" fillId="0" borderId="0" xfId="0" applyFont="1" applyAlignment="1">
      <alignment horizontal="left" vertical="top" wrapText="1"/>
    </xf>
    <xf numFmtId="0" fontId="112" fillId="0" borderId="0" xfId="61" applyFont="1" applyAlignment="1">
      <alignment horizontal="left" vertical="top"/>
    </xf>
    <xf numFmtId="0" fontId="112" fillId="0" borderId="0" xfId="434" applyFont="1" applyBorder="1" applyAlignment="1">
      <alignment horizontal="left" vertical="top" wrapText="1"/>
    </xf>
    <xf numFmtId="0" fontId="112" fillId="0" borderId="0" xfId="434" applyFont="1" applyAlignment="1">
      <alignment horizontal="left" vertical="top"/>
    </xf>
    <xf numFmtId="0" fontId="112" fillId="0" borderId="0" xfId="61" applyFont="1" applyAlignment="1">
      <alignment horizontal="left" vertical="top" wrapText="1"/>
    </xf>
    <xf numFmtId="0" fontId="47" fillId="0" borderId="0" xfId="0" applyFont="1" applyAlignment="1">
      <alignment horizontal="left" vertical="top"/>
    </xf>
    <xf numFmtId="0" fontId="4" fillId="28" borderId="0" xfId="61" applyFont="1" applyFill="1" applyAlignment="1">
      <alignment vertical="top" wrapText="1"/>
    </xf>
    <xf numFmtId="4" fontId="4" fillId="28" borderId="0" xfId="51" applyNumberFormat="1" applyFont="1" applyFill="1" applyAlignment="1">
      <alignment horizontal="right" wrapText="1"/>
    </xf>
    <xf numFmtId="0" fontId="14" fillId="0" borderId="0" xfId="0" applyFont="1" applyBorder="1" applyAlignment="1">
      <alignment horizontal="center" vertical="center"/>
    </xf>
    <xf numFmtId="0" fontId="14" fillId="0" borderId="0" xfId="0" applyFont="1" applyBorder="1" applyAlignment="1">
      <alignment horizontal="left" vertical="center" wrapText="1"/>
    </xf>
    <xf numFmtId="4" fontId="14" fillId="0" borderId="0" xfId="1" applyNumberFormat="1" applyFont="1" applyBorder="1" applyAlignment="1">
      <alignment horizontal="right" vertical="center"/>
    </xf>
    <xf numFmtId="0" fontId="16" fillId="0" borderId="0" xfId="0" applyFont="1" applyBorder="1"/>
    <xf numFmtId="0" fontId="17" fillId="0" borderId="0" xfId="0" applyFont="1" applyBorder="1" applyAlignment="1">
      <alignment horizontal="center" vertical="center" wrapText="1"/>
    </xf>
    <xf numFmtId="0" fontId="16" fillId="0" borderId="0" xfId="0" applyFont="1" applyBorder="1" applyAlignment="1">
      <alignment vertical="top" wrapText="1"/>
    </xf>
    <xf numFmtId="0" fontId="130" fillId="0" borderId="0" xfId="0" applyFont="1" applyBorder="1" applyAlignment="1">
      <alignment horizontal="center" vertical="center"/>
    </xf>
    <xf numFmtId="0" fontId="20" fillId="0" borderId="0" xfId="0" applyFont="1" applyBorder="1"/>
    <xf numFmtId="0" fontId="14" fillId="0" borderId="0" xfId="0" applyFont="1" applyFill="1" applyAlignment="1">
      <alignment horizontal="left" vertical="center"/>
    </xf>
    <xf numFmtId="0" fontId="28" fillId="0" borderId="0" xfId="0" applyFont="1" applyFill="1" applyAlignment="1">
      <alignment vertical="top" wrapText="1"/>
    </xf>
    <xf numFmtId="0" fontId="47" fillId="0" borderId="0" xfId="0" applyFont="1" applyFill="1" applyAlignment="1">
      <alignment horizontal="right"/>
    </xf>
    <xf numFmtId="0" fontId="29" fillId="0" borderId="0" xfId="2" applyNumberFormat="1" applyFont="1" applyFill="1" applyAlignment="1">
      <alignment horizontal="center"/>
    </xf>
    <xf numFmtId="0" fontId="4" fillId="0" borderId="0" xfId="0" applyFont="1" applyFill="1" applyAlignment="1">
      <alignment horizontal="left" vertical="center" wrapText="1"/>
    </xf>
    <xf numFmtId="0" fontId="29" fillId="0" borderId="0" xfId="2" applyNumberFormat="1" applyFont="1" applyFill="1" applyAlignment="1">
      <alignment horizontal="center" vertical="center"/>
    </xf>
    <xf numFmtId="0" fontId="140" fillId="0" borderId="0" xfId="0" applyFont="1" applyAlignment="1">
      <alignment horizontal="left" vertical="center"/>
    </xf>
    <xf numFmtId="0" fontId="144" fillId="0" borderId="0" xfId="0" applyFont="1"/>
    <xf numFmtId="0" fontId="138" fillId="0" borderId="0" xfId="0" applyFont="1" applyAlignment="1"/>
    <xf numFmtId="4" fontId="134" fillId="0" borderId="1" xfId="432" applyNumberFormat="1" applyFont="1" applyBorder="1" applyAlignment="1">
      <alignment horizontal="right"/>
    </xf>
  </cellXfs>
  <cellStyles count="435">
    <cellStyle name="20 % – Poudarek1 2" xfId="347"/>
    <cellStyle name="20 % – Poudarek2 2" xfId="348"/>
    <cellStyle name="20 % – Poudarek3 2" xfId="349"/>
    <cellStyle name="20 % – Poudarek4 2" xfId="350"/>
    <cellStyle name="20 % – Poudarek5 2" xfId="351"/>
    <cellStyle name="20 % – Poudarek6 2" xfId="352"/>
    <cellStyle name="20% - Accent1" xfId="112"/>
    <cellStyle name="20% - Accent2" xfId="113"/>
    <cellStyle name="20% - Accent3" xfId="114"/>
    <cellStyle name="20% - Accent4" xfId="115"/>
    <cellStyle name="20% - Accent5" xfId="116"/>
    <cellStyle name="20% - Accent6" xfId="117"/>
    <cellStyle name="40 % – Poudarek1 2" xfId="353"/>
    <cellStyle name="40 % – Poudarek2 2" xfId="354"/>
    <cellStyle name="40 % – Poudarek3 2" xfId="355"/>
    <cellStyle name="40 % – Poudarek4 2" xfId="356"/>
    <cellStyle name="40 % – Poudarek5 2" xfId="357"/>
    <cellStyle name="40 % – Poudarek6 2" xfId="358"/>
    <cellStyle name="40% - Accent1" xfId="118"/>
    <cellStyle name="40% - Accent2" xfId="119"/>
    <cellStyle name="40% - Accent3" xfId="120"/>
    <cellStyle name="40% - Accent4" xfId="121"/>
    <cellStyle name="40% - Accent5" xfId="122"/>
    <cellStyle name="40% - Accent6" xfId="123"/>
    <cellStyle name="60 % – Poudarek1 2" xfId="359"/>
    <cellStyle name="60 % – Poudarek2 2" xfId="360"/>
    <cellStyle name="60 % – Poudarek3 2" xfId="361"/>
    <cellStyle name="60 % – Poudarek4 2" xfId="362"/>
    <cellStyle name="60 % – Poudarek5 2" xfId="363"/>
    <cellStyle name="60 % – Poudarek6 2" xfId="364"/>
    <cellStyle name="60% - Accent1" xfId="124"/>
    <cellStyle name="60% - Accent2" xfId="125"/>
    <cellStyle name="60% - Accent3" xfId="126"/>
    <cellStyle name="60% - Accent4" xfId="127"/>
    <cellStyle name="60% - Accent5" xfId="128"/>
    <cellStyle name="60% - Accent6" xfId="129"/>
    <cellStyle name="Accent1" xfId="130"/>
    <cellStyle name="Accent1 2" xfId="7"/>
    <cellStyle name="Accent2" xfId="131"/>
    <cellStyle name="Accent2 2" xfId="8"/>
    <cellStyle name="Accent3" xfId="132"/>
    <cellStyle name="Accent3 2" xfId="9"/>
    <cellStyle name="Accent4" xfId="133"/>
    <cellStyle name="Accent4 2" xfId="10"/>
    <cellStyle name="Accent5" xfId="134"/>
    <cellStyle name="Accent5 2" xfId="11"/>
    <cellStyle name="Accent6" xfId="135"/>
    <cellStyle name="Accent6 2" xfId="12"/>
    <cellStyle name="Bad" xfId="136"/>
    <cellStyle name="Bad 2" xfId="13"/>
    <cellStyle name="Calculation" xfId="137"/>
    <cellStyle name="Calculation 2" xfId="14"/>
    <cellStyle name="cena" xfId="365"/>
    <cellStyle name="cena 2" xfId="366"/>
    <cellStyle name="Check Cell" xfId="138"/>
    <cellStyle name="Check Cell 2" xfId="15"/>
    <cellStyle name="Comma" xfId="1" builtinId="3"/>
    <cellStyle name="Comma 2" xfId="16"/>
    <cellStyle name="Comma 2 10" xfId="139"/>
    <cellStyle name="Comma 2 2" xfId="66"/>
    <cellStyle name="Comma 2 2 2" xfId="367"/>
    <cellStyle name="Comma 2 2 3" xfId="140"/>
    <cellStyle name="Comma 2 3" xfId="81"/>
    <cellStyle name="Comma 2 3 2" xfId="368"/>
    <cellStyle name="Comma 2 3 2 2" xfId="369"/>
    <cellStyle name="Comma 2 3 3" xfId="141"/>
    <cellStyle name="Comma 2 4" xfId="84"/>
    <cellStyle name="Comma 2 4 2" xfId="370"/>
    <cellStyle name="Comma 2 5" xfId="65"/>
    <cellStyle name="Comma 2 6" xfId="102"/>
    <cellStyle name="Comma 2 7" xfId="105"/>
    <cellStyle name="Comma 2 8" xfId="107"/>
    <cellStyle name="Comma 2 9" xfId="371"/>
    <cellStyle name="Comma 2_SITUACIJA-" xfId="142"/>
    <cellStyle name="Comma 3" xfId="57"/>
    <cellStyle name="Comma 3 2" xfId="372"/>
    <cellStyle name="Comma 3 2 2" xfId="373"/>
    <cellStyle name="Comma 3 3" xfId="374"/>
    <cellStyle name="Comma 4" xfId="375"/>
    <cellStyle name="Comma 4 2" xfId="376"/>
    <cellStyle name="Comma 5" xfId="377"/>
    <cellStyle name="Comma0" xfId="17"/>
    <cellStyle name="Comma0 10" xfId="378"/>
    <cellStyle name="Comma0 2" xfId="56"/>
    <cellStyle name="Comma0 3" xfId="67"/>
    <cellStyle name="Comma0 4" xfId="77"/>
    <cellStyle name="Comma0 5" xfId="71"/>
    <cellStyle name="Comma0 6" xfId="64"/>
    <cellStyle name="Comma0 7" xfId="96"/>
    <cellStyle name="Comma0 8" xfId="90"/>
    <cellStyle name="Comma0 9" xfId="93"/>
    <cellStyle name="Currency0" xfId="18"/>
    <cellStyle name="Currency0 10" xfId="379"/>
    <cellStyle name="Currency0 2" xfId="55"/>
    <cellStyle name="Currency0 3" xfId="68"/>
    <cellStyle name="Currency0 4" xfId="60"/>
    <cellStyle name="Currency0 5" xfId="59"/>
    <cellStyle name="Currency0 6" xfId="87"/>
    <cellStyle name="Currency0 7" xfId="85"/>
    <cellStyle name="Currency0 8" xfId="74"/>
    <cellStyle name="Currency0 9" xfId="100"/>
    <cellStyle name="Date" xfId="19"/>
    <cellStyle name="Date 10" xfId="380"/>
    <cellStyle name="Date 11" xfId="143"/>
    <cellStyle name="Date 2" xfId="52"/>
    <cellStyle name="Date 2 2" xfId="144"/>
    <cellStyle name="Date 3" xfId="69"/>
    <cellStyle name="Date 4" xfId="76"/>
    <cellStyle name="Date 5" xfId="72"/>
    <cellStyle name="Date 6" xfId="88"/>
    <cellStyle name="Date 7" xfId="95"/>
    <cellStyle name="Date 8" xfId="91"/>
    <cellStyle name="Date 9" xfId="62"/>
    <cellStyle name="Dobro 2" xfId="381"/>
    <cellStyle name="Element-delo" xfId="145"/>
    <cellStyle name="Euro" xfId="146"/>
    <cellStyle name="Excel_BuiltIn_Comma" xfId="5"/>
    <cellStyle name="Explanatory Text" xfId="147"/>
    <cellStyle name="Explanatory Text 2" xfId="20"/>
    <cellStyle name="Fixed" xfId="21"/>
    <cellStyle name="Fixed 10" xfId="382"/>
    <cellStyle name="Fixed 11" xfId="148"/>
    <cellStyle name="Fixed 2" xfId="53"/>
    <cellStyle name="Fixed 2 2" xfId="149"/>
    <cellStyle name="Fixed 3" xfId="70"/>
    <cellStyle name="Fixed 4" xfId="75"/>
    <cellStyle name="Fixed 5" xfId="73"/>
    <cellStyle name="Fixed 6" xfId="89"/>
    <cellStyle name="Fixed 7" xfId="94"/>
    <cellStyle name="Fixed 8" xfId="92"/>
    <cellStyle name="Fixed 9" xfId="103"/>
    <cellStyle name="Good" xfId="150"/>
    <cellStyle name="Heading 1" xfId="151"/>
    <cellStyle name="Heading 1 2" xfId="22"/>
    <cellStyle name="Heading 2" xfId="152"/>
    <cellStyle name="Heading 2 2" xfId="23"/>
    <cellStyle name="Heading 3" xfId="153"/>
    <cellStyle name="Heading 3 2" xfId="24"/>
    <cellStyle name="Heading 4" xfId="154"/>
    <cellStyle name="Heading 4 2" xfId="25"/>
    <cellStyle name="Heading1" xfId="155"/>
    <cellStyle name="Heading1 2" xfId="156"/>
    <cellStyle name="Heading2" xfId="157"/>
    <cellStyle name="Heading2 2" xfId="158"/>
    <cellStyle name="Hiperpovezava 2" xfId="383"/>
    <cellStyle name="Input" xfId="159"/>
    <cellStyle name="Input 2" xfId="26"/>
    <cellStyle name="Item" xfId="160"/>
    <cellStyle name="Izhod 2" xfId="384"/>
    <cellStyle name="Keš" xfId="161"/>
    <cellStyle name="Keš 2" xfId="162"/>
    <cellStyle name="Keš 3" xfId="163"/>
    <cellStyle name="Keš_SITUACIJA-" xfId="164"/>
    <cellStyle name="Linked Cell" xfId="165"/>
    <cellStyle name="Linked Cell 2" xfId="27"/>
    <cellStyle name="Naslov 1" xfId="28"/>
    <cellStyle name="Naslov 1 2" xfId="385"/>
    <cellStyle name="Naslov 2" xfId="29"/>
    <cellStyle name="Naslov 2 2" xfId="386"/>
    <cellStyle name="Naslov 3" xfId="30"/>
    <cellStyle name="Naslov 3 2" xfId="387"/>
    <cellStyle name="Naslov 4" xfId="31"/>
    <cellStyle name="Naslov 4 2" xfId="388"/>
    <cellStyle name="Naslov 5" xfId="389"/>
    <cellStyle name="Navadno 10" xfId="166"/>
    <cellStyle name="Navadno 10 2" xfId="167"/>
    <cellStyle name="Navadno 10 3" xfId="168"/>
    <cellStyle name="Navadno 10_SITUACIJA-" xfId="169"/>
    <cellStyle name="Navadno 11" xfId="170"/>
    <cellStyle name="Navadno 11 2" xfId="171"/>
    <cellStyle name="Navadno 11 2 2" xfId="172"/>
    <cellStyle name="Navadno 11 2 3" xfId="173"/>
    <cellStyle name="Navadno 11 2_SITUACIJA-" xfId="174"/>
    <cellStyle name="Navadno 12" xfId="175"/>
    <cellStyle name="Navadno 12 2" xfId="176"/>
    <cellStyle name="Navadno 12 3" xfId="177"/>
    <cellStyle name="Navadno 12_SITUACIJA-" xfId="178"/>
    <cellStyle name="Navadno 13" xfId="179"/>
    <cellStyle name="Navadno 13 2" xfId="180"/>
    <cellStyle name="Navadno 13 3" xfId="181"/>
    <cellStyle name="Navadno 13_SITUACIJA-" xfId="182"/>
    <cellStyle name="Navadno 14" xfId="183"/>
    <cellStyle name="Navadno 15" xfId="184"/>
    <cellStyle name="Navadno 16" xfId="185"/>
    <cellStyle name="Navadno 17" xfId="186"/>
    <cellStyle name="Navadno 17 2" xfId="187"/>
    <cellStyle name="Navadno 18" xfId="188"/>
    <cellStyle name="Navadno 18 2" xfId="189"/>
    <cellStyle name="Navadno 19" xfId="190"/>
    <cellStyle name="Navadno 2" xfId="58"/>
    <cellStyle name="Navadno 2 2" xfId="192"/>
    <cellStyle name="Navadno 2 2 2" xfId="193"/>
    <cellStyle name="Navadno 2 2 2 2" xfId="194"/>
    <cellStyle name="Navadno 2 2 2 3" xfId="195"/>
    <cellStyle name="Navadno 2 2 2_SITUACIJA-" xfId="196"/>
    <cellStyle name="Navadno 2 2 3" xfId="197"/>
    <cellStyle name="Navadno 2 2 3 2" xfId="198"/>
    <cellStyle name="Navadno 2 2 3 2 2" xfId="199"/>
    <cellStyle name="Navadno 2 2 3 2 3" xfId="200"/>
    <cellStyle name="Navadno 2 2 3 2_SITUACIJA-" xfId="201"/>
    <cellStyle name="Navadno 2 2 3 3" xfId="202"/>
    <cellStyle name="Navadno 2 2 3 4" xfId="203"/>
    <cellStyle name="Navadno 2 2 3 5" xfId="204"/>
    <cellStyle name="Navadno 2 2 3_SITUACIJA-" xfId="205"/>
    <cellStyle name="Navadno 2 2 4" xfId="206"/>
    <cellStyle name="Navadno 2 3" xfId="207"/>
    <cellStyle name="Navadno 2 3 2" xfId="208"/>
    <cellStyle name="Navadno 2 3 3" xfId="209"/>
    <cellStyle name="Navadno 2 3 4" xfId="210"/>
    <cellStyle name="Navadno 2 3_SITUACIJA-" xfId="211"/>
    <cellStyle name="Navadno 2 4" xfId="212"/>
    <cellStyle name="Navadno 2 48" xfId="213"/>
    <cellStyle name="Navadno 2 5" xfId="214"/>
    <cellStyle name="Navadno 2 6" xfId="109"/>
    <cellStyle name="Navadno 2 7" xfId="191"/>
    <cellStyle name="Navadno 2 8" xfId="430"/>
    <cellStyle name="Navadno 20" xfId="215"/>
    <cellStyle name="Navadno 21" xfId="216"/>
    <cellStyle name="Navadno 22" xfId="110"/>
    <cellStyle name="Navadno 23" xfId="217"/>
    <cellStyle name="Navadno 24" xfId="343"/>
    <cellStyle name="Navadno 25" xfId="427"/>
    <cellStyle name="Navadno 26" xfId="108"/>
    <cellStyle name="Navadno 27" xfId="346"/>
    <cellStyle name="Navadno 3" xfId="111"/>
    <cellStyle name="Navadno 3 10" xfId="218"/>
    <cellStyle name="Navadno 3 11" xfId="219"/>
    <cellStyle name="Navadno 3 12" xfId="220"/>
    <cellStyle name="Navadno 3 2" xfId="221"/>
    <cellStyle name="Navadno 3 2 2" xfId="222"/>
    <cellStyle name="Navadno 3 2 3" xfId="223"/>
    <cellStyle name="Navadno 3 2_SITUACIJA-" xfId="224"/>
    <cellStyle name="Navadno 3 3" xfId="225"/>
    <cellStyle name="Navadno 3 4" xfId="226"/>
    <cellStyle name="Navadno 3 5" xfId="227"/>
    <cellStyle name="Navadno 3 6" xfId="228"/>
    <cellStyle name="Navadno 3 7" xfId="229"/>
    <cellStyle name="Navadno 3 8" xfId="230"/>
    <cellStyle name="Navadno 3 9" xfId="231"/>
    <cellStyle name="Navadno 4" xfId="232"/>
    <cellStyle name="Navadno 4 2" xfId="233"/>
    <cellStyle name="Navadno 4 2 2" xfId="234"/>
    <cellStyle name="Navadno 4 2 3" xfId="235"/>
    <cellStyle name="Navadno 4 2_SITUACIJA-" xfId="236"/>
    <cellStyle name="Navadno 4 3" xfId="237"/>
    <cellStyle name="Navadno 4 3 2" xfId="238"/>
    <cellStyle name="Navadno 4 3_SITUACIJA-" xfId="239"/>
    <cellStyle name="Navadno 4 4" xfId="240"/>
    <cellStyle name="Navadno 5" xfId="241"/>
    <cellStyle name="Navadno 5 2" xfId="242"/>
    <cellStyle name="Navadno 5 2 2" xfId="243"/>
    <cellStyle name="Navadno 5 2 3" xfId="244"/>
    <cellStyle name="Navadno 5 2_SITUACIJA-" xfId="245"/>
    <cellStyle name="Navadno 5 3" xfId="246"/>
    <cellStyle name="Navadno 6" xfId="247"/>
    <cellStyle name="Navadno 6 2" xfId="248"/>
    <cellStyle name="Navadno 6 2 2" xfId="249"/>
    <cellStyle name="Navadno 6 2 3" xfId="250"/>
    <cellStyle name="Navadno 6 2_SITUACIJA-" xfId="251"/>
    <cellStyle name="Navadno 7" xfId="252"/>
    <cellStyle name="Navadno 7 2" xfId="253"/>
    <cellStyle name="Navadno 7 3" xfId="254"/>
    <cellStyle name="Navadno 7_SITUACIJA-" xfId="255"/>
    <cellStyle name="Navadno 8" xfId="256"/>
    <cellStyle name="Navadno 8 2" xfId="257"/>
    <cellStyle name="Navadno 8 2 2" xfId="258"/>
    <cellStyle name="Navadno 8 2 3" xfId="259"/>
    <cellStyle name="Navadno 8 2_SITUACIJA-" xfId="260"/>
    <cellStyle name="Navadno 8 3" xfId="261"/>
    <cellStyle name="Navadno 8 4" xfId="262"/>
    <cellStyle name="Navadno 8 5" xfId="263"/>
    <cellStyle name="Navadno 8_SITUACIJA-" xfId="264"/>
    <cellStyle name="Navadno 9" xfId="265"/>
    <cellStyle name="Navadno_List1" xfId="4"/>
    <cellStyle name="Neutral" xfId="266"/>
    <cellStyle name="Neutral 2" xfId="32"/>
    <cellStyle name="Nevtralno" xfId="33"/>
    <cellStyle name="Nevtralno 2" xfId="390"/>
    <cellStyle name="Nivo_1_GlNaslov" xfId="267"/>
    <cellStyle name="Normal" xfId="0" builtinId="0"/>
    <cellStyle name="Normal 10" xfId="268"/>
    <cellStyle name="Normal 2" xfId="6"/>
    <cellStyle name="normal 2 10" xfId="269"/>
    <cellStyle name="Normal 2 2" xfId="61"/>
    <cellStyle name="normal 2 2 2" xfId="270"/>
    <cellStyle name="Normal 2 2 3" xfId="433"/>
    <cellStyle name="Normal 2 3" xfId="79"/>
    <cellStyle name="Normal 2 3 2" xfId="391"/>
    <cellStyle name="normal 2 3 3" xfId="271"/>
    <cellStyle name="normal 2 3 4" xfId="431"/>
    <cellStyle name="Normal 2 4" xfId="63"/>
    <cellStyle name="Normal 2 4 2" xfId="392"/>
    <cellStyle name="Normal 2 5" xfId="86"/>
    <cellStyle name="Normal 2 5 2" xfId="393"/>
    <cellStyle name="Normal 2 6" xfId="99"/>
    <cellStyle name="Normal 2 7" xfId="82"/>
    <cellStyle name="Normal 2 8" xfId="98"/>
    <cellStyle name="Normal 2 9" xfId="394"/>
    <cellStyle name="normal 2_SITUACIJA-" xfId="272"/>
    <cellStyle name="Normal 3" xfId="51"/>
    <cellStyle name="normal 3 2" xfId="274"/>
    <cellStyle name="normal 3 2 2" xfId="275"/>
    <cellStyle name="normal 3 2 3" xfId="276"/>
    <cellStyle name="normal 3 2_SITUACIJA-" xfId="277"/>
    <cellStyle name="Normal 3 3" xfId="395"/>
    <cellStyle name="normal 3 4" xfId="273"/>
    <cellStyle name="Normal 4" xfId="278"/>
    <cellStyle name="Normal 5" xfId="396"/>
    <cellStyle name="Normal 5 2" xfId="397"/>
    <cellStyle name="Normal 6" xfId="279"/>
    <cellStyle name="Normal 7" xfId="280"/>
    <cellStyle name="Normal 8" xfId="432"/>
    <cellStyle name="Normal_1.3.2 2 2" xfId="434"/>
    <cellStyle name="normal1" xfId="281"/>
    <cellStyle name="Note" xfId="282"/>
    <cellStyle name="Note 2" xfId="34"/>
    <cellStyle name="Odstotek 2" xfId="283"/>
    <cellStyle name="Odstotek 3" xfId="284"/>
    <cellStyle name="Odstotek 4" xfId="285"/>
    <cellStyle name="Odstotek 5" xfId="345"/>
    <cellStyle name="Odstotek 6" xfId="429"/>
    <cellStyle name="Opomba" xfId="35"/>
    <cellStyle name="Opomba 2" xfId="398"/>
    <cellStyle name="Opozorilo 2" xfId="399"/>
    <cellStyle name="Output" xfId="286"/>
    <cellStyle name="Percent" xfId="2" builtinId="5"/>
    <cellStyle name="Percent 2" xfId="36"/>
    <cellStyle name="Percent 2 2" xfId="78"/>
    <cellStyle name="Percent 2 2 2" xfId="400"/>
    <cellStyle name="Percent 2 3" xfId="80"/>
    <cellStyle name="Percent 2 3 2" xfId="401"/>
    <cellStyle name="Percent 2 4" xfId="83"/>
    <cellStyle name="Percent 2 5" xfId="97"/>
    <cellStyle name="Percent 2 6" xfId="101"/>
    <cellStyle name="Percent 2 7" xfId="104"/>
    <cellStyle name="Percent 2 8" xfId="106"/>
    <cellStyle name="Percent 2 9" xfId="402"/>
    <cellStyle name="Percent 3" xfId="54"/>
    <cellStyle name="Percent 3 2" xfId="403"/>
    <cellStyle name="Percent 3 2 2" xfId="404"/>
    <cellStyle name="Percent 4" xfId="405"/>
    <cellStyle name="Percent 4 2" xfId="406"/>
    <cellStyle name="Percent 5" xfId="407"/>
    <cellStyle name="Pojasnjevalno besedilo" xfId="37"/>
    <cellStyle name="Pojasnjevalno besedilo 2" xfId="408"/>
    <cellStyle name="popis" xfId="3"/>
    <cellStyle name="Poudarek1" xfId="38"/>
    <cellStyle name="Poudarek1 2" xfId="409"/>
    <cellStyle name="Poudarek2" xfId="39"/>
    <cellStyle name="Poudarek2 2" xfId="410"/>
    <cellStyle name="Poudarek3" xfId="40"/>
    <cellStyle name="Poudarek3 2" xfId="411"/>
    <cellStyle name="Poudarek4" xfId="41"/>
    <cellStyle name="Poudarek4 2" xfId="412"/>
    <cellStyle name="Poudarek5" xfId="42"/>
    <cellStyle name="Poudarek5 2" xfId="413"/>
    <cellStyle name="Poudarek6" xfId="43"/>
    <cellStyle name="Poudarek6 2" xfId="414"/>
    <cellStyle name="Povezana celica" xfId="44"/>
    <cellStyle name="Povezana celica 2" xfId="415"/>
    <cellStyle name="Preveri celico" xfId="45"/>
    <cellStyle name="Preveri celico 2" xfId="416"/>
    <cellStyle name="Računanje" xfId="46"/>
    <cellStyle name="Računanje 2" xfId="417"/>
    <cellStyle name="S4" xfId="287"/>
    <cellStyle name="Slabo" xfId="47"/>
    <cellStyle name="Slabo 2" xfId="418"/>
    <cellStyle name="Slog 1" xfId="288"/>
    <cellStyle name="Slog 1 2" xfId="289"/>
    <cellStyle name="Slog 1 3" xfId="290"/>
    <cellStyle name="Slog 1 4" xfId="291"/>
    <cellStyle name="Slog 1_HIDROTEHNIK_1.ZAČ_SIT" xfId="292"/>
    <cellStyle name="tekst-levo" xfId="293"/>
    <cellStyle name="tekst-levo 2" xfId="294"/>
    <cellStyle name="tekst-levo 3" xfId="295"/>
    <cellStyle name="tekst-levo_SITUACIJA-" xfId="296"/>
    <cellStyle name="text-desno" xfId="297"/>
    <cellStyle name="text-desno 2" xfId="298"/>
    <cellStyle name="text-desno 3" xfId="299"/>
    <cellStyle name="text-desno_SITUACIJA-" xfId="300"/>
    <cellStyle name="Title" xfId="301"/>
    <cellStyle name="Total" xfId="302"/>
    <cellStyle name="Total 2" xfId="48"/>
    <cellStyle name="Total 2 2" xfId="303"/>
    <cellStyle name="Total_HIDROTEHNIK_1.ZAČ_SIT" xfId="304"/>
    <cellStyle name="Valuta 2" xfId="305"/>
    <cellStyle name="Valuta 2 2" xfId="306"/>
    <cellStyle name="Valuta 2 2 2" xfId="307"/>
    <cellStyle name="Valuta 2 2 2 2" xfId="308"/>
    <cellStyle name="Valuta 2 2 2 3" xfId="309"/>
    <cellStyle name="Valuta 2 2 3" xfId="310"/>
    <cellStyle name="Valuta 2 2 4" xfId="311"/>
    <cellStyle name="Valuta 2 2 5" xfId="312"/>
    <cellStyle name="Valuta 2 3" xfId="313"/>
    <cellStyle name="Valuta 2 3 2" xfId="314"/>
    <cellStyle name="Valuta 2 3 3" xfId="315"/>
    <cellStyle name="Valuta 2 4" xfId="316"/>
    <cellStyle name="Valuta 2 5" xfId="317"/>
    <cellStyle name="Valuta 2 6" xfId="318"/>
    <cellStyle name="Valuta 3" xfId="319"/>
    <cellStyle name="Valuta 3 2" xfId="320"/>
    <cellStyle name="Valuta 3 3" xfId="321"/>
    <cellStyle name="Valuta 4" xfId="322"/>
    <cellStyle name="Valuta 5" xfId="323"/>
    <cellStyle name="Vejica 10" xfId="428"/>
    <cellStyle name="Vejica 11" xfId="419"/>
    <cellStyle name="Vejica 12" xfId="420"/>
    <cellStyle name="Vejica 13" xfId="421"/>
    <cellStyle name="Vejica 2" xfId="324"/>
    <cellStyle name="Vejica 2 2" xfId="325"/>
    <cellStyle name="Vejica 2 2 2" xfId="326"/>
    <cellStyle name="Vejica 2 2 3" xfId="327"/>
    <cellStyle name="Vejica 2 3" xfId="328"/>
    <cellStyle name="Vejica 2 4" xfId="329"/>
    <cellStyle name="Vejica 3" xfId="330"/>
    <cellStyle name="Vejica 3 2" xfId="331"/>
    <cellStyle name="Vejica 3 2 2" xfId="332"/>
    <cellStyle name="Vejica 3 2 3" xfId="333"/>
    <cellStyle name="Vejica 3 3" xfId="334"/>
    <cellStyle name="Vejica 3 4" xfId="335"/>
    <cellStyle name="Vejica 3 5" xfId="336"/>
    <cellStyle name="Vejica 4" xfId="337"/>
    <cellStyle name="Vejica 5" xfId="338"/>
    <cellStyle name="Vejica 5 2" xfId="339"/>
    <cellStyle name="Vejica 5 2 2" xfId="340"/>
    <cellStyle name="Vejica 5 2 3" xfId="341"/>
    <cellStyle name="Vejica 6" xfId="344"/>
    <cellStyle name="Vejica 7" xfId="422"/>
    <cellStyle name="Vejica 8" xfId="423"/>
    <cellStyle name="Vejica 9" xfId="424"/>
    <cellStyle name="Vnos" xfId="49"/>
    <cellStyle name="Vnos 2" xfId="425"/>
    <cellStyle name="Vsota" xfId="50"/>
    <cellStyle name="Vsota 2" xfId="426"/>
    <cellStyle name="Warning Text" xfId="342"/>
  </cellStyles>
  <dxfs count="0"/>
  <tableStyles count="0" defaultTableStyle="TableStyleMedium9" defaultPivotStyle="PivotStyleLight16"/>
  <colors>
    <mruColors>
      <color rgb="FF990000"/>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1"/>
  <sheetViews>
    <sheetView zoomScaleNormal="100" workbookViewId="0">
      <selection activeCell="D18" sqref="D18"/>
    </sheetView>
  </sheetViews>
  <sheetFormatPr defaultRowHeight="15.75"/>
  <cols>
    <col min="1" max="1" width="5.42578125" style="1" customWidth="1"/>
    <col min="2" max="2" width="14.7109375" style="1" customWidth="1"/>
    <col min="3" max="3" width="3.5703125" style="1" customWidth="1"/>
    <col min="4" max="4" width="10.7109375" style="1" customWidth="1"/>
    <col min="5" max="9" width="7.85546875" style="1" customWidth="1"/>
    <col min="10" max="256" width="9.140625" style="4"/>
    <col min="257" max="257" width="10.85546875" style="4" customWidth="1"/>
    <col min="258" max="258" width="7.85546875" style="4" customWidth="1"/>
    <col min="259" max="259" width="18.42578125" style="4" customWidth="1"/>
    <col min="260" max="260" width="8.140625" style="4" bestFit="1" customWidth="1"/>
    <col min="261" max="265" width="7.85546875" style="4" customWidth="1"/>
    <col min="266" max="512" width="9.140625" style="4"/>
    <col min="513" max="513" width="10.85546875" style="4" customWidth="1"/>
    <col min="514" max="514" width="7.85546875" style="4" customWidth="1"/>
    <col min="515" max="515" width="18.42578125" style="4" customWidth="1"/>
    <col min="516" max="516" width="8.140625" style="4" bestFit="1" customWidth="1"/>
    <col min="517" max="521" width="7.85546875" style="4" customWidth="1"/>
    <col min="522" max="768" width="9.140625" style="4"/>
    <col min="769" max="769" width="10.85546875" style="4" customWidth="1"/>
    <col min="770" max="770" width="7.85546875" style="4" customWidth="1"/>
    <col min="771" max="771" width="18.42578125" style="4" customWidth="1"/>
    <col min="772" max="772" width="8.140625" style="4" bestFit="1" customWidth="1"/>
    <col min="773" max="777" width="7.85546875" style="4" customWidth="1"/>
    <col min="778" max="1024" width="9.140625" style="4"/>
    <col min="1025" max="1025" width="10.85546875" style="4" customWidth="1"/>
    <col min="1026" max="1026" width="7.85546875" style="4" customWidth="1"/>
    <col min="1027" max="1027" width="18.42578125" style="4" customWidth="1"/>
    <col min="1028" max="1028" width="8.140625" style="4" bestFit="1" customWidth="1"/>
    <col min="1029" max="1033" width="7.85546875" style="4" customWidth="1"/>
    <col min="1034" max="1280" width="9.140625" style="4"/>
    <col min="1281" max="1281" width="10.85546875" style="4" customWidth="1"/>
    <col min="1282" max="1282" width="7.85546875" style="4" customWidth="1"/>
    <col min="1283" max="1283" width="18.42578125" style="4" customWidth="1"/>
    <col min="1284" max="1284" width="8.140625" style="4" bestFit="1" customWidth="1"/>
    <col min="1285" max="1289" width="7.85546875" style="4" customWidth="1"/>
    <col min="1290" max="1536" width="9.140625" style="4"/>
    <col min="1537" max="1537" width="10.85546875" style="4" customWidth="1"/>
    <col min="1538" max="1538" width="7.85546875" style="4" customWidth="1"/>
    <col min="1539" max="1539" width="18.42578125" style="4" customWidth="1"/>
    <col min="1540" max="1540" width="8.140625" style="4" bestFit="1" customWidth="1"/>
    <col min="1541" max="1545" width="7.85546875" style="4" customWidth="1"/>
    <col min="1546" max="1792" width="9.140625" style="4"/>
    <col min="1793" max="1793" width="10.85546875" style="4" customWidth="1"/>
    <col min="1794" max="1794" width="7.85546875" style="4" customWidth="1"/>
    <col min="1795" max="1795" width="18.42578125" style="4" customWidth="1"/>
    <col min="1796" max="1796" width="8.140625" style="4" bestFit="1" customWidth="1"/>
    <col min="1797" max="1801" width="7.85546875" style="4" customWidth="1"/>
    <col min="1802" max="2048" width="9.140625" style="4"/>
    <col min="2049" max="2049" width="10.85546875" style="4" customWidth="1"/>
    <col min="2050" max="2050" width="7.85546875" style="4" customWidth="1"/>
    <col min="2051" max="2051" width="18.42578125" style="4" customWidth="1"/>
    <col min="2052" max="2052" width="8.140625" style="4" bestFit="1" customWidth="1"/>
    <col min="2053" max="2057" width="7.85546875" style="4" customWidth="1"/>
    <col min="2058" max="2304" width="9.140625" style="4"/>
    <col min="2305" max="2305" width="10.85546875" style="4" customWidth="1"/>
    <col min="2306" max="2306" width="7.85546875" style="4" customWidth="1"/>
    <col min="2307" max="2307" width="18.42578125" style="4" customWidth="1"/>
    <col min="2308" max="2308" width="8.140625" style="4" bestFit="1" customWidth="1"/>
    <col min="2309" max="2313" width="7.85546875" style="4" customWidth="1"/>
    <col min="2314" max="2560" width="9.140625" style="4"/>
    <col min="2561" max="2561" width="10.85546875" style="4" customWidth="1"/>
    <col min="2562" max="2562" width="7.85546875" style="4" customWidth="1"/>
    <col min="2563" max="2563" width="18.42578125" style="4" customWidth="1"/>
    <col min="2564" max="2564" width="8.140625" style="4" bestFit="1" customWidth="1"/>
    <col min="2565" max="2569" width="7.85546875" style="4" customWidth="1"/>
    <col min="2570" max="2816" width="9.140625" style="4"/>
    <col min="2817" max="2817" width="10.85546875" style="4" customWidth="1"/>
    <col min="2818" max="2818" width="7.85546875" style="4" customWidth="1"/>
    <col min="2819" max="2819" width="18.42578125" style="4" customWidth="1"/>
    <col min="2820" max="2820" width="8.140625" style="4" bestFit="1" customWidth="1"/>
    <col min="2821" max="2825" width="7.85546875" style="4" customWidth="1"/>
    <col min="2826" max="3072" width="9.140625" style="4"/>
    <col min="3073" max="3073" width="10.85546875" style="4" customWidth="1"/>
    <col min="3074" max="3074" width="7.85546875" style="4" customWidth="1"/>
    <col min="3075" max="3075" width="18.42578125" style="4" customWidth="1"/>
    <col min="3076" max="3076" width="8.140625" style="4" bestFit="1" customWidth="1"/>
    <col min="3077" max="3081" width="7.85546875" style="4" customWidth="1"/>
    <col min="3082" max="3328" width="9.140625" style="4"/>
    <col min="3329" max="3329" width="10.85546875" style="4" customWidth="1"/>
    <col min="3330" max="3330" width="7.85546875" style="4" customWidth="1"/>
    <col min="3331" max="3331" width="18.42578125" style="4" customWidth="1"/>
    <col min="3332" max="3332" width="8.140625" style="4" bestFit="1" customWidth="1"/>
    <col min="3333" max="3337" width="7.85546875" style="4" customWidth="1"/>
    <col min="3338" max="3584" width="9.140625" style="4"/>
    <col min="3585" max="3585" width="10.85546875" style="4" customWidth="1"/>
    <col min="3586" max="3586" width="7.85546875" style="4" customWidth="1"/>
    <col min="3587" max="3587" width="18.42578125" style="4" customWidth="1"/>
    <col min="3588" max="3588" width="8.140625" style="4" bestFit="1" customWidth="1"/>
    <col min="3589" max="3593" width="7.85546875" style="4" customWidth="1"/>
    <col min="3594" max="3840" width="9.140625" style="4"/>
    <col min="3841" max="3841" width="10.85546875" style="4" customWidth="1"/>
    <col min="3842" max="3842" width="7.85546875" style="4" customWidth="1"/>
    <col min="3843" max="3843" width="18.42578125" style="4" customWidth="1"/>
    <col min="3844" max="3844" width="8.140625" style="4" bestFit="1" customWidth="1"/>
    <col min="3845" max="3849" width="7.85546875" style="4" customWidth="1"/>
    <col min="3850" max="4096" width="9.140625" style="4"/>
    <col min="4097" max="4097" width="10.85546875" style="4" customWidth="1"/>
    <col min="4098" max="4098" width="7.85546875" style="4" customWidth="1"/>
    <col min="4099" max="4099" width="18.42578125" style="4" customWidth="1"/>
    <col min="4100" max="4100" width="8.140625" style="4" bestFit="1" customWidth="1"/>
    <col min="4101" max="4105" width="7.85546875" style="4" customWidth="1"/>
    <col min="4106" max="4352" width="9.140625" style="4"/>
    <col min="4353" max="4353" width="10.85546875" style="4" customWidth="1"/>
    <col min="4354" max="4354" width="7.85546875" style="4" customWidth="1"/>
    <col min="4355" max="4355" width="18.42578125" style="4" customWidth="1"/>
    <col min="4356" max="4356" width="8.140625" style="4" bestFit="1" customWidth="1"/>
    <col min="4357" max="4361" width="7.85546875" style="4" customWidth="1"/>
    <col min="4362" max="4608" width="9.140625" style="4"/>
    <col min="4609" max="4609" width="10.85546875" style="4" customWidth="1"/>
    <col min="4610" max="4610" width="7.85546875" style="4" customWidth="1"/>
    <col min="4611" max="4611" width="18.42578125" style="4" customWidth="1"/>
    <col min="4612" max="4612" width="8.140625" style="4" bestFit="1" customWidth="1"/>
    <col min="4613" max="4617" width="7.85546875" style="4" customWidth="1"/>
    <col min="4618" max="4864" width="9.140625" style="4"/>
    <col min="4865" max="4865" width="10.85546875" style="4" customWidth="1"/>
    <col min="4866" max="4866" width="7.85546875" style="4" customWidth="1"/>
    <col min="4867" max="4867" width="18.42578125" style="4" customWidth="1"/>
    <col min="4868" max="4868" width="8.140625" style="4" bestFit="1" customWidth="1"/>
    <col min="4869" max="4873" width="7.85546875" style="4" customWidth="1"/>
    <col min="4874" max="5120" width="9.140625" style="4"/>
    <col min="5121" max="5121" width="10.85546875" style="4" customWidth="1"/>
    <col min="5122" max="5122" width="7.85546875" style="4" customWidth="1"/>
    <col min="5123" max="5123" width="18.42578125" style="4" customWidth="1"/>
    <col min="5124" max="5124" width="8.140625" style="4" bestFit="1" customWidth="1"/>
    <col min="5125" max="5129" width="7.85546875" style="4" customWidth="1"/>
    <col min="5130" max="5376" width="9.140625" style="4"/>
    <col min="5377" max="5377" width="10.85546875" style="4" customWidth="1"/>
    <col min="5378" max="5378" width="7.85546875" style="4" customWidth="1"/>
    <col min="5379" max="5379" width="18.42578125" style="4" customWidth="1"/>
    <col min="5380" max="5380" width="8.140625" style="4" bestFit="1" customWidth="1"/>
    <col min="5381" max="5385" width="7.85546875" style="4" customWidth="1"/>
    <col min="5386" max="5632" width="9.140625" style="4"/>
    <col min="5633" max="5633" width="10.85546875" style="4" customWidth="1"/>
    <col min="5634" max="5634" width="7.85546875" style="4" customWidth="1"/>
    <col min="5635" max="5635" width="18.42578125" style="4" customWidth="1"/>
    <col min="5636" max="5636" width="8.140625" style="4" bestFit="1" customWidth="1"/>
    <col min="5637" max="5641" width="7.85546875" style="4" customWidth="1"/>
    <col min="5642" max="5888" width="9.140625" style="4"/>
    <col min="5889" max="5889" width="10.85546875" style="4" customWidth="1"/>
    <col min="5890" max="5890" width="7.85546875" style="4" customWidth="1"/>
    <col min="5891" max="5891" width="18.42578125" style="4" customWidth="1"/>
    <col min="5892" max="5892" width="8.140625" style="4" bestFit="1" customWidth="1"/>
    <col min="5893" max="5897" width="7.85546875" style="4" customWidth="1"/>
    <col min="5898" max="6144" width="9.140625" style="4"/>
    <col min="6145" max="6145" width="10.85546875" style="4" customWidth="1"/>
    <col min="6146" max="6146" width="7.85546875" style="4" customWidth="1"/>
    <col min="6147" max="6147" width="18.42578125" style="4" customWidth="1"/>
    <col min="6148" max="6148" width="8.140625" style="4" bestFit="1" customWidth="1"/>
    <col min="6149" max="6153" width="7.85546875" style="4" customWidth="1"/>
    <col min="6154" max="6400" width="9.140625" style="4"/>
    <col min="6401" max="6401" width="10.85546875" style="4" customWidth="1"/>
    <col min="6402" max="6402" width="7.85546875" style="4" customWidth="1"/>
    <col min="6403" max="6403" width="18.42578125" style="4" customWidth="1"/>
    <col min="6404" max="6404" width="8.140625" style="4" bestFit="1" customWidth="1"/>
    <col min="6405" max="6409" width="7.85546875" style="4" customWidth="1"/>
    <col min="6410" max="6656" width="9.140625" style="4"/>
    <col min="6657" max="6657" width="10.85546875" style="4" customWidth="1"/>
    <col min="6658" max="6658" width="7.85546875" style="4" customWidth="1"/>
    <col min="6659" max="6659" width="18.42578125" style="4" customWidth="1"/>
    <col min="6660" max="6660" width="8.140625" style="4" bestFit="1" customWidth="1"/>
    <col min="6661" max="6665" width="7.85546875" style="4" customWidth="1"/>
    <col min="6666" max="6912" width="9.140625" style="4"/>
    <col min="6913" max="6913" width="10.85546875" style="4" customWidth="1"/>
    <col min="6914" max="6914" width="7.85546875" style="4" customWidth="1"/>
    <col min="6915" max="6915" width="18.42578125" style="4" customWidth="1"/>
    <col min="6916" max="6916" width="8.140625" style="4" bestFit="1" customWidth="1"/>
    <col min="6917" max="6921" width="7.85546875" style="4" customWidth="1"/>
    <col min="6922" max="7168" width="9.140625" style="4"/>
    <col min="7169" max="7169" width="10.85546875" style="4" customWidth="1"/>
    <col min="7170" max="7170" width="7.85546875" style="4" customWidth="1"/>
    <col min="7171" max="7171" width="18.42578125" style="4" customWidth="1"/>
    <col min="7172" max="7172" width="8.140625" style="4" bestFit="1" customWidth="1"/>
    <col min="7173" max="7177" width="7.85546875" style="4" customWidth="1"/>
    <col min="7178" max="7424" width="9.140625" style="4"/>
    <col min="7425" max="7425" width="10.85546875" style="4" customWidth="1"/>
    <col min="7426" max="7426" width="7.85546875" style="4" customWidth="1"/>
    <col min="7427" max="7427" width="18.42578125" style="4" customWidth="1"/>
    <col min="7428" max="7428" width="8.140625" style="4" bestFit="1" customWidth="1"/>
    <col min="7429" max="7433" width="7.85546875" style="4" customWidth="1"/>
    <col min="7434" max="7680" width="9.140625" style="4"/>
    <col min="7681" max="7681" width="10.85546875" style="4" customWidth="1"/>
    <col min="7682" max="7682" width="7.85546875" style="4" customWidth="1"/>
    <col min="7683" max="7683" width="18.42578125" style="4" customWidth="1"/>
    <col min="7684" max="7684" width="8.140625" style="4" bestFit="1" customWidth="1"/>
    <col min="7685" max="7689" width="7.85546875" style="4" customWidth="1"/>
    <col min="7690" max="7936" width="9.140625" style="4"/>
    <col min="7937" max="7937" width="10.85546875" style="4" customWidth="1"/>
    <col min="7938" max="7938" width="7.85546875" style="4" customWidth="1"/>
    <col min="7939" max="7939" width="18.42578125" style="4" customWidth="1"/>
    <col min="7940" max="7940" width="8.140625" style="4" bestFit="1" customWidth="1"/>
    <col min="7941" max="7945" width="7.85546875" style="4" customWidth="1"/>
    <col min="7946" max="8192" width="9.140625" style="4"/>
    <col min="8193" max="8193" width="10.85546875" style="4" customWidth="1"/>
    <col min="8194" max="8194" width="7.85546875" style="4" customWidth="1"/>
    <col min="8195" max="8195" width="18.42578125" style="4" customWidth="1"/>
    <col min="8196" max="8196" width="8.140625" style="4" bestFit="1" customWidth="1"/>
    <col min="8197" max="8201" width="7.85546875" style="4" customWidth="1"/>
    <col min="8202" max="8448" width="9.140625" style="4"/>
    <col min="8449" max="8449" width="10.85546875" style="4" customWidth="1"/>
    <col min="8450" max="8450" width="7.85546875" style="4" customWidth="1"/>
    <col min="8451" max="8451" width="18.42578125" style="4" customWidth="1"/>
    <col min="8452" max="8452" width="8.140625" style="4" bestFit="1" customWidth="1"/>
    <col min="8453" max="8457" width="7.85546875" style="4" customWidth="1"/>
    <col min="8458" max="8704" width="9.140625" style="4"/>
    <col min="8705" max="8705" width="10.85546875" style="4" customWidth="1"/>
    <col min="8706" max="8706" width="7.85546875" style="4" customWidth="1"/>
    <col min="8707" max="8707" width="18.42578125" style="4" customWidth="1"/>
    <col min="8708" max="8708" width="8.140625" style="4" bestFit="1" customWidth="1"/>
    <col min="8709" max="8713" width="7.85546875" style="4" customWidth="1"/>
    <col min="8714" max="8960" width="9.140625" style="4"/>
    <col min="8961" max="8961" width="10.85546875" style="4" customWidth="1"/>
    <col min="8962" max="8962" width="7.85546875" style="4" customWidth="1"/>
    <col min="8963" max="8963" width="18.42578125" style="4" customWidth="1"/>
    <col min="8964" max="8964" width="8.140625" style="4" bestFit="1" customWidth="1"/>
    <col min="8965" max="8969" width="7.85546875" style="4" customWidth="1"/>
    <col min="8970" max="9216" width="9.140625" style="4"/>
    <col min="9217" max="9217" width="10.85546875" style="4" customWidth="1"/>
    <col min="9218" max="9218" width="7.85546875" style="4" customWidth="1"/>
    <col min="9219" max="9219" width="18.42578125" style="4" customWidth="1"/>
    <col min="9220" max="9220" width="8.140625" style="4" bestFit="1" customWidth="1"/>
    <col min="9221" max="9225" width="7.85546875" style="4" customWidth="1"/>
    <col min="9226" max="9472" width="9.140625" style="4"/>
    <col min="9473" max="9473" width="10.85546875" style="4" customWidth="1"/>
    <col min="9474" max="9474" width="7.85546875" style="4" customWidth="1"/>
    <col min="9475" max="9475" width="18.42578125" style="4" customWidth="1"/>
    <col min="9476" max="9476" width="8.140625" style="4" bestFit="1" customWidth="1"/>
    <col min="9477" max="9481" width="7.85546875" style="4" customWidth="1"/>
    <col min="9482" max="9728" width="9.140625" style="4"/>
    <col min="9729" max="9729" width="10.85546875" style="4" customWidth="1"/>
    <col min="9730" max="9730" width="7.85546875" style="4" customWidth="1"/>
    <col min="9731" max="9731" width="18.42578125" style="4" customWidth="1"/>
    <col min="9732" max="9732" width="8.140625" style="4" bestFit="1" customWidth="1"/>
    <col min="9733" max="9737" width="7.85546875" style="4" customWidth="1"/>
    <col min="9738" max="9984" width="9.140625" style="4"/>
    <col min="9985" max="9985" width="10.85546875" style="4" customWidth="1"/>
    <col min="9986" max="9986" width="7.85546875" style="4" customWidth="1"/>
    <col min="9987" max="9987" width="18.42578125" style="4" customWidth="1"/>
    <col min="9988" max="9988" width="8.140625" style="4" bestFit="1" customWidth="1"/>
    <col min="9989" max="9993" width="7.85546875" style="4" customWidth="1"/>
    <col min="9994" max="10240" width="9.140625" style="4"/>
    <col min="10241" max="10241" width="10.85546875" style="4" customWidth="1"/>
    <col min="10242" max="10242" width="7.85546875" style="4" customWidth="1"/>
    <col min="10243" max="10243" width="18.42578125" style="4" customWidth="1"/>
    <col min="10244" max="10244" width="8.140625" style="4" bestFit="1" customWidth="1"/>
    <col min="10245" max="10249" width="7.85546875" style="4" customWidth="1"/>
    <col min="10250" max="10496" width="9.140625" style="4"/>
    <col min="10497" max="10497" width="10.85546875" style="4" customWidth="1"/>
    <col min="10498" max="10498" width="7.85546875" style="4" customWidth="1"/>
    <col min="10499" max="10499" width="18.42578125" style="4" customWidth="1"/>
    <col min="10500" max="10500" width="8.140625" style="4" bestFit="1" customWidth="1"/>
    <col min="10501" max="10505" width="7.85546875" style="4" customWidth="1"/>
    <col min="10506" max="10752" width="9.140625" style="4"/>
    <col min="10753" max="10753" width="10.85546875" style="4" customWidth="1"/>
    <col min="10754" max="10754" width="7.85546875" style="4" customWidth="1"/>
    <col min="10755" max="10755" width="18.42578125" style="4" customWidth="1"/>
    <col min="10756" max="10756" width="8.140625" style="4" bestFit="1" customWidth="1"/>
    <col min="10757" max="10761" width="7.85546875" style="4" customWidth="1"/>
    <col min="10762" max="11008" width="9.140625" style="4"/>
    <col min="11009" max="11009" width="10.85546875" style="4" customWidth="1"/>
    <col min="11010" max="11010" width="7.85546875" style="4" customWidth="1"/>
    <col min="11011" max="11011" width="18.42578125" style="4" customWidth="1"/>
    <col min="11012" max="11012" width="8.140625" style="4" bestFit="1" customWidth="1"/>
    <col min="11013" max="11017" width="7.85546875" style="4" customWidth="1"/>
    <col min="11018" max="11264" width="9.140625" style="4"/>
    <col min="11265" max="11265" width="10.85546875" style="4" customWidth="1"/>
    <col min="11266" max="11266" width="7.85546875" style="4" customWidth="1"/>
    <col min="11267" max="11267" width="18.42578125" style="4" customWidth="1"/>
    <col min="11268" max="11268" width="8.140625" style="4" bestFit="1" customWidth="1"/>
    <col min="11269" max="11273" width="7.85546875" style="4" customWidth="1"/>
    <col min="11274" max="11520" width="9.140625" style="4"/>
    <col min="11521" max="11521" width="10.85546875" style="4" customWidth="1"/>
    <col min="11522" max="11522" width="7.85546875" style="4" customWidth="1"/>
    <col min="11523" max="11523" width="18.42578125" style="4" customWidth="1"/>
    <col min="11524" max="11524" width="8.140625" style="4" bestFit="1" customWidth="1"/>
    <col min="11525" max="11529" width="7.85546875" style="4" customWidth="1"/>
    <col min="11530" max="11776" width="9.140625" style="4"/>
    <col min="11777" max="11777" width="10.85546875" style="4" customWidth="1"/>
    <col min="11778" max="11778" width="7.85546875" style="4" customWidth="1"/>
    <col min="11779" max="11779" width="18.42578125" style="4" customWidth="1"/>
    <col min="11780" max="11780" width="8.140625" style="4" bestFit="1" customWidth="1"/>
    <col min="11781" max="11785" width="7.85546875" style="4" customWidth="1"/>
    <col min="11786" max="12032" width="9.140625" style="4"/>
    <col min="12033" max="12033" width="10.85546875" style="4" customWidth="1"/>
    <col min="12034" max="12034" width="7.85546875" style="4" customWidth="1"/>
    <col min="12035" max="12035" width="18.42578125" style="4" customWidth="1"/>
    <col min="12036" max="12036" width="8.140625" style="4" bestFit="1" customWidth="1"/>
    <col min="12037" max="12041" width="7.85546875" style="4" customWidth="1"/>
    <col min="12042" max="12288" width="9.140625" style="4"/>
    <col min="12289" max="12289" width="10.85546875" style="4" customWidth="1"/>
    <col min="12290" max="12290" width="7.85546875" style="4" customWidth="1"/>
    <col min="12291" max="12291" width="18.42578125" style="4" customWidth="1"/>
    <col min="12292" max="12292" width="8.140625" style="4" bestFit="1" customWidth="1"/>
    <col min="12293" max="12297" width="7.85546875" style="4" customWidth="1"/>
    <col min="12298" max="12544" width="9.140625" style="4"/>
    <col min="12545" max="12545" width="10.85546875" style="4" customWidth="1"/>
    <col min="12546" max="12546" width="7.85546875" style="4" customWidth="1"/>
    <col min="12547" max="12547" width="18.42578125" style="4" customWidth="1"/>
    <col min="12548" max="12548" width="8.140625" style="4" bestFit="1" customWidth="1"/>
    <col min="12549" max="12553" width="7.85546875" style="4" customWidth="1"/>
    <col min="12554" max="12800" width="9.140625" style="4"/>
    <col min="12801" max="12801" width="10.85546875" style="4" customWidth="1"/>
    <col min="12802" max="12802" width="7.85546875" style="4" customWidth="1"/>
    <col min="12803" max="12803" width="18.42578125" style="4" customWidth="1"/>
    <col min="12804" max="12804" width="8.140625" style="4" bestFit="1" customWidth="1"/>
    <col min="12805" max="12809" width="7.85546875" style="4" customWidth="1"/>
    <col min="12810" max="13056" width="9.140625" style="4"/>
    <col min="13057" max="13057" width="10.85546875" style="4" customWidth="1"/>
    <col min="13058" max="13058" width="7.85546875" style="4" customWidth="1"/>
    <col min="13059" max="13059" width="18.42578125" style="4" customWidth="1"/>
    <col min="13060" max="13060" width="8.140625" style="4" bestFit="1" customWidth="1"/>
    <col min="13061" max="13065" width="7.85546875" style="4" customWidth="1"/>
    <col min="13066" max="13312" width="9.140625" style="4"/>
    <col min="13313" max="13313" width="10.85546875" style="4" customWidth="1"/>
    <col min="13314" max="13314" width="7.85546875" style="4" customWidth="1"/>
    <col min="13315" max="13315" width="18.42578125" style="4" customWidth="1"/>
    <col min="13316" max="13316" width="8.140625" style="4" bestFit="1" customWidth="1"/>
    <col min="13317" max="13321" width="7.85546875" style="4" customWidth="1"/>
    <col min="13322" max="13568" width="9.140625" style="4"/>
    <col min="13569" max="13569" width="10.85546875" style="4" customWidth="1"/>
    <col min="13570" max="13570" width="7.85546875" style="4" customWidth="1"/>
    <col min="13571" max="13571" width="18.42578125" style="4" customWidth="1"/>
    <col min="13572" max="13572" width="8.140625" style="4" bestFit="1" customWidth="1"/>
    <col min="13573" max="13577" width="7.85546875" style="4" customWidth="1"/>
    <col min="13578" max="13824" width="9.140625" style="4"/>
    <col min="13825" max="13825" width="10.85546875" style="4" customWidth="1"/>
    <col min="13826" max="13826" width="7.85546875" style="4" customWidth="1"/>
    <col min="13827" max="13827" width="18.42578125" style="4" customWidth="1"/>
    <col min="13828" max="13828" width="8.140625" style="4" bestFit="1" customWidth="1"/>
    <col min="13829" max="13833" width="7.85546875" style="4" customWidth="1"/>
    <col min="13834" max="14080" width="9.140625" style="4"/>
    <col min="14081" max="14081" width="10.85546875" style="4" customWidth="1"/>
    <col min="14082" max="14082" width="7.85546875" style="4" customWidth="1"/>
    <col min="14083" max="14083" width="18.42578125" style="4" customWidth="1"/>
    <col min="14084" max="14084" width="8.140625" style="4" bestFit="1" customWidth="1"/>
    <col min="14085" max="14089" width="7.85546875" style="4" customWidth="1"/>
    <col min="14090" max="14336" width="9.140625" style="4"/>
    <col min="14337" max="14337" width="10.85546875" style="4" customWidth="1"/>
    <col min="14338" max="14338" width="7.85546875" style="4" customWidth="1"/>
    <col min="14339" max="14339" width="18.42578125" style="4" customWidth="1"/>
    <col min="14340" max="14340" width="8.140625" style="4" bestFit="1" customWidth="1"/>
    <col min="14341" max="14345" width="7.85546875" style="4" customWidth="1"/>
    <col min="14346" max="14592" width="9.140625" style="4"/>
    <col min="14593" max="14593" width="10.85546875" style="4" customWidth="1"/>
    <col min="14594" max="14594" width="7.85546875" style="4" customWidth="1"/>
    <col min="14595" max="14595" width="18.42578125" style="4" customWidth="1"/>
    <col min="14596" max="14596" width="8.140625" style="4" bestFit="1" customWidth="1"/>
    <col min="14597" max="14601" width="7.85546875" style="4" customWidth="1"/>
    <col min="14602" max="14848" width="9.140625" style="4"/>
    <col min="14849" max="14849" width="10.85546875" style="4" customWidth="1"/>
    <col min="14850" max="14850" width="7.85546875" style="4" customWidth="1"/>
    <col min="14851" max="14851" width="18.42578125" style="4" customWidth="1"/>
    <col min="14852" max="14852" width="8.140625" style="4" bestFit="1" customWidth="1"/>
    <col min="14853" max="14857" width="7.85546875" style="4" customWidth="1"/>
    <col min="14858" max="15104" width="9.140625" style="4"/>
    <col min="15105" max="15105" width="10.85546875" style="4" customWidth="1"/>
    <col min="15106" max="15106" width="7.85546875" style="4" customWidth="1"/>
    <col min="15107" max="15107" width="18.42578125" style="4" customWidth="1"/>
    <col min="15108" max="15108" width="8.140625" style="4" bestFit="1" customWidth="1"/>
    <col min="15109" max="15113" width="7.85546875" style="4" customWidth="1"/>
    <col min="15114" max="15360" width="9.140625" style="4"/>
    <col min="15361" max="15361" width="10.85546875" style="4" customWidth="1"/>
    <col min="15362" max="15362" width="7.85546875" style="4" customWidth="1"/>
    <col min="15363" max="15363" width="18.42578125" style="4" customWidth="1"/>
    <col min="15364" max="15364" width="8.140625" style="4" bestFit="1" customWidth="1"/>
    <col min="15365" max="15369" width="7.85546875" style="4" customWidth="1"/>
    <col min="15370" max="15616" width="9.140625" style="4"/>
    <col min="15617" max="15617" width="10.85546875" style="4" customWidth="1"/>
    <col min="15618" max="15618" width="7.85546875" style="4" customWidth="1"/>
    <col min="15619" max="15619" width="18.42578125" style="4" customWidth="1"/>
    <col min="15620" max="15620" width="8.140625" style="4" bestFit="1" customWidth="1"/>
    <col min="15621" max="15625" width="7.85546875" style="4" customWidth="1"/>
    <col min="15626" max="15872" width="9.140625" style="4"/>
    <col min="15873" max="15873" width="10.85546875" style="4" customWidth="1"/>
    <col min="15874" max="15874" width="7.85546875" style="4" customWidth="1"/>
    <col min="15875" max="15875" width="18.42578125" style="4" customWidth="1"/>
    <col min="15876" max="15876" width="8.140625" style="4" bestFit="1" customWidth="1"/>
    <col min="15877" max="15881" width="7.85546875" style="4" customWidth="1"/>
    <col min="15882" max="16128" width="9.140625" style="4"/>
    <col min="16129" max="16129" width="10.85546875" style="4" customWidth="1"/>
    <col min="16130" max="16130" width="7.85546875" style="4" customWidth="1"/>
    <col min="16131" max="16131" width="18.42578125" style="4" customWidth="1"/>
    <col min="16132" max="16132" width="8.140625" style="4" bestFit="1" customWidth="1"/>
    <col min="16133" max="16137" width="7.85546875" style="4" customWidth="1"/>
    <col min="16138" max="16384" width="9.140625" style="4"/>
  </cols>
  <sheetData>
    <row r="2" spans="2:11">
      <c r="B2" s="2" t="s">
        <v>119</v>
      </c>
      <c r="C2" s="3"/>
      <c r="D2" s="3"/>
      <c r="E2" s="3"/>
    </row>
    <row r="3" spans="2:11">
      <c r="B3" s="2" t="s">
        <v>120</v>
      </c>
      <c r="C3" s="3"/>
      <c r="D3" s="3"/>
      <c r="E3" s="3"/>
    </row>
    <row r="4" spans="2:11">
      <c r="B4" s="2" t="s">
        <v>0</v>
      </c>
      <c r="C4" s="3"/>
      <c r="D4" s="3"/>
      <c r="E4" s="3"/>
    </row>
    <row r="9" spans="2:11" ht="18">
      <c r="B9" s="3" t="s">
        <v>1</v>
      </c>
      <c r="D9" s="5" t="s">
        <v>22</v>
      </c>
    </row>
    <row r="10" spans="2:11" ht="18">
      <c r="D10" s="6" t="s">
        <v>23</v>
      </c>
    </row>
    <row r="11" spans="2:11" ht="18">
      <c r="D11" s="7" t="s">
        <v>0</v>
      </c>
    </row>
    <row r="12" spans="2:11" ht="18">
      <c r="D12" s="7"/>
    </row>
    <row r="14" spans="2:11" ht="18">
      <c r="B14" s="1" t="s">
        <v>68</v>
      </c>
      <c r="D14" s="6" t="s">
        <v>69</v>
      </c>
      <c r="K14" s="261"/>
    </row>
    <row r="15" spans="2:11" ht="18">
      <c r="D15" s="6" t="s">
        <v>388</v>
      </c>
    </row>
    <row r="16" spans="2:11" ht="18">
      <c r="D16" s="6"/>
    </row>
    <row r="18" spans="2:8" ht="18">
      <c r="B18" s="3" t="s">
        <v>2</v>
      </c>
      <c r="D18" s="6" t="s">
        <v>387</v>
      </c>
      <c r="E18" s="3"/>
      <c r="F18" s="3"/>
      <c r="G18" s="3"/>
      <c r="H18" s="3"/>
    </row>
    <row r="19" spans="2:8" ht="18">
      <c r="D19" s="6" t="s">
        <v>390</v>
      </c>
      <c r="E19" s="6"/>
      <c r="F19" s="80"/>
      <c r="G19" s="3"/>
      <c r="H19" s="3"/>
    </row>
    <row r="20" spans="2:8" ht="18">
      <c r="D20" s="6" t="s">
        <v>389</v>
      </c>
      <c r="E20" s="5"/>
      <c r="F20" s="3"/>
      <c r="G20" s="3"/>
      <c r="H20" s="3"/>
    </row>
    <row r="21" spans="2:8" ht="18">
      <c r="D21" s="6"/>
      <c r="E21" s="8"/>
    </row>
    <row r="22" spans="2:8" ht="18">
      <c r="D22" s="8"/>
    </row>
    <row r="23" spans="2:8" ht="18">
      <c r="D23" s="8"/>
    </row>
    <row r="24" spans="2:8" ht="20.25">
      <c r="B24" s="3" t="s">
        <v>3</v>
      </c>
      <c r="D24" s="9" t="s">
        <v>59</v>
      </c>
      <c r="E24" s="3"/>
      <c r="F24" s="3"/>
      <c r="G24" s="3"/>
    </row>
    <row r="25" spans="2:8" ht="20.25">
      <c r="D25" s="9"/>
      <c r="E25" s="3"/>
      <c r="F25" s="3"/>
      <c r="G25" s="3"/>
    </row>
    <row r="26" spans="2:8" ht="20.25">
      <c r="D26" s="10"/>
    </row>
    <row r="29" spans="2:8" ht="20.25">
      <c r="B29" s="3" t="s">
        <v>4</v>
      </c>
      <c r="D29" s="9" t="s">
        <v>58</v>
      </c>
    </row>
    <row r="30" spans="2:8">
      <c r="D30" s="11"/>
    </row>
    <row r="34" spans="2:9" ht="20.25">
      <c r="B34" s="3" t="s">
        <v>5</v>
      </c>
      <c r="C34" s="12"/>
      <c r="D34" s="13">
        <v>43617</v>
      </c>
      <c r="E34" s="14"/>
    </row>
    <row r="35" spans="2:9" ht="20.25">
      <c r="C35" s="12"/>
      <c r="D35" s="15"/>
      <c r="E35" s="14"/>
    </row>
    <row r="36" spans="2:9" ht="20.25">
      <c r="C36" s="12"/>
      <c r="D36" s="15"/>
      <c r="E36" s="14"/>
    </row>
    <row r="38" spans="2:9">
      <c r="B38" s="3"/>
      <c r="E38" s="3"/>
      <c r="G38" s="3"/>
    </row>
    <row r="40" spans="2:9">
      <c r="B40" s="3"/>
      <c r="E40" s="3"/>
      <c r="G40" s="3"/>
      <c r="H40" s="3"/>
      <c r="I40" s="3"/>
    </row>
    <row r="41" spans="2:9">
      <c r="B41" s="3"/>
      <c r="G41" s="3"/>
      <c r="H41" s="3"/>
      <c r="I41" s="3"/>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I178"/>
  <sheetViews>
    <sheetView showZeros="0" zoomScaleNormal="100" workbookViewId="0">
      <selection activeCell="E8" sqref="E8"/>
    </sheetView>
  </sheetViews>
  <sheetFormatPr defaultRowHeight="12.75" customHeight="1"/>
  <cols>
    <col min="1" max="1" width="4.7109375" style="79" customWidth="1"/>
    <col min="2" max="2" width="30.7109375" style="79" customWidth="1"/>
    <col min="3" max="3" width="4.7109375" style="145" customWidth="1"/>
    <col min="4" max="5" width="12.7109375" style="140" customWidth="1"/>
    <col min="6" max="6" width="12.7109375" style="141" customWidth="1"/>
    <col min="242" max="242" width="4.7109375" customWidth="1"/>
    <col min="243" max="243" width="30.7109375" customWidth="1"/>
    <col min="244" max="244" width="4.7109375" customWidth="1"/>
    <col min="245" max="245" width="13.7109375" customWidth="1"/>
    <col min="246" max="248" width="12.7109375" customWidth="1"/>
    <col min="250" max="250" width="21" customWidth="1"/>
    <col min="251" max="251" width="36.5703125" customWidth="1"/>
    <col min="498" max="498" width="4.7109375" customWidth="1"/>
    <col min="499" max="499" width="30.7109375" customWidth="1"/>
    <col min="500" max="500" width="4.7109375" customWidth="1"/>
    <col min="501" max="501" width="13.7109375" customWidth="1"/>
    <col min="502" max="504" width="12.7109375" customWidth="1"/>
    <col min="506" max="506" width="21" customWidth="1"/>
    <col min="507" max="507" width="36.5703125" customWidth="1"/>
    <col min="754" max="754" width="4.7109375" customWidth="1"/>
    <col min="755" max="755" width="30.7109375" customWidth="1"/>
    <col min="756" max="756" width="4.7109375" customWidth="1"/>
    <col min="757" max="757" width="13.7109375" customWidth="1"/>
    <col min="758" max="760" width="12.7109375" customWidth="1"/>
    <col min="762" max="762" width="21" customWidth="1"/>
    <col min="763" max="763" width="36.5703125" customWidth="1"/>
    <col min="1010" max="1010" width="4.7109375" customWidth="1"/>
    <col min="1011" max="1011" width="30.7109375" customWidth="1"/>
    <col min="1012" max="1012" width="4.7109375" customWidth="1"/>
    <col min="1013" max="1013" width="13.7109375" customWidth="1"/>
    <col min="1014" max="1016" width="12.7109375" customWidth="1"/>
    <col min="1018" max="1018" width="21" customWidth="1"/>
    <col min="1019" max="1019" width="36.5703125" customWidth="1"/>
    <col min="1266" max="1266" width="4.7109375" customWidth="1"/>
    <col min="1267" max="1267" width="30.7109375" customWidth="1"/>
    <col min="1268" max="1268" width="4.7109375" customWidth="1"/>
    <col min="1269" max="1269" width="13.7109375" customWidth="1"/>
    <col min="1270" max="1272" width="12.7109375" customWidth="1"/>
    <col min="1274" max="1274" width="21" customWidth="1"/>
    <col min="1275" max="1275" width="36.5703125" customWidth="1"/>
    <col min="1522" max="1522" width="4.7109375" customWidth="1"/>
    <col min="1523" max="1523" width="30.7109375" customWidth="1"/>
    <col min="1524" max="1524" width="4.7109375" customWidth="1"/>
    <col min="1525" max="1525" width="13.7109375" customWidth="1"/>
    <col min="1526" max="1528" width="12.7109375" customWidth="1"/>
    <col min="1530" max="1530" width="21" customWidth="1"/>
    <col min="1531" max="1531" width="36.5703125" customWidth="1"/>
    <col min="1778" max="1778" width="4.7109375" customWidth="1"/>
    <col min="1779" max="1779" width="30.7109375" customWidth="1"/>
    <col min="1780" max="1780" width="4.7109375" customWidth="1"/>
    <col min="1781" max="1781" width="13.7109375" customWidth="1"/>
    <col min="1782" max="1784" width="12.7109375" customWidth="1"/>
    <col min="1786" max="1786" width="21" customWidth="1"/>
    <col min="1787" max="1787" width="36.5703125" customWidth="1"/>
    <col min="2034" max="2034" width="4.7109375" customWidth="1"/>
    <col min="2035" max="2035" width="30.7109375" customWidth="1"/>
    <col min="2036" max="2036" width="4.7109375" customWidth="1"/>
    <col min="2037" max="2037" width="13.7109375" customWidth="1"/>
    <col min="2038" max="2040" width="12.7109375" customWidth="1"/>
    <col min="2042" max="2042" width="21" customWidth="1"/>
    <col min="2043" max="2043" width="36.5703125" customWidth="1"/>
    <col min="2290" max="2290" width="4.7109375" customWidth="1"/>
    <col min="2291" max="2291" width="30.7109375" customWidth="1"/>
    <col min="2292" max="2292" width="4.7109375" customWidth="1"/>
    <col min="2293" max="2293" width="13.7109375" customWidth="1"/>
    <col min="2294" max="2296" width="12.7109375" customWidth="1"/>
    <col min="2298" max="2298" width="21" customWidth="1"/>
    <col min="2299" max="2299" width="36.5703125" customWidth="1"/>
    <col min="2546" max="2546" width="4.7109375" customWidth="1"/>
    <col min="2547" max="2547" width="30.7109375" customWidth="1"/>
    <col min="2548" max="2548" width="4.7109375" customWidth="1"/>
    <col min="2549" max="2549" width="13.7109375" customWidth="1"/>
    <col min="2550" max="2552" width="12.7109375" customWidth="1"/>
    <col min="2554" max="2554" width="21" customWidth="1"/>
    <col min="2555" max="2555" width="36.5703125" customWidth="1"/>
    <col min="2802" max="2802" width="4.7109375" customWidth="1"/>
    <col min="2803" max="2803" width="30.7109375" customWidth="1"/>
    <col min="2804" max="2804" width="4.7109375" customWidth="1"/>
    <col min="2805" max="2805" width="13.7109375" customWidth="1"/>
    <col min="2806" max="2808" width="12.7109375" customWidth="1"/>
    <col min="2810" max="2810" width="21" customWidth="1"/>
    <col min="2811" max="2811" width="36.5703125" customWidth="1"/>
    <col min="3058" max="3058" width="4.7109375" customWidth="1"/>
    <col min="3059" max="3059" width="30.7109375" customWidth="1"/>
    <col min="3060" max="3060" width="4.7109375" customWidth="1"/>
    <col min="3061" max="3061" width="13.7109375" customWidth="1"/>
    <col min="3062" max="3064" width="12.7109375" customWidth="1"/>
    <col min="3066" max="3066" width="21" customWidth="1"/>
    <col min="3067" max="3067" width="36.5703125" customWidth="1"/>
    <col min="3314" max="3314" width="4.7109375" customWidth="1"/>
    <col min="3315" max="3315" width="30.7109375" customWidth="1"/>
    <col min="3316" max="3316" width="4.7109375" customWidth="1"/>
    <col min="3317" max="3317" width="13.7109375" customWidth="1"/>
    <col min="3318" max="3320" width="12.7109375" customWidth="1"/>
    <col min="3322" max="3322" width="21" customWidth="1"/>
    <col min="3323" max="3323" width="36.5703125" customWidth="1"/>
    <col min="3570" max="3570" width="4.7109375" customWidth="1"/>
    <col min="3571" max="3571" width="30.7109375" customWidth="1"/>
    <col min="3572" max="3572" width="4.7109375" customWidth="1"/>
    <col min="3573" max="3573" width="13.7109375" customWidth="1"/>
    <col min="3574" max="3576" width="12.7109375" customWidth="1"/>
    <col min="3578" max="3578" width="21" customWidth="1"/>
    <col min="3579" max="3579" width="36.5703125" customWidth="1"/>
    <col min="3826" max="3826" width="4.7109375" customWidth="1"/>
    <col min="3827" max="3827" width="30.7109375" customWidth="1"/>
    <col min="3828" max="3828" width="4.7109375" customWidth="1"/>
    <col min="3829" max="3829" width="13.7109375" customWidth="1"/>
    <col min="3830" max="3832" width="12.7109375" customWidth="1"/>
    <col min="3834" max="3834" width="21" customWidth="1"/>
    <col min="3835" max="3835" width="36.5703125" customWidth="1"/>
    <col min="4082" max="4082" width="4.7109375" customWidth="1"/>
    <col min="4083" max="4083" width="30.7109375" customWidth="1"/>
    <col min="4084" max="4084" width="4.7109375" customWidth="1"/>
    <col min="4085" max="4085" width="13.7109375" customWidth="1"/>
    <col min="4086" max="4088" width="12.7109375" customWidth="1"/>
    <col min="4090" max="4090" width="21" customWidth="1"/>
    <col min="4091" max="4091" width="36.5703125" customWidth="1"/>
    <col min="4338" max="4338" width="4.7109375" customWidth="1"/>
    <col min="4339" max="4339" width="30.7109375" customWidth="1"/>
    <col min="4340" max="4340" width="4.7109375" customWidth="1"/>
    <col min="4341" max="4341" width="13.7109375" customWidth="1"/>
    <col min="4342" max="4344" width="12.7109375" customWidth="1"/>
    <col min="4346" max="4346" width="21" customWidth="1"/>
    <col min="4347" max="4347" width="36.5703125" customWidth="1"/>
    <col min="4594" max="4594" width="4.7109375" customWidth="1"/>
    <col min="4595" max="4595" width="30.7109375" customWidth="1"/>
    <col min="4596" max="4596" width="4.7109375" customWidth="1"/>
    <col min="4597" max="4597" width="13.7109375" customWidth="1"/>
    <col min="4598" max="4600" width="12.7109375" customWidth="1"/>
    <col min="4602" max="4602" width="21" customWidth="1"/>
    <col min="4603" max="4603" width="36.5703125" customWidth="1"/>
    <col min="4850" max="4850" width="4.7109375" customWidth="1"/>
    <col min="4851" max="4851" width="30.7109375" customWidth="1"/>
    <col min="4852" max="4852" width="4.7109375" customWidth="1"/>
    <col min="4853" max="4853" width="13.7109375" customWidth="1"/>
    <col min="4854" max="4856" width="12.7109375" customWidth="1"/>
    <col min="4858" max="4858" width="21" customWidth="1"/>
    <col min="4859" max="4859" width="36.5703125" customWidth="1"/>
    <col min="5106" max="5106" width="4.7109375" customWidth="1"/>
    <col min="5107" max="5107" width="30.7109375" customWidth="1"/>
    <col min="5108" max="5108" width="4.7109375" customWidth="1"/>
    <col min="5109" max="5109" width="13.7109375" customWidth="1"/>
    <col min="5110" max="5112" width="12.7109375" customWidth="1"/>
    <col min="5114" max="5114" width="21" customWidth="1"/>
    <col min="5115" max="5115" width="36.5703125" customWidth="1"/>
    <col min="5362" max="5362" width="4.7109375" customWidth="1"/>
    <col min="5363" max="5363" width="30.7109375" customWidth="1"/>
    <col min="5364" max="5364" width="4.7109375" customWidth="1"/>
    <col min="5365" max="5365" width="13.7109375" customWidth="1"/>
    <col min="5366" max="5368" width="12.7109375" customWidth="1"/>
    <col min="5370" max="5370" width="21" customWidth="1"/>
    <col min="5371" max="5371" width="36.5703125" customWidth="1"/>
    <col min="5618" max="5618" width="4.7109375" customWidth="1"/>
    <col min="5619" max="5619" width="30.7109375" customWidth="1"/>
    <col min="5620" max="5620" width="4.7109375" customWidth="1"/>
    <col min="5621" max="5621" width="13.7109375" customWidth="1"/>
    <col min="5622" max="5624" width="12.7109375" customWidth="1"/>
    <col min="5626" max="5626" width="21" customWidth="1"/>
    <col min="5627" max="5627" width="36.5703125" customWidth="1"/>
    <col min="5874" max="5874" width="4.7109375" customWidth="1"/>
    <col min="5875" max="5875" width="30.7109375" customWidth="1"/>
    <col min="5876" max="5876" width="4.7109375" customWidth="1"/>
    <col min="5877" max="5877" width="13.7109375" customWidth="1"/>
    <col min="5878" max="5880" width="12.7109375" customWidth="1"/>
    <col min="5882" max="5882" width="21" customWidth="1"/>
    <col min="5883" max="5883" width="36.5703125" customWidth="1"/>
    <col min="6130" max="6130" width="4.7109375" customWidth="1"/>
    <col min="6131" max="6131" width="30.7109375" customWidth="1"/>
    <col min="6132" max="6132" width="4.7109375" customWidth="1"/>
    <col min="6133" max="6133" width="13.7109375" customWidth="1"/>
    <col min="6134" max="6136" width="12.7109375" customWidth="1"/>
    <col min="6138" max="6138" width="21" customWidth="1"/>
    <col min="6139" max="6139" width="36.5703125" customWidth="1"/>
    <col min="6386" max="6386" width="4.7109375" customWidth="1"/>
    <col min="6387" max="6387" width="30.7109375" customWidth="1"/>
    <col min="6388" max="6388" width="4.7109375" customWidth="1"/>
    <col min="6389" max="6389" width="13.7109375" customWidth="1"/>
    <col min="6390" max="6392" width="12.7109375" customWidth="1"/>
    <col min="6394" max="6394" width="21" customWidth="1"/>
    <col min="6395" max="6395" width="36.5703125" customWidth="1"/>
    <col min="6642" max="6642" width="4.7109375" customWidth="1"/>
    <col min="6643" max="6643" width="30.7109375" customWidth="1"/>
    <col min="6644" max="6644" width="4.7109375" customWidth="1"/>
    <col min="6645" max="6645" width="13.7109375" customWidth="1"/>
    <col min="6646" max="6648" width="12.7109375" customWidth="1"/>
    <col min="6650" max="6650" width="21" customWidth="1"/>
    <col min="6651" max="6651" width="36.5703125" customWidth="1"/>
    <col min="6898" max="6898" width="4.7109375" customWidth="1"/>
    <col min="6899" max="6899" width="30.7109375" customWidth="1"/>
    <col min="6900" max="6900" width="4.7109375" customWidth="1"/>
    <col min="6901" max="6901" width="13.7109375" customWidth="1"/>
    <col min="6902" max="6904" width="12.7109375" customWidth="1"/>
    <col min="6906" max="6906" width="21" customWidth="1"/>
    <col min="6907" max="6907" width="36.5703125" customWidth="1"/>
    <col min="7154" max="7154" width="4.7109375" customWidth="1"/>
    <col min="7155" max="7155" width="30.7109375" customWidth="1"/>
    <col min="7156" max="7156" width="4.7109375" customWidth="1"/>
    <col min="7157" max="7157" width="13.7109375" customWidth="1"/>
    <col min="7158" max="7160" width="12.7109375" customWidth="1"/>
    <col min="7162" max="7162" width="21" customWidth="1"/>
    <col min="7163" max="7163" width="36.5703125" customWidth="1"/>
    <col min="7410" max="7410" width="4.7109375" customWidth="1"/>
    <col min="7411" max="7411" width="30.7109375" customWidth="1"/>
    <col min="7412" max="7412" width="4.7109375" customWidth="1"/>
    <col min="7413" max="7413" width="13.7109375" customWidth="1"/>
    <col min="7414" max="7416" width="12.7109375" customWidth="1"/>
    <col min="7418" max="7418" width="21" customWidth="1"/>
    <col min="7419" max="7419" width="36.5703125" customWidth="1"/>
    <col min="7666" max="7666" width="4.7109375" customWidth="1"/>
    <col min="7667" max="7667" width="30.7109375" customWidth="1"/>
    <col min="7668" max="7668" width="4.7109375" customWidth="1"/>
    <col min="7669" max="7669" width="13.7109375" customWidth="1"/>
    <col min="7670" max="7672" width="12.7109375" customWidth="1"/>
    <col min="7674" max="7674" width="21" customWidth="1"/>
    <col min="7675" max="7675" width="36.5703125" customWidth="1"/>
    <col min="7922" max="7922" width="4.7109375" customWidth="1"/>
    <col min="7923" max="7923" width="30.7109375" customWidth="1"/>
    <col min="7924" max="7924" width="4.7109375" customWidth="1"/>
    <col min="7925" max="7925" width="13.7109375" customWidth="1"/>
    <col min="7926" max="7928" width="12.7109375" customWidth="1"/>
    <col min="7930" max="7930" width="21" customWidth="1"/>
    <col min="7931" max="7931" width="36.5703125" customWidth="1"/>
    <col min="8178" max="8178" width="4.7109375" customWidth="1"/>
    <col min="8179" max="8179" width="30.7109375" customWidth="1"/>
    <col min="8180" max="8180" width="4.7109375" customWidth="1"/>
    <col min="8181" max="8181" width="13.7109375" customWidth="1"/>
    <col min="8182" max="8184" width="12.7109375" customWidth="1"/>
    <col min="8186" max="8186" width="21" customWidth="1"/>
    <col min="8187" max="8187" width="36.5703125" customWidth="1"/>
    <col min="8434" max="8434" width="4.7109375" customWidth="1"/>
    <col min="8435" max="8435" width="30.7109375" customWidth="1"/>
    <col min="8436" max="8436" width="4.7109375" customWidth="1"/>
    <col min="8437" max="8437" width="13.7109375" customWidth="1"/>
    <col min="8438" max="8440" width="12.7109375" customWidth="1"/>
    <col min="8442" max="8442" width="21" customWidth="1"/>
    <col min="8443" max="8443" width="36.5703125" customWidth="1"/>
    <col min="8690" max="8690" width="4.7109375" customWidth="1"/>
    <col min="8691" max="8691" width="30.7109375" customWidth="1"/>
    <col min="8692" max="8692" width="4.7109375" customWidth="1"/>
    <col min="8693" max="8693" width="13.7109375" customWidth="1"/>
    <col min="8694" max="8696" width="12.7109375" customWidth="1"/>
    <col min="8698" max="8698" width="21" customWidth="1"/>
    <col min="8699" max="8699" width="36.5703125" customWidth="1"/>
    <col min="8946" max="8946" width="4.7109375" customWidth="1"/>
    <col min="8947" max="8947" width="30.7109375" customWidth="1"/>
    <col min="8948" max="8948" width="4.7109375" customWidth="1"/>
    <col min="8949" max="8949" width="13.7109375" customWidth="1"/>
    <col min="8950" max="8952" width="12.7109375" customWidth="1"/>
    <col min="8954" max="8954" width="21" customWidth="1"/>
    <col min="8955" max="8955" width="36.5703125" customWidth="1"/>
    <col min="9202" max="9202" width="4.7109375" customWidth="1"/>
    <col min="9203" max="9203" width="30.7109375" customWidth="1"/>
    <col min="9204" max="9204" width="4.7109375" customWidth="1"/>
    <col min="9205" max="9205" width="13.7109375" customWidth="1"/>
    <col min="9206" max="9208" width="12.7109375" customWidth="1"/>
    <col min="9210" max="9210" width="21" customWidth="1"/>
    <col min="9211" max="9211" width="36.5703125" customWidth="1"/>
    <col min="9458" max="9458" width="4.7109375" customWidth="1"/>
    <col min="9459" max="9459" width="30.7109375" customWidth="1"/>
    <col min="9460" max="9460" width="4.7109375" customWidth="1"/>
    <col min="9461" max="9461" width="13.7109375" customWidth="1"/>
    <col min="9462" max="9464" width="12.7109375" customWidth="1"/>
    <col min="9466" max="9466" width="21" customWidth="1"/>
    <col min="9467" max="9467" width="36.5703125" customWidth="1"/>
    <col min="9714" max="9714" width="4.7109375" customWidth="1"/>
    <col min="9715" max="9715" width="30.7109375" customWidth="1"/>
    <col min="9716" max="9716" width="4.7109375" customWidth="1"/>
    <col min="9717" max="9717" width="13.7109375" customWidth="1"/>
    <col min="9718" max="9720" width="12.7109375" customWidth="1"/>
    <col min="9722" max="9722" width="21" customWidth="1"/>
    <col min="9723" max="9723" width="36.5703125" customWidth="1"/>
    <col min="9970" max="9970" width="4.7109375" customWidth="1"/>
    <col min="9971" max="9971" width="30.7109375" customWidth="1"/>
    <col min="9972" max="9972" width="4.7109375" customWidth="1"/>
    <col min="9973" max="9973" width="13.7109375" customWidth="1"/>
    <col min="9974" max="9976" width="12.7109375" customWidth="1"/>
    <col min="9978" max="9978" width="21" customWidth="1"/>
    <col min="9979" max="9979" width="36.5703125" customWidth="1"/>
    <col min="10226" max="10226" width="4.7109375" customWidth="1"/>
    <col min="10227" max="10227" width="30.7109375" customWidth="1"/>
    <col min="10228" max="10228" width="4.7109375" customWidth="1"/>
    <col min="10229" max="10229" width="13.7109375" customWidth="1"/>
    <col min="10230" max="10232" width="12.7109375" customWidth="1"/>
    <col min="10234" max="10234" width="21" customWidth="1"/>
    <col min="10235" max="10235" width="36.5703125" customWidth="1"/>
    <col min="10482" max="10482" width="4.7109375" customWidth="1"/>
    <col min="10483" max="10483" width="30.7109375" customWidth="1"/>
    <col min="10484" max="10484" width="4.7109375" customWidth="1"/>
    <col min="10485" max="10485" width="13.7109375" customWidth="1"/>
    <col min="10486" max="10488" width="12.7109375" customWidth="1"/>
    <col min="10490" max="10490" width="21" customWidth="1"/>
    <col min="10491" max="10491" width="36.5703125" customWidth="1"/>
    <col min="10738" max="10738" width="4.7109375" customWidth="1"/>
    <col min="10739" max="10739" width="30.7109375" customWidth="1"/>
    <col min="10740" max="10740" width="4.7109375" customWidth="1"/>
    <col min="10741" max="10741" width="13.7109375" customWidth="1"/>
    <col min="10742" max="10744" width="12.7109375" customWidth="1"/>
    <col min="10746" max="10746" width="21" customWidth="1"/>
    <col min="10747" max="10747" width="36.5703125" customWidth="1"/>
    <col min="10994" max="10994" width="4.7109375" customWidth="1"/>
    <col min="10995" max="10995" width="30.7109375" customWidth="1"/>
    <col min="10996" max="10996" width="4.7109375" customWidth="1"/>
    <col min="10997" max="10997" width="13.7109375" customWidth="1"/>
    <col min="10998" max="11000" width="12.7109375" customWidth="1"/>
    <col min="11002" max="11002" width="21" customWidth="1"/>
    <col min="11003" max="11003" width="36.5703125" customWidth="1"/>
    <col min="11250" max="11250" width="4.7109375" customWidth="1"/>
    <col min="11251" max="11251" width="30.7109375" customWidth="1"/>
    <col min="11252" max="11252" width="4.7109375" customWidth="1"/>
    <col min="11253" max="11253" width="13.7109375" customWidth="1"/>
    <col min="11254" max="11256" width="12.7109375" customWidth="1"/>
    <col min="11258" max="11258" width="21" customWidth="1"/>
    <col min="11259" max="11259" width="36.5703125" customWidth="1"/>
    <col min="11506" max="11506" width="4.7109375" customWidth="1"/>
    <col min="11507" max="11507" width="30.7109375" customWidth="1"/>
    <col min="11508" max="11508" width="4.7109375" customWidth="1"/>
    <col min="11509" max="11509" width="13.7109375" customWidth="1"/>
    <col min="11510" max="11512" width="12.7109375" customWidth="1"/>
    <col min="11514" max="11514" width="21" customWidth="1"/>
    <col min="11515" max="11515" width="36.5703125" customWidth="1"/>
    <col min="11762" max="11762" width="4.7109375" customWidth="1"/>
    <col min="11763" max="11763" width="30.7109375" customWidth="1"/>
    <col min="11764" max="11764" width="4.7109375" customWidth="1"/>
    <col min="11765" max="11765" width="13.7109375" customWidth="1"/>
    <col min="11766" max="11768" width="12.7109375" customWidth="1"/>
    <col min="11770" max="11770" width="21" customWidth="1"/>
    <col min="11771" max="11771" width="36.5703125" customWidth="1"/>
    <col min="12018" max="12018" width="4.7109375" customWidth="1"/>
    <col min="12019" max="12019" width="30.7109375" customWidth="1"/>
    <col min="12020" max="12020" width="4.7109375" customWidth="1"/>
    <col min="12021" max="12021" width="13.7109375" customWidth="1"/>
    <col min="12022" max="12024" width="12.7109375" customWidth="1"/>
    <col min="12026" max="12026" width="21" customWidth="1"/>
    <col min="12027" max="12027" width="36.5703125" customWidth="1"/>
    <col min="12274" max="12274" width="4.7109375" customWidth="1"/>
    <col min="12275" max="12275" width="30.7109375" customWidth="1"/>
    <col min="12276" max="12276" width="4.7109375" customWidth="1"/>
    <col min="12277" max="12277" width="13.7109375" customWidth="1"/>
    <col min="12278" max="12280" width="12.7109375" customWidth="1"/>
    <col min="12282" max="12282" width="21" customWidth="1"/>
    <col min="12283" max="12283" width="36.5703125" customWidth="1"/>
    <col min="12530" max="12530" width="4.7109375" customWidth="1"/>
    <col min="12531" max="12531" width="30.7109375" customWidth="1"/>
    <col min="12532" max="12532" width="4.7109375" customWidth="1"/>
    <col min="12533" max="12533" width="13.7109375" customWidth="1"/>
    <col min="12534" max="12536" width="12.7109375" customWidth="1"/>
    <col min="12538" max="12538" width="21" customWidth="1"/>
    <col min="12539" max="12539" width="36.5703125" customWidth="1"/>
    <col min="12786" max="12786" width="4.7109375" customWidth="1"/>
    <col min="12787" max="12787" width="30.7109375" customWidth="1"/>
    <col min="12788" max="12788" width="4.7109375" customWidth="1"/>
    <col min="12789" max="12789" width="13.7109375" customWidth="1"/>
    <col min="12790" max="12792" width="12.7109375" customWidth="1"/>
    <col min="12794" max="12794" width="21" customWidth="1"/>
    <col min="12795" max="12795" width="36.5703125" customWidth="1"/>
    <col min="13042" max="13042" width="4.7109375" customWidth="1"/>
    <col min="13043" max="13043" width="30.7109375" customWidth="1"/>
    <col min="13044" max="13044" width="4.7109375" customWidth="1"/>
    <col min="13045" max="13045" width="13.7109375" customWidth="1"/>
    <col min="13046" max="13048" width="12.7109375" customWidth="1"/>
    <col min="13050" max="13050" width="21" customWidth="1"/>
    <col min="13051" max="13051" width="36.5703125" customWidth="1"/>
    <col min="13298" max="13298" width="4.7109375" customWidth="1"/>
    <col min="13299" max="13299" width="30.7109375" customWidth="1"/>
    <col min="13300" max="13300" width="4.7109375" customWidth="1"/>
    <col min="13301" max="13301" width="13.7109375" customWidth="1"/>
    <col min="13302" max="13304" width="12.7109375" customWidth="1"/>
    <col min="13306" max="13306" width="21" customWidth="1"/>
    <col min="13307" max="13307" width="36.5703125" customWidth="1"/>
    <col min="13554" max="13554" width="4.7109375" customWidth="1"/>
    <col min="13555" max="13555" width="30.7109375" customWidth="1"/>
    <col min="13556" max="13556" width="4.7109375" customWidth="1"/>
    <col min="13557" max="13557" width="13.7109375" customWidth="1"/>
    <col min="13558" max="13560" width="12.7109375" customWidth="1"/>
    <col min="13562" max="13562" width="21" customWidth="1"/>
    <col min="13563" max="13563" width="36.5703125" customWidth="1"/>
    <col min="13810" max="13810" width="4.7109375" customWidth="1"/>
    <col min="13811" max="13811" width="30.7109375" customWidth="1"/>
    <col min="13812" max="13812" width="4.7109375" customWidth="1"/>
    <col min="13813" max="13813" width="13.7109375" customWidth="1"/>
    <col min="13814" max="13816" width="12.7109375" customWidth="1"/>
    <col min="13818" max="13818" width="21" customWidth="1"/>
    <col min="13819" max="13819" width="36.5703125" customWidth="1"/>
    <col min="14066" max="14066" width="4.7109375" customWidth="1"/>
    <col min="14067" max="14067" width="30.7109375" customWidth="1"/>
    <col min="14068" max="14068" width="4.7109375" customWidth="1"/>
    <col min="14069" max="14069" width="13.7109375" customWidth="1"/>
    <col min="14070" max="14072" width="12.7109375" customWidth="1"/>
    <col min="14074" max="14074" width="21" customWidth="1"/>
    <col min="14075" max="14075" width="36.5703125" customWidth="1"/>
    <col min="14322" max="14322" width="4.7109375" customWidth="1"/>
    <col min="14323" max="14323" width="30.7109375" customWidth="1"/>
    <col min="14324" max="14324" width="4.7109375" customWidth="1"/>
    <col min="14325" max="14325" width="13.7109375" customWidth="1"/>
    <col min="14326" max="14328" width="12.7109375" customWidth="1"/>
    <col min="14330" max="14330" width="21" customWidth="1"/>
    <col min="14331" max="14331" width="36.5703125" customWidth="1"/>
    <col min="14578" max="14578" width="4.7109375" customWidth="1"/>
    <col min="14579" max="14579" width="30.7109375" customWidth="1"/>
    <col min="14580" max="14580" width="4.7109375" customWidth="1"/>
    <col min="14581" max="14581" width="13.7109375" customWidth="1"/>
    <col min="14582" max="14584" width="12.7109375" customWidth="1"/>
    <col min="14586" max="14586" width="21" customWidth="1"/>
    <col min="14587" max="14587" width="36.5703125" customWidth="1"/>
    <col min="14834" max="14834" width="4.7109375" customWidth="1"/>
    <col min="14835" max="14835" width="30.7109375" customWidth="1"/>
    <col min="14836" max="14836" width="4.7109375" customWidth="1"/>
    <col min="14837" max="14837" width="13.7109375" customWidth="1"/>
    <col min="14838" max="14840" width="12.7109375" customWidth="1"/>
    <col min="14842" max="14842" width="21" customWidth="1"/>
    <col min="14843" max="14843" width="36.5703125" customWidth="1"/>
    <col min="15090" max="15090" width="4.7109375" customWidth="1"/>
    <col min="15091" max="15091" width="30.7109375" customWidth="1"/>
    <col min="15092" max="15092" width="4.7109375" customWidth="1"/>
    <col min="15093" max="15093" width="13.7109375" customWidth="1"/>
    <col min="15094" max="15096" width="12.7109375" customWidth="1"/>
    <col min="15098" max="15098" width="21" customWidth="1"/>
    <col min="15099" max="15099" width="36.5703125" customWidth="1"/>
    <col min="15346" max="15346" width="4.7109375" customWidth="1"/>
    <col min="15347" max="15347" width="30.7109375" customWidth="1"/>
    <col min="15348" max="15348" width="4.7109375" customWidth="1"/>
    <col min="15349" max="15349" width="13.7109375" customWidth="1"/>
    <col min="15350" max="15352" width="12.7109375" customWidth="1"/>
    <col min="15354" max="15354" width="21" customWidth="1"/>
    <col min="15355" max="15355" width="36.5703125" customWidth="1"/>
    <col min="15602" max="15602" width="4.7109375" customWidth="1"/>
    <col min="15603" max="15603" width="30.7109375" customWidth="1"/>
    <col min="15604" max="15604" width="4.7109375" customWidth="1"/>
    <col min="15605" max="15605" width="13.7109375" customWidth="1"/>
    <col min="15606" max="15608" width="12.7109375" customWidth="1"/>
    <col min="15610" max="15610" width="21" customWidth="1"/>
    <col min="15611" max="15611" width="36.5703125" customWidth="1"/>
    <col min="15858" max="15858" width="4.7109375" customWidth="1"/>
    <col min="15859" max="15859" width="30.7109375" customWidth="1"/>
    <col min="15860" max="15860" width="4.7109375" customWidth="1"/>
    <col min="15861" max="15861" width="13.7109375" customWidth="1"/>
    <col min="15862" max="15864" width="12.7109375" customWidth="1"/>
    <col min="15866" max="15866" width="21" customWidth="1"/>
    <col min="15867" max="15867" width="36.5703125" customWidth="1"/>
    <col min="16114" max="16114" width="4.7109375" customWidth="1"/>
    <col min="16115" max="16115" width="30.7109375" customWidth="1"/>
    <col min="16116" max="16116" width="4.7109375" customWidth="1"/>
    <col min="16117" max="16117" width="13.7109375" customWidth="1"/>
    <col min="16118" max="16120" width="12.7109375" customWidth="1"/>
    <col min="16122" max="16122" width="21" customWidth="1"/>
    <col min="16123" max="16123" width="36.5703125" customWidth="1"/>
  </cols>
  <sheetData>
    <row r="1" spans="1:6" ht="12.75" customHeight="1">
      <c r="B1" s="93" t="e">
        <f>+Rmet!E1</f>
        <v>#REF!</v>
      </c>
    </row>
    <row r="2" spans="1:6" ht="12.75" customHeight="1">
      <c r="B2" s="93" t="str">
        <f>+Rmet!E2</f>
        <v>KANALIZACIJA ZGORNJE ŠKOFIJE - TRETJA ŠKOFIJA</v>
      </c>
    </row>
    <row r="3" spans="1:6" ht="12.75" customHeight="1">
      <c r="B3" s="93"/>
    </row>
    <row r="4" spans="1:6" ht="12.75" customHeight="1">
      <c r="B4" s="93"/>
    </row>
    <row r="5" spans="1:6" ht="12.75" customHeight="1">
      <c r="B5" s="93"/>
    </row>
    <row r="6" spans="1:6" ht="15.75">
      <c r="A6" s="22" t="s">
        <v>36</v>
      </c>
      <c r="B6" s="109" t="s">
        <v>45</v>
      </c>
      <c r="C6" s="111"/>
      <c r="D6" s="135"/>
      <c r="E6" s="135"/>
      <c r="F6" s="121"/>
    </row>
    <row r="7" spans="1:6" ht="12.75" customHeight="1">
      <c r="A7" s="45"/>
      <c r="B7" s="46"/>
      <c r="C7" s="111"/>
      <c r="D7" s="135"/>
      <c r="E7" s="135"/>
      <c r="F7" s="121"/>
    </row>
    <row r="8" spans="1:6" ht="165.75">
      <c r="A8" s="45">
        <v>1</v>
      </c>
      <c r="B8" s="222" t="s">
        <v>140</v>
      </c>
      <c r="C8" s="111"/>
      <c r="D8" s="135"/>
      <c r="E8" s="135"/>
      <c r="F8" s="121"/>
    </row>
    <row r="9" spans="1:6" ht="12.75" customHeight="1">
      <c r="A9" s="45"/>
      <c r="B9" s="72" t="s">
        <v>139</v>
      </c>
      <c r="C9" s="112" t="s">
        <v>13</v>
      </c>
      <c r="D9" s="110">
        <v>64</v>
      </c>
      <c r="E9" s="122"/>
      <c r="F9" s="123">
        <f>D9*E9</f>
        <v>0</v>
      </c>
    </row>
    <row r="10" spans="1:6" ht="12.75" customHeight="1">
      <c r="A10" s="45"/>
      <c r="B10" s="72" t="s">
        <v>144</v>
      </c>
      <c r="C10" s="112" t="s">
        <v>13</v>
      </c>
      <c r="D10" s="110">
        <v>32.4</v>
      </c>
      <c r="E10" s="122"/>
      <c r="F10" s="123">
        <f t="shared" ref="F10:F14" si="0">D10*E10</f>
        <v>0</v>
      </c>
    </row>
    <row r="11" spans="1:6" ht="12.75" customHeight="1">
      <c r="A11" s="45"/>
      <c r="B11" s="72" t="s">
        <v>145</v>
      </c>
      <c r="C11" s="112" t="s">
        <v>13</v>
      </c>
      <c r="D11" s="110">
        <v>45.3</v>
      </c>
      <c r="E11" s="122"/>
      <c r="F11" s="123">
        <f t="shared" si="0"/>
        <v>0</v>
      </c>
    </row>
    <row r="12" spans="1:6" ht="12.75" customHeight="1">
      <c r="A12" s="45"/>
      <c r="B12" s="72" t="s">
        <v>146</v>
      </c>
      <c r="C12" s="112" t="s">
        <v>13</v>
      </c>
      <c r="D12" s="110">
        <v>0</v>
      </c>
      <c r="E12" s="122"/>
      <c r="F12" s="123">
        <f t="shared" si="0"/>
        <v>0</v>
      </c>
    </row>
    <row r="13" spans="1:6" ht="12.75" customHeight="1">
      <c r="A13" s="45"/>
      <c r="B13" s="72" t="s">
        <v>147</v>
      </c>
      <c r="C13" s="112" t="s">
        <v>13</v>
      </c>
      <c r="D13" s="110">
        <v>0</v>
      </c>
      <c r="E13" s="122"/>
      <c r="F13" s="123">
        <f t="shared" si="0"/>
        <v>0</v>
      </c>
    </row>
    <row r="14" spans="1:6" ht="12.75" customHeight="1">
      <c r="A14" s="45"/>
      <c r="B14" s="72" t="s">
        <v>148</v>
      </c>
      <c r="C14" s="112" t="s">
        <v>13</v>
      </c>
      <c r="D14" s="110">
        <v>0</v>
      </c>
      <c r="E14" s="122"/>
      <c r="F14" s="123">
        <f t="shared" si="0"/>
        <v>0</v>
      </c>
    </row>
    <row r="15" spans="1:6" ht="12.75" customHeight="1">
      <c r="A15" s="45"/>
      <c r="B15" s="72" t="s">
        <v>149</v>
      </c>
      <c r="C15" s="112" t="s">
        <v>13</v>
      </c>
      <c r="D15" s="110">
        <v>0</v>
      </c>
      <c r="E15" s="122"/>
      <c r="F15" s="123">
        <f t="shared" ref="F15" si="1">D15*E15</f>
        <v>0</v>
      </c>
    </row>
    <row r="16" spans="1:6" ht="12.75" customHeight="1">
      <c r="A16" s="45"/>
      <c r="B16" s="72" t="s">
        <v>150</v>
      </c>
      <c r="C16" s="112" t="s">
        <v>13</v>
      </c>
      <c r="D16" s="110">
        <v>0</v>
      </c>
      <c r="E16" s="122"/>
      <c r="F16" s="123">
        <f t="shared" ref="F16" si="2">D16*E16</f>
        <v>0</v>
      </c>
    </row>
    <row r="17" spans="1:6" ht="12.75" customHeight="1">
      <c r="A17" s="45"/>
      <c r="B17" s="72"/>
      <c r="C17" s="111"/>
      <c r="D17" s="135"/>
      <c r="E17" s="135"/>
      <c r="F17" s="121"/>
    </row>
    <row r="18" spans="1:6" ht="255">
      <c r="A18" s="45">
        <f>+A8+1</f>
        <v>2</v>
      </c>
      <c r="B18" s="246" t="s">
        <v>96</v>
      </c>
      <c r="C18" s="111"/>
      <c r="D18" s="382"/>
      <c r="E18" s="135"/>
      <c r="F18" s="121"/>
    </row>
    <row r="19" spans="1:6" ht="12.75" customHeight="1">
      <c r="A19" s="45"/>
      <c r="B19" s="72" t="s">
        <v>139</v>
      </c>
      <c r="C19" s="111" t="s">
        <v>13</v>
      </c>
      <c r="D19" s="110">
        <v>172.9</v>
      </c>
      <c r="E19" s="135"/>
      <c r="F19" s="123">
        <f>D19*E19</f>
        <v>0</v>
      </c>
    </row>
    <row r="20" spans="1:6" ht="12.75" customHeight="1">
      <c r="A20" s="45"/>
      <c r="B20" s="72" t="s">
        <v>144</v>
      </c>
      <c r="C20" s="111" t="s">
        <v>13</v>
      </c>
      <c r="D20" s="110">
        <v>260.5</v>
      </c>
      <c r="E20" s="135"/>
      <c r="F20" s="123">
        <f t="shared" ref="F20:F24" si="3">D20*E20</f>
        <v>0</v>
      </c>
    </row>
    <row r="21" spans="1:6" ht="12.75" customHeight="1">
      <c r="A21" s="45"/>
      <c r="B21" s="72" t="s">
        <v>145</v>
      </c>
      <c r="C21" s="111" t="s">
        <v>13</v>
      </c>
      <c r="D21" s="110">
        <v>61.75</v>
      </c>
      <c r="E21" s="135"/>
      <c r="F21" s="123">
        <f t="shared" si="3"/>
        <v>0</v>
      </c>
    </row>
    <row r="22" spans="1:6" ht="12.75" customHeight="1">
      <c r="A22" s="45"/>
      <c r="B22" s="72" t="s">
        <v>146</v>
      </c>
      <c r="C22" s="111" t="s">
        <v>13</v>
      </c>
      <c r="D22" s="110">
        <v>55.1</v>
      </c>
      <c r="E22" s="135"/>
      <c r="F22" s="123">
        <f t="shared" si="3"/>
        <v>0</v>
      </c>
    </row>
    <row r="23" spans="1:6" ht="12.75" customHeight="1">
      <c r="A23" s="45"/>
      <c r="B23" s="72" t="s">
        <v>147</v>
      </c>
      <c r="C23" s="111" t="s">
        <v>13</v>
      </c>
      <c r="D23" s="110">
        <v>33</v>
      </c>
      <c r="E23" s="135"/>
      <c r="F23" s="123">
        <f t="shared" si="3"/>
        <v>0</v>
      </c>
    </row>
    <row r="24" spans="1:6" ht="12.75" customHeight="1">
      <c r="A24" s="45"/>
      <c r="B24" s="72" t="s">
        <v>148</v>
      </c>
      <c r="C24" s="111" t="s">
        <v>13</v>
      </c>
      <c r="D24" s="110">
        <v>21.8</v>
      </c>
      <c r="E24" s="135"/>
      <c r="F24" s="123">
        <f t="shared" si="3"/>
        <v>0</v>
      </c>
    </row>
    <row r="25" spans="1:6" ht="12.75" customHeight="1">
      <c r="A25" s="45"/>
      <c r="B25" s="72" t="s">
        <v>149</v>
      </c>
      <c r="C25" s="111" t="s">
        <v>13</v>
      </c>
      <c r="D25" s="110">
        <v>42.3</v>
      </c>
      <c r="E25" s="135"/>
      <c r="F25" s="123">
        <f t="shared" ref="F25:F26" si="4">D25*E25</f>
        <v>0</v>
      </c>
    </row>
    <row r="26" spans="1:6" ht="12.75" customHeight="1">
      <c r="A26" s="45"/>
      <c r="B26" s="72" t="s">
        <v>150</v>
      </c>
      <c r="C26" s="111" t="s">
        <v>13</v>
      </c>
      <c r="D26" s="110">
        <v>25</v>
      </c>
      <c r="E26" s="135"/>
      <c r="F26" s="123">
        <f t="shared" si="4"/>
        <v>0</v>
      </c>
    </row>
    <row r="27" spans="1:6" ht="12.75" customHeight="1">
      <c r="A27" s="45"/>
      <c r="B27" s="72"/>
      <c r="C27" s="111"/>
      <c r="D27" s="135"/>
      <c r="E27" s="135"/>
      <c r="F27" s="121"/>
    </row>
    <row r="28" spans="1:6" ht="255">
      <c r="A28" s="45">
        <f>+A18+1</f>
        <v>3</v>
      </c>
      <c r="B28" s="246" t="s">
        <v>97</v>
      </c>
      <c r="C28" s="113"/>
      <c r="D28" s="383"/>
      <c r="E28" s="142"/>
      <c r="F28" s="143"/>
    </row>
    <row r="29" spans="1:6" ht="12.75" customHeight="1">
      <c r="A29" s="45"/>
      <c r="B29" s="72" t="s">
        <v>139</v>
      </c>
      <c r="C29" s="111" t="s">
        <v>13</v>
      </c>
      <c r="D29" s="110">
        <v>230</v>
      </c>
      <c r="E29" s="135"/>
      <c r="F29" s="123">
        <f>D29*E29</f>
        <v>0</v>
      </c>
    </row>
    <row r="30" spans="1:6" ht="12.75" customHeight="1">
      <c r="A30" s="45"/>
      <c r="B30" s="72" t="s">
        <v>144</v>
      </c>
      <c r="C30" s="111" t="s">
        <v>13</v>
      </c>
      <c r="D30" s="110">
        <v>347.4</v>
      </c>
      <c r="E30" s="135"/>
      <c r="F30" s="123">
        <f t="shared" ref="F30:F34" si="5">D30*E30</f>
        <v>0</v>
      </c>
    </row>
    <row r="31" spans="1:6" ht="12.75" customHeight="1">
      <c r="A31" s="45"/>
      <c r="B31" s="72" t="s">
        <v>145</v>
      </c>
      <c r="C31" s="111" t="s">
        <v>13</v>
      </c>
      <c r="D31" s="110">
        <v>82.3</v>
      </c>
      <c r="E31" s="135"/>
      <c r="F31" s="123">
        <f t="shared" si="5"/>
        <v>0</v>
      </c>
    </row>
    <row r="32" spans="1:6" ht="12.75" customHeight="1">
      <c r="A32" s="45"/>
      <c r="B32" s="72" t="s">
        <v>146</v>
      </c>
      <c r="C32" s="111" t="s">
        <v>13</v>
      </c>
      <c r="D32" s="110">
        <v>73.5</v>
      </c>
      <c r="E32" s="135"/>
      <c r="F32" s="123">
        <f t="shared" si="5"/>
        <v>0</v>
      </c>
    </row>
    <row r="33" spans="1:6" ht="12.75" customHeight="1">
      <c r="A33" s="45"/>
      <c r="B33" s="72" t="s">
        <v>147</v>
      </c>
      <c r="C33" s="111" t="s">
        <v>13</v>
      </c>
      <c r="D33" s="110">
        <v>43</v>
      </c>
      <c r="E33" s="135"/>
      <c r="F33" s="123">
        <f t="shared" si="5"/>
        <v>0</v>
      </c>
    </row>
    <row r="34" spans="1:6" ht="12.75" customHeight="1">
      <c r="A34" s="45"/>
      <c r="B34" s="72" t="s">
        <v>148</v>
      </c>
      <c r="C34" s="111" t="s">
        <v>13</v>
      </c>
      <c r="D34" s="110">
        <v>29</v>
      </c>
      <c r="E34" s="135"/>
      <c r="F34" s="123">
        <f t="shared" si="5"/>
        <v>0</v>
      </c>
    </row>
    <row r="35" spans="1:6" ht="12.75" customHeight="1">
      <c r="A35" s="45"/>
      <c r="B35" s="72" t="s">
        <v>149</v>
      </c>
      <c r="C35" s="111" t="s">
        <v>13</v>
      </c>
      <c r="D35" s="110">
        <v>56</v>
      </c>
      <c r="E35" s="135"/>
      <c r="F35" s="123">
        <f t="shared" ref="F35:F36" si="6">D35*E35</f>
        <v>0</v>
      </c>
    </row>
    <row r="36" spans="1:6" ht="12.75" customHeight="1">
      <c r="A36" s="45"/>
      <c r="B36" s="72" t="s">
        <v>150</v>
      </c>
      <c r="C36" s="111" t="s">
        <v>13</v>
      </c>
      <c r="D36" s="110">
        <v>33.299999999999997</v>
      </c>
      <c r="E36" s="135"/>
      <c r="F36" s="123">
        <f t="shared" si="6"/>
        <v>0</v>
      </c>
    </row>
    <row r="37" spans="1:6" ht="12.75" customHeight="1">
      <c r="A37" s="45"/>
      <c r="B37" s="46"/>
      <c r="C37" s="111"/>
      <c r="D37" s="135"/>
      <c r="E37" s="135"/>
      <c r="F37" s="121"/>
    </row>
    <row r="38" spans="1:6" ht="267.75">
      <c r="A38" s="45">
        <f>+A28+1</f>
        <v>4</v>
      </c>
      <c r="B38" s="246" t="s">
        <v>98</v>
      </c>
      <c r="C38" s="114"/>
      <c r="D38" s="383"/>
      <c r="E38" s="142"/>
      <c r="F38" s="123"/>
    </row>
    <row r="39" spans="1:6" ht="12.75" customHeight="1">
      <c r="A39" s="45"/>
      <c r="B39" s="72" t="s">
        <v>139</v>
      </c>
      <c r="C39" s="111" t="s">
        <v>13</v>
      </c>
      <c r="D39" s="110">
        <v>57.5</v>
      </c>
      <c r="E39" s="135"/>
      <c r="F39" s="123">
        <f>D39*E39</f>
        <v>0</v>
      </c>
    </row>
    <row r="40" spans="1:6" ht="12.75" customHeight="1">
      <c r="A40" s="45"/>
      <c r="B40" s="72" t="s">
        <v>144</v>
      </c>
      <c r="C40" s="111" t="s">
        <v>13</v>
      </c>
      <c r="D40" s="110">
        <v>87</v>
      </c>
      <c r="E40" s="135"/>
      <c r="F40" s="123">
        <f t="shared" ref="F40:F44" si="7">D40*E40</f>
        <v>0</v>
      </c>
    </row>
    <row r="41" spans="1:6" ht="12.75" customHeight="1">
      <c r="A41" s="45"/>
      <c r="B41" s="72" t="s">
        <v>145</v>
      </c>
      <c r="C41" s="111" t="s">
        <v>13</v>
      </c>
      <c r="D41" s="110">
        <v>20.6</v>
      </c>
      <c r="E41" s="135"/>
      <c r="F41" s="123">
        <f t="shared" si="7"/>
        <v>0</v>
      </c>
    </row>
    <row r="42" spans="1:6" ht="12.75" customHeight="1">
      <c r="A42" s="45"/>
      <c r="B42" s="72" t="s">
        <v>146</v>
      </c>
      <c r="C42" s="111" t="s">
        <v>13</v>
      </c>
      <c r="D42" s="110">
        <v>18.399999999999999</v>
      </c>
      <c r="E42" s="135"/>
      <c r="F42" s="123">
        <f t="shared" si="7"/>
        <v>0</v>
      </c>
    </row>
    <row r="43" spans="1:6" ht="12.75" customHeight="1">
      <c r="A43" s="45"/>
      <c r="B43" s="72" t="s">
        <v>147</v>
      </c>
      <c r="C43" s="111" t="s">
        <v>13</v>
      </c>
      <c r="D43" s="110">
        <v>11</v>
      </c>
      <c r="E43" s="135"/>
      <c r="F43" s="123">
        <f t="shared" si="7"/>
        <v>0</v>
      </c>
    </row>
    <row r="44" spans="1:6" ht="12.75" customHeight="1">
      <c r="A44" s="45"/>
      <c r="B44" s="72" t="s">
        <v>148</v>
      </c>
      <c r="C44" s="111" t="s">
        <v>13</v>
      </c>
      <c r="D44" s="110">
        <v>7.3</v>
      </c>
      <c r="E44" s="135"/>
      <c r="F44" s="123">
        <f t="shared" si="7"/>
        <v>0</v>
      </c>
    </row>
    <row r="45" spans="1:6" ht="12.75" customHeight="1">
      <c r="A45" s="45"/>
      <c r="B45" s="72" t="s">
        <v>149</v>
      </c>
      <c r="C45" s="111" t="s">
        <v>13</v>
      </c>
      <c r="D45" s="110">
        <v>14</v>
      </c>
      <c r="E45" s="135"/>
      <c r="F45" s="123">
        <f t="shared" ref="F45:F46" si="8">D45*E45</f>
        <v>0</v>
      </c>
    </row>
    <row r="46" spans="1:6" ht="12.75" customHeight="1">
      <c r="A46" s="45"/>
      <c r="B46" s="72" t="s">
        <v>150</v>
      </c>
      <c r="C46" s="111" t="s">
        <v>13</v>
      </c>
      <c r="D46" s="110">
        <v>8.3000000000000007</v>
      </c>
      <c r="E46" s="135"/>
      <c r="F46" s="123">
        <f t="shared" si="8"/>
        <v>0</v>
      </c>
    </row>
    <row r="47" spans="1:6" ht="12.75" customHeight="1">
      <c r="A47" s="45"/>
      <c r="B47" s="55"/>
      <c r="C47" s="114"/>
      <c r="D47" s="144"/>
      <c r="E47" s="142"/>
      <c r="F47" s="123"/>
    </row>
    <row r="48" spans="1:6" ht="140.25">
      <c r="A48" s="45">
        <v>5</v>
      </c>
      <c r="B48" s="20" t="s">
        <v>302</v>
      </c>
      <c r="C48" s="114"/>
      <c r="D48" s="129"/>
      <c r="E48" s="129"/>
      <c r="F48" s="130"/>
    </row>
    <row r="49" spans="1:6" ht="12.75" customHeight="1">
      <c r="A49" s="45"/>
      <c r="B49" s="72" t="s">
        <v>139</v>
      </c>
      <c r="C49" s="114" t="s">
        <v>12</v>
      </c>
      <c r="D49" s="110">
        <v>0</v>
      </c>
      <c r="E49" s="129"/>
      <c r="F49" s="130">
        <f t="shared" ref="F49:F54" si="9">D49*E49</f>
        <v>0</v>
      </c>
    </row>
    <row r="50" spans="1:6" ht="12.75" customHeight="1">
      <c r="A50" s="45"/>
      <c r="B50" s="72" t="s">
        <v>144</v>
      </c>
      <c r="C50" s="114" t="s">
        <v>12</v>
      </c>
      <c r="D50" s="110">
        <v>0</v>
      </c>
      <c r="E50" s="129"/>
      <c r="F50" s="130">
        <f t="shared" si="9"/>
        <v>0</v>
      </c>
    </row>
    <row r="51" spans="1:6" ht="12.75" customHeight="1">
      <c r="A51" s="45"/>
      <c r="B51" s="72" t="s">
        <v>145</v>
      </c>
      <c r="C51" s="114" t="s">
        <v>12</v>
      </c>
      <c r="D51" s="110">
        <v>1</v>
      </c>
      <c r="E51" s="129"/>
      <c r="F51" s="130">
        <f t="shared" si="9"/>
        <v>0</v>
      </c>
    </row>
    <row r="52" spans="1:6" ht="12.75" customHeight="1">
      <c r="A52" s="45"/>
      <c r="B52" s="72" t="s">
        <v>146</v>
      </c>
      <c r="C52" s="114" t="s">
        <v>12</v>
      </c>
      <c r="D52" s="110">
        <v>2</v>
      </c>
      <c r="E52" s="129"/>
      <c r="F52" s="130">
        <f t="shared" si="9"/>
        <v>0</v>
      </c>
    </row>
    <row r="53" spans="1:6" ht="12.75" customHeight="1">
      <c r="A53" s="45"/>
      <c r="B53" s="72" t="s">
        <v>147</v>
      </c>
      <c r="C53" s="114" t="s">
        <v>12</v>
      </c>
      <c r="D53" s="110">
        <v>2</v>
      </c>
      <c r="E53" s="129"/>
      <c r="F53" s="130">
        <f t="shared" si="9"/>
        <v>0</v>
      </c>
    </row>
    <row r="54" spans="1:6" ht="12.75" customHeight="1">
      <c r="A54" s="45"/>
      <c r="B54" s="72" t="s">
        <v>148</v>
      </c>
      <c r="C54" s="114" t="s">
        <v>12</v>
      </c>
      <c r="D54" s="110">
        <v>1</v>
      </c>
      <c r="E54" s="129"/>
      <c r="F54" s="130">
        <f t="shared" si="9"/>
        <v>0</v>
      </c>
    </row>
    <row r="55" spans="1:6" ht="12.75" customHeight="1">
      <c r="A55" s="45"/>
      <c r="B55" s="72" t="s">
        <v>149</v>
      </c>
      <c r="C55" s="114" t="s">
        <v>12</v>
      </c>
      <c r="D55" s="110">
        <v>0</v>
      </c>
      <c r="E55" s="129"/>
      <c r="F55" s="130">
        <f t="shared" ref="F55:F56" si="10">D55*E55</f>
        <v>0</v>
      </c>
    </row>
    <row r="56" spans="1:6" ht="12.75" customHeight="1">
      <c r="A56" s="45"/>
      <c r="B56" s="72" t="s">
        <v>150</v>
      </c>
      <c r="C56" s="114" t="s">
        <v>12</v>
      </c>
      <c r="D56" s="110">
        <v>0</v>
      </c>
      <c r="E56" s="129"/>
      <c r="F56" s="130">
        <f t="shared" si="10"/>
        <v>0</v>
      </c>
    </row>
    <row r="57" spans="1:6" ht="12.75" customHeight="1">
      <c r="A57" s="45"/>
      <c r="B57" s="55"/>
      <c r="C57" s="114"/>
      <c r="D57" s="144"/>
      <c r="E57" s="142"/>
      <c r="F57" s="123"/>
    </row>
    <row r="58" spans="1:6" ht="165.75">
      <c r="A58" s="45">
        <f>+A48+1</f>
        <v>6</v>
      </c>
      <c r="B58" s="246" t="s">
        <v>74</v>
      </c>
      <c r="C58" s="114"/>
      <c r="D58" s="129"/>
      <c r="E58" s="129"/>
      <c r="F58" s="130"/>
    </row>
    <row r="59" spans="1:6" ht="12.75" customHeight="1">
      <c r="A59" s="45"/>
      <c r="B59" s="72" t="s">
        <v>139</v>
      </c>
      <c r="C59" s="114" t="s">
        <v>12</v>
      </c>
      <c r="D59" s="110">
        <v>2</v>
      </c>
      <c r="E59" s="129"/>
      <c r="F59" s="130">
        <f t="shared" ref="F59:F64" si="11">D59*E59</f>
        <v>0</v>
      </c>
    </row>
    <row r="60" spans="1:6" ht="12.75" customHeight="1">
      <c r="A60" s="45"/>
      <c r="B60" s="72" t="s">
        <v>144</v>
      </c>
      <c r="C60" s="114" t="s">
        <v>12</v>
      </c>
      <c r="D60" s="110">
        <v>9</v>
      </c>
      <c r="E60" s="129"/>
      <c r="F60" s="130">
        <f t="shared" si="11"/>
        <v>0</v>
      </c>
    </row>
    <row r="61" spans="1:6" ht="12.75" customHeight="1">
      <c r="A61" s="45"/>
      <c r="B61" s="72" t="s">
        <v>145</v>
      </c>
      <c r="C61" s="114" t="s">
        <v>12</v>
      </c>
      <c r="D61" s="110">
        <v>3</v>
      </c>
      <c r="E61" s="129"/>
      <c r="F61" s="130">
        <f t="shared" si="11"/>
        <v>0</v>
      </c>
    </row>
    <row r="62" spans="1:6" ht="12.75" customHeight="1">
      <c r="A62" s="45"/>
      <c r="B62" s="72" t="s">
        <v>146</v>
      </c>
      <c r="C62" s="114" t="s">
        <v>12</v>
      </c>
      <c r="D62" s="110">
        <v>1</v>
      </c>
      <c r="E62" s="129"/>
      <c r="F62" s="130">
        <f t="shared" si="11"/>
        <v>0</v>
      </c>
    </row>
    <row r="63" spans="1:6" ht="12.75" customHeight="1">
      <c r="A63" s="45"/>
      <c r="B63" s="72" t="s">
        <v>147</v>
      </c>
      <c r="C63" s="114" t="s">
        <v>12</v>
      </c>
      <c r="D63" s="110">
        <v>3</v>
      </c>
      <c r="E63" s="129"/>
      <c r="F63" s="130">
        <f t="shared" si="11"/>
        <v>0</v>
      </c>
    </row>
    <row r="64" spans="1:6" ht="12.75" customHeight="1">
      <c r="A64" s="45"/>
      <c r="B64" s="72" t="s">
        <v>148</v>
      </c>
      <c r="C64" s="114" t="s">
        <v>12</v>
      </c>
      <c r="D64" s="110">
        <v>0</v>
      </c>
      <c r="E64" s="129"/>
      <c r="F64" s="130">
        <f t="shared" si="11"/>
        <v>0</v>
      </c>
    </row>
    <row r="65" spans="1:6" ht="12.75" customHeight="1">
      <c r="A65" s="45"/>
      <c r="B65" s="72" t="s">
        <v>149</v>
      </c>
      <c r="C65" s="114" t="s">
        <v>12</v>
      </c>
      <c r="D65" s="110">
        <v>3</v>
      </c>
      <c r="E65" s="129"/>
      <c r="F65" s="130">
        <f t="shared" ref="F65:F66" si="12">D65*E65</f>
        <v>0</v>
      </c>
    </row>
    <row r="66" spans="1:6" ht="12.75" customHeight="1">
      <c r="A66" s="45"/>
      <c r="B66" s="72" t="s">
        <v>150</v>
      </c>
      <c r="C66" s="114" t="s">
        <v>12</v>
      </c>
      <c r="D66" s="110">
        <v>1</v>
      </c>
      <c r="E66" s="129"/>
      <c r="F66" s="130">
        <f t="shared" si="12"/>
        <v>0</v>
      </c>
    </row>
    <row r="67" spans="1:6" ht="12.75" customHeight="1">
      <c r="A67" s="45"/>
      <c r="B67" s="55"/>
      <c r="C67" s="114"/>
      <c r="D67" s="110"/>
      <c r="E67" s="129"/>
      <c r="F67" s="130"/>
    </row>
    <row r="68" spans="1:6" ht="51">
      <c r="A68" s="45">
        <f>+A58+1</f>
        <v>7</v>
      </c>
      <c r="B68" s="66" t="s">
        <v>19</v>
      </c>
      <c r="C68" s="111"/>
      <c r="D68" s="131"/>
      <c r="E68" s="135"/>
      <c r="F68" s="121"/>
    </row>
    <row r="69" spans="1:6" ht="12.75" customHeight="1">
      <c r="A69" s="45"/>
      <c r="B69" s="72" t="s">
        <v>139</v>
      </c>
      <c r="C69" s="111" t="s">
        <v>14</v>
      </c>
      <c r="D69" s="110">
        <v>265</v>
      </c>
      <c r="E69" s="135"/>
      <c r="F69" s="121">
        <f t="shared" ref="F69:F74" si="13">+D69*E69</f>
        <v>0</v>
      </c>
    </row>
    <row r="70" spans="1:6" ht="12.75" customHeight="1">
      <c r="A70" s="45"/>
      <c r="B70" s="72" t="s">
        <v>144</v>
      </c>
      <c r="C70" s="111" t="s">
        <v>14</v>
      </c>
      <c r="D70" s="110">
        <v>408</v>
      </c>
      <c r="E70" s="135"/>
      <c r="F70" s="121">
        <f t="shared" si="13"/>
        <v>0</v>
      </c>
    </row>
    <row r="71" spans="1:6" ht="12.75" customHeight="1">
      <c r="A71" s="45"/>
      <c r="B71" s="72" t="s">
        <v>145</v>
      </c>
      <c r="C71" s="111" t="s">
        <v>14</v>
      </c>
      <c r="D71" s="110">
        <v>142.4</v>
      </c>
      <c r="E71" s="135"/>
      <c r="F71" s="121">
        <f t="shared" si="13"/>
        <v>0</v>
      </c>
    </row>
    <row r="72" spans="1:6" ht="12.75" customHeight="1">
      <c r="A72" s="45"/>
      <c r="B72" s="72" t="s">
        <v>146</v>
      </c>
      <c r="C72" s="111" t="s">
        <v>14</v>
      </c>
      <c r="D72" s="110">
        <v>89</v>
      </c>
      <c r="E72" s="135"/>
      <c r="F72" s="121">
        <f t="shared" si="13"/>
        <v>0</v>
      </c>
    </row>
    <row r="73" spans="1:6" ht="12.75" customHeight="1">
      <c r="A73" s="45"/>
      <c r="B73" s="72" t="s">
        <v>147</v>
      </c>
      <c r="C73" s="111" t="s">
        <v>14</v>
      </c>
      <c r="D73" s="110">
        <v>53</v>
      </c>
      <c r="E73" s="135"/>
      <c r="F73" s="121">
        <f t="shared" si="13"/>
        <v>0</v>
      </c>
    </row>
    <row r="74" spans="1:6" ht="12.75" customHeight="1">
      <c r="A74" s="45"/>
      <c r="B74" s="72" t="s">
        <v>148</v>
      </c>
      <c r="C74" s="111" t="s">
        <v>14</v>
      </c>
      <c r="D74" s="110">
        <v>35.5</v>
      </c>
      <c r="E74" s="135"/>
      <c r="F74" s="121">
        <f t="shared" si="13"/>
        <v>0</v>
      </c>
    </row>
    <row r="75" spans="1:6" ht="12.75" customHeight="1">
      <c r="A75" s="45"/>
      <c r="B75" s="72" t="s">
        <v>149</v>
      </c>
      <c r="C75" s="111" t="s">
        <v>14</v>
      </c>
      <c r="D75" s="110">
        <v>70</v>
      </c>
      <c r="E75" s="135"/>
      <c r="F75" s="121">
        <f t="shared" ref="F75:F76" si="14">+D75*E75</f>
        <v>0</v>
      </c>
    </row>
    <row r="76" spans="1:6" ht="12.75" customHeight="1">
      <c r="A76" s="45"/>
      <c r="B76" s="72" t="s">
        <v>150</v>
      </c>
      <c r="C76" s="111" t="s">
        <v>14</v>
      </c>
      <c r="D76" s="110">
        <v>51.7</v>
      </c>
      <c r="E76" s="135"/>
      <c r="F76" s="121">
        <f t="shared" si="14"/>
        <v>0</v>
      </c>
    </row>
    <row r="77" spans="1:6" ht="12.75" customHeight="1">
      <c r="A77" s="45"/>
      <c r="B77" s="72"/>
      <c r="C77" s="111"/>
      <c r="D77" s="131"/>
      <c r="E77" s="135"/>
      <c r="F77" s="121"/>
    </row>
    <row r="78" spans="1:6" ht="142.5" customHeight="1">
      <c r="A78" s="45">
        <f>+A68+1</f>
        <v>8</v>
      </c>
      <c r="B78" s="59" t="s">
        <v>102</v>
      </c>
      <c r="C78" s="111"/>
      <c r="D78" s="131"/>
      <c r="E78" s="132"/>
      <c r="F78" s="133"/>
    </row>
    <row r="79" spans="1:6" ht="15">
      <c r="A79" s="45"/>
      <c r="B79" s="72" t="s">
        <v>139</v>
      </c>
      <c r="C79" s="111" t="s">
        <v>13</v>
      </c>
      <c r="D79" s="110">
        <v>47.1</v>
      </c>
      <c r="E79" s="132"/>
      <c r="F79" s="133">
        <f t="shared" ref="F79:F84" si="15">D79*E79</f>
        <v>0</v>
      </c>
    </row>
    <row r="80" spans="1:6" ht="12.75" customHeight="1">
      <c r="A80" s="45"/>
      <c r="B80" s="72" t="s">
        <v>144</v>
      </c>
      <c r="C80" s="111" t="s">
        <v>13</v>
      </c>
      <c r="D80" s="110">
        <v>23.7</v>
      </c>
      <c r="E80" s="132"/>
      <c r="F80" s="133">
        <f t="shared" si="15"/>
        <v>0</v>
      </c>
    </row>
    <row r="81" spans="1:6" ht="12.75" customHeight="1">
      <c r="A81" s="45"/>
      <c r="B81" s="72" t="s">
        <v>145</v>
      </c>
      <c r="C81" s="111" t="s">
        <v>13</v>
      </c>
      <c r="D81" s="110">
        <v>35.6</v>
      </c>
      <c r="E81" s="132"/>
      <c r="F81" s="133">
        <f t="shared" si="15"/>
        <v>0</v>
      </c>
    </row>
    <row r="82" spans="1:6" ht="12.75" customHeight="1">
      <c r="A82" s="45"/>
      <c r="B82" s="72" t="s">
        <v>146</v>
      </c>
      <c r="C82" s="111" t="s">
        <v>13</v>
      </c>
      <c r="D82" s="266">
        <v>0</v>
      </c>
      <c r="E82" s="132"/>
      <c r="F82" s="133">
        <f t="shared" si="15"/>
        <v>0</v>
      </c>
    </row>
    <row r="83" spans="1:6" ht="12.75" customHeight="1">
      <c r="A83" s="45"/>
      <c r="B83" s="72" t="s">
        <v>147</v>
      </c>
      <c r="C83" s="111" t="s">
        <v>13</v>
      </c>
      <c r="D83" s="110">
        <v>0</v>
      </c>
      <c r="E83" s="132"/>
      <c r="F83" s="133">
        <f t="shared" si="15"/>
        <v>0</v>
      </c>
    </row>
    <row r="84" spans="1:6" ht="12.75" customHeight="1">
      <c r="A84" s="45"/>
      <c r="B84" s="72" t="s">
        <v>148</v>
      </c>
      <c r="C84" s="111" t="s">
        <v>13</v>
      </c>
      <c r="D84" s="110">
        <v>0</v>
      </c>
      <c r="E84" s="132"/>
      <c r="F84" s="133">
        <f t="shared" si="15"/>
        <v>0</v>
      </c>
    </row>
    <row r="85" spans="1:6" ht="12.75" customHeight="1">
      <c r="A85" s="45"/>
      <c r="B85" s="72" t="s">
        <v>149</v>
      </c>
      <c r="C85" s="111" t="s">
        <v>13</v>
      </c>
      <c r="D85" s="110">
        <v>0</v>
      </c>
      <c r="E85" s="132"/>
      <c r="F85" s="133">
        <f t="shared" ref="F85:F86" si="16">D85*E85</f>
        <v>0</v>
      </c>
    </row>
    <row r="86" spans="1:6" ht="12.75" customHeight="1">
      <c r="A86" s="45"/>
      <c r="B86" s="72" t="s">
        <v>150</v>
      </c>
      <c r="C86" s="111" t="s">
        <v>13</v>
      </c>
      <c r="D86" s="110">
        <v>0</v>
      </c>
      <c r="E86" s="132"/>
      <c r="F86" s="133">
        <f t="shared" si="16"/>
        <v>0</v>
      </c>
    </row>
    <row r="87" spans="1:6" ht="12.75" customHeight="1">
      <c r="A87" s="45"/>
      <c r="B87" s="72"/>
      <c r="C87" s="111"/>
      <c r="D87" s="131"/>
      <c r="E87" s="135"/>
      <c r="F87" s="121"/>
    </row>
    <row r="88" spans="1:6" ht="114.75">
      <c r="A88" s="45">
        <f>+A78+1</f>
        <v>9</v>
      </c>
      <c r="B88" s="249" t="s">
        <v>101</v>
      </c>
      <c r="C88" s="114"/>
      <c r="D88" s="110"/>
      <c r="E88" s="134"/>
      <c r="F88" s="130"/>
    </row>
    <row r="89" spans="1:6" ht="15">
      <c r="A89" s="45"/>
      <c r="B89" s="72" t="s">
        <v>139</v>
      </c>
      <c r="C89" s="114" t="s">
        <v>13</v>
      </c>
      <c r="D89" s="110">
        <v>10.3</v>
      </c>
      <c r="E89" s="70"/>
      <c r="F89" s="68">
        <f t="shared" ref="F89:F94" si="17">D89*E89</f>
        <v>0</v>
      </c>
    </row>
    <row r="90" spans="1:6" ht="15">
      <c r="A90" s="45"/>
      <c r="B90" s="72" t="s">
        <v>144</v>
      </c>
      <c r="C90" s="114" t="s">
        <v>13</v>
      </c>
      <c r="D90" s="110">
        <v>43.4</v>
      </c>
      <c r="E90" s="70"/>
      <c r="F90" s="68">
        <f t="shared" si="17"/>
        <v>0</v>
      </c>
    </row>
    <row r="91" spans="1:6" ht="15">
      <c r="A91" s="45"/>
      <c r="B91" s="72" t="s">
        <v>145</v>
      </c>
      <c r="C91" s="114" t="s">
        <v>13</v>
      </c>
      <c r="D91" s="110">
        <v>1.8</v>
      </c>
      <c r="E91" s="70"/>
      <c r="F91" s="68">
        <f t="shared" si="17"/>
        <v>0</v>
      </c>
    </row>
    <row r="92" spans="1:6" ht="15">
      <c r="A92" s="45"/>
      <c r="B92" s="72" t="s">
        <v>146</v>
      </c>
      <c r="C92" s="114" t="s">
        <v>13</v>
      </c>
      <c r="D92" s="110">
        <v>11.15</v>
      </c>
      <c r="E92" s="70"/>
      <c r="F92" s="68">
        <f t="shared" si="17"/>
        <v>0</v>
      </c>
    </row>
    <row r="93" spans="1:6" ht="15">
      <c r="A93" s="45"/>
      <c r="B93" s="72" t="s">
        <v>147</v>
      </c>
      <c r="C93" s="114" t="s">
        <v>13</v>
      </c>
      <c r="D93" s="110">
        <v>6.6</v>
      </c>
      <c r="E93" s="70"/>
      <c r="F93" s="68">
        <f t="shared" si="17"/>
        <v>0</v>
      </c>
    </row>
    <row r="94" spans="1:6" ht="15">
      <c r="A94" s="45"/>
      <c r="B94" s="72" t="s">
        <v>148</v>
      </c>
      <c r="C94" s="114" t="s">
        <v>13</v>
      </c>
      <c r="D94" s="110">
        <v>4.4000000000000004</v>
      </c>
      <c r="E94" s="70"/>
      <c r="F94" s="130">
        <f t="shared" si="17"/>
        <v>0</v>
      </c>
    </row>
    <row r="95" spans="1:6" ht="15">
      <c r="A95" s="45"/>
      <c r="B95" s="72" t="s">
        <v>149</v>
      </c>
      <c r="C95" s="114" t="s">
        <v>13</v>
      </c>
      <c r="D95" s="110">
        <v>8.9</v>
      </c>
      <c r="E95" s="70"/>
      <c r="F95" s="130">
        <f t="shared" ref="F95:F96" si="18">D95*E95</f>
        <v>0</v>
      </c>
    </row>
    <row r="96" spans="1:6" ht="15">
      <c r="A96" s="45"/>
      <c r="B96" s="72" t="s">
        <v>150</v>
      </c>
      <c r="C96" s="114" t="s">
        <v>13</v>
      </c>
      <c r="D96" s="110">
        <v>6.5</v>
      </c>
      <c r="E96" s="70"/>
      <c r="F96" s="130">
        <f t="shared" si="18"/>
        <v>0</v>
      </c>
    </row>
    <row r="97" spans="1:6" ht="12.75" customHeight="1">
      <c r="A97" s="45"/>
      <c r="B97" s="72"/>
      <c r="C97" s="114"/>
      <c r="D97" s="110"/>
      <c r="E97" s="134"/>
      <c r="F97" s="130"/>
    </row>
    <row r="98" spans="1:6" ht="103.5" customHeight="1">
      <c r="A98" s="45">
        <f>+A88+1</f>
        <v>10</v>
      </c>
      <c r="B98" s="249" t="s">
        <v>100</v>
      </c>
      <c r="C98" s="114"/>
      <c r="D98" s="110"/>
      <c r="E98" s="134"/>
      <c r="F98" s="130"/>
    </row>
    <row r="99" spans="1:6" ht="15">
      <c r="A99" s="45"/>
      <c r="B99" s="72" t="s">
        <v>139</v>
      </c>
      <c r="C99" s="114" t="s">
        <v>13</v>
      </c>
      <c r="D99" s="110">
        <v>10.3</v>
      </c>
      <c r="E99" s="70"/>
      <c r="F99" s="68">
        <f t="shared" ref="F99:F104" si="19">D99*E99</f>
        <v>0</v>
      </c>
    </row>
    <row r="100" spans="1:6" ht="15">
      <c r="A100" s="45"/>
      <c r="B100" s="72" t="s">
        <v>144</v>
      </c>
      <c r="C100" s="114" t="s">
        <v>13</v>
      </c>
      <c r="D100" s="110">
        <v>43.4</v>
      </c>
      <c r="E100" s="70"/>
      <c r="F100" s="68">
        <f t="shared" si="19"/>
        <v>0</v>
      </c>
    </row>
    <row r="101" spans="1:6" ht="15">
      <c r="A101" s="45"/>
      <c r="B101" s="72" t="s">
        <v>145</v>
      </c>
      <c r="C101" s="114" t="s">
        <v>13</v>
      </c>
      <c r="D101" s="110">
        <v>1.8</v>
      </c>
      <c r="E101" s="70"/>
      <c r="F101" s="68">
        <f t="shared" si="19"/>
        <v>0</v>
      </c>
    </row>
    <row r="102" spans="1:6" ht="15">
      <c r="A102" s="45"/>
      <c r="B102" s="72" t="s">
        <v>146</v>
      </c>
      <c r="C102" s="114" t="s">
        <v>13</v>
      </c>
      <c r="D102" s="110">
        <v>11.15</v>
      </c>
      <c r="E102" s="70"/>
      <c r="F102" s="68">
        <f t="shared" si="19"/>
        <v>0</v>
      </c>
    </row>
    <row r="103" spans="1:6" ht="15">
      <c r="A103" s="45"/>
      <c r="B103" s="72" t="s">
        <v>147</v>
      </c>
      <c r="C103" s="114" t="s">
        <v>13</v>
      </c>
      <c r="D103" s="110">
        <v>6.6</v>
      </c>
      <c r="E103" s="70"/>
      <c r="F103" s="68">
        <f t="shared" si="19"/>
        <v>0</v>
      </c>
    </row>
    <row r="104" spans="1:6" ht="15">
      <c r="A104" s="45"/>
      <c r="B104" s="72" t="s">
        <v>148</v>
      </c>
      <c r="C104" s="114" t="s">
        <v>13</v>
      </c>
      <c r="D104" s="110">
        <v>4.4000000000000004</v>
      </c>
      <c r="E104" s="70"/>
      <c r="F104" s="68">
        <f t="shared" si="19"/>
        <v>0</v>
      </c>
    </row>
    <row r="105" spans="1:6" ht="15">
      <c r="A105" s="45"/>
      <c r="B105" s="72" t="s">
        <v>149</v>
      </c>
      <c r="C105" s="114" t="s">
        <v>13</v>
      </c>
      <c r="D105" s="110">
        <v>8.9</v>
      </c>
      <c r="E105" s="70"/>
      <c r="F105" s="68">
        <f t="shared" ref="F105:F106" si="20">D105*E105</f>
        <v>0</v>
      </c>
    </row>
    <row r="106" spans="1:6" ht="15">
      <c r="A106" s="45"/>
      <c r="B106" s="72" t="s">
        <v>150</v>
      </c>
      <c r="C106" s="114" t="s">
        <v>151</v>
      </c>
      <c r="D106" s="110">
        <v>6.5</v>
      </c>
      <c r="E106" s="70"/>
      <c r="F106" s="68">
        <f t="shared" si="20"/>
        <v>0</v>
      </c>
    </row>
    <row r="107" spans="1:6" ht="12.75" customHeight="1">
      <c r="A107" s="45"/>
      <c r="B107" s="72"/>
      <c r="C107" s="114"/>
      <c r="D107" s="110"/>
      <c r="E107" s="134"/>
      <c r="F107" s="130"/>
    </row>
    <row r="108" spans="1:6" ht="191.25">
      <c r="A108" s="45">
        <f>+A98+1</f>
        <v>11</v>
      </c>
      <c r="B108" s="264" t="s">
        <v>47</v>
      </c>
      <c r="C108" s="114"/>
      <c r="D108" s="110"/>
      <c r="E108" s="134"/>
      <c r="F108" s="130"/>
    </row>
    <row r="109" spans="1:6" ht="12.75" customHeight="1">
      <c r="A109" s="45"/>
      <c r="B109" s="72" t="s">
        <v>139</v>
      </c>
      <c r="C109" s="114" t="s">
        <v>14</v>
      </c>
      <c r="D109" s="110">
        <v>0</v>
      </c>
      <c r="E109" s="134"/>
      <c r="F109" s="130">
        <f t="shared" ref="F109:F114" si="21">D109*E109</f>
        <v>0</v>
      </c>
    </row>
    <row r="110" spans="1:6" ht="12.75" customHeight="1">
      <c r="A110" s="45"/>
      <c r="B110" s="72" t="s">
        <v>144</v>
      </c>
      <c r="C110" s="114" t="s">
        <v>14</v>
      </c>
      <c r="D110" s="110">
        <v>0</v>
      </c>
      <c r="E110" s="134"/>
      <c r="F110" s="130">
        <f t="shared" si="21"/>
        <v>0</v>
      </c>
    </row>
    <row r="111" spans="1:6" ht="12.75" customHeight="1">
      <c r="A111" s="45"/>
      <c r="B111" s="72" t="s">
        <v>145</v>
      </c>
      <c r="C111" s="114" t="s">
        <v>14</v>
      </c>
      <c r="D111" s="110">
        <v>0</v>
      </c>
      <c r="E111" s="134"/>
      <c r="F111" s="130">
        <f t="shared" si="21"/>
        <v>0</v>
      </c>
    </row>
    <row r="112" spans="1:6" ht="12.75" customHeight="1">
      <c r="A112" s="45"/>
      <c r="B112" s="72" t="s">
        <v>146</v>
      </c>
      <c r="C112" s="114" t="s">
        <v>14</v>
      </c>
      <c r="D112" s="110">
        <f>30*0.5</f>
        <v>15</v>
      </c>
      <c r="E112" s="134"/>
      <c r="F112" s="130">
        <f t="shared" si="21"/>
        <v>0</v>
      </c>
    </row>
    <row r="113" spans="1:6" ht="12.75" customHeight="1">
      <c r="A113" s="45"/>
      <c r="B113" s="72" t="s">
        <v>147</v>
      </c>
      <c r="C113" s="114" t="s">
        <v>14</v>
      </c>
      <c r="D113" s="110">
        <v>0</v>
      </c>
      <c r="E113" s="134"/>
      <c r="F113" s="130">
        <f t="shared" si="21"/>
        <v>0</v>
      </c>
    </row>
    <row r="114" spans="1:6" ht="12.75" customHeight="1">
      <c r="A114" s="45"/>
      <c r="B114" s="72" t="s">
        <v>148</v>
      </c>
      <c r="C114" s="114" t="s">
        <v>14</v>
      </c>
      <c r="D114" s="110">
        <v>0</v>
      </c>
      <c r="E114" s="134"/>
      <c r="F114" s="130">
        <f t="shared" si="21"/>
        <v>0</v>
      </c>
    </row>
    <row r="115" spans="1:6" ht="12.75" customHeight="1">
      <c r="A115" s="45"/>
      <c r="B115" s="72" t="s">
        <v>149</v>
      </c>
      <c r="C115" s="114" t="s">
        <v>14</v>
      </c>
      <c r="D115" s="110">
        <v>0</v>
      </c>
      <c r="E115" s="134"/>
      <c r="F115" s="130">
        <f t="shared" ref="F115:F116" si="22">D115*E115</f>
        <v>0</v>
      </c>
    </row>
    <row r="116" spans="1:6" ht="12.75" customHeight="1">
      <c r="A116" s="45"/>
      <c r="B116" s="72" t="s">
        <v>150</v>
      </c>
      <c r="C116" s="114" t="s">
        <v>14</v>
      </c>
      <c r="D116" s="110">
        <v>0</v>
      </c>
      <c r="E116" s="134"/>
      <c r="F116" s="130">
        <f t="shared" si="22"/>
        <v>0</v>
      </c>
    </row>
    <row r="117" spans="1:6" ht="12.75" customHeight="1">
      <c r="A117" s="45"/>
      <c r="B117" s="72"/>
      <c r="C117" s="114"/>
      <c r="D117" s="110"/>
      <c r="E117" s="134"/>
      <c r="F117" s="130"/>
    </row>
    <row r="118" spans="1:6" ht="165.75">
      <c r="A118" s="45">
        <f>+A108+1</f>
        <v>12</v>
      </c>
      <c r="B118" s="372" t="s">
        <v>301</v>
      </c>
      <c r="C118" s="114"/>
      <c r="D118" s="110"/>
      <c r="E118" s="134"/>
      <c r="F118" s="130"/>
    </row>
    <row r="119" spans="1:6" ht="12.75" customHeight="1">
      <c r="A119" s="45"/>
      <c r="B119" s="72" t="s">
        <v>139</v>
      </c>
      <c r="C119" s="114" t="s">
        <v>13</v>
      </c>
      <c r="D119" s="110">
        <v>0</v>
      </c>
      <c r="E119" s="134"/>
      <c r="F119" s="130">
        <f t="shared" ref="F119:F124" si="23">D119*E119</f>
        <v>0</v>
      </c>
    </row>
    <row r="120" spans="1:6" ht="12.75" customHeight="1">
      <c r="A120" s="45"/>
      <c r="B120" s="72" t="s">
        <v>144</v>
      </c>
      <c r="C120" s="114" t="s">
        <v>13</v>
      </c>
      <c r="D120" s="110">
        <v>0</v>
      </c>
      <c r="E120" s="134"/>
      <c r="F120" s="130">
        <f t="shared" si="23"/>
        <v>0</v>
      </c>
    </row>
    <row r="121" spans="1:6" ht="12.75" customHeight="1">
      <c r="A121" s="45"/>
      <c r="B121" s="72" t="s">
        <v>145</v>
      </c>
      <c r="C121" s="114" t="s">
        <v>13</v>
      </c>
      <c r="D121" s="110">
        <v>0</v>
      </c>
      <c r="E121" s="134"/>
      <c r="F121" s="130">
        <f t="shared" si="23"/>
        <v>0</v>
      </c>
    </row>
    <row r="122" spans="1:6" ht="12.75" customHeight="1">
      <c r="A122" s="45"/>
      <c r="B122" s="72" t="s">
        <v>146</v>
      </c>
      <c r="C122" s="114" t="s">
        <v>13</v>
      </c>
      <c r="D122" s="110">
        <f>35*0.5</f>
        <v>17.5</v>
      </c>
      <c r="E122" s="134"/>
      <c r="F122" s="130">
        <f t="shared" si="23"/>
        <v>0</v>
      </c>
    </row>
    <row r="123" spans="1:6" ht="12.75" customHeight="1">
      <c r="A123" s="45"/>
      <c r="B123" s="72" t="s">
        <v>147</v>
      </c>
      <c r="C123" s="114" t="s">
        <v>13</v>
      </c>
      <c r="D123" s="110">
        <v>0</v>
      </c>
      <c r="E123" s="134"/>
      <c r="F123" s="130">
        <f t="shared" si="23"/>
        <v>0</v>
      </c>
    </row>
    <row r="124" spans="1:6" ht="12.75" customHeight="1">
      <c r="A124" s="45"/>
      <c r="B124" s="72" t="s">
        <v>148</v>
      </c>
      <c r="C124" s="114" t="s">
        <v>13</v>
      </c>
      <c r="D124" s="110">
        <v>0</v>
      </c>
      <c r="E124" s="134"/>
      <c r="F124" s="130">
        <f t="shared" si="23"/>
        <v>0</v>
      </c>
    </row>
    <row r="125" spans="1:6" ht="12.75" customHeight="1">
      <c r="A125" s="45"/>
      <c r="B125" s="72" t="s">
        <v>149</v>
      </c>
      <c r="C125" s="114" t="s">
        <v>13</v>
      </c>
      <c r="D125" s="110">
        <v>0</v>
      </c>
      <c r="E125" s="134"/>
      <c r="F125" s="130">
        <f t="shared" ref="F125:F126" si="24">D125*E125</f>
        <v>0</v>
      </c>
    </row>
    <row r="126" spans="1:6" ht="12.75" customHeight="1">
      <c r="A126" s="45"/>
      <c r="B126" s="72" t="s">
        <v>150</v>
      </c>
      <c r="C126" s="114" t="s">
        <v>13</v>
      </c>
      <c r="D126" s="110">
        <v>0</v>
      </c>
      <c r="E126" s="134"/>
      <c r="F126" s="130">
        <f t="shared" si="24"/>
        <v>0</v>
      </c>
    </row>
    <row r="127" spans="1:6" ht="12.75" customHeight="1">
      <c r="A127" s="45"/>
      <c r="B127" s="59"/>
      <c r="C127" s="115"/>
      <c r="D127" s="135"/>
      <c r="E127" s="136"/>
      <c r="F127" s="137"/>
    </row>
    <row r="128" spans="1:6" ht="140.25">
      <c r="A128" s="45">
        <f>+A118+1</f>
        <v>13</v>
      </c>
      <c r="B128" s="20" t="s">
        <v>80</v>
      </c>
      <c r="C128" s="114"/>
      <c r="D128" s="135"/>
      <c r="E128" s="134"/>
      <c r="F128" s="130"/>
    </row>
    <row r="129" spans="1:9" ht="12.75" customHeight="1">
      <c r="A129" s="45"/>
      <c r="B129" s="72" t="s">
        <v>139</v>
      </c>
      <c r="C129" s="114" t="s">
        <v>13</v>
      </c>
      <c r="D129" s="110">
        <v>140</v>
      </c>
      <c r="E129" s="134"/>
      <c r="F129" s="130">
        <f t="shared" ref="F129:F134" si="25">D129*E129</f>
        <v>0</v>
      </c>
    </row>
    <row r="130" spans="1:9" ht="12.75" customHeight="1">
      <c r="A130" s="45"/>
      <c r="B130" s="72" t="s">
        <v>144</v>
      </c>
      <c r="C130" s="114" t="s">
        <v>13</v>
      </c>
      <c r="D130" s="110">
        <v>542.20000000000005</v>
      </c>
      <c r="E130" s="134"/>
      <c r="F130" s="130">
        <f t="shared" si="25"/>
        <v>0</v>
      </c>
    </row>
    <row r="131" spans="1:9" ht="12.75" customHeight="1">
      <c r="A131" s="45"/>
      <c r="B131" s="72" t="s">
        <v>145</v>
      </c>
      <c r="C131" s="114" t="s">
        <v>13</v>
      </c>
      <c r="D131" s="110">
        <v>10</v>
      </c>
      <c r="E131" s="134"/>
      <c r="F131" s="130">
        <f t="shared" si="25"/>
        <v>0</v>
      </c>
    </row>
    <row r="132" spans="1:9" ht="12.75" customHeight="1">
      <c r="A132" s="45"/>
      <c r="B132" s="72" t="s">
        <v>146</v>
      </c>
      <c r="C132" s="114" t="s">
        <v>13</v>
      </c>
      <c r="D132" s="110">
        <v>152</v>
      </c>
      <c r="E132" s="134"/>
      <c r="F132" s="130">
        <f t="shared" si="25"/>
        <v>0</v>
      </c>
    </row>
    <row r="133" spans="1:9" ht="12.75" customHeight="1">
      <c r="A133" s="45"/>
      <c r="B133" s="72" t="s">
        <v>147</v>
      </c>
      <c r="C133" s="114" t="s">
        <v>13</v>
      </c>
      <c r="D133" s="110">
        <v>90.3</v>
      </c>
      <c r="E133" s="134"/>
      <c r="F133" s="130">
        <f t="shared" si="25"/>
        <v>0</v>
      </c>
    </row>
    <row r="134" spans="1:9" ht="12.75" customHeight="1">
      <c r="A134" s="45"/>
      <c r="B134" s="72" t="s">
        <v>148</v>
      </c>
      <c r="C134" s="114" t="s">
        <v>13</v>
      </c>
      <c r="D134" s="110">
        <v>60.3</v>
      </c>
      <c r="E134" s="134"/>
      <c r="F134" s="130">
        <f t="shared" si="25"/>
        <v>0</v>
      </c>
    </row>
    <row r="135" spans="1:9" ht="12.75" customHeight="1">
      <c r="A135" s="45"/>
      <c r="B135" s="72" t="s">
        <v>149</v>
      </c>
      <c r="C135" s="114" t="s">
        <v>13</v>
      </c>
      <c r="D135" s="110">
        <v>114</v>
      </c>
      <c r="E135" s="134"/>
      <c r="F135" s="130">
        <f t="shared" ref="F135:F136" si="26">D135*E135</f>
        <v>0</v>
      </c>
    </row>
    <row r="136" spans="1:9" ht="12.75" customHeight="1">
      <c r="A136" s="45"/>
      <c r="B136" s="72" t="s">
        <v>150</v>
      </c>
      <c r="C136" s="114" t="s">
        <v>13</v>
      </c>
      <c r="D136" s="110">
        <v>65.2</v>
      </c>
      <c r="E136" s="134"/>
      <c r="F136" s="130">
        <f t="shared" si="26"/>
        <v>0</v>
      </c>
    </row>
    <row r="137" spans="1:9" ht="12.75" customHeight="1">
      <c r="A137" s="45"/>
      <c r="B137" s="72"/>
      <c r="C137" s="114"/>
      <c r="D137" s="135"/>
      <c r="E137" s="134"/>
      <c r="F137" s="130"/>
    </row>
    <row r="138" spans="1:9" ht="76.5">
      <c r="A138" s="45">
        <f>+A128+1</f>
        <v>14</v>
      </c>
      <c r="B138" s="20" t="s">
        <v>124</v>
      </c>
      <c r="C138" s="111"/>
      <c r="D138" s="131"/>
      <c r="E138" s="135"/>
      <c r="F138" s="121"/>
      <c r="H138" s="56"/>
      <c r="I138" s="168"/>
    </row>
    <row r="139" spans="1:9" ht="12.75" customHeight="1">
      <c r="A139" s="45"/>
      <c r="B139" s="59"/>
      <c r="C139" s="111"/>
      <c r="D139" s="131"/>
      <c r="E139" s="132"/>
      <c r="F139" s="133"/>
    </row>
    <row r="140" spans="1:9" ht="12.75" customHeight="1">
      <c r="A140" s="45"/>
      <c r="B140" s="72" t="s">
        <v>139</v>
      </c>
      <c r="C140" s="114" t="s">
        <v>13</v>
      </c>
      <c r="D140" s="131">
        <v>314</v>
      </c>
      <c r="E140" s="129"/>
      <c r="F140" s="375">
        <f>D140*E140</f>
        <v>0</v>
      </c>
    </row>
    <row r="141" spans="1:9" ht="12.75" customHeight="1">
      <c r="A141" s="45"/>
      <c r="B141" s="189" t="s">
        <v>144</v>
      </c>
      <c r="C141" s="114" t="s">
        <v>13</v>
      </c>
      <c r="D141" s="131">
        <v>148</v>
      </c>
      <c r="E141" s="129"/>
      <c r="F141" s="123">
        <f t="shared" ref="F141:F147" si="27">D141*E141</f>
        <v>0</v>
      </c>
    </row>
    <row r="142" spans="1:9" ht="12.75" customHeight="1">
      <c r="A142" s="45"/>
      <c r="B142" s="189" t="s">
        <v>145</v>
      </c>
      <c r="C142" s="114" t="s">
        <v>13</v>
      </c>
      <c r="D142" s="131">
        <v>155</v>
      </c>
      <c r="E142" s="129"/>
      <c r="F142" s="123">
        <f t="shared" si="27"/>
        <v>0</v>
      </c>
    </row>
    <row r="143" spans="1:9" ht="12.75" customHeight="1">
      <c r="A143" s="45"/>
      <c r="B143" s="189" t="s">
        <v>146</v>
      </c>
      <c r="C143" s="114" t="s">
        <v>13</v>
      </c>
      <c r="D143" s="131">
        <v>0</v>
      </c>
      <c r="E143" s="129"/>
      <c r="F143" s="123">
        <f t="shared" si="27"/>
        <v>0</v>
      </c>
    </row>
    <row r="144" spans="1:9" ht="12.75" customHeight="1">
      <c r="A144" s="45"/>
      <c r="B144" s="189" t="s">
        <v>147</v>
      </c>
      <c r="C144" s="114" t="s">
        <v>13</v>
      </c>
      <c r="D144" s="131">
        <v>0</v>
      </c>
      <c r="E144" s="129"/>
      <c r="F144" s="123">
        <f t="shared" si="27"/>
        <v>0</v>
      </c>
    </row>
    <row r="145" spans="1:7" ht="12.75" customHeight="1">
      <c r="A145" s="45"/>
      <c r="B145" s="189" t="s">
        <v>148</v>
      </c>
      <c r="C145" s="114" t="s">
        <v>13</v>
      </c>
      <c r="D145" s="131">
        <v>0</v>
      </c>
      <c r="E145" s="129"/>
      <c r="F145" s="123">
        <f t="shared" si="27"/>
        <v>0</v>
      </c>
    </row>
    <row r="146" spans="1:7" ht="12.75" customHeight="1">
      <c r="A146" s="45"/>
      <c r="B146" s="189" t="s">
        <v>149</v>
      </c>
      <c r="C146" s="114" t="s">
        <v>13</v>
      </c>
      <c r="D146" s="131">
        <v>0</v>
      </c>
      <c r="E146" s="129"/>
      <c r="F146" s="123">
        <f t="shared" si="27"/>
        <v>0</v>
      </c>
    </row>
    <row r="147" spans="1:7" ht="12.75" customHeight="1">
      <c r="A147" s="45"/>
      <c r="B147" s="189" t="s">
        <v>150</v>
      </c>
      <c r="C147" s="114" t="s">
        <v>131</v>
      </c>
      <c r="D147" s="131">
        <v>0</v>
      </c>
      <c r="E147" s="129"/>
      <c r="F147" s="123">
        <f t="shared" si="27"/>
        <v>0</v>
      </c>
    </row>
    <row r="148" spans="1:7" ht="12.75" customHeight="1">
      <c r="A148" s="45"/>
      <c r="B148" s="189"/>
      <c r="C148" s="114"/>
      <c r="D148" s="131"/>
      <c r="E148" s="129"/>
      <c r="F148" s="123"/>
    </row>
    <row r="149" spans="1:7" ht="102">
      <c r="A149" s="45">
        <f>+A138+1</f>
        <v>15</v>
      </c>
      <c r="B149" s="20" t="s">
        <v>79</v>
      </c>
      <c r="C149" s="111"/>
      <c r="D149" s="131"/>
      <c r="E149" s="135"/>
      <c r="F149" s="121"/>
    </row>
    <row r="150" spans="1:7" ht="12.75" customHeight="1">
      <c r="A150" s="45"/>
      <c r="B150" s="264" t="s">
        <v>139</v>
      </c>
      <c r="C150" s="265" t="s">
        <v>13</v>
      </c>
      <c r="D150" s="266">
        <f>(D19+D29+D39)-D79-D89-D140</f>
        <v>88.999999999999943</v>
      </c>
      <c r="E150" s="267"/>
      <c r="F150" s="268">
        <f t="shared" ref="F150:F155" si="28">+D150*E150</f>
        <v>0</v>
      </c>
      <c r="G150" s="269"/>
    </row>
    <row r="151" spans="1:7" ht="12.75" customHeight="1">
      <c r="A151" s="45"/>
      <c r="B151" s="264" t="s">
        <v>144</v>
      </c>
      <c r="C151" s="265" t="s">
        <v>13</v>
      </c>
      <c r="D151" s="266">
        <f>(D20+D30+D40)-D80-D90-D141</f>
        <v>479.79999999999995</v>
      </c>
      <c r="E151" s="267"/>
      <c r="F151" s="268">
        <f t="shared" si="28"/>
        <v>0</v>
      </c>
      <c r="G151" s="269"/>
    </row>
    <row r="152" spans="1:7" ht="12.75" customHeight="1">
      <c r="A152" s="45"/>
      <c r="B152" s="264" t="s">
        <v>145</v>
      </c>
      <c r="C152" s="265" t="s">
        <v>13</v>
      </c>
      <c r="D152" s="266">
        <v>50</v>
      </c>
      <c r="E152" s="267"/>
      <c r="F152" s="268">
        <f t="shared" si="28"/>
        <v>0</v>
      </c>
      <c r="G152" s="269"/>
    </row>
    <row r="153" spans="1:7" ht="12.75" customHeight="1">
      <c r="A153" s="45"/>
      <c r="B153" s="264" t="s">
        <v>146</v>
      </c>
      <c r="C153" s="265" t="s">
        <v>13</v>
      </c>
      <c r="D153" s="266">
        <f>(D22+D32+D42)-D82-D92-D143</f>
        <v>135.85</v>
      </c>
      <c r="E153" s="267"/>
      <c r="F153" s="268">
        <f t="shared" si="28"/>
        <v>0</v>
      </c>
      <c r="G153" s="269"/>
    </row>
    <row r="154" spans="1:7" ht="12.75" customHeight="1">
      <c r="A154" s="45"/>
      <c r="B154" s="264" t="s">
        <v>147</v>
      </c>
      <c r="C154" s="265" t="s">
        <v>13</v>
      </c>
      <c r="D154" s="266">
        <f>(D23+D33+D43)-D83-D93-D144</f>
        <v>80.400000000000006</v>
      </c>
      <c r="E154" s="267"/>
      <c r="F154" s="268">
        <f t="shared" si="28"/>
        <v>0</v>
      </c>
      <c r="G154" s="269"/>
    </row>
    <row r="155" spans="1:7" ht="12.75" customHeight="1">
      <c r="A155" s="45"/>
      <c r="B155" s="264" t="s">
        <v>148</v>
      </c>
      <c r="C155" s="265" t="s">
        <v>13</v>
      </c>
      <c r="D155" s="266">
        <f>(D24+D34+D44)-D84-D94-D145</f>
        <v>53.699999999999996</v>
      </c>
      <c r="E155" s="267"/>
      <c r="F155" s="268">
        <f t="shared" si="28"/>
        <v>0</v>
      </c>
      <c r="G155" s="269"/>
    </row>
    <row r="156" spans="1:7" ht="12.75" customHeight="1">
      <c r="A156" s="45"/>
      <c r="B156" s="264" t="s">
        <v>149</v>
      </c>
      <c r="C156" s="265" t="s">
        <v>13</v>
      </c>
      <c r="D156" s="266">
        <f>(D25+D35+D45)-D85-D95-D146</f>
        <v>103.39999999999999</v>
      </c>
      <c r="E156" s="267"/>
      <c r="F156" s="268">
        <f t="shared" ref="F156:F157" si="29">+D156*E156</f>
        <v>0</v>
      </c>
      <c r="G156" s="269"/>
    </row>
    <row r="157" spans="1:7" ht="12.75" customHeight="1">
      <c r="A157" s="45"/>
      <c r="B157" s="264" t="s">
        <v>150</v>
      </c>
      <c r="C157" s="265" t="s">
        <v>13</v>
      </c>
      <c r="D157" s="266">
        <f>(D26+D36+D46)-D86-D96-D147</f>
        <v>60.099999999999994</v>
      </c>
      <c r="E157" s="267"/>
      <c r="F157" s="268">
        <f t="shared" si="29"/>
        <v>0</v>
      </c>
      <c r="G157" s="269"/>
    </row>
    <row r="158" spans="1:7" ht="12.75" customHeight="1">
      <c r="A158" s="45"/>
      <c r="B158" s="264"/>
      <c r="C158" s="265"/>
      <c r="D158" s="266"/>
      <c r="E158" s="267"/>
      <c r="F158" s="268"/>
      <c r="G158" s="269"/>
    </row>
    <row r="159" spans="1:7" ht="12.75" customHeight="1">
      <c r="A159" s="45"/>
      <c r="B159" s="20"/>
      <c r="C159" s="111"/>
      <c r="D159" s="135"/>
      <c r="E159" s="136"/>
      <c r="F159" s="123"/>
    </row>
    <row r="160" spans="1:7" ht="12.75" customHeight="1">
      <c r="A160" s="45"/>
      <c r="B160" s="20"/>
      <c r="C160" s="111"/>
      <c r="D160" s="182" t="s">
        <v>139</v>
      </c>
      <c r="E160" s="141"/>
      <c r="F160" s="123">
        <f t="shared" ref="F160:F167" si="30">ROUND(F150+F140+F129+F119+F109+F99+F89+F79+F69+F59+F49+F29+F19+F9,0)</f>
        <v>0</v>
      </c>
    </row>
    <row r="161" spans="1:6" ht="12.75" customHeight="1">
      <c r="A161" s="45"/>
      <c r="B161" s="20"/>
      <c r="C161" s="111"/>
      <c r="D161" s="182" t="s">
        <v>144</v>
      </c>
      <c r="E161" s="141"/>
      <c r="F161" s="123">
        <f t="shared" si="30"/>
        <v>0</v>
      </c>
    </row>
    <row r="162" spans="1:6" ht="12.75" customHeight="1">
      <c r="A162" s="45"/>
      <c r="B162" s="20"/>
      <c r="C162" s="111"/>
      <c r="D162" s="182" t="s">
        <v>145</v>
      </c>
      <c r="E162" s="141"/>
      <c r="F162" s="123">
        <f t="shared" si="30"/>
        <v>0</v>
      </c>
    </row>
    <row r="163" spans="1:6" ht="12.75" customHeight="1">
      <c r="A163" s="45"/>
      <c r="B163" s="20"/>
      <c r="C163" s="111"/>
      <c r="D163" s="182" t="s">
        <v>146</v>
      </c>
      <c r="E163" s="141"/>
      <c r="F163" s="123">
        <f t="shared" si="30"/>
        <v>0</v>
      </c>
    </row>
    <row r="164" spans="1:6" ht="12.75" customHeight="1">
      <c r="A164" s="45"/>
      <c r="B164" s="20"/>
      <c r="C164" s="111"/>
      <c r="D164" s="182" t="s">
        <v>147</v>
      </c>
      <c r="E164" s="141"/>
      <c r="F164" s="123">
        <f t="shared" si="30"/>
        <v>0</v>
      </c>
    </row>
    <row r="165" spans="1:6" ht="12.75" customHeight="1">
      <c r="A165" s="45"/>
      <c r="B165" s="20"/>
      <c r="C165" s="111"/>
      <c r="D165" s="182" t="s">
        <v>148</v>
      </c>
      <c r="E165" s="141"/>
      <c r="F165" s="123">
        <f t="shared" si="30"/>
        <v>0</v>
      </c>
    </row>
    <row r="166" spans="1:6" ht="12.75" customHeight="1">
      <c r="A166" s="45"/>
      <c r="B166" s="20"/>
      <c r="C166" s="111"/>
      <c r="D166" s="182" t="s">
        <v>149</v>
      </c>
      <c r="E166" s="141"/>
      <c r="F166" s="123">
        <f t="shared" si="30"/>
        <v>0</v>
      </c>
    </row>
    <row r="167" spans="1:6" ht="12.75" customHeight="1">
      <c r="A167" s="45"/>
      <c r="B167" s="20"/>
      <c r="C167" s="111"/>
      <c r="D167" s="182" t="s">
        <v>150</v>
      </c>
      <c r="E167" s="141"/>
      <c r="F167" s="123">
        <f t="shared" si="30"/>
        <v>0</v>
      </c>
    </row>
    <row r="168" spans="1:6" ht="12.75" customHeight="1">
      <c r="A168" s="45"/>
      <c r="B168" s="20"/>
      <c r="C168" s="111"/>
      <c r="D168" s="135"/>
      <c r="E168" s="136"/>
      <c r="F168" s="123"/>
    </row>
    <row r="169" spans="1:6" ht="16.5" thickBot="1">
      <c r="A169" s="22" t="s">
        <v>36</v>
      </c>
      <c r="B169" s="109" t="s">
        <v>45</v>
      </c>
      <c r="C169" s="116"/>
      <c r="D169" s="135"/>
      <c r="E169" s="105" t="s">
        <v>35</v>
      </c>
      <c r="F169" s="105">
        <f>SUM(F160:F168)</f>
        <v>0</v>
      </c>
    </row>
    <row r="170" spans="1:6" ht="12.75" customHeight="1" thickTop="1">
      <c r="B170" s="20"/>
      <c r="C170" s="116"/>
      <c r="D170" s="135"/>
      <c r="E170" s="135"/>
      <c r="F170" s="121"/>
    </row>
    <row r="171" spans="1:6" ht="12.75" customHeight="1">
      <c r="A171" s="45"/>
      <c r="B171" s="20"/>
      <c r="C171" s="116"/>
      <c r="D171" s="135"/>
      <c r="E171" s="135"/>
      <c r="F171" s="121"/>
    </row>
    <row r="172" spans="1:6" ht="12.75" customHeight="1">
      <c r="A172" s="45"/>
      <c r="B172" s="20"/>
      <c r="C172" s="111"/>
      <c r="D172" s="135"/>
      <c r="E172" s="135"/>
      <c r="F172" s="121"/>
    </row>
    <row r="173" spans="1:6" ht="12.75" customHeight="1">
      <c r="A173" s="45"/>
      <c r="B173" s="55"/>
      <c r="C173" s="111"/>
      <c r="D173" s="135"/>
      <c r="E173" s="135"/>
      <c r="F173" s="121"/>
    </row>
    <row r="174" spans="1:6" ht="12.75" customHeight="1">
      <c r="A174" s="45"/>
      <c r="B174" s="55"/>
      <c r="C174" s="111"/>
      <c r="D174" s="135"/>
      <c r="E174" s="135"/>
      <c r="F174" s="121"/>
    </row>
    <row r="175" spans="1:6" ht="12.75" customHeight="1">
      <c r="A175" s="45"/>
    </row>
    <row r="176" spans="1:6" ht="12.75" customHeight="1">
      <c r="B176" s="69"/>
      <c r="C176" s="114"/>
      <c r="D176" s="110"/>
      <c r="E176" s="134"/>
      <c r="F176" s="130"/>
    </row>
    <row r="178" spans="2:6" ht="12.75" customHeight="1">
      <c r="B178" s="66"/>
      <c r="C178" s="117"/>
      <c r="D178" s="138"/>
      <c r="E178" s="139"/>
      <c r="F178" s="123"/>
    </row>
  </sheetData>
  <pageMargins left="0.78740157480314965" right="0.19685039370078741" top="0.39370078740157483" bottom="0.59055118110236227" header="0" footer="0.19685039370078741"/>
  <pageSetup paperSize="9" orientation="portrait" r:id="rId1"/>
  <headerFooter>
    <oddFooter>Stran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I243"/>
  <sheetViews>
    <sheetView showZeros="0" topLeftCell="A5" zoomScaleNormal="100" workbookViewId="0">
      <selection activeCell="E8" sqref="E8"/>
    </sheetView>
  </sheetViews>
  <sheetFormatPr defaultRowHeight="12.75" customHeight="1"/>
  <cols>
    <col min="1" max="1" width="4.7109375" style="79" customWidth="1"/>
    <col min="2" max="2" width="30.7109375" style="79" customWidth="1"/>
    <col min="3" max="3" width="4.7109375" style="145" customWidth="1"/>
    <col min="4" max="4" width="12.7109375" style="118" customWidth="1"/>
    <col min="5" max="5" width="11.7109375" style="118" customWidth="1"/>
    <col min="6" max="6" width="12.7109375" style="119" customWidth="1"/>
    <col min="249" max="249" width="4.7109375" customWidth="1"/>
    <col min="250" max="250" width="30.7109375" customWidth="1"/>
    <col min="251" max="251" width="4.7109375" customWidth="1"/>
    <col min="252" max="252" width="13.7109375" customWidth="1"/>
    <col min="253" max="255" width="12.7109375" customWidth="1"/>
    <col min="257" max="257" width="21" customWidth="1"/>
    <col min="258" max="258" width="36.5703125" customWidth="1"/>
    <col min="505" max="505" width="4.7109375" customWidth="1"/>
    <col min="506" max="506" width="30.7109375" customWidth="1"/>
    <col min="507" max="507" width="4.7109375" customWidth="1"/>
    <col min="508" max="508" width="13.7109375" customWidth="1"/>
    <col min="509" max="511" width="12.7109375" customWidth="1"/>
    <col min="513" max="513" width="21" customWidth="1"/>
    <col min="514" max="514" width="36.5703125" customWidth="1"/>
    <col min="761" max="761" width="4.7109375" customWidth="1"/>
    <col min="762" max="762" width="30.7109375" customWidth="1"/>
    <col min="763" max="763" width="4.7109375" customWidth="1"/>
    <col min="764" max="764" width="13.7109375" customWidth="1"/>
    <col min="765" max="767" width="12.7109375" customWidth="1"/>
    <col min="769" max="769" width="21" customWidth="1"/>
    <col min="770" max="770" width="36.5703125" customWidth="1"/>
    <col min="1017" max="1017" width="4.7109375" customWidth="1"/>
    <col min="1018" max="1018" width="30.7109375" customWidth="1"/>
    <col min="1019" max="1019" width="4.7109375" customWidth="1"/>
    <col min="1020" max="1020" width="13.7109375" customWidth="1"/>
    <col min="1021" max="1023" width="12.7109375" customWidth="1"/>
    <col min="1025" max="1025" width="21" customWidth="1"/>
    <col min="1026" max="1026" width="36.5703125" customWidth="1"/>
    <col min="1273" max="1273" width="4.7109375" customWidth="1"/>
    <col min="1274" max="1274" width="30.7109375" customWidth="1"/>
    <col min="1275" max="1275" width="4.7109375" customWidth="1"/>
    <col min="1276" max="1276" width="13.7109375" customWidth="1"/>
    <col min="1277" max="1279" width="12.7109375" customWidth="1"/>
    <col min="1281" max="1281" width="21" customWidth="1"/>
    <col min="1282" max="1282" width="36.5703125" customWidth="1"/>
    <col min="1529" max="1529" width="4.7109375" customWidth="1"/>
    <col min="1530" max="1530" width="30.7109375" customWidth="1"/>
    <col min="1531" max="1531" width="4.7109375" customWidth="1"/>
    <col min="1532" max="1532" width="13.7109375" customWidth="1"/>
    <col min="1533" max="1535" width="12.7109375" customWidth="1"/>
    <col min="1537" max="1537" width="21" customWidth="1"/>
    <col min="1538" max="1538" width="36.5703125" customWidth="1"/>
    <col min="1785" max="1785" width="4.7109375" customWidth="1"/>
    <col min="1786" max="1786" width="30.7109375" customWidth="1"/>
    <col min="1787" max="1787" width="4.7109375" customWidth="1"/>
    <col min="1788" max="1788" width="13.7109375" customWidth="1"/>
    <col min="1789" max="1791" width="12.7109375" customWidth="1"/>
    <col min="1793" max="1793" width="21" customWidth="1"/>
    <col min="1794" max="1794" width="36.5703125" customWidth="1"/>
    <col min="2041" max="2041" width="4.7109375" customWidth="1"/>
    <col min="2042" max="2042" width="30.7109375" customWidth="1"/>
    <col min="2043" max="2043" width="4.7109375" customWidth="1"/>
    <col min="2044" max="2044" width="13.7109375" customWidth="1"/>
    <col min="2045" max="2047" width="12.7109375" customWidth="1"/>
    <col min="2049" max="2049" width="21" customWidth="1"/>
    <col min="2050" max="2050" width="36.5703125" customWidth="1"/>
    <col min="2297" max="2297" width="4.7109375" customWidth="1"/>
    <col min="2298" max="2298" width="30.7109375" customWidth="1"/>
    <col min="2299" max="2299" width="4.7109375" customWidth="1"/>
    <col min="2300" max="2300" width="13.7109375" customWidth="1"/>
    <col min="2301" max="2303" width="12.7109375" customWidth="1"/>
    <col min="2305" max="2305" width="21" customWidth="1"/>
    <col min="2306" max="2306" width="36.5703125" customWidth="1"/>
    <col min="2553" max="2553" width="4.7109375" customWidth="1"/>
    <col min="2554" max="2554" width="30.7109375" customWidth="1"/>
    <col min="2555" max="2555" width="4.7109375" customWidth="1"/>
    <col min="2556" max="2556" width="13.7109375" customWidth="1"/>
    <col min="2557" max="2559" width="12.7109375" customWidth="1"/>
    <col min="2561" max="2561" width="21" customWidth="1"/>
    <col min="2562" max="2562" width="36.5703125" customWidth="1"/>
    <col min="2809" max="2809" width="4.7109375" customWidth="1"/>
    <col min="2810" max="2810" width="30.7109375" customWidth="1"/>
    <col min="2811" max="2811" width="4.7109375" customWidth="1"/>
    <col min="2812" max="2812" width="13.7109375" customWidth="1"/>
    <col min="2813" max="2815" width="12.7109375" customWidth="1"/>
    <col min="2817" max="2817" width="21" customWidth="1"/>
    <col min="2818" max="2818" width="36.5703125" customWidth="1"/>
    <col min="3065" max="3065" width="4.7109375" customWidth="1"/>
    <col min="3066" max="3066" width="30.7109375" customWidth="1"/>
    <col min="3067" max="3067" width="4.7109375" customWidth="1"/>
    <col min="3068" max="3068" width="13.7109375" customWidth="1"/>
    <col min="3069" max="3071" width="12.7109375" customWidth="1"/>
    <col min="3073" max="3073" width="21" customWidth="1"/>
    <col min="3074" max="3074" width="36.5703125" customWidth="1"/>
    <col min="3321" max="3321" width="4.7109375" customWidth="1"/>
    <col min="3322" max="3322" width="30.7109375" customWidth="1"/>
    <col min="3323" max="3323" width="4.7109375" customWidth="1"/>
    <col min="3324" max="3324" width="13.7109375" customWidth="1"/>
    <col min="3325" max="3327" width="12.7109375" customWidth="1"/>
    <col min="3329" max="3329" width="21" customWidth="1"/>
    <col min="3330" max="3330" width="36.5703125" customWidth="1"/>
    <col min="3577" max="3577" width="4.7109375" customWidth="1"/>
    <col min="3578" max="3578" width="30.7109375" customWidth="1"/>
    <col min="3579" max="3579" width="4.7109375" customWidth="1"/>
    <col min="3580" max="3580" width="13.7109375" customWidth="1"/>
    <col min="3581" max="3583" width="12.7109375" customWidth="1"/>
    <col min="3585" max="3585" width="21" customWidth="1"/>
    <col min="3586" max="3586" width="36.5703125" customWidth="1"/>
    <col min="3833" max="3833" width="4.7109375" customWidth="1"/>
    <col min="3834" max="3834" width="30.7109375" customWidth="1"/>
    <col min="3835" max="3835" width="4.7109375" customWidth="1"/>
    <col min="3836" max="3836" width="13.7109375" customWidth="1"/>
    <col min="3837" max="3839" width="12.7109375" customWidth="1"/>
    <col min="3841" max="3841" width="21" customWidth="1"/>
    <col min="3842" max="3842" width="36.5703125" customWidth="1"/>
    <col min="4089" max="4089" width="4.7109375" customWidth="1"/>
    <col min="4090" max="4090" width="30.7109375" customWidth="1"/>
    <col min="4091" max="4091" width="4.7109375" customWidth="1"/>
    <col min="4092" max="4092" width="13.7109375" customWidth="1"/>
    <col min="4093" max="4095" width="12.7109375" customWidth="1"/>
    <col min="4097" max="4097" width="21" customWidth="1"/>
    <col min="4098" max="4098" width="36.5703125" customWidth="1"/>
    <col min="4345" max="4345" width="4.7109375" customWidth="1"/>
    <col min="4346" max="4346" width="30.7109375" customWidth="1"/>
    <col min="4347" max="4347" width="4.7109375" customWidth="1"/>
    <col min="4348" max="4348" width="13.7109375" customWidth="1"/>
    <col min="4349" max="4351" width="12.7109375" customWidth="1"/>
    <col min="4353" max="4353" width="21" customWidth="1"/>
    <col min="4354" max="4354" width="36.5703125" customWidth="1"/>
    <col min="4601" max="4601" width="4.7109375" customWidth="1"/>
    <col min="4602" max="4602" width="30.7109375" customWidth="1"/>
    <col min="4603" max="4603" width="4.7109375" customWidth="1"/>
    <col min="4604" max="4604" width="13.7109375" customWidth="1"/>
    <col min="4605" max="4607" width="12.7109375" customWidth="1"/>
    <col min="4609" max="4609" width="21" customWidth="1"/>
    <col min="4610" max="4610" width="36.5703125" customWidth="1"/>
    <col min="4857" max="4857" width="4.7109375" customWidth="1"/>
    <col min="4858" max="4858" width="30.7109375" customWidth="1"/>
    <col min="4859" max="4859" width="4.7109375" customWidth="1"/>
    <col min="4860" max="4860" width="13.7109375" customWidth="1"/>
    <col min="4861" max="4863" width="12.7109375" customWidth="1"/>
    <col min="4865" max="4865" width="21" customWidth="1"/>
    <col min="4866" max="4866" width="36.5703125" customWidth="1"/>
    <col min="5113" max="5113" width="4.7109375" customWidth="1"/>
    <col min="5114" max="5114" width="30.7109375" customWidth="1"/>
    <col min="5115" max="5115" width="4.7109375" customWidth="1"/>
    <col min="5116" max="5116" width="13.7109375" customWidth="1"/>
    <col min="5117" max="5119" width="12.7109375" customWidth="1"/>
    <col min="5121" max="5121" width="21" customWidth="1"/>
    <col min="5122" max="5122" width="36.5703125" customWidth="1"/>
    <col min="5369" max="5369" width="4.7109375" customWidth="1"/>
    <col min="5370" max="5370" width="30.7109375" customWidth="1"/>
    <col min="5371" max="5371" width="4.7109375" customWidth="1"/>
    <col min="5372" max="5372" width="13.7109375" customWidth="1"/>
    <col min="5373" max="5375" width="12.7109375" customWidth="1"/>
    <col min="5377" max="5377" width="21" customWidth="1"/>
    <col min="5378" max="5378" width="36.5703125" customWidth="1"/>
    <col min="5625" max="5625" width="4.7109375" customWidth="1"/>
    <col min="5626" max="5626" width="30.7109375" customWidth="1"/>
    <col min="5627" max="5627" width="4.7109375" customWidth="1"/>
    <col min="5628" max="5628" width="13.7109375" customWidth="1"/>
    <col min="5629" max="5631" width="12.7109375" customWidth="1"/>
    <col min="5633" max="5633" width="21" customWidth="1"/>
    <col min="5634" max="5634" width="36.5703125" customWidth="1"/>
    <col min="5881" max="5881" width="4.7109375" customWidth="1"/>
    <col min="5882" max="5882" width="30.7109375" customWidth="1"/>
    <col min="5883" max="5883" width="4.7109375" customWidth="1"/>
    <col min="5884" max="5884" width="13.7109375" customWidth="1"/>
    <col min="5885" max="5887" width="12.7109375" customWidth="1"/>
    <col min="5889" max="5889" width="21" customWidth="1"/>
    <col min="5890" max="5890" width="36.5703125" customWidth="1"/>
    <col min="6137" max="6137" width="4.7109375" customWidth="1"/>
    <col min="6138" max="6138" width="30.7109375" customWidth="1"/>
    <col min="6139" max="6139" width="4.7109375" customWidth="1"/>
    <col min="6140" max="6140" width="13.7109375" customWidth="1"/>
    <col min="6141" max="6143" width="12.7109375" customWidth="1"/>
    <col min="6145" max="6145" width="21" customWidth="1"/>
    <col min="6146" max="6146" width="36.5703125" customWidth="1"/>
    <col min="6393" max="6393" width="4.7109375" customWidth="1"/>
    <col min="6394" max="6394" width="30.7109375" customWidth="1"/>
    <col min="6395" max="6395" width="4.7109375" customWidth="1"/>
    <col min="6396" max="6396" width="13.7109375" customWidth="1"/>
    <col min="6397" max="6399" width="12.7109375" customWidth="1"/>
    <col min="6401" max="6401" width="21" customWidth="1"/>
    <col min="6402" max="6402" width="36.5703125" customWidth="1"/>
    <col min="6649" max="6649" width="4.7109375" customWidth="1"/>
    <col min="6650" max="6650" width="30.7109375" customWidth="1"/>
    <col min="6651" max="6651" width="4.7109375" customWidth="1"/>
    <col min="6652" max="6652" width="13.7109375" customWidth="1"/>
    <col min="6653" max="6655" width="12.7109375" customWidth="1"/>
    <col min="6657" max="6657" width="21" customWidth="1"/>
    <col min="6658" max="6658" width="36.5703125" customWidth="1"/>
    <col min="6905" max="6905" width="4.7109375" customWidth="1"/>
    <col min="6906" max="6906" width="30.7109375" customWidth="1"/>
    <col min="6907" max="6907" width="4.7109375" customWidth="1"/>
    <col min="6908" max="6908" width="13.7109375" customWidth="1"/>
    <col min="6909" max="6911" width="12.7109375" customWidth="1"/>
    <col min="6913" max="6913" width="21" customWidth="1"/>
    <col min="6914" max="6914" width="36.5703125" customWidth="1"/>
    <col min="7161" max="7161" width="4.7109375" customWidth="1"/>
    <col min="7162" max="7162" width="30.7109375" customWidth="1"/>
    <col min="7163" max="7163" width="4.7109375" customWidth="1"/>
    <col min="7164" max="7164" width="13.7109375" customWidth="1"/>
    <col min="7165" max="7167" width="12.7109375" customWidth="1"/>
    <col min="7169" max="7169" width="21" customWidth="1"/>
    <col min="7170" max="7170" width="36.5703125" customWidth="1"/>
    <col min="7417" max="7417" width="4.7109375" customWidth="1"/>
    <col min="7418" max="7418" width="30.7109375" customWidth="1"/>
    <col min="7419" max="7419" width="4.7109375" customWidth="1"/>
    <col min="7420" max="7420" width="13.7109375" customWidth="1"/>
    <col min="7421" max="7423" width="12.7109375" customWidth="1"/>
    <col min="7425" max="7425" width="21" customWidth="1"/>
    <col min="7426" max="7426" width="36.5703125" customWidth="1"/>
    <col min="7673" max="7673" width="4.7109375" customWidth="1"/>
    <col min="7674" max="7674" width="30.7109375" customWidth="1"/>
    <col min="7675" max="7675" width="4.7109375" customWidth="1"/>
    <col min="7676" max="7676" width="13.7109375" customWidth="1"/>
    <col min="7677" max="7679" width="12.7109375" customWidth="1"/>
    <col min="7681" max="7681" width="21" customWidth="1"/>
    <col min="7682" max="7682" width="36.5703125" customWidth="1"/>
    <col min="7929" max="7929" width="4.7109375" customWidth="1"/>
    <col min="7930" max="7930" width="30.7109375" customWidth="1"/>
    <col min="7931" max="7931" width="4.7109375" customWidth="1"/>
    <col min="7932" max="7932" width="13.7109375" customWidth="1"/>
    <col min="7933" max="7935" width="12.7109375" customWidth="1"/>
    <col min="7937" max="7937" width="21" customWidth="1"/>
    <col min="7938" max="7938" width="36.5703125" customWidth="1"/>
    <col min="8185" max="8185" width="4.7109375" customWidth="1"/>
    <col min="8186" max="8186" width="30.7109375" customWidth="1"/>
    <col min="8187" max="8187" width="4.7109375" customWidth="1"/>
    <col min="8188" max="8188" width="13.7109375" customWidth="1"/>
    <col min="8189" max="8191" width="12.7109375" customWidth="1"/>
    <col min="8193" max="8193" width="21" customWidth="1"/>
    <col min="8194" max="8194" width="36.5703125" customWidth="1"/>
    <col min="8441" max="8441" width="4.7109375" customWidth="1"/>
    <col min="8442" max="8442" width="30.7109375" customWidth="1"/>
    <col min="8443" max="8443" width="4.7109375" customWidth="1"/>
    <col min="8444" max="8444" width="13.7109375" customWidth="1"/>
    <col min="8445" max="8447" width="12.7109375" customWidth="1"/>
    <col min="8449" max="8449" width="21" customWidth="1"/>
    <col min="8450" max="8450" width="36.5703125" customWidth="1"/>
    <col min="8697" max="8697" width="4.7109375" customWidth="1"/>
    <col min="8698" max="8698" width="30.7109375" customWidth="1"/>
    <col min="8699" max="8699" width="4.7109375" customWidth="1"/>
    <col min="8700" max="8700" width="13.7109375" customWidth="1"/>
    <col min="8701" max="8703" width="12.7109375" customWidth="1"/>
    <col min="8705" max="8705" width="21" customWidth="1"/>
    <col min="8706" max="8706" width="36.5703125" customWidth="1"/>
    <col min="8953" max="8953" width="4.7109375" customWidth="1"/>
    <col min="8954" max="8954" width="30.7109375" customWidth="1"/>
    <col min="8955" max="8955" width="4.7109375" customWidth="1"/>
    <col min="8956" max="8956" width="13.7109375" customWidth="1"/>
    <col min="8957" max="8959" width="12.7109375" customWidth="1"/>
    <col min="8961" max="8961" width="21" customWidth="1"/>
    <col min="8962" max="8962" width="36.5703125" customWidth="1"/>
    <col min="9209" max="9209" width="4.7109375" customWidth="1"/>
    <col min="9210" max="9210" width="30.7109375" customWidth="1"/>
    <col min="9211" max="9211" width="4.7109375" customWidth="1"/>
    <col min="9212" max="9212" width="13.7109375" customWidth="1"/>
    <col min="9213" max="9215" width="12.7109375" customWidth="1"/>
    <col min="9217" max="9217" width="21" customWidth="1"/>
    <col min="9218" max="9218" width="36.5703125" customWidth="1"/>
    <col min="9465" max="9465" width="4.7109375" customWidth="1"/>
    <col min="9466" max="9466" width="30.7109375" customWidth="1"/>
    <col min="9467" max="9467" width="4.7109375" customWidth="1"/>
    <col min="9468" max="9468" width="13.7109375" customWidth="1"/>
    <col min="9469" max="9471" width="12.7109375" customWidth="1"/>
    <col min="9473" max="9473" width="21" customWidth="1"/>
    <col min="9474" max="9474" width="36.5703125" customWidth="1"/>
    <col min="9721" max="9721" width="4.7109375" customWidth="1"/>
    <col min="9722" max="9722" width="30.7109375" customWidth="1"/>
    <col min="9723" max="9723" width="4.7109375" customWidth="1"/>
    <col min="9724" max="9724" width="13.7109375" customWidth="1"/>
    <col min="9725" max="9727" width="12.7109375" customWidth="1"/>
    <col min="9729" max="9729" width="21" customWidth="1"/>
    <col min="9730" max="9730" width="36.5703125" customWidth="1"/>
    <col min="9977" max="9977" width="4.7109375" customWidth="1"/>
    <col min="9978" max="9978" width="30.7109375" customWidth="1"/>
    <col min="9979" max="9979" width="4.7109375" customWidth="1"/>
    <col min="9980" max="9980" width="13.7109375" customWidth="1"/>
    <col min="9981" max="9983" width="12.7109375" customWidth="1"/>
    <col min="9985" max="9985" width="21" customWidth="1"/>
    <col min="9986" max="9986" width="36.5703125" customWidth="1"/>
    <col min="10233" max="10233" width="4.7109375" customWidth="1"/>
    <col min="10234" max="10234" width="30.7109375" customWidth="1"/>
    <col min="10235" max="10235" width="4.7109375" customWidth="1"/>
    <col min="10236" max="10236" width="13.7109375" customWidth="1"/>
    <col min="10237" max="10239" width="12.7109375" customWidth="1"/>
    <col min="10241" max="10241" width="21" customWidth="1"/>
    <col min="10242" max="10242" width="36.5703125" customWidth="1"/>
    <col min="10489" max="10489" width="4.7109375" customWidth="1"/>
    <col min="10490" max="10490" width="30.7109375" customWidth="1"/>
    <col min="10491" max="10491" width="4.7109375" customWidth="1"/>
    <col min="10492" max="10492" width="13.7109375" customWidth="1"/>
    <col min="10493" max="10495" width="12.7109375" customWidth="1"/>
    <col min="10497" max="10497" width="21" customWidth="1"/>
    <col min="10498" max="10498" width="36.5703125" customWidth="1"/>
    <col min="10745" max="10745" width="4.7109375" customWidth="1"/>
    <col min="10746" max="10746" width="30.7109375" customWidth="1"/>
    <col min="10747" max="10747" width="4.7109375" customWidth="1"/>
    <col min="10748" max="10748" width="13.7109375" customWidth="1"/>
    <col min="10749" max="10751" width="12.7109375" customWidth="1"/>
    <col min="10753" max="10753" width="21" customWidth="1"/>
    <col min="10754" max="10754" width="36.5703125" customWidth="1"/>
    <col min="11001" max="11001" width="4.7109375" customWidth="1"/>
    <col min="11002" max="11002" width="30.7109375" customWidth="1"/>
    <col min="11003" max="11003" width="4.7109375" customWidth="1"/>
    <col min="11004" max="11004" width="13.7109375" customWidth="1"/>
    <col min="11005" max="11007" width="12.7109375" customWidth="1"/>
    <col min="11009" max="11009" width="21" customWidth="1"/>
    <col min="11010" max="11010" width="36.5703125" customWidth="1"/>
    <col min="11257" max="11257" width="4.7109375" customWidth="1"/>
    <col min="11258" max="11258" width="30.7109375" customWidth="1"/>
    <col min="11259" max="11259" width="4.7109375" customWidth="1"/>
    <col min="11260" max="11260" width="13.7109375" customWidth="1"/>
    <col min="11261" max="11263" width="12.7109375" customWidth="1"/>
    <col min="11265" max="11265" width="21" customWidth="1"/>
    <col min="11266" max="11266" width="36.5703125" customWidth="1"/>
    <col min="11513" max="11513" width="4.7109375" customWidth="1"/>
    <col min="11514" max="11514" width="30.7109375" customWidth="1"/>
    <col min="11515" max="11515" width="4.7109375" customWidth="1"/>
    <col min="11516" max="11516" width="13.7109375" customWidth="1"/>
    <col min="11517" max="11519" width="12.7109375" customWidth="1"/>
    <col min="11521" max="11521" width="21" customWidth="1"/>
    <col min="11522" max="11522" width="36.5703125" customWidth="1"/>
    <col min="11769" max="11769" width="4.7109375" customWidth="1"/>
    <col min="11770" max="11770" width="30.7109375" customWidth="1"/>
    <col min="11771" max="11771" width="4.7109375" customWidth="1"/>
    <col min="11772" max="11772" width="13.7109375" customWidth="1"/>
    <col min="11773" max="11775" width="12.7109375" customWidth="1"/>
    <col min="11777" max="11777" width="21" customWidth="1"/>
    <col min="11778" max="11778" width="36.5703125" customWidth="1"/>
    <col min="12025" max="12025" width="4.7109375" customWidth="1"/>
    <col min="12026" max="12026" width="30.7109375" customWidth="1"/>
    <col min="12027" max="12027" width="4.7109375" customWidth="1"/>
    <col min="12028" max="12028" width="13.7109375" customWidth="1"/>
    <col min="12029" max="12031" width="12.7109375" customWidth="1"/>
    <col min="12033" max="12033" width="21" customWidth="1"/>
    <col min="12034" max="12034" width="36.5703125" customWidth="1"/>
    <col min="12281" max="12281" width="4.7109375" customWidth="1"/>
    <col min="12282" max="12282" width="30.7109375" customWidth="1"/>
    <col min="12283" max="12283" width="4.7109375" customWidth="1"/>
    <col min="12284" max="12284" width="13.7109375" customWidth="1"/>
    <col min="12285" max="12287" width="12.7109375" customWidth="1"/>
    <col min="12289" max="12289" width="21" customWidth="1"/>
    <col min="12290" max="12290" width="36.5703125" customWidth="1"/>
    <col min="12537" max="12537" width="4.7109375" customWidth="1"/>
    <col min="12538" max="12538" width="30.7109375" customWidth="1"/>
    <col min="12539" max="12539" width="4.7109375" customWidth="1"/>
    <col min="12540" max="12540" width="13.7109375" customWidth="1"/>
    <col min="12541" max="12543" width="12.7109375" customWidth="1"/>
    <col min="12545" max="12545" width="21" customWidth="1"/>
    <col min="12546" max="12546" width="36.5703125" customWidth="1"/>
    <col min="12793" max="12793" width="4.7109375" customWidth="1"/>
    <col min="12794" max="12794" width="30.7109375" customWidth="1"/>
    <col min="12795" max="12795" width="4.7109375" customWidth="1"/>
    <col min="12796" max="12796" width="13.7109375" customWidth="1"/>
    <col min="12797" max="12799" width="12.7109375" customWidth="1"/>
    <col min="12801" max="12801" width="21" customWidth="1"/>
    <col min="12802" max="12802" width="36.5703125" customWidth="1"/>
    <col min="13049" max="13049" width="4.7109375" customWidth="1"/>
    <col min="13050" max="13050" width="30.7109375" customWidth="1"/>
    <col min="13051" max="13051" width="4.7109375" customWidth="1"/>
    <col min="13052" max="13052" width="13.7109375" customWidth="1"/>
    <col min="13053" max="13055" width="12.7109375" customWidth="1"/>
    <col min="13057" max="13057" width="21" customWidth="1"/>
    <col min="13058" max="13058" width="36.5703125" customWidth="1"/>
    <col min="13305" max="13305" width="4.7109375" customWidth="1"/>
    <col min="13306" max="13306" width="30.7109375" customWidth="1"/>
    <col min="13307" max="13307" width="4.7109375" customWidth="1"/>
    <col min="13308" max="13308" width="13.7109375" customWidth="1"/>
    <col min="13309" max="13311" width="12.7109375" customWidth="1"/>
    <col min="13313" max="13313" width="21" customWidth="1"/>
    <col min="13314" max="13314" width="36.5703125" customWidth="1"/>
    <col min="13561" max="13561" width="4.7109375" customWidth="1"/>
    <col min="13562" max="13562" width="30.7109375" customWidth="1"/>
    <col min="13563" max="13563" width="4.7109375" customWidth="1"/>
    <col min="13564" max="13564" width="13.7109375" customWidth="1"/>
    <col min="13565" max="13567" width="12.7109375" customWidth="1"/>
    <col min="13569" max="13569" width="21" customWidth="1"/>
    <col min="13570" max="13570" width="36.5703125" customWidth="1"/>
    <col min="13817" max="13817" width="4.7109375" customWidth="1"/>
    <col min="13818" max="13818" width="30.7109375" customWidth="1"/>
    <col min="13819" max="13819" width="4.7109375" customWidth="1"/>
    <col min="13820" max="13820" width="13.7109375" customWidth="1"/>
    <col min="13821" max="13823" width="12.7109375" customWidth="1"/>
    <col min="13825" max="13825" width="21" customWidth="1"/>
    <col min="13826" max="13826" width="36.5703125" customWidth="1"/>
    <col min="14073" max="14073" width="4.7109375" customWidth="1"/>
    <col min="14074" max="14074" width="30.7109375" customWidth="1"/>
    <col min="14075" max="14075" width="4.7109375" customWidth="1"/>
    <col min="14076" max="14076" width="13.7109375" customWidth="1"/>
    <col min="14077" max="14079" width="12.7109375" customWidth="1"/>
    <col min="14081" max="14081" width="21" customWidth="1"/>
    <col min="14082" max="14082" width="36.5703125" customWidth="1"/>
    <col min="14329" max="14329" width="4.7109375" customWidth="1"/>
    <col min="14330" max="14330" width="30.7109375" customWidth="1"/>
    <col min="14331" max="14331" width="4.7109375" customWidth="1"/>
    <col min="14332" max="14332" width="13.7109375" customWidth="1"/>
    <col min="14333" max="14335" width="12.7109375" customWidth="1"/>
    <col min="14337" max="14337" width="21" customWidth="1"/>
    <col min="14338" max="14338" width="36.5703125" customWidth="1"/>
    <col min="14585" max="14585" width="4.7109375" customWidth="1"/>
    <col min="14586" max="14586" width="30.7109375" customWidth="1"/>
    <col min="14587" max="14587" width="4.7109375" customWidth="1"/>
    <col min="14588" max="14588" width="13.7109375" customWidth="1"/>
    <col min="14589" max="14591" width="12.7109375" customWidth="1"/>
    <col min="14593" max="14593" width="21" customWidth="1"/>
    <col min="14594" max="14594" width="36.5703125" customWidth="1"/>
    <col min="14841" max="14841" width="4.7109375" customWidth="1"/>
    <col min="14842" max="14842" width="30.7109375" customWidth="1"/>
    <col min="14843" max="14843" width="4.7109375" customWidth="1"/>
    <col min="14844" max="14844" width="13.7109375" customWidth="1"/>
    <col min="14845" max="14847" width="12.7109375" customWidth="1"/>
    <col min="14849" max="14849" width="21" customWidth="1"/>
    <col min="14850" max="14850" width="36.5703125" customWidth="1"/>
    <col min="15097" max="15097" width="4.7109375" customWidth="1"/>
    <col min="15098" max="15098" width="30.7109375" customWidth="1"/>
    <col min="15099" max="15099" width="4.7109375" customWidth="1"/>
    <col min="15100" max="15100" width="13.7109375" customWidth="1"/>
    <col min="15101" max="15103" width="12.7109375" customWidth="1"/>
    <col min="15105" max="15105" width="21" customWidth="1"/>
    <col min="15106" max="15106" width="36.5703125" customWidth="1"/>
    <col min="15353" max="15353" width="4.7109375" customWidth="1"/>
    <col min="15354" max="15354" width="30.7109375" customWidth="1"/>
    <col min="15355" max="15355" width="4.7109375" customWidth="1"/>
    <col min="15356" max="15356" width="13.7109375" customWidth="1"/>
    <col min="15357" max="15359" width="12.7109375" customWidth="1"/>
    <col min="15361" max="15361" width="21" customWidth="1"/>
    <col min="15362" max="15362" width="36.5703125" customWidth="1"/>
    <col min="15609" max="15609" width="4.7109375" customWidth="1"/>
    <col min="15610" max="15610" width="30.7109375" customWidth="1"/>
    <col min="15611" max="15611" width="4.7109375" customWidth="1"/>
    <col min="15612" max="15612" width="13.7109375" customWidth="1"/>
    <col min="15613" max="15615" width="12.7109375" customWidth="1"/>
    <col min="15617" max="15617" width="21" customWidth="1"/>
    <col min="15618" max="15618" width="36.5703125" customWidth="1"/>
    <col min="15865" max="15865" width="4.7109375" customWidth="1"/>
    <col min="15866" max="15866" width="30.7109375" customWidth="1"/>
    <col min="15867" max="15867" width="4.7109375" customWidth="1"/>
    <col min="15868" max="15868" width="13.7109375" customWidth="1"/>
    <col min="15869" max="15871" width="12.7109375" customWidth="1"/>
    <col min="15873" max="15873" width="21" customWidth="1"/>
    <col min="15874" max="15874" width="36.5703125" customWidth="1"/>
    <col min="16121" max="16121" width="4.7109375" customWidth="1"/>
    <col min="16122" max="16122" width="30.7109375" customWidth="1"/>
    <col min="16123" max="16123" width="4.7109375" customWidth="1"/>
    <col min="16124" max="16124" width="13.7109375" customWidth="1"/>
    <col min="16125" max="16127" width="12.7109375" customWidth="1"/>
    <col min="16129" max="16129" width="21" customWidth="1"/>
    <col min="16130" max="16130" width="36.5703125" customWidth="1"/>
  </cols>
  <sheetData>
    <row r="1" spans="1:6" ht="12.75" customHeight="1">
      <c r="B1" s="93" t="e">
        <f>+Rmet!E1</f>
        <v>#REF!</v>
      </c>
    </row>
    <row r="2" spans="1:6" ht="12.75" customHeight="1">
      <c r="B2" s="93" t="str">
        <f>+Rmet!E2</f>
        <v>KANALIZACIJA ZGORNJE ŠKOFIJE - TRETJA ŠKOFIJA</v>
      </c>
    </row>
    <row r="3" spans="1:6" ht="12.75" customHeight="1">
      <c r="B3" s="93"/>
    </row>
    <row r="4" spans="1:6" ht="12.75" customHeight="1">
      <c r="B4" s="93"/>
    </row>
    <row r="5" spans="1:6" ht="12.75" customHeight="1">
      <c r="B5" s="93"/>
    </row>
    <row r="6" spans="1:6" ht="15.75">
      <c r="A6" s="22" t="s">
        <v>37</v>
      </c>
      <c r="B6" s="23" t="s">
        <v>10</v>
      </c>
      <c r="C6" s="111"/>
      <c r="D6" s="120"/>
      <c r="E6" s="120"/>
      <c r="F6" s="157"/>
    </row>
    <row r="7" spans="1:6" ht="12.75" customHeight="1">
      <c r="A7" s="22"/>
      <c r="B7" s="23"/>
      <c r="C7" s="111"/>
      <c r="D7" s="120"/>
      <c r="E7" s="120"/>
      <c r="F7" s="157"/>
    </row>
    <row r="8" spans="1:6" ht="204">
      <c r="A8" s="45">
        <v>1</v>
      </c>
      <c r="B8" s="20" t="s">
        <v>290</v>
      </c>
      <c r="C8" s="111"/>
      <c r="D8" s="120"/>
      <c r="E8" s="120"/>
      <c r="F8" s="157"/>
    </row>
    <row r="9" spans="1:6" ht="12.75" customHeight="1">
      <c r="A9" s="22"/>
      <c r="B9" s="72" t="s">
        <v>139</v>
      </c>
      <c r="C9" s="111" t="s">
        <v>16</v>
      </c>
      <c r="D9" s="120">
        <v>0</v>
      </c>
      <c r="E9" s="120"/>
      <c r="F9" s="157">
        <f t="shared" ref="F9:F14" si="0">D9*E9</f>
        <v>0</v>
      </c>
    </row>
    <row r="10" spans="1:6" ht="12.75" customHeight="1">
      <c r="A10" s="22"/>
      <c r="B10" s="72" t="s">
        <v>144</v>
      </c>
      <c r="C10" s="111" t="s">
        <v>16</v>
      </c>
      <c r="D10" s="120">
        <v>0</v>
      </c>
      <c r="E10" s="120"/>
      <c r="F10" s="157">
        <f t="shared" si="0"/>
        <v>0</v>
      </c>
    </row>
    <row r="11" spans="1:6" ht="12.75" customHeight="1">
      <c r="A11" s="22"/>
      <c r="B11" s="72" t="s">
        <v>145</v>
      </c>
      <c r="C11" s="111" t="s">
        <v>16</v>
      </c>
      <c r="D11" s="120">
        <v>0</v>
      </c>
      <c r="E11" s="120"/>
      <c r="F11" s="157">
        <f t="shared" si="0"/>
        <v>0</v>
      </c>
    </row>
    <row r="12" spans="1:6" ht="12.75" customHeight="1">
      <c r="A12" s="22"/>
      <c r="B12" s="72" t="s">
        <v>146</v>
      </c>
      <c r="C12" s="111" t="s">
        <v>16</v>
      </c>
      <c r="D12" s="120">
        <v>0</v>
      </c>
      <c r="E12" s="120"/>
      <c r="F12" s="157">
        <f t="shared" si="0"/>
        <v>0</v>
      </c>
    </row>
    <row r="13" spans="1:6" ht="12.75" customHeight="1">
      <c r="A13" s="22"/>
      <c r="B13" s="72" t="s">
        <v>147</v>
      </c>
      <c r="C13" s="111" t="s">
        <v>16</v>
      </c>
      <c r="D13" s="120">
        <v>0</v>
      </c>
      <c r="E13" s="120"/>
      <c r="F13" s="157">
        <f t="shared" si="0"/>
        <v>0</v>
      </c>
    </row>
    <row r="14" spans="1:6" ht="12.75" customHeight="1">
      <c r="A14" s="22"/>
      <c r="B14" s="72" t="s">
        <v>148</v>
      </c>
      <c r="C14" s="111" t="s">
        <v>16</v>
      </c>
      <c r="D14" s="120">
        <v>0</v>
      </c>
      <c r="E14" s="120"/>
      <c r="F14" s="157">
        <f t="shared" si="0"/>
        <v>0</v>
      </c>
    </row>
    <row r="15" spans="1:6" ht="12.75" customHeight="1">
      <c r="A15" s="22"/>
      <c r="B15" s="72" t="s">
        <v>149</v>
      </c>
      <c r="C15" s="111" t="s">
        <v>16</v>
      </c>
      <c r="D15" s="120">
        <v>0</v>
      </c>
      <c r="E15" s="120"/>
      <c r="F15" s="157">
        <f t="shared" ref="F15:F16" si="1">D15*E15</f>
        <v>0</v>
      </c>
    </row>
    <row r="16" spans="1:6" ht="12.75" customHeight="1">
      <c r="A16" s="22"/>
      <c r="B16" s="72" t="s">
        <v>150</v>
      </c>
      <c r="C16" s="111" t="s">
        <v>16</v>
      </c>
      <c r="D16" s="120">
        <v>0</v>
      </c>
      <c r="E16" s="120"/>
      <c r="F16" s="157">
        <f t="shared" si="1"/>
        <v>0</v>
      </c>
    </row>
    <row r="17" spans="1:9" ht="12.75" customHeight="1">
      <c r="A17" s="45"/>
      <c r="B17" s="46"/>
      <c r="C17" s="111"/>
      <c r="D17" s="120"/>
      <c r="E17" s="120"/>
      <c r="F17" s="157"/>
    </row>
    <row r="18" spans="1:9" ht="191.25">
      <c r="A18" s="45">
        <f>+A8+1</f>
        <v>2</v>
      </c>
      <c r="B18" s="20" t="s">
        <v>291</v>
      </c>
      <c r="C18" s="111"/>
      <c r="D18" s="120"/>
      <c r="E18" s="120"/>
      <c r="F18" s="157"/>
    </row>
    <row r="19" spans="1:9" ht="12.75" customHeight="1">
      <c r="A19" s="45"/>
      <c r="B19" s="72" t="s">
        <v>139</v>
      </c>
      <c r="C19" s="111" t="s">
        <v>16</v>
      </c>
      <c r="D19" s="120">
        <v>0</v>
      </c>
      <c r="E19" s="120"/>
      <c r="F19" s="157">
        <f t="shared" ref="F19:F24" si="2">D19*E19</f>
        <v>0</v>
      </c>
    </row>
    <row r="20" spans="1:9" ht="12.75" customHeight="1">
      <c r="A20" s="45"/>
      <c r="B20" s="72" t="s">
        <v>144</v>
      </c>
      <c r="C20" s="111" t="s">
        <v>16</v>
      </c>
      <c r="D20" s="120">
        <v>0</v>
      </c>
      <c r="E20" s="120"/>
      <c r="F20" s="157">
        <f t="shared" si="2"/>
        <v>0</v>
      </c>
    </row>
    <row r="21" spans="1:9" ht="12.75" customHeight="1">
      <c r="A21" s="45"/>
      <c r="B21" s="72" t="s">
        <v>145</v>
      </c>
      <c r="C21" s="111" t="s">
        <v>16</v>
      </c>
      <c r="D21" s="120">
        <v>0</v>
      </c>
      <c r="E21" s="120"/>
      <c r="F21" s="157">
        <f t="shared" si="2"/>
        <v>0</v>
      </c>
    </row>
    <row r="22" spans="1:9" ht="12.75" customHeight="1">
      <c r="A22" s="45"/>
      <c r="B22" s="72" t="s">
        <v>146</v>
      </c>
      <c r="C22" s="111" t="s">
        <v>16</v>
      </c>
      <c r="D22" s="120">
        <v>0</v>
      </c>
      <c r="E22" s="120"/>
      <c r="F22" s="157">
        <f t="shared" si="2"/>
        <v>0</v>
      </c>
    </row>
    <row r="23" spans="1:9" ht="12.75" customHeight="1">
      <c r="A23" s="45"/>
      <c r="B23" s="72" t="s">
        <v>147</v>
      </c>
      <c r="C23" s="111" t="s">
        <v>16</v>
      </c>
      <c r="D23" s="120">
        <v>0</v>
      </c>
      <c r="E23" s="120"/>
      <c r="F23" s="157">
        <f t="shared" si="2"/>
        <v>0</v>
      </c>
    </row>
    <row r="24" spans="1:9" ht="12.75" customHeight="1">
      <c r="A24" s="45"/>
      <c r="B24" s="72" t="s">
        <v>148</v>
      </c>
      <c r="C24" s="111" t="s">
        <v>16</v>
      </c>
      <c r="D24" s="120">
        <v>0</v>
      </c>
      <c r="E24" s="120"/>
      <c r="F24" s="157">
        <f t="shared" si="2"/>
        <v>0</v>
      </c>
    </row>
    <row r="25" spans="1:9" ht="12.75" customHeight="1">
      <c r="A25" s="45"/>
      <c r="B25" s="72" t="s">
        <v>149</v>
      </c>
      <c r="C25" s="111" t="s">
        <v>16</v>
      </c>
      <c r="D25" s="120">
        <v>0</v>
      </c>
      <c r="E25" s="120"/>
      <c r="F25" s="157">
        <f t="shared" ref="F25:F26" si="3">D25*E25</f>
        <v>0</v>
      </c>
    </row>
    <row r="26" spans="1:9" ht="12.75" customHeight="1">
      <c r="A26" s="45"/>
      <c r="B26" s="72" t="s">
        <v>150</v>
      </c>
      <c r="C26" s="111" t="s">
        <v>16</v>
      </c>
      <c r="D26" s="120">
        <v>0</v>
      </c>
      <c r="E26" s="120"/>
      <c r="F26" s="157">
        <f t="shared" si="3"/>
        <v>0</v>
      </c>
    </row>
    <row r="27" spans="1:9" ht="12.75" customHeight="1">
      <c r="A27" s="45"/>
      <c r="B27" s="72"/>
      <c r="C27" s="111"/>
      <c r="D27" s="120"/>
      <c r="E27" s="120"/>
      <c r="F27" s="157"/>
    </row>
    <row r="28" spans="1:9" ht="191.25">
      <c r="A28" s="45">
        <f>+A18+1</f>
        <v>3</v>
      </c>
      <c r="B28" s="20" t="s">
        <v>294</v>
      </c>
      <c r="C28" s="111"/>
      <c r="D28" s="120"/>
      <c r="E28" s="120"/>
      <c r="F28" s="157"/>
    </row>
    <row r="29" spans="1:9" ht="12.75" customHeight="1">
      <c r="A29" s="45"/>
      <c r="B29" s="72" t="s">
        <v>139</v>
      </c>
      <c r="C29" s="111" t="s">
        <v>16</v>
      </c>
      <c r="D29" s="120">
        <v>0</v>
      </c>
      <c r="E29" s="120"/>
      <c r="F29" s="157">
        <f t="shared" ref="F29:F34" si="4">D29*E29</f>
        <v>0</v>
      </c>
      <c r="I29" s="120"/>
    </row>
    <row r="30" spans="1:9" ht="12.75" customHeight="1">
      <c r="A30" s="45"/>
      <c r="B30" s="72" t="s">
        <v>144</v>
      </c>
      <c r="C30" s="111" t="s">
        <v>16</v>
      </c>
      <c r="D30" s="120">
        <v>281</v>
      </c>
      <c r="E30" s="120"/>
      <c r="F30" s="157">
        <f t="shared" si="4"/>
        <v>0</v>
      </c>
    </row>
    <row r="31" spans="1:9" ht="12.75" customHeight="1">
      <c r="A31" s="45"/>
      <c r="B31" s="72" t="s">
        <v>145</v>
      </c>
      <c r="C31" s="111" t="s">
        <v>16</v>
      </c>
      <c r="D31" s="120">
        <v>203.4</v>
      </c>
      <c r="E31" s="120"/>
      <c r="F31" s="157">
        <f t="shared" si="4"/>
        <v>0</v>
      </c>
    </row>
    <row r="32" spans="1:9" ht="12.75" customHeight="1">
      <c r="A32" s="45"/>
      <c r="B32" s="72" t="s">
        <v>146</v>
      </c>
      <c r="C32" s="111" t="s">
        <v>16</v>
      </c>
      <c r="D32" s="120">
        <v>126.8</v>
      </c>
      <c r="E32" s="120"/>
      <c r="F32" s="157">
        <f t="shared" si="4"/>
        <v>0</v>
      </c>
    </row>
    <row r="33" spans="1:9" ht="12.75" customHeight="1">
      <c r="A33" s="45"/>
      <c r="B33" s="72" t="s">
        <v>147</v>
      </c>
      <c r="C33" s="111" t="s">
        <v>16</v>
      </c>
      <c r="D33" s="120">
        <v>75.099999999999994</v>
      </c>
      <c r="E33" s="120"/>
      <c r="F33" s="157">
        <f t="shared" si="4"/>
        <v>0</v>
      </c>
    </row>
    <row r="34" spans="1:9" ht="12.75" customHeight="1">
      <c r="A34" s="45"/>
      <c r="B34" s="72" t="s">
        <v>148</v>
      </c>
      <c r="C34" s="111" t="s">
        <v>16</v>
      </c>
      <c r="D34" s="120">
        <v>50.7</v>
      </c>
      <c r="E34" s="120"/>
      <c r="F34" s="157">
        <f t="shared" si="4"/>
        <v>0</v>
      </c>
    </row>
    <row r="35" spans="1:9" ht="12.75" customHeight="1">
      <c r="A35" s="45"/>
      <c r="B35" s="72" t="s">
        <v>149</v>
      </c>
      <c r="C35" s="111" t="s">
        <v>16</v>
      </c>
      <c r="D35" s="120">
        <v>39.1</v>
      </c>
      <c r="E35" s="120"/>
      <c r="F35" s="157">
        <f t="shared" ref="F35:F36" si="5">D35*E35</f>
        <v>0</v>
      </c>
    </row>
    <row r="36" spans="1:9" ht="12.75" customHeight="1">
      <c r="A36" s="45"/>
      <c r="B36" s="72" t="s">
        <v>150</v>
      </c>
      <c r="C36" s="111" t="s">
        <v>16</v>
      </c>
      <c r="D36" s="120">
        <v>73.8</v>
      </c>
      <c r="E36" s="120"/>
      <c r="F36" s="157">
        <f t="shared" si="5"/>
        <v>0</v>
      </c>
    </row>
    <row r="37" spans="1:9" ht="12.75" customHeight="1">
      <c r="A37" s="45"/>
      <c r="B37" s="20"/>
      <c r="C37" s="111"/>
      <c r="D37" s="120">
        <f>SUM(D29:D36)</f>
        <v>849.9</v>
      </c>
      <c r="E37" s="120"/>
      <c r="F37" s="157"/>
    </row>
    <row r="38" spans="1:9" ht="191.25">
      <c r="A38" s="45">
        <f>+A28+1</f>
        <v>4</v>
      </c>
      <c r="B38" s="20" t="s">
        <v>293</v>
      </c>
      <c r="C38" s="114"/>
      <c r="D38" s="158"/>
      <c r="E38" s="152"/>
      <c r="F38" s="163"/>
    </row>
    <row r="39" spans="1:9" ht="12.75" customHeight="1">
      <c r="A39" s="45"/>
      <c r="B39" s="72" t="s">
        <v>139</v>
      </c>
      <c r="C39" s="114" t="s">
        <v>16</v>
      </c>
      <c r="D39" s="120">
        <v>0</v>
      </c>
      <c r="E39" s="152"/>
      <c r="F39" s="163">
        <f t="shared" ref="F39:F44" si="6">D39*E39</f>
        <v>0</v>
      </c>
      <c r="I39" s="152"/>
    </row>
    <row r="40" spans="1:9" ht="12.75" customHeight="1">
      <c r="A40" s="45"/>
      <c r="B40" s="72" t="s">
        <v>144</v>
      </c>
      <c r="C40" s="114" t="s">
        <v>16</v>
      </c>
      <c r="D40" s="120">
        <v>0</v>
      </c>
      <c r="E40" s="152"/>
      <c r="F40" s="163">
        <f t="shared" si="6"/>
        <v>0</v>
      </c>
    </row>
    <row r="41" spans="1:9" ht="12.75" customHeight="1">
      <c r="A41" s="45"/>
      <c r="B41" s="72" t="s">
        <v>145</v>
      </c>
      <c r="C41" s="114" t="s">
        <v>16</v>
      </c>
      <c r="D41" s="120">
        <v>0</v>
      </c>
      <c r="E41" s="152"/>
      <c r="F41" s="163">
        <f t="shared" si="6"/>
        <v>0</v>
      </c>
    </row>
    <row r="42" spans="1:9" ht="12.75" customHeight="1">
      <c r="A42" s="45"/>
      <c r="B42" s="72" t="s">
        <v>146</v>
      </c>
      <c r="C42" s="114" t="s">
        <v>16</v>
      </c>
      <c r="D42" s="120">
        <v>0</v>
      </c>
      <c r="E42" s="152"/>
      <c r="F42" s="163">
        <f t="shared" si="6"/>
        <v>0</v>
      </c>
    </row>
    <row r="43" spans="1:9" ht="12.75" customHeight="1">
      <c r="A43" s="45"/>
      <c r="B43" s="72" t="s">
        <v>147</v>
      </c>
      <c r="C43" s="114" t="s">
        <v>16</v>
      </c>
      <c r="D43" s="120">
        <v>0</v>
      </c>
      <c r="E43" s="152"/>
      <c r="F43" s="163">
        <f t="shared" si="6"/>
        <v>0</v>
      </c>
    </row>
    <row r="44" spans="1:9" ht="12.75" customHeight="1">
      <c r="A44" s="45"/>
      <c r="B44" s="72" t="s">
        <v>148</v>
      </c>
      <c r="C44" s="114" t="s">
        <v>16</v>
      </c>
      <c r="D44" s="120">
        <v>0</v>
      </c>
      <c r="E44" s="152"/>
      <c r="F44" s="163">
        <f t="shared" si="6"/>
        <v>0</v>
      </c>
    </row>
    <row r="45" spans="1:9" ht="12.75" customHeight="1">
      <c r="A45" s="45"/>
      <c r="B45" s="72" t="s">
        <v>149</v>
      </c>
      <c r="C45" s="114" t="s">
        <v>16</v>
      </c>
      <c r="D45" s="120">
        <v>54.8</v>
      </c>
      <c r="E45" s="152"/>
      <c r="F45" s="163">
        <f t="shared" ref="F45:F46" si="7">D45*E45</f>
        <v>0</v>
      </c>
    </row>
    <row r="46" spans="1:9" ht="12.75" customHeight="1">
      <c r="A46" s="45"/>
      <c r="B46" s="72" t="s">
        <v>150</v>
      </c>
      <c r="C46" s="114" t="s">
        <v>16</v>
      </c>
      <c r="D46" s="120">
        <v>0</v>
      </c>
      <c r="E46" s="152"/>
      <c r="F46" s="163">
        <f t="shared" si="7"/>
        <v>0</v>
      </c>
    </row>
    <row r="47" spans="1:9" ht="12.75" customHeight="1">
      <c r="A47" s="45"/>
      <c r="B47" s="72"/>
      <c r="C47" s="114"/>
      <c r="D47" s="120">
        <f>SUM(D39:D46)</f>
        <v>54.8</v>
      </c>
      <c r="E47" s="152"/>
      <c r="F47" s="163"/>
    </row>
    <row r="48" spans="1:9" ht="191.25">
      <c r="A48" s="45">
        <f>+A38+1</f>
        <v>5</v>
      </c>
      <c r="B48" s="20" t="s">
        <v>292</v>
      </c>
      <c r="C48" s="114"/>
      <c r="D48" s="158"/>
      <c r="E48" s="152"/>
      <c r="F48" s="163"/>
    </row>
    <row r="49" spans="1:9" ht="12.75" customHeight="1">
      <c r="A49" s="45"/>
      <c r="B49" s="72" t="s">
        <v>139</v>
      </c>
      <c r="C49" s="114" t="s">
        <v>12</v>
      </c>
      <c r="D49" s="120">
        <v>294.39999999999998</v>
      </c>
      <c r="E49" s="152"/>
      <c r="F49" s="163">
        <f t="shared" ref="F49:F54" si="8">D49*E49</f>
        <v>0</v>
      </c>
      <c r="I49" s="152"/>
    </row>
    <row r="50" spans="1:9" ht="12.75" customHeight="1">
      <c r="A50" s="45"/>
      <c r="B50" s="72" t="s">
        <v>144</v>
      </c>
      <c r="C50" s="114" t="s">
        <v>12</v>
      </c>
      <c r="D50" s="120">
        <v>259</v>
      </c>
      <c r="E50" s="152"/>
      <c r="F50" s="163">
        <f t="shared" si="8"/>
        <v>0</v>
      </c>
    </row>
    <row r="51" spans="1:9" ht="12.75" customHeight="1">
      <c r="A51" s="45"/>
      <c r="B51" s="72" t="s">
        <v>145</v>
      </c>
      <c r="C51" s="114" t="s">
        <v>12</v>
      </c>
      <c r="D51" s="120">
        <v>0</v>
      </c>
      <c r="E51" s="152"/>
      <c r="F51" s="163">
        <f t="shared" si="8"/>
        <v>0</v>
      </c>
    </row>
    <row r="52" spans="1:9" ht="12.75" customHeight="1">
      <c r="A52" s="45"/>
      <c r="B52" s="72" t="s">
        <v>146</v>
      </c>
      <c r="C52" s="114" t="s">
        <v>12</v>
      </c>
      <c r="D52" s="120">
        <v>0</v>
      </c>
      <c r="E52" s="152"/>
      <c r="F52" s="163">
        <f t="shared" si="8"/>
        <v>0</v>
      </c>
    </row>
    <row r="53" spans="1:9" ht="12.75" customHeight="1">
      <c r="A53" s="45"/>
      <c r="B53" s="72" t="s">
        <v>147</v>
      </c>
      <c r="C53" s="114" t="s">
        <v>12</v>
      </c>
      <c r="D53" s="120">
        <v>0</v>
      </c>
      <c r="E53" s="152"/>
      <c r="F53" s="163">
        <f t="shared" si="8"/>
        <v>0</v>
      </c>
    </row>
    <row r="54" spans="1:9" ht="12.75" customHeight="1">
      <c r="A54" s="45"/>
      <c r="B54" s="72" t="s">
        <v>148</v>
      </c>
      <c r="C54" s="114" t="s">
        <v>12</v>
      </c>
      <c r="D54" s="120">
        <v>0</v>
      </c>
      <c r="E54" s="152"/>
      <c r="F54" s="163">
        <f t="shared" si="8"/>
        <v>0</v>
      </c>
    </row>
    <row r="55" spans="1:9" ht="12.75" customHeight="1">
      <c r="A55" s="45"/>
      <c r="B55" s="72" t="s">
        <v>149</v>
      </c>
      <c r="C55" s="114" t="s">
        <v>12</v>
      </c>
      <c r="D55" s="120">
        <v>0</v>
      </c>
      <c r="E55" s="152"/>
      <c r="F55" s="163">
        <f t="shared" ref="F55:F56" si="9">D55*E55</f>
        <v>0</v>
      </c>
    </row>
    <row r="56" spans="1:9" ht="12.75" customHeight="1">
      <c r="A56" s="45"/>
      <c r="B56" s="72" t="s">
        <v>150</v>
      </c>
      <c r="C56" s="114" t="s">
        <v>12</v>
      </c>
      <c r="D56" s="120">
        <v>0</v>
      </c>
      <c r="E56" s="152"/>
      <c r="F56" s="163">
        <f t="shared" si="9"/>
        <v>0</v>
      </c>
    </row>
    <row r="57" spans="1:9" ht="12.75" customHeight="1">
      <c r="A57" s="45"/>
      <c r="B57" s="72"/>
      <c r="C57" s="114"/>
      <c r="D57" s="120">
        <f>SUM(D49:D56)</f>
        <v>553.4</v>
      </c>
      <c r="E57" s="152"/>
      <c r="F57" s="163"/>
    </row>
    <row r="58" spans="1:9" ht="191.25">
      <c r="A58" s="45">
        <f>+A48+1</f>
        <v>6</v>
      </c>
      <c r="B58" s="20" t="s">
        <v>295</v>
      </c>
      <c r="C58" s="114"/>
      <c r="D58" s="158"/>
      <c r="E58" s="152"/>
      <c r="F58" s="163"/>
    </row>
    <row r="59" spans="1:9" ht="12.75" customHeight="1">
      <c r="A59" s="45"/>
      <c r="B59" s="72" t="s">
        <v>139</v>
      </c>
      <c r="C59" s="114" t="s">
        <v>16</v>
      </c>
      <c r="D59" s="120">
        <v>0</v>
      </c>
      <c r="E59" s="152"/>
      <c r="F59" s="163">
        <f t="shared" ref="F59:F64" si="10">D59*E59</f>
        <v>0</v>
      </c>
    </row>
    <row r="60" spans="1:9" ht="12.75" customHeight="1">
      <c r="A60" s="45"/>
      <c r="B60" s="72" t="s">
        <v>144</v>
      </c>
      <c r="C60" s="114" t="s">
        <v>16</v>
      </c>
      <c r="D60" s="120">
        <v>0</v>
      </c>
      <c r="E60" s="152"/>
      <c r="F60" s="163">
        <f t="shared" si="10"/>
        <v>0</v>
      </c>
    </row>
    <row r="61" spans="1:9" ht="12.75" customHeight="1">
      <c r="A61" s="45"/>
      <c r="B61" s="72" t="s">
        <v>145</v>
      </c>
      <c r="C61" s="114" t="s">
        <v>16</v>
      </c>
      <c r="D61" s="120">
        <v>0</v>
      </c>
      <c r="E61" s="152"/>
      <c r="F61" s="163">
        <f t="shared" si="10"/>
        <v>0</v>
      </c>
    </row>
    <row r="62" spans="1:9" ht="12.75" customHeight="1">
      <c r="A62" s="45"/>
      <c r="B62" s="72" t="s">
        <v>146</v>
      </c>
      <c r="C62" s="114" t="s">
        <v>16</v>
      </c>
      <c r="D62" s="120">
        <v>0</v>
      </c>
      <c r="E62" s="152"/>
      <c r="F62" s="163">
        <f t="shared" si="10"/>
        <v>0</v>
      </c>
    </row>
    <row r="63" spans="1:9" ht="12.75" customHeight="1">
      <c r="A63" s="45"/>
      <c r="B63" s="72" t="s">
        <v>147</v>
      </c>
      <c r="C63" s="114" t="s">
        <v>16</v>
      </c>
      <c r="D63" s="120">
        <v>0</v>
      </c>
      <c r="E63" s="152"/>
      <c r="F63" s="163">
        <f t="shared" si="10"/>
        <v>0</v>
      </c>
    </row>
    <row r="64" spans="1:9" ht="12.75" customHeight="1">
      <c r="A64" s="45"/>
      <c r="B64" s="72" t="s">
        <v>148</v>
      </c>
      <c r="C64" s="114" t="s">
        <v>16</v>
      </c>
      <c r="D64" s="120">
        <v>0</v>
      </c>
      <c r="E64" s="152"/>
      <c r="F64" s="163">
        <f t="shared" si="10"/>
        <v>0</v>
      </c>
    </row>
    <row r="65" spans="1:6" ht="12.75" customHeight="1">
      <c r="A65" s="45"/>
      <c r="B65" s="72" t="s">
        <v>149</v>
      </c>
      <c r="C65" s="114" t="s">
        <v>16</v>
      </c>
      <c r="D65" s="120">
        <v>0</v>
      </c>
      <c r="E65" s="152"/>
      <c r="F65" s="163">
        <f t="shared" ref="F65:F66" si="11">D65*E65</f>
        <v>0</v>
      </c>
    </row>
    <row r="66" spans="1:6" ht="12.75" customHeight="1">
      <c r="A66" s="45"/>
      <c r="B66" s="72" t="s">
        <v>150</v>
      </c>
      <c r="C66" s="114" t="s">
        <v>16</v>
      </c>
      <c r="D66" s="120">
        <v>0</v>
      </c>
      <c r="E66" s="152"/>
      <c r="F66" s="163">
        <f t="shared" si="11"/>
        <v>0</v>
      </c>
    </row>
    <row r="67" spans="1:6" ht="12.75" customHeight="1">
      <c r="A67" s="45"/>
      <c r="B67" s="72"/>
      <c r="C67" s="114"/>
      <c r="D67" s="158"/>
      <c r="E67" s="152"/>
      <c r="F67" s="163"/>
    </row>
    <row r="68" spans="1:6" ht="267.75">
      <c r="A68" s="45">
        <f>+A58+1</f>
        <v>7</v>
      </c>
      <c r="B68" s="252" t="s">
        <v>142</v>
      </c>
      <c r="C68" s="114"/>
      <c r="D68" s="158"/>
      <c r="E68" s="159"/>
      <c r="F68" s="126"/>
    </row>
    <row r="69" spans="1:6" ht="12.75" customHeight="1">
      <c r="A69" s="45"/>
      <c r="B69" s="72" t="s">
        <v>139</v>
      </c>
      <c r="C69" s="114" t="s">
        <v>12</v>
      </c>
      <c r="D69" s="120">
        <v>0</v>
      </c>
      <c r="E69" s="159"/>
      <c r="F69" s="126">
        <f t="shared" ref="F69:F74" si="12">D69*E69</f>
        <v>0</v>
      </c>
    </row>
    <row r="70" spans="1:6" ht="12.75" customHeight="1">
      <c r="A70" s="45"/>
      <c r="B70" s="72" t="s">
        <v>144</v>
      </c>
      <c r="C70" s="114" t="s">
        <v>12</v>
      </c>
      <c r="D70" s="120">
        <v>0</v>
      </c>
      <c r="E70" s="159"/>
      <c r="F70" s="126">
        <f t="shared" si="12"/>
        <v>0</v>
      </c>
    </row>
    <row r="71" spans="1:6" ht="12.75" customHeight="1">
      <c r="A71" s="45"/>
      <c r="B71" s="72" t="s">
        <v>145</v>
      </c>
      <c r="C71" s="114" t="s">
        <v>12</v>
      </c>
      <c r="D71" s="120">
        <v>0</v>
      </c>
      <c r="E71" s="159"/>
      <c r="F71" s="126">
        <f t="shared" si="12"/>
        <v>0</v>
      </c>
    </row>
    <row r="72" spans="1:6" ht="12.75" customHeight="1">
      <c r="A72" s="45"/>
      <c r="B72" s="72" t="s">
        <v>146</v>
      </c>
      <c r="C72" s="114" t="s">
        <v>12</v>
      </c>
      <c r="D72" s="120">
        <v>0</v>
      </c>
      <c r="E72" s="159"/>
      <c r="F72" s="126">
        <f t="shared" si="12"/>
        <v>0</v>
      </c>
    </row>
    <row r="73" spans="1:6" ht="12.75" customHeight="1">
      <c r="A73" s="45"/>
      <c r="B73" s="72" t="s">
        <v>147</v>
      </c>
      <c r="C73" s="114" t="s">
        <v>12</v>
      </c>
      <c r="D73" s="120">
        <v>0</v>
      </c>
      <c r="E73" s="159"/>
      <c r="F73" s="126">
        <f t="shared" si="12"/>
        <v>0</v>
      </c>
    </row>
    <row r="74" spans="1:6" ht="12.75" customHeight="1">
      <c r="A74" s="45"/>
      <c r="B74" s="72" t="s">
        <v>148</v>
      </c>
      <c r="C74" s="114" t="s">
        <v>12</v>
      </c>
      <c r="D74" s="120">
        <v>0</v>
      </c>
      <c r="E74" s="159"/>
      <c r="F74" s="126">
        <f t="shared" si="12"/>
        <v>0</v>
      </c>
    </row>
    <row r="75" spans="1:6" ht="12.75" customHeight="1">
      <c r="A75" s="45"/>
      <c r="B75" s="72" t="s">
        <v>149</v>
      </c>
      <c r="C75" s="114" t="s">
        <v>12</v>
      </c>
      <c r="D75" s="120">
        <v>0</v>
      </c>
      <c r="E75" s="159"/>
      <c r="F75" s="126">
        <f t="shared" ref="F75:F76" si="13">D75*E75</f>
        <v>0</v>
      </c>
    </row>
    <row r="76" spans="1:6" ht="12.75" customHeight="1">
      <c r="A76" s="45"/>
      <c r="B76" s="72" t="s">
        <v>150</v>
      </c>
      <c r="C76" s="114" t="s">
        <v>12</v>
      </c>
      <c r="D76" s="120">
        <v>0</v>
      </c>
      <c r="E76" s="159"/>
      <c r="F76" s="126">
        <f t="shared" si="13"/>
        <v>0</v>
      </c>
    </row>
    <row r="77" spans="1:6" ht="12.75" customHeight="1">
      <c r="A77" s="45"/>
      <c r="B77" s="46"/>
      <c r="C77" s="111"/>
      <c r="D77" s="120"/>
      <c r="E77" s="120"/>
      <c r="F77" s="157"/>
    </row>
    <row r="78" spans="1:6" ht="267.75">
      <c r="A78" s="45">
        <f>+A68+1</f>
        <v>8</v>
      </c>
      <c r="B78" s="252" t="s">
        <v>141</v>
      </c>
      <c r="C78" s="111"/>
      <c r="D78" s="160"/>
      <c r="E78" s="381"/>
      <c r="F78" s="161"/>
    </row>
    <row r="79" spans="1:6" ht="12.75" customHeight="1">
      <c r="A79" s="45"/>
      <c r="B79" s="72" t="s">
        <v>139</v>
      </c>
      <c r="C79" s="114" t="s">
        <v>12</v>
      </c>
      <c r="D79" s="120">
        <v>7</v>
      </c>
      <c r="E79" s="162"/>
      <c r="F79" s="163">
        <f t="shared" ref="F79:F84" si="14">D79*E79</f>
        <v>0</v>
      </c>
    </row>
    <row r="80" spans="1:6" ht="12.75" customHeight="1">
      <c r="A80" s="45"/>
      <c r="B80" s="72" t="s">
        <v>144</v>
      </c>
      <c r="C80" s="114" t="s">
        <v>12</v>
      </c>
      <c r="D80" s="120">
        <v>20</v>
      </c>
      <c r="E80" s="162"/>
      <c r="F80" s="163">
        <f t="shared" si="14"/>
        <v>0</v>
      </c>
    </row>
    <row r="81" spans="1:6" ht="12.75" customHeight="1">
      <c r="A81" s="45"/>
      <c r="B81" s="72" t="s">
        <v>145</v>
      </c>
      <c r="C81" s="114" t="s">
        <v>12</v>
      </c>
      <c r="D81" s="120">
        <v>6</v>
      </c>
      <c r="E81" s="162"/>
      <c r="F81" s="163">
        <f t="shared" si="14"/>
        <v>0</v>
      </c>
    </row>
    <row r="82" spans="1:6" ht="12.75" customHeight="1">
      <c r="A82" s="45"/>
      <c r="B82" s="72" t="s">
        <v>146</v>
      </c>
      <c r="C82" s="114" t="s">
        <v>12</v>
      </c>
      <c r="D82" s="120">
        <v>8</v>
      </c>
      <c r="E82" s="162"/>
      <c r="F82" s="163">
        <f t="shared" si="14"/>
        <v>0</v>
      </c>
    </row>
    <row r="83" spans="1:6" ht="12.75" customHeight="1">
      <c r="A83" s="45"/>
      <c r="B83" s="72" t="s">
        <v>147</v>
      </c>
      <c r="C83" s="114" t="s">
        <v>12</v>
      </c>
      <c r="D83" s="120">
        <v>6</v>
      </c>
      <c r="E83" s="162"/>
      <c r="F83" s="163">
        <f t="shared" si="14"/>
        <v>0</v>
      </c>
    </row>
    <row r="84" spans="1:6" ht="12.75" customHeight="1">
      <c r="A84" s="45"/>
      <c r="B84" s="72" t="s">
        <v>148</v>
      </c>
      <c r="C84" s="114" t="s">
        <v>12</v>
      </c>
      <c r="D84" s="120">
        <v>4</v>
      </c>
      <c r="E84" s="162"/>
      <c r="F84" s="163">
        <f t="shared" si="14"/>
        <v>0</v>
      </c>
    </row>
    <row r="85" spans="1:6" ht="12.75" customHeight="1">
      <c r="A85" s="45"/>
      <c r="B85" s="72" t="s">
        <v>149</v>
      </c>
      <c r="C85" s="114" t="s">
        <v>12</v>
      </c>
      <c r="D85" s="120">
        <v>4</v>
      </c>
      <c r="E85" s="162"/>
      <c r="F85" s="163">
        <f t="shared" ref="F85:F86" si="15">D85*E85</f>
        <v>0</v>
      </c>
    </row>
    <row r="86" spans="1:6" ht="12.75" customHeight="1">
      <c r="A86" s="45"/>
      <c r="B86" s="72" t="s">
        <v>150</v>
      </c>
      <c r="C86" s="114" t="s">
        <v>12</v>
      </c>
      <c r="D86" s="120">
        <v>3</v>
      </c>
      <c r="E86" s="162"/>
      <c r="F86" s="163">
        <f t="shared" si="15"/>
        <v>0</v>
      </c>
    </row>
    <row r="87" spans="1:6" ht="12.75" customHeight="1">
      <c r="A87" s="45"/>
      <c r="B87" s="55"/>
      <c r="C87" s="114"/>
      <c r="D87" s="128"/>
      <c r="E87" s="125"/>
      <c r="F87" s="126"/>
    </row>
    <row r="88" spans="1:6" ht="257.25" customHeight="1">
      <c r="A88" s="45">
        <f>+A78+1</f>
        <v>9</v>
      </c>
      <c r="B88" s="252" t="s">
        <v>87</v>
      </c>
      <c r="C88" s="111"/>
      <c r="D88" s="160"/>
      <c r="E88" s="381"/>
      <c r="F88" s="161"/>
    </row>
    <row r="89" spans="1:6" ht="12.75" customHeight="1">
      <c r="A89" s="45"/>
      <c r="B89" s="72" t="s">
        <v>139</v>
      </c>
      <c r="C89" s="114" t="s">
        <v>12</v>
      </c>
      <c r="D89" s="120">
        <v>8</v>
      </c>
      <c r="E89" s="162"/>
      <c r="F89" s="163">
        <f t="shared" ref="F89:F94" si="16">D89*E89</f>
        <v>0</v>
      </c>
    </row>
    <row r="90" spans="1:6" ht="12.75" customHeight="1">
      <c r="A90" s="45"/>
      <c r="B90" s="72" t="s">
        <v>144</v>
      </c>
      <c r="C90" s="114" t="s">
        <v>12</v>
      </c>
      <c r="D90" s="120">
        <v>4</v>
      </c>
      <c r="E90" s="162"/>
      <c r="F90" s="163">
        <f t="shared" si="16"/>
        <v>0</v>
      </c>
    </row>
    <row r="91" spans="1:6" ht="12.75" customHeight="1">
      <c r="A91" s="45"/>
      <c r="B91" s="72" t="s">
        <v>145</v>
      </c>
      <c r="C91" s="114" t="s">
        <v>12</v>
      </c>
      <c r="D91" s="120">
        <v>2</v>
      </c>
      <c r="E91" s="162"/>
      <c r="F91" s="163">
        <f t="shared" si="16"/>
        <v>0</v>
      </c>
    </row>
    <row r="92" spans="1:6" ht="12.75" customHeight="1">
      <c r="A92" s="45"/>
      <c r="B92" s="72" t="s">
        <v>146</v>
      </c>
      <c r="C92" s="114" t="s">
        <v>12</v>
      </c>
      <c r="D92" s="120">
        <v>0</v>
      </c>
      <c r="E92" s="162"/>
      <c r="F92" s="163">
        <f t="shared" si="16"/>
        <v>0</v>
      </c>
    </row>
    <row r="93" spans="1:6" ht="12.75" customHeight="1">
      <c r="A93" s="45"/>
      <c r="B93" s="72" t="s">
        <v>147</v>
      </c>
      <c r="C93" s="114" t="s">
        <v>12</v>
      </c>
      <c r="D93" s="120">
        <v>0</v>
      </c>
      <c r="E93" s="162"/>
      <c r="F93" s="163">
        <f t="shared" si="16"/>
        <v>0</v>
      </c>
    </row>
    <row r="94" spans="1:6" ht="12.75" customHeight="1">
      <c r="A94" s="45"/>
      <c r="B94" s="72" t="s">
        <v>148</v>
      </c>
      <c r="C94" s="114" t="s">
        <v>12</v>
      </c>
      <c r="D94" s="120">
        <v>0</v>
      </c>
      <c r="E94" s="162"/>
      <c r="F94" s="163">
        <f t="shared" si="16"/>
        <v>0</v>
      </c>
    </row>
    <row r="95" spans="1:6" ht="12.75" customHeight="1">
      <c r="A95" s="45"/>
      <c r="B95" s="72" t="s">
        <v>149</v>
      </c>
      <c r="C95" s="114" t="s">
        <v>12</v>
      </c>
      <c r="D95" s="120">
        <v>0</v>
      </c>
      <c r="E95" s="162"/>
      <c r="F95" s="163">
        <f t="shared" ref="F95:F96" si="17">D95*E95</f>
        <v>0</v>
      </c>
    </row>
    <row r="96" spans="1:6" ht="12.75" customHeight="1">
      <c r="A96" s="45"/>
      <c r="B96" s="72" t="s">
        <v>150</v>
      </c>
      <c r="C96" s="114" t="s">
        <v>12</v>
      </c>
      <c r="D96" s="120">
        <v>0</v>
      </c>
      <c r="E96" s="162"/>
      <c r="F96" s="163">
        <f t="shared" si="17"/>
        <v>0</v>
      </c>
    </row>
    <row r="97" spans="1:6" ht="12.75" customHeight="1">
      <c r="A97" s="45"/>
      <c r="B97" s="72"/>
      <c r="C97" s="114"/>
      <c r="D97" s="120"/>
      <c r="E97" s="162"/>
      <c r="F97" s="163"/>
    </row>
    <row r="98" spans="1:6" ht="256.5" customHeight="1">
      <c r="A98" s="45">
        <v>10</v>
      </c>
      <c r="B98" s="252" t="s">
        <v>118</v>
      </c>
      <c r="C98" s="111"/>
      <c r="D98" s="160"/>
      <c r="E98" s="381"/>
      <c r="F98" s="161"/>
    </row>
    <row r="99" spans="1:6" ht="12.75" customHeight="1">
      <c r="A99" s="45"/>
      <c r="B99" s="63"/>
      <c r="C99" s="111"/>
      <c r="D99" s="135"/>
      <c r="E99" s="135"/>
      <c r="F99" s="121"/>
    </row>
    <row r="100" spans="1:6" ht="12.75" customHeight="1">
      <c r="A100" s="45"/>
      <c r="B100" s="72" t="s">
        <v>139</v>
      </c>
      <c r="C100" s="111" t="s">
        <v>12</v>
      </c>
      <c r="D100" s="65">
        <v>4</v>
      </c>
      <c r="E100" s="185"/>
      <c r="F100" s="375">
        <f>D100*E100</f>
        <v>0</v>
      </c>
    </row>
    <row r="101" spans="1:6" ht="12.75" customHeight="1">
      <c r="A101" s="45"/>
      <c r="B101" s="189" t="s">
        <v>144</v>
      </c>
      <c r="C101" s="111" t="s">
        <v>12</v>
      </c>
      <c r="D101" s="65">
        <v>3</v>
      </c>
      <c r="E101" s="185"/>
      <c r="F101" s="123">
        <f t="shared" ref="F101:F107" si="18">D101*E101</f>
        <v>0</v>
      </c>
    </row>
    <row r="102" spans="1:6" ht="12.75" customHeight="1">
      <c r="A102" s="45"/>
      <c r="B102" s="189" t="s">
        <v>145</v>
      </c>
      <c r="C102" s="111" t="s">
        <v>12</v>
      </c>
      <c r="D102" s="65">
        <v>2</v>
      </c>
      <c r="E102" s="185"/>
      <c r="F102" s="123">
        <f t="shared" si="18"/>
        <v>0</v>
      </c>
    </row>
    <row r="103" spans="1:6" ht="12.75" customHeight="1">
      <c r="A103" s="45"/>
      <c r="B103" s="189" t="s">
        <v>146</v>
      </c>
      <c r="C103" s="111" t="s">
        <v>12</v>
      </c>
      <c r="D103" s="65">
        <v>0</v>
      </c>
      <c r="E103" s="185"/>
      <c r="F103" s="123">
        <f t="shared" si="18"/>
        <v>0</v>
      </c>
    </row>
    <row r="104" spans="1:6" ht="12.75" customHeight="1">
      <c r="A104" s="45"/>
      <c r="B104" s="189" t="s">
        <v>147</v>
      </c>
      <c r="C104" s="111" t="s">
        <v>12</v>
      </c>
      <c r="D104" s="65">
        <v>0</v>
      </c>
      <c r="E104" s="185"/>
      <c r="F104" s="123">
        <f t="shared" si="18"/>
        <v>0</v>
      </c>
    </row>
    <row r="105" spans="1:6" ht="12.75" customHeight="1">
      <c r="A105" s="45"/>
      <c r="B105" s="189" t="s">
        <v>148</v>
      </c>
      <c r="C105" s="111" t="s">
        <v>12</v>
      </c>
      <c r="D105" s="65">
        <v>0</v>
      </c>
      <c r="E105" s="185"/>
      <c r="F105" s="123">
        <f t="shared" si="18"/>
        <v>0</v>
      </c>
    </row>
    <row r="106" spans="1:6" ht="12.75" customHeight="1">
      <c r="A106" s="45"/>
      <c r="B106" s="189" t="s">
        <v>149</v>
      </c>
      <c r="C106" s="111" t="s">
        <v>12</v>
      </c>
      <c r="D106" s="65">
        <v>0</v>
      </c>
      <c r="E106" s="185"/>
      <c r="F106" s="123">
        <f t="shared" si="18"/>
        <v>0</v>
      </c>
    </row>
    <row r="107" spans="1:6" ht="12.75" customHeight="1">
      <c r="A107" s="45"/>
      <c r="B107" s="189" t="s">
        <v>150</v>
      </c>
      <c r="C107" s="111" t="s">
        <v>12</v>
      </c>
      <c r="D107" s="65">
        <v>0</v>
      </c>
      <c r="E107" s="185"/>
      <c r="F107" s="123">
        <f t="shared" si="18"/>
        <v>0</v>
      </c>
    </row>
    <row r="108" spans="1:6" ht="12.75" customHeight="1">
      <c r="A108" s="45"/>
      <c r="B108" s="189"/>
      <c r="C108" s="112"/>
      <c r="D108" s="131"/>
      <c r="E108" s="185"/>
      <c r="F108" s="123"/>
    </row>
    <row r="109" spans="1:6" ht="191.25">
      <c r="A109" s="45">
        <v>11</v>
      </c>
      <c r="B109" s="262" t="s">
        <v>296</v>
      </c>
      <c r="C109" s="146"/>
      <c r="D109" s="158"/>
      <c r="E109" s="152"/>
      <c r="F109" s="163"/>
    </row>
    <row r="110" spans="1:6" ht="12.75" customHeight="1">
      <c r="A110" s="45"/>
      <c r="B110" s="72" t="s">
        <v>139</v>
      </c>
      <c r="C110" s="146" t="s">
        <v>16</v>
      </c>
      <c r="D110" s="120">
        <v>0</v>
      </c>
      <c r="E110" s="152"/>
      <c r="F110" s="163">
        <f t="shared" ref="F110:F115" si="19">D110*E110</f>
        <v>0</v>
      </c>
    </row>
    <row r="111" spans="1:6" ht="12.75" customHeight="1">
      <c r="A111" s="45"/>
      <c r="B111" s="72" t="s">
        <v>144</v>
      </c>
      <c r="C111" s="146" t="s">
        <v>16</v>
      </c>
      <c r="D111" s="120">
        <v>0</v>
      </c>
      <c r="E111" s="152"/>
      <c r="F111" s="163">
        <f t="shared" si="19"/>
        <v>0</v>
      </c>
    </row>
    <row r="112" spans="1:6" ht="12.75" customHeight="1">
      <c r="A112" s="45"/>
      <c r="B112" s="72" t="s">
        <v>145</v>
      </c>
      <c r="C112" s="146" t="s">
        <v>16</v>
      </c>
      <c r="D112" s="120">
        <v>0</v>
      </c>
      <c r="E112" s="152"/>
      <c r="F112" s="163">
        <f t="shared" si="19"/>
        <v>0</v>
      </c>
    </row>
    <row r="113" spans="1:6" ht="12.75" customHeight="1">
      <c r="A113" s="45"/>
      <c r="B113" s="72" t="s">
        <v>146</v>
      </c>
      <c r="C113" s="146" t="s">
        <v>16</v>
      </c>
      <c r="D113" s="120">
        <v>0</v>
      </c>
      <c r="E113" s="152"/>
      <c r="F113" s="163">
        <f t="shared" si="19"/>
        <v>0</v>
      </c>
    </row>
    <row r="114" spans="1:6" ht="12.75" customHeight="1">
      <c r="A114" s="45"/>
      <c r="B114" s="72" t="s">
        <v>147</v>
      </c>
      <c r="C114" s="146" t="s">
        <v>16</v>
      </c>
      <c r="D114" s="120">
        <v>0</v>
      </c>
      <c r="E114" s="152"/>
      <c r="F114" s="163">
        <f t="shared" si="19"/>
        <v>0</v>
      </c>
    </row>
    <row r="115" spans="1:6" ht="12.75" customHeight="1">
      <c r="A115" s="45"/>
      <c r="B115" s="72" t="s">
        <v>148</v>
      </c>
      <c r="C115" s="146" t="s">
        <v>16</v>
      </c>
      <c r="D115" s="120">
        <v>0</v>
      </c>
      <c r="E115" s="152"/>
      <c r="F115" s="163">
        <f t="shared" si="19"/>
        <v>0</v>
      </c>
    </row>
    <row r="116" spans="1:6" ht="12.75" customHeight="1">
      <c r="A116" s="45"/>
      <c r="B116" s="72" t="s">
        <v>149</v>
      </c>
      <c r="C116" s="146" t="s">
        <v>16</v>
      </c>
      <c r="D116" s="120">
        <v>0</v>
      </c>
      <c r="E116" s="152"/>
      <c r="F116" s="163">
        <f t="shared" ref="F116:F117" si="20">D116*E116</f>
        <v>0</v>
      </c>
    </row>
    <row r="117" spans="1:6" ht="12.75" customHeight="1">
      <c r="A117" s="45"/>
      <c r="B117" s="72" t="s">
        <v>150</v>
      </c>
      <c r="C117" s="146" t="s">
        <v>16</v>
      </c>
      <c r="D117" s="120">
        <v>0</v>
      </c>
      <c r="E117" s="152"/>
      <c r="F117" s="163">
        <f t="shared" si="20"/>
        <v>0</v>
      </c>
    </row>
    <row r="118" spans="1:6" ht="12.75" customHeight="1">
      <c r="A118" s="45"/>
      <c r="B118" s="55"/>
      <c r="C118" s="114"/>
      <c r="D118" s="128"/>
      <c r="E118" s="125"/>
      <c r="F118" s="126"/>
    </row>
    <row r="119" spans="1:6" ht="89.25">
      <c r="A119" s="45">
        <f>+A109+1</f>
        <v>12</v>
      </c>
      <c r="B119" s="250" t="s">
        <v>103</v>
      </c>
      <c r="C119" s="146"/>
      <c r="D119" s="158"/>
      <c r="E119" s="152"/>
      <c r="F119" s="163"/>
    </row>
    <row r="120" spans="1:6" ht="12.75" customHeight="1">
      <c r="A120" s="45"/>
      <c r="B120" s="72" t="s">
        <v>139</v>
      </c>
      <c r="C120" s="146" t="s">
        <v>12</v>
      </c>
      <c r="D120" s="120">
        <v>7</v>
      </c>
      <c r="E120" s="152"/>
      <c r="F120" s="163">
        <f t="shared" ref="F120:F125" si="21">D120*E120</f>
        <v>0</v>
      </c>
    </row>
    <row r="121" spans="1:6" ht="12.75" customHeight="1">
      <c r="A121" s="45"/>
      <c r="B121" s="72" t="s">
        <v>144</v>
      </c>
      <c r="C121" s="146" t="s">
        <v>12</v>
      </c>
      <c r="D121" s="120">
        <v>20</v>
      </c>
      <c r="E121" s="152"/>
      <c r="F121" s="163">
        <f t="shared" si="21"/>
        <v>0</v>
      </c>
    </row>
    <row r="122" spans="1:6" ht="12.75" customHeight="1">
      <c r="A122" s="45"/>
      <c r="B122" s="72" t="s">
        <v>145</v>
      </c>
      <c r="C122" s="146" t="s">
        <v>12</v>
      </c>
      <c r="D122" s="120">
        <v>1</v>
      </c>
      <c r="E122" s="152"/>
      <c r="F122" s="163">
        <f t="shared" si="21"/>
        <v>0</v>
      </c>
    </row>
    <row r="123" spans="1:6" ht="12.75" customHeight="1">
      <c r="A123" s="45"/>
      <c r="B123" s="72" t="s">
        <v>146</v>
      </c>
      <c r="C123" s="146" t="s">
        <v>12</v>
      </c>
      <c r="D123" s="120">
        <v>8</v>
      </c>
      <c r="E123" s="152"/>
      <c r="F123" s="163">
        <f t="shared" si="21"/>
        <v>0</v>
      </c>
    </row>
    <row r="124" spans="1:6" ht="12.75" customHeight="1">
      <c r="A124" s="45"/>
      <c r="B124" s="72" t="s">
        <v>147</v>
      </c>
      <c r="C124" s="146" t="s">
        <v>12</v>
      </c>
      <c r="D124" s="120">
        <v>6</v>
      </c>
      <c r="E124" s="152"/>
      <c r="F124" s="163">
        <f t="shared" si="21"/>
        <v>0</v>
      </c>
    </row>
    <row r="125" spans="1:6" ht="12.75" customHeight="1">
      <c r="A125" s="45"/>
      <c r="B125" s="72" t="s">
        <v>148</v>
      </c>
      <c r="C125" s="146" t="s">
        <v>12</v>
      </c>
      <c r="D125" s="120">
        <v>4</v>
      </c>
      <c r="E125" s="152"/>
      <c r="F125" s="163">
        <f t="shared" si="21"/>
        <v>0</v>
      </c>
    </row>
    <row r="126" spans="1:6" ht="12.75" customHeight="1">
      <c r="A126" s="45"/>
      <c r="B126" s="72" t="s">
        <v>149</v>
      </c>
      <c r="C126" s="146" t="s">
        <v>12</v>
      </c>
      <c r="D126" s="120">
        <v>4</v>
      </c>
      <c r="E126" s="152"/>
      <c r="F126" s="163">
        <f t="shared" ref="F126:F127" si="22">D126*E126</f>
        <v>0</v>
      </c>
    </row>
    <row r="127" spans="1:6" ht="12.75" customHeight="1">
      <c r="A127" s="45"/>
      <c r="B127" s="72" t="s">
        <v>150</v>
      </c>
      <c r="C127" s="146" t="s">
        <v>12</v>
      </c>
      <c r="D127" s="120">
        <v>3</v>
      </c>
      <c r="E127" s="152"/>
      <c r="F127" s="163">
        <f t="shared" si="22"/>
        <v>0</v>
      </c>
    </row>
    <row r="128" spans="1:6" ht="12.75" customHeight="1">
      <c r="A128" s="45"/>
      <c r="B128" s="72"/>
      <c r="C128" s="111"/>
      <c r="D128" s="124"/>
      <c r="E128" s="120"/>
      <c r="F128" s="157"/>
    </row>
    <row r="129" spans="1:6" ht="89.25">
      <c r="A129" s="45">
        <f>+A119+1</f>
        <v>13</v>
      </c>
      <c r="B129" s="72" t="s">
        <v>104</v>
      </c>
      <c r="C129" s="146"/>
      <c r="D129" s="158"/>
      <c r="E129" s="152"/>
      <c r="F129" s="163"/>
    </row>
    <row r="130" spans="1:6" ht="12.75" customHeight="1">
      <c r="A130" s="45"/>
      <c r="B130" s="72" t="s">
        <v>139</v>
      </c>
      <c r="C130" s="146" t="s">
        <v>12</v>
      </c>
      <c r="D130" s="120">
        <v>12</v>
      </c>
      <c r="E130" s="152"/>
      <c r="F130" s="163">
        <f t="shared" ref="F130:F135" si="23">D130*E130</f>
        <v>0</v>
      </c>
    </row>
    <row r="131" spans="1:6" ht="12.75" customHeight="1">
      <c r="A131" s="45"/>
      <c r="B131" s="72" t="s">
        <v>144</v>
      </c>
      <c r="C131" s="146" t="s">
        <v>12</v>
      </c>
      <c r="D131" s="120">
        <v>7</v>
      </c>
      <c r="E131" s="152"/>
      <c r="F131" s="163">
        <f t="shared" si="23"/>
        <v>0</v>
      </c>
    </row>
    <row r="132" spans="1:6" ht="12.75" customHeight="1">
      <c r="A132" s="45"/>
      <c r="B132" s="72" t="s">
        <v>145</v>
      </c>
      <c r="C132" s="146" t="s">
        <v>12</v>
      </c>
      <c r="D132" s="120">
        <v>9</v>
      </c>
      <c r="E132" s="152"/>
      <c r="F132" s="163">
        <f t="shared" si="23"/>
        <v>0</v>
      </c>
    </row>
    <row r="133" spans="1:6" ht="12.75" customHeight="1">
      <c r="A133" s="45"/>
      <c r="B133" s="72" t="s">
        <v>146</v>
      </c>
      <c r="C133" s="146" t="s">
        <v>12</v>
      </c>
      <c r="D133" s="120">
        <v>0</v>
      </c>
      <c r="E133" s="152"/>
      <c r="F133" s="163">
        <f t="shared" si="23"/>
        <v>0</v>
      </c>
    </row>
    <row r="134" spans="1:6" ht="12.75" customHeight="1">
      <c r="A134" s="45"/>
      <c r="B134" s="72" t="s">
        <v>147</v>
      </c>
      <c r="C134" s="146" t="s">
        <v>12</v>
      </c>
      <c r="D134" s="120">
        <v>0</v>
      </c>
      <c r="E134" s="152"/>
      <c r="F134" s="163">
        <f t="shared" si="23"/>
        <v>0</v>
      </c>
    </row>
    <row r="135" spans="1:6" ht="12.75" customHeight="1">
      <c r="A135" s="45"/>
      <c r="B135" s="72" t="s">
        <v>148</v>
      </c>
      <c r="C135" s="146" t="s">
        <v>12</v>
      </c>
      <c r="D135" s="120">
        <v>0</v>
      </c>
      <c r="E135" s="152"/>
      <c r="F135" s="163">
        <f t="shared" si="23"/>
        <v>0</v>
      </c>
    </row>
    <row r="136" spans="1:6" ht="12.75" customHeight="1">
      <c r="A136" s="45"/>
      <c r="B136" s="72" t="s">
        <v>149</v>
      </c>
      <c r="C136" s="146" t="s">
        <v>12</v>
      </c>
      <c r="D136" s="120">
        <v>0</v>
      </c>
      <c r="E136" s="152"/>
      <c r="F136" s="163">
        <f t="shared" ref="F136:F137" si="24">D136*E136</f>
        <v>0</v>
      </c>
    </row>
    <row r="137" spans="1:6" ht="12.75" customHeight="1">
      <c r="A137" s="45"/>
      <c r="B137" s="72" t="s">
        <v>150</v>
      </c>
      <c r="C137" s="146" t="s">
        <v>12</v>
      </c>
      <c r="D137" s="120">
        <v>0</v>
      </c>
      <c r="E137" s="152"/>
      <c r="F137" s="163">
        <f t="shared" si="24"/>
        <v>0</v>
      </c>
    </row>
    <row r="138" spans="1:6" ht="12.75" customHeight="1">
      <c r="A138" s="45"/>
      <c r="B138" s="72"/>
      <c r="C138" s="146"/>
      <c r="D138" s="120"/>
      <c r="E138" s="152"/>
      <c r="F138" s="163"/>
    </row>
    <row r="139" spans="1:6" ht="180" customHeight="1">
      <c r="A139" s="45">
        <f>+A129+1</f>
        <v>14</v>
      </c>
      <c r="B139" s="371" t="s">
        <v>105</v>
      </c>
      <c r="C139" s="75"/>
      <c r="D139" s="60"/>
      <c r="E139" s="60"/>
      <c r="F139" s="42"/>
    </row>
    <row r="140" spans="1:6" ht="12.75" customHeight="1">
      <c r="A140" s="45"/>
      <c r="B140" s="72" t="s">
        <v>139</v>
      </c>
      <c r="C140" s="36" t="s">
        <v>12</v>
      </c>
      <c r="D140" s="120">
        <v>0</v>
      </c>
      <c r="E140" s="120"/>
      <c r="F140" s="157">
        <f t="shared" ref="F140:F145" si="25">D140*E140</f>
        <v>0</v>
      </c>
    </row>
    <row r="141" spans="1:6" ht="12.75" customHeight="1">
      <c r="A141" s="45"/>
      <c r="B141" s="72" t="s">
        <v>144</v>
      </c>
      <c r="C141" s="36" t="s">
        <v>12</v>
      </c>
      <c r="D141" s="120">
        <v>0</v>
      </c>
      <c r="E141" s="120"/>
      <c r="F141" s="157">
        <f t="shared" si="25"/>
        <v>0</v>
      </c>
    </row>
    <row r="142" spans="1:6" ht="12.75" customHeight="1">
      <c r="A142" s="45"/>
      <c r="B142" s="72" t="s">
        <v>145</v>
      </c>
      <c r="C142" s="36" t="s">
        <v>12</v>
      </c>
      <c r="D142" s="120">
        <v>1</v>
      </c>
      <c r="E142" s="120"/>
      <c r="F142" s="157">
        <f t="shared" si="25"/>
        <v>0</v>
      </c>
    </row>
    <row r="143" spans="1:6" ht="12.75" customHeight="1">
      <c r="A143" s="45"/>
      <c r="B143" s="72" t="s">
        <v>146</v>
      </c>
      <c r="C143" s="36" t="s">
        <v>12</v>
      </c>
      <c r="D143" s="120">
        <v>2</v>
      </c>
      <c r="E143" s="120"/>
      <c r="F143" s="157">
        <f t="shared" si="25"/>
        <v>0</v>
      </c>
    </row>
    <row r="144" spans="1:6" ht="12.75" customHeight="1">
      <c r="A144" s="45"/>
      <c r="B144" s="72" t="s">
        <v>147</v>
      </c>
      <c r="C144" s="36" t="s">
        <v>12</v>
      </c>
      <c r="D144" s="120">
        <v>1</v>
      </c>
      <c r="E144" s="120"/>
      <c r="F144" s="157">
        <f t="shared" si="25"/>
        <v>0</v>
      </c>
    </row>
    <row r="145" spans="1:6" ht="12.75" customHeight="1">
      <c r="A145" s="45"/>
      <c r="B145" s="72" t="s">
        <v>148</v>
      </c>
      <c r="C145" s="36" t="s">
        <v>12</v>
      </c>
      <c r="D145" s="120">
        <v>1</v>
      </c>
      <c r="E145" s="120"/>
      <c r="F145" s="157">
        <f t="shared" si="25"/>
        <v>0</v>
      </c>
    </row>
    <row r="146" spans="1:6" ht="12.75" customHeight="1">
      <c r="A146" s="45"/>
      <c r="B146" s="72" t="s">
        <v>149</v>
      </c>
      <c r="C146" s="36" t="s">
        <v>12</v>
      </c>
      <c r="D146" s="120">
        <v>0</v>
      </c>
      <c r="E146" s="120"/>
      <c r="F146" s="157">
        <f t="shared" ref="F146:F147" si="26">D146*E146</f>
        <v>0</v>
      </c>
    </row>
    <row r="147" spans="1:6" ht="12.75" customHeight="1">
      <c r="A147" s="45"/>
      <c r="B147" s="72" t="s">
        <v>150</v>
      </c>
      <c r="C147" s="36" t="s">
        <v>12</v>
      </c>
      <c r="D147" s="120">
        <v>0</v>
      </c>
      <c r="E147" s="120"/>
      <c r="F147" s="157">
        <f t="shared" si="26"/>
        <v>0</v>
      </c>
    </row>
    <row r="148" spans="1:6" ht="12.75" customHeight="1">
      <c r="A148" s="45"/>
      <c r="B148" s="72"/>
      <c r="C148" s="146"/>
      <c r="D148" s="158"/>
      <c r="E148" s="152"/>
      <c r="F148" s="163"/>
    </row>
    <row r="149" spans="1:6" ht="205.5" customHeight="1">
      <c r="A149" s="45">
        <f>+A139+1</f>
        <v>15</v>
      </c>
      <c r="B149" s="370" t="s">
        <v>298</v>
      </c>
      <c r="C149" s="146"/>
      <c r="D149" s="158"/>
      <c r="E149" s="152"/>
      <c r="F149" s="163"/>
    </row>
    <row r="150" spans="1:6" ht="15">
      <c r="A150" s="45"/>
      <c r="B150" s="72" t="s">
        <v>139</v>
      </c>
      <c r="C150" s="146" t="s">
        <v>16</v>
      </c>
      <c r="D150" s="120">
        <v>21</v>
      </c>
      <c r="E150" s="74"/>
      <c r="F150" s="180">
        <f t="shared" ref="F150:F155" si="27">D150*E150</f>
        <v>0</v>
      </c>
    </row>
    <row r="151" spans="1:6" ht="12.75" customHeight="1">
      <c r="A151" s="45"/>
      <c r="B151" s="72" t="s">
        <v>144</v>
      </c>
      <c r="C151" s="146" t="s">
        <v>16</v>
      </c>
      <c r="D151" s="120">
        <v>36</v>
      </c>
      <c r="E151" s="152"/>
      <c r="F151" s="157">
        <f t="shared" si="27"/>
        <v>0</v>
      </c>
    </row>
    <row r="152" spans="1:6" ht="12.75" customHeight="1">
      <c r="A152" s="45"/>
      <c r="B152" s="72" t="s">
        <v>145</v>
      </c>
      <c r="C152" s="146" t="s">
        <v>16</v>
      </c>
      <c r="D152" s="120">
        <v>27</v>
      </c>
      <c r="E152" s="152"/>
      <c r="F152" s="157">
        <f t="shared" si="27"/>
        <v>0</v>
      </c>
    </row>
    <row r="153" spans="1:6" ht="12.75" customHeight="1">
      <c r="A153" s="45"/>
      <c r="B153" s="72" t="s">
        <v>146</v>
      </c>
      <c r="C153" s="146" t="s">
        <v>16</v>
      </c>
      <c r="D153" s="120">
        <v>38</v>
      </c>
      <c r="E153" s="152"/>
      <c r="F153" s="157">
        <f t="shared" si="27"/>
        <v>0</v>
      </c>
    </row>
    <row r="154" spans="1:6" ht="12.75" customHeight="1">
      <c r="A154" s="45"/>
      <c r="B154" s="72" t="s">
        <v>147</v>
      </c>
      <c r="C154" s="146" t="s">
        <v>16</v>
      </c>
      <c r="D154" s="120">
        <v>20</v>
      </c>
      <c r="E154" s="152"/>
      <c r="F154" s="157">
        <f t="shared" si="27"/>
        <v>0</v>
      </c>
    </row>
    <row r="155" spans="1:6" ht="12.75" customHeight="1">
      <c r="A155" s="45"/>
      <c r="B155" s="72" t="s">
        <v>148</v>
      </c>
      <c r="C155" s="146" t="s">
        <v>16</v>
      </c>
      <c r="D155" s="120">
        <v>14</v>
      </c>
      <c r="E155" s="152"/>
      <c r="F155" s="157">
        <f t="shared" si="27"/>
        <v>0</v>
      </c>
    </row>
    <row r="156" spans="1:6" ht="12.75" customHeight="1">
      <c r="A156" s="45"/>
      <c r="B156" s="72" t="s">
        <v>149</v>
      </c>
      <c r="C156" s="146" t="s">
        <v>16</v>
      </c>
      <c r="D156" s="120">
        <v>20</v>
      </c>
      <c r="E156" s="152"/>
      <c r="F156" s="157">
        <f t="shared" ref="F156:F157" si="28">D156*E156</f>
        <v>0</v>
      </c>
    </row>
    <row r="157" spans="1:6" ht="12.75" customHeight="1">
      <c r="A157" s="45"/>
      <c r="B157" s="72" t="s">
        <v>150</v>
      </c>
      <c r="C157" s="146" t="s">
        <v>16</v>
      </c>
      <c r="D157" s="120">
        <v>10.5</v>
      </c>
      <c r="E157" s="152"/>
      <c r="F157" s="157">
        <f t="shared" si="28"/>
        <v>0</v>
      </c>
    </row>
    <row r="158" spans="1:6" ht="12.75" customHeight="1">
      <c r="A158" s="45"/>
      <c r="B158" s="72"/>
      <c r="C158" s="146"/>
      <c r="D158" s="120"/>
      <c r="E158" s="152"/>
      <c r="F158" s="157"/>
    </row>
    <row r="159" spans="1:6" ht="204">
      <c r="A159" s="45">
        <f>+A149+1</f>
        <v>16</v>
      </c>
      <c r="B159" s="370" t="s">
        <v>297</v>
      </c>
      <c r="C159" s="146"/>
      <c r="D159" s="158"/>
      <c r="E159" s="152"/>
      <c r="F159" s="163"/>
    </row>
    <row r="160" spans="1:6" ht="12.75" customHeight="1">
      <c r="A160" s="45"/>
      <c r="B160" s="72" t="s">
        <v>139</v>
      </c>
      <c r="C160" s="146" t="s">
        <v>12</v>
      </c>
      <c r="D160" s="120">
        <v>6</v>
      </c>
      <c r="E160" s="74"/>
      <c r="F160" s="180">
        <f t="shared" ref="F160:F167" si="29">D160*E160</f>
        <v>0</v>
      </c>
    </row>
    <row r="161" spans="1:6" ht="12.75" customHeight="1">
      <c r="A161" s="45"/>
      <c r="B161" s="72" t="s">
        <v>144</v>
      </c>
      <c r="C161" s="146" t="s">
        <v>12</v>
      </c>
      <c r="D161" s="120">
        <v>8</v>
      </c>
      <c r="E161" s="74"/>
      <c r="F161" s="157">
        <f t="shared" si="29"/>
        <v>0</v>
      </c>
    </row>
    <row r="162" spans="1:6" ht="12.75" customHeight="1">
      <c r="A162" s="45"/>
      <c r="B162" s="72" t="s">
        <v>145</v>
      </c>
      <c r="C162" s="146" t="s">
        <v>12</v>
      </c>
      <c r="D162" s="120">
        <v>6</v>
      </c>
      <c r="E162" s="74"/>
      <c r="F162" s="157">
        <f t="shared" si="29"/>
        <v>0</v>
      </c>
    </row>
    <row r="163" spans="1:6" ht="12.75" customHeight="1">
      <c r="A163" s="45"/>
      <c r="B163" s="72" t="s">
        <v>146</v>
      </c>
      <c r="C163" s="146" t="s">
        <v>12</v>
      </c>
      <c r="D163" s="120">
        <v>9</v>
      </c>
      <c r="E163" s="74"/>
      <c r="F163" s="157">
        <f t="shared" si="29"/>
        <v>0</v>
      </c>
    </row>
    <row r="164" spans="1:6" ht="12.75" customHeight="1">
      <c r="A164" s="45"/>
      <c r="B164" s="72" t="s">
        <v>147</v>
      </c>
      <c r="C164" s="146" t="s">
        <v>12</v>
      </c>
      <c r="D164" s="120">
        <v>5</v>
      </c>
      <c r="E164" s="74"/>
      <c r="F164" s="157">
        <f t="shared" si="29"/>
        <v>0</v>
      </c>
    </row>
    <row r="165" spans="1:6" ht="12.75" customHeight="1">
      <c r="A165" s="45"/>
      <c r="B165" s="72" t="s">
        <v>148</v>
      </c>
      <c r="C165" s="146" t="s">
        <v>12</v>
      </c>
      <c r="D165" s="120">
        <v>4</v>
      </c>
      <c r="E165" s="74"/>
      <c r="F165" s="157">
        <f t="shared" si="29"/>
        <v>0</v>
      </c>
    </row>
    <row r="166" spans="1:6" ht="12.75" customHeight="1">
      <c r="A166" s="45"/>
      <c r="B166" s="72" t="s">
        <v>149</v>
      </c>
      <c r="C166" s="146" t="s">
        <v>12</v>
      </c>
      <c r="D166" s="120">
        <v>5</v>
      </c>
      <c r="E166" s="74"/>
      <c r="F166" s="157">
        <f t="shared" si="29"/>
        <v>0</v>
      </c>
    </row>
    <row r="167" spans="1:6" ht="12.75" customHeight="1">
      <c r="A167" s="45"/>
      <c r="B167" s="72" t="s">
        <v>150</v>
      </c>
      <c r="C167" s="146" t="s">
        <v>12</v>
      </c>
      <c r="D167" s="120">
        <v>3</v>
      </c>
      <c r="E167" s="74"/>
      <c r="F167" s="157">
        <f t="shared" si="29"/>
        <v>0</v>
      </c>
    </row>
    <row r="168" spans="1:6" ht="12.75" customHeight="1">
      <c r="A168" s="45"/>
      <c r="B168" s="72"/>
      <c r="C168" s="146"/>
      <c r="D168" s="158"/>
      <c r="E168" s="152"/>
      <c r="F168" s="163"/>
    </row>
    <row r="169" spans="1:6" ht="153.75" customHeight="1">
      <c r="A169" s="45">
        <f>+A159+1</f>
        <v>17</v>
      </c>
      <c r="B169" s="71" t="s">
        <v>143</v>
      </c>
      <c r="C169" s="146"/>
      <c r="D169" s="158"/>
      <c r="E169" s="152"/>
      <c r="F169" s="163"/>
    </row>
    <row r="170" spans="1:6" ht="12.75" customHeight="1">
      <c r="A170" s="45"/>
      <c r="B170" s="72" t="s">
        <v>139</v>
      </c>
      <c r="C170" s="146" t="s">
        <v>12</v>
      </c>
      <c r="D170" s="120">
        <v>1</v>
      </c>
      <c r="E170" s="152"/>
      <c r="F170" s="163">
        <f t="shared" ref="F170:F175" si="30">D170*E170</f>
        <v>0</v>
      </c>
    </row>
    <row r="171" spans="1:6" ht="12.75" customHeight="1">
      <c r="A171" s="45"/>
      <c r="B171" s="72" t="s">
        <v>144</v>
      </c>
      <c r="C171" s="146" t="s">
        <v>12</v>
      </c>
      <c r="D171" s="120">
        <v>1</v>
      </c>
      <c r="E171" s="152"/>
      <c r="F171" s="163">
        <f t="shared" si="30"/>
        <v>0</v>
      </c>
    </row>
    <row r="172" spans="1:6" ht="12.75" customHeight="1">
      <c r="A172" s="45"/>
      <c r="B172" s="72" t="s">
        <v>145</v>
      </c>
      <c r="C172" s="146" t="s">
        <v>12</v>
      </c>
      <c r="D172" s="120">
        <v>0</v>
      </c>
      <c r="E172" s="152"/>
      <c r="F172" s="163">
        <f t="shared" si="30"/>
        <v>0</v>
      </c>
    </row>
    <row r="173" spans="1:6" ht="12.75" customHeight="1">
      <c r="A173" s="45"/>
      <c r="B173" s="72" t="s">
        <v>146</v>
      </c>
      <c r="C173" s="146" t="s">
        <v>12</v>
      </c>
      <c r="D173" s="120">
        <v>0</v>
      </c>
      <c r="E173" s="152"/>
      <c r="F173" s="163">
        <f t="shared" si="30"/>
        <v>0</v>
      </c>
    </row>
    <row r="174" spans="1:6" ht="12.75" customHeight="1">
      <c r="A174" s="45"/>
      <c r="B174" s="72" t="s">
        <v>147</v>
      </c>
      <c r="C174" s="146" t="s">
        <v>12</v>
      </c>
      <c r="D174" s="120">
        <v>0</v>
      </c>
      <c r="E174" s="152"/>
      <c r="F174" s="163">
        <f t="shared" si="30"/>
        <v>0</v>
      </c>
    </row>
    <row r="175" spans="1:6" ht="12.75" customHeight="1">
      <c r="A175" s="45"/>
      <c r="B175" s="72" t="s">
        <v>148</v>
      </c>
      <c r="C175" s="146" t="s">
        <v>12</v>
      </c>
      <c r="D175" s="120">
        <v>0</v>
      </c>
      <c r="E175" s="152"/>
      <c r="F175" s="163">
        <f t="shared" si="30"/>
        <v>0</v>
      </c>
    </row>
    <row r="176" spans="1:6" ht="12.75" customHeight="1">
      <c r="A176" s="45"/>
      <c r="B176" s="72" t="s">
        <v>149</v>
      </c>
      <c r="C176" s="146" t="s">
        <v>12</v>
      </c>
      <c r="D176" s="120">
        <v>0</v>
      </c>
      <c r="E176" s="152"/>
      <c r="F176" s="163">
        <f t="shared" ref="F176:F177" si="31">D176*E176</f>
        <v>0</v>
      </c>
    </row>
    <row r="177" spans="1:6" ht="12.75" customHeight="1">
      <c r="A177" s="45"/>
      <c r="B177" s="72" t="s">
        <v>150</v>
      </c>
      <c r="C177" s="146" t="s">
        <v>12</v>
      </c>
      <c r="D177" s="120">
        <v>0</v>
      </c>
      <c r="E177" s="152"/>
      <c r="F177" s="163">
        <f t="shared" si="31"/>
        <v>0</v>
      </c>
    </row>
    <row r="178" spans="1:6" ht="12.75" customHeight="1">
      <c r="A178" s="45"/>
      <c r="B178" s="72"/>
      <c r="C178" s="146"/>
      <c r="D178" s="158"/>
      <c r="E178" s="152"/>
      <c r="F178" s="163"/>
    </row>
    <row r="179" spans="1:6" ht="151.5" customHeight="1">
      <c r="A179" s="45">
        <f>+A169+1</f>
        <v>18</v>
      </c>
      <c r="B179" s="71" t="s">
        <v>48</v>
      </c>
      <c r="C179" s="183"/>
      <c r="D179" s="74"/>
      <c r="E179" s="70"/>
      <c r="F179" s="68"/>
    </row>
    <row r="180" spans="1:6" ht="12.75" customHeight="1">
      <c r="A180" s="45"/>
      <c r="B180" s="72" t="s">
        <v>139</v>
      </c>
      <c r="C180" s="146" t="s">
        <v>12</v>
      </c>
      <c r="D180" s="120">
        <v>0</v>
      </c>
      <c r="E180" s="152"/>
      <c r="F180" s="163">
        <f t="shared" ref="F180:F184" si="32">D180*E180</f>
        <v>0</v>
      </c>
    </row>
    <row r="181" spans="1:6" ht="12.75" customHeight="1">
      <c r="A181" s="45"/>
      <c r="B181" s="72" t="s">
        <v>144</v>
      </c>
      <c r="C181" s="146" t="s">
        <v>12</v>
      </c>
      <c r="D181" s="120">
        <v>0</v>
      </c>
      <c r="E181" s="152"/>
      <c r="F181" s="163">
        <f t="shared" si="32"/>
        <v>0</v>
      </c>
    </row>
    <row r="182" spans="1:6" ht="12.75" customHeight="1">
      <c r="A182" s="45"/>
      <c r="B182" s="72" t="s">
        <v>145</v>
      </c>
      <c r="C182" s="146" t="s">
        <v>12</v>
      </c>
      <c r="D182" s="120">
        <v>0</v>
      </c>
      <c r="E182" s="152"/>
      <c r="F182" s="163">
        <f t="shared" si="32"/>
        <v>0</v>
      </c>
    </row>
    <row r="183" spans="1:6" ht="12.75" customHeight="1">
      <c r="A183" s="45"/>
      <c r="B183" s="72" t="s">
        <v>146</v>
      </c>
      <c r="C183" s="146" t="s">
        <v>12</v>
      </c>
      <c r="D183" s="120">
        <v>0</v>
      </c>
      <c r="E183" s="152"/>
      <c r="F183" s="163">
        <f t="shared" si="32"/>
        <v>0</v>
      </c>
    </row>
    <row r="184" spans="1:6" ht="12.75" customHeight="1">
      <c r="A184" s="45"/>
      <c r="B184" s="72" t="s">
        <v>147</v>
      </c>
      <c r="C184" s="146" t="s">
        <v>12</v>
      </c>
      <c r="D184" s="120">
        <v>0</v>
      </c>
      <c r="E184" s="152"/>
      <c r="F184" s="163">
        <f t="shared" si="32"/>
        <v>0</v>
      </c>
    </row>
    <row r="185" spans="1:6" ht="12.75" customHeight="1">
      <c r="A185" s="45"/>
      <c r="B185" s="72" t="s">
        <v>148</v>
      </c>
      <c r="C185" s="146" t="s">
        <v>12</v>
      </c>
      <c r="D185" s="120">
        <v>0</v>
      </c>
      <c r="E185" s="152"/>
      <c r="F185" s="163">
        <f t="shared" ref="F185" si="33">D185*E185</f>
        <v>0</v>
      </c>
    </row>
    <row r="186" spans="1:6" ht="12.75" customHeight="1">
      <c r="A186" s="45"/>
      <c r="B186" s="72" t="s">
        <v>149</v>
      </c>
      <c r="C186" s="146" t="s">
        <v>12</v>
      </c>
      <c r="D186" s="120">
        <v>0</v>
      </c>
      <c r="E186" s="152"/>
      <c r="F186" s="163">
        <f t="shared" ref="F186:F187" si="34">D186*E186</f>
        <v>0</v>
      </c>
    </row>
    <row r="187" spans="1:6" ht="12.75" customHeight="1">
      <c r="A187" s="45"/>
      <c r="B187" s="72" t="s">
        <v>150</v>
      </c>
      <c r="C187" s="146" t="s">
        <v>12</v>
      </c>
      <c r="D187" s="120">
        <v>0</v>
      </c>
      <c r="E187" s="152"/>
      <c r="F187" s="163">
        <f t="shared" si="34"/>
        <v>0</v>
      </c>
    </row>
    <row r="188" spans="1:6" ht="12.75" customHeight="1">
      <c r="A188" s="45"/>
      <c r="B188" s="72"/>
      <c r="C188" s="146"/>
      <c r="D188" s="158"/>
      <c r="E188" s="152"/>
      <c r="F188" s="163"/>
    </row>
    <row r="189" spans="1:6" ht="153" customHeight="1">
      <c r="A189" s="45">
        <f>+A179+1</f>
        <v>19</v>
      </c>
      <c r="B189" s="71" t="s">
        <v>49</v>
      </c>
      <c r="C189" s="146"/>
      <c r="D189" s="158"/>
      <c r="E189" s="152"/>
      <c r="F189" s="163"/>
    </row>
    <row r="190" spans="1:6" ht="12.75" customHeight="1">
      <c r="A190" s="45"/>
      <c r="B190" s="72" t="s">
        <v>139</v>
      </c>
      <c r="C190" s="146" t="s">
        <v>12</v>
      </c>
      <c r="D190" s="120">
        <v>0</v>
      </c>
      <c r="E190" s="152"/>
      <c r="F190" s="163">
        <f t="shared" ref="F190:F194" si="35">D190*E190</f>
        <v>0</v>
      </c>
    </row>
    <row r="191" spans="1:6" ht="12.75" customHeight="1">
      <c r="A191" s="45"/>
      <c r="B191" s="72" t="s">
        <v>144</v>
      </c>
      <c r="C191" s="146" t="s">
        <v>12</v>
      </c>
      <c r="D191" s="120">
        <v>0</v>
      </c>
      <c r="E191" s="152"/>
      <c r="F191" s="163">
        <f t="shared" si="35"/>
        <v>0</v>
      </c>
    </row>
    <row r="192" spans="1:6" ht="12.75" customHeight="1">
      <c r="A192" s="45"/>
      <c r="B192" s="72" t="s">
        <v>145</v>
      </c>
      <c r="C192" s="146" t="s">
        <v>12</v>
      </c>
      <c r="D192" s="120">
        <v>0</v>
      </c>
      <c r="E192" s="152"/>
      <c r="F192" s="163">
        <f t="shared" si="35"/>
        <v>0</v>
      </c>
    </row>
    <row r="193" spans="1:6" ht="12.75" customHeight="1">
      <c r="A193" s="45"/>
      <c r="B193" s="72" t="s">
        <v>146</v>
      </c>
      <c r="C193" s="146" t="s">
        <v>12</v>
      </c>
      <c r="D193" s="120">
        <v>0</v>
      </c>
      <c r="E193" s="152"/>
      <c r="F193" s="163">
        <f t="shared" si="35"/>
        <v>0</v>
      </c>
    </row>
    <row r="194" spans="1:6" ht="12.75" customHeight="1">
      <c r="A194" s="45"/>
      <c r="B194" s="72" t="s">
        <v>147</v>
      </c>
      <c r="C194" s="146" t="s">
        <v>12</v>
      </c>
      <c r="D194" s="120">
        <v>0</v>
      </c>
      <c r="E194" s="152"/>
      <c r="F194" s="163">
        <f t="shared" si="35"/>
        <v>0</v>
      </c>
    </row>
    <row r="195" spans="1:6" ht="12.75" customHeight="1">
      <c r="A195" s="45"/>
      <c r="B195" s="72" t="s">
        <v>148</v>
      </c>
      <c r="C195" s="146" t="s">
        <v>12</v>
      </c>
      <c r="D195" s="120">
        <v>0</v>
      </c>
      <c r="E195" s="152"/>
      <c r="F195" s="163">
        <f t="shared" ref="F195" si="36">D195*E195</f>
        <v>0</v>
      </c>
    </row>
    <row r="196" spans="1:6" ht="12.75" customHeight="1">
      <c r="A196" s="45"/>
      <c r="B196" s="72" t="s">
        <v>149</v>
      </c>
      <c r="C196" s="146" t="s">
        <v>12</v>
      </c>
      <c r="D196" s="120">
        <v>0</v>
      </c>
      <c r="E196" s="152"/>
      <c r="F196" s="163">
        <f t="shared" ref="F196:F197" si="37">D196*E196</f>
        <v>0</v>
      </c>
    </row>
    <row r="197" spans="1:6" ht="12.75" customHeight="1">
      <c r="A197" s="45"/>
      <c r="B197" s="72" t="s">
        <v>150</v>
      </c>
      <c r="C197" s="146" t="s">
        <v>12</v>
      </c>
      <c r="D197" s="120">
        <v>0</v>
      </c>
      <c r="E197" s="152"/>
      <c r="F197" s="163">
        <f t="shared" si="37"/>
        <v>0</v>
      </c>
    </row>
    <row r="198" spans="1:6" ht="12.75" customHeight="1">
      <c r="A198" s="45"/>
      <c r="B198" s="72"/>
      <c r="C198" s="146"/>
      <c r="D198" s="158"/>
      <c r="E198" s="152"/>
      <c r="F198" s="163"/>
    </row>
    <row r="199" spans="1:6" ht="42" customHeight="1">
      <c r="A199" s="45">
        <f>+A189+1</f>
        <v>20</v>
      </c>
      <c r="B199" s="66" t="s">
        <v>20</v>
      </c>
      <c r="C199" s="147"/>
      <c r="D199" s="152"/>
      <c r="E199" s="152"/>
      <c r="F199" s="163"/>
    </row>
    <row r="200" spans="1:6" ht="12.75" customHeight="1">
      <c r="A200" s="45"/>
      <c r="B200" s="72" t="s">
        <v>139</v>
      </c>
      <c r="C200" s="147" t="s">
        <v>12</v>
      </c>
      <c r="D200" s="120">
        <v>0</v>
      </c>
      <c r="E200" s="152"/>
      <c r="F200" s="163">
        <f t="shared" ref="F200:F205" si="38">D200*E200</f>
        <v>0</v>
      </c>
    </row>
    <row r="201" spans="1:6" ht="12.75" customHeight="1">
      <c r="A201" s="45"/>
      <c r="B201" s="72" t="s">
        <v>144</v>
      </c>
      <c r="C201" s="147" t="s">
        <v>12</v>
      </c>
      <c r="D201" s="120">
        <v>0</v>
      </c>
      <c r="E201" s="152"/>
      <c r="F201" s="163">
        <f t="shared" si="38"/>
        <v>0</v>
      </c>
    </row>
    <row r="202" spans="1:6" ht="12.75" customHeight="1">
      <c r="A202" s="45"/>
      <c r="B202" s="72" t="s">
        <v>145</v>
      </c>
      <c r="C202" s="147" t="s">
        <v>12</v>
      </c>
      <c r="D202" s="120">
        <v>0</v>
      </c>
      <c r="E202" s="152"/>
      <c r="F202" s="163">
        <f t="shared" si="38"/>
        <v>0</v>
      </c>
    </row>
    <row r="203" spans="1:6" ht="12.75" customHeight="1">
      <c r="A203" s="45"/>
      <c r="B203" s="72" t="s">
        <v>146</v>
      </c>
      <c r="C203" s="147" t="s">
        <v>12</v>
      </c>
      <c r="D203" s="120">
        <v>0</v>
      </c>
      <c r="E203" s="152"/>
      <c r="F203" s="163">
        <f t="shared" si="38"/>
        <v>0</v>
      </c>
    </row>
    <row r="204" spans="1:6" ht="12.75" customHeight="1">
      <c r="A204" s="45"/>
      <c r="B204" s="72" t="s">
        <v>147</v>
      </c>
      <c r="C204" s="147" t="s">
        <v>12</v>
      </c>
      <c r="D204" s="120">
        <v>0</v>
      </c>
      <c r="E204" s="152"/>
      <c r="F204" s="163">
        <f t="shared" si="38"/>
        <v>0</v>
      </c>
    </row>
    <row r="205" spans="1:6" ht="12.75" customHeight="1">
      <c r="A205" s="45"/>
      <c r="B205" s="72" t="s">
        <v>148</v>
      </c>
      <c r="C205" s="147" t="s">
        <v>12</v>
      </c>
      <c r="D205" s="120">
        <v>0</v>
      </c>
      <c r="E205" s="152"/>
      <c r="F205" s="163">
        <f t="shared" si="38"/>
        <v>0</v>
      </c>
    </row>
    <row r="206" spans="1:6" ht="12.75" customHeight="1">
      <c r="A206" s="45"/>
      <c r="B206" s="72" t="s">
        <v>149</v>
      </c>
      <c r="C206" s="147" t="s">
        <v>12</v>
      </c>
      <c r="D206" s="120">
        <v>0</v>
      </c>
      <c r="E206" s="152"/>
      <c r="F206" s="163">
        <f t="shared" ref="F206:F207" si="39">D206*E206</f>
        <v>0</v>
      </c>
    </row>
    <row r="207" spans="1:6" ht="12.75" customHeight="1">
      <c r="A207" s="45"/>
      <c r="B207" s="72" t="s">
        <v>150</v>
      </c>
      <c r="C207" s="147" t="s">
        <v>12</v>
      </c>
      <c r="D207" s="120">
        <v>0</v>
      </c>
      <c r="E207" s="152"/>
      <c r="F207" s="163">
        <f t="shared" si="39"/>
        <v>0</v>
      </c>
    </row>
    <row r="208" spans="1:6" ht="12.75" customHeight="1">
      <c r="A208" s="45"/>
      <c r="B208" s="20"/>
      <c r="C208" s="111"/>
      <c r="D208" s="120"/>
      <c r="E208" s="164"/>
      <c r="F208" s="126"/>
    </row>
    <row r="209" spans="1:6" ht="12.75" customHeight="1">
      <c r="A209" s="45"/>
      <c r="B209" s="20"/>
      <c r="C209" s="111"/>
      <c r="D209" s="182" t="s">
        <v>139</v>
      </c>
      <c r="E209" s="119"/>
      <c r="F209" s="126">
        <f>ROUND(F200+F190+F180+F170+F160+F150+F140+F130+F120+F89+F79+F69+F59+F49+F39+F29+F19+F9+F110+F100,0)</f>
        <v>0</v>
      </c>
    </row>
    <row r="210" spans="1:6" ht="12.75" customHeight="1">
      <c r="A210" s="45"/>
      <c r="B210" s="20"/>
      <c r="C210" s="111"/>
      <c r="D210" s="182" t="s">
        <v>144</v>
      </c>
      <c r="E210" s="119"/>
      <c r="F210" s="126">
        <f>ROUND(F201+F191+F181+F171+F161+F151+F141+F131+F121+F90+F80+F70+F60+F50+F40+F30+F20+F10+F111+F101,0)</f>
        <v>0</v>
      </c>
    </row>
    <row r="211" spans="1:6" ht="12.75" customHeight="1">
      <c r="A211" s="45"/>
      <c r="B211" s="20"/>
      <c r="C211" s="111"/>
      <c r="D211" s="182" t="s">
        <v>145</v>
      </c>
      <c r="E211" s="119"/>
      <c r="F211" s="126">
        <f t="shared" ref="F211:F216" si="40">ROUND(F202+F192+F182+F172+F162+F152+F142+F132+F122+F91+F81+F71+F61+F51+F41+F31+F21+F11+F112+F102,0)</f>
        <v>0</v>
      </c>
    </row>
    <row r="212" spans="1:6" ht="12.75" customHeight="1">
      <c r="A212" s="45"/>
      <c r="B212" s="20"/>
      <c r="C212" s="111"/>
      <c r="D212" s="182" t="s">
        <v>146</v>
      </c>
      <c r="E212" s="119"/>
      <c r="F212" s="126">
        <f t="shared" si="40"/>
        <v>0</v>
      </c>
    </row>
    <row r="213" spans="1:6" ht="12.75" customHeight="1">
      <c r="A213" s="45"/>
      <c r="B213" s="20"/>
      <c r="C213" s="111"/>
      <c r="D213" s="182" t="s">
        <v>147</v>
      </c>
      <c r="E213" s="119"/>
      <c r="F213" s="126">
        <f t="shared" si="40"/>
        <v>0</v>
      </c>
    </row>
    <row r="214" spans="1:6" ht="12.75" customHeight="1">
      <c r="A214" s="45"/>
      <c r="B214" s="20"/>
      <c r="C214" s="111"/>
      <c r="D214" s="182" t="s">
        <v>148</v>
      </c>
      <c r="E214" s="119"/>
      <c r="F214" s="126">
        <f t="shared" si="40"/>
        <v>0</v>
      </c>
    </row>
    <row r="215" spans="1:6" ht="12.75" customHeight="1">
      <c r="A215" s="45"/>
      <c r="B215" s="20"/>
      <c r="C215" s="111"/>
      <c r="D215" s="182" t="s">
        <v>149</v>
      </c>
      <c r="E215" s="119"/>
      <c r="F215" s="126">
        <f t="shared" si="40"/>
        <v>0</v>
      </c>
    </row>
    <row r="216" spans="1:6" ht="12.75" customHeight="1">
      <c r="A216" s="45"/>
      <c r="B216" s="20"/>
      <c r="C216" s="111"/>
      <c r="D216" s="182" t="s">
        <v>150</v>
      </c>
      <c r="E216" s="119"/>
      <c r="F216" s="126">
        <f t="shared" si="40"/>
        <v>0</v>
      </c>
    </row>
    <row r="217" spans="1:6" ht="12.75" customHeight="1">
      <c r="A217" s="45"/>
      <c r="B217" s="20"/>
      <c r="C217" s="111"/>
      <c r="D217" s="120"/>
      <c r="E217" s="164"/>
      <c r="F217" s="126"/>
    </row>
    <row r="218" spans="1:6" ht="16.5" thickBot="1">
      <c r="A218" s="22" t="s">
        <v>37</v>
      </c>
      <c r="B218" s="23" t="s">
        <v>10</v>
      </c>
      <c r="C218" s="116"/>
      <c r="D218" s="120"/>
      <c r="E218" s="154" t="s">
        <v>35</v>
      </c>
      <c r="F218" s="154">
        <f>SUM(F209:F217)</f>
        <v>0</v>
      </c>
    </row>
    <row r="219" spans="1:6" ht="12.75" customHeight="1" thickTop="1">
      <c r="A219" s="45"/>
      <c r="B219" s="20"/>
      <c r="C219" s="116"/>
      <c r="D219" s="120"/>
      <c r="E219" s="120"/>
      <c r="F219" s="157"/>
    </row>
    <row r="220" spans="1:6" ht="12.75" customHeight="1">
      <c r="A220" s="45"/>
      <c r="B220" s="20"/>
      <c r="C220" s="116"/>
      <c r="D220" s="120"/>
      <c r="E220" s="120"/>
      <c r="F220" s="157"/>
    </row>
    <row r="221" spans="1:6" ht="12.75" customHeight="1">
      <c r="A221" s="45"/>
      <c r="B221" s="20"/>
      <c r="C221" s="116"/>
      <c r="D221" s="120"/>
      <c r="E221" s="120"/>
      <c r="F221" s="157"/>
    </row>
    <row r="222" spans="1:6" ht="12.75" customHeight="1">
      <c r="A222" s="45"/>
      <c r="B222" s="20"/>
      <c r="C222" s="116"/>
      <c r="D222" s="120"/>
      <c r="E222" s="120"/>
      <c r="F222" s="157"/>
    </row>
    <row r="223" spans="1:6" ht="12.75" customHeight="1">
      <c r="A223" s="45"/>
      <c r="B223" s="20"/>
      <c r="C223" s="116"/>
      <c r="D223" s="120"/>
      <c r="E223" s="120"/>
      <c r="F223" s="157"/>
    </row>
    <row r="224" spans="1:6" ht="12.75" customHeight="1">
      <c r="A224" s="45"/>
      <c r="B224" s="20"/>
      <c r="C224" s="116"/>
      <c r="D224" s="120"/>
      <c r="E224" s="120"/>
      <c r="F224" s="157"/>
    </row>
    <row r="225" spans="1:6" ht="12.75" customHeight="1">
      <c r="A225" s="45"/>
      <c r="B225" s="20"/>
      <c r="C225" s="116"/>
      <c r="D225" s="120"/>
      <c r="E225" s="120"/>
      <c r="F225" s="157"/>
    </row>
    <row r="226" spans="1:6" ht="12.75" customHeight="1">
      <c r="A226" s="45"/>
      <c r="B226" s="20"/>
      <c r="C226" s="116"/>
      <c r="D226" s="120"/>
      <c r="E226" s="120"/>
      <c r="F226" s="157"/>
    </row>
    <row r="227" spans="1:6" ht="12.75" customHeight="1">
      <c r="A227" s="45"/>
      <c r="B227" s="20"/>
      <c r="C227" s="116"/>
      <c r="D227" s="120"/>
      <c r="E227" s="120"/>
      <c r="F227" s="157"/>
    </row>
    <row r="228" spans="1:6" ht="12.75" customHeight="1">
      <c r="A228" s="45"/>
      <c r="B228" s="20"/>
      <c r="C228" s="116"/>
      <c r="D228" s="120"/>
      <c r="E228" s="120"/>
      <c r="F228" s="157"/>
    </row>
    <row r="229" spans="1:6" ht="12.75" customHeight="1">
      <c r="A229" s="45"/>
      <c r="B229" s="20"/>
      <c r="C229" s="116"/>
      <c r="D229" s="120"/>
      <c r="E229" s="120"/>
      <c r="F229" s="157"/>
    </row>
    <row r="230" spans="1:6" ht="12.75" customHeight="1">
      <c r="A230" s="45"/>
      <c r="B230" s="20"/>
      <c r="C230" s="116"/>
      <c r="D230" s="120"/>
      <c r="E230" s="120"/>
      <c r="F230" s="157"/>
    </row>
    <row r="231" spans="1:6" ht="12.75" customHeight="1">
      <c r="A231" s="45"/>
      <c r="B231" s="20"/>
      <c r="C231" s="116"/>
      <c r="D231" s="120"/>
      <c r="E231" s="120"/>
      <c r="F231" s="157"/>
    </row>
    <row r="232" spans="1:6" ht="12.75" customHeight="1">
      <c r="A232" s="45"/>
      <c r="B232" s="20"/>
      <c r="C232" s="116"/>
      <c r="D232" s="120"/>
      <c r="E232" s="120"/>
      <c r="F232" s="157"/>
    </row>
    <row r="233" spans="1:6" ht="12.75" customHeight="1">
      <c r="A233" s="45"/>
      <c r="B233" s="20"/>
      <c r="C233" s="116"/>
      <c r="D233" s="120"/>
      <c r="E233" s="120"/>
      <c r="F233" s="157"/>
    </row>
    <row r="234" spans="1:6" ht="12.75" customHeight="1">
      <c r="A234" s="45"/>
      <c r="B234" s="20"/>
      <c r="C234" s="116"/>
      <c r="D234" s="120"/>
      <c r="E234" s="120"/>
      <c r="F234" s="157"/>
    </row>
    <row r="235" spans="1:6" ht="12.75" customHeight="1">
      <c r="A235" s="45"/>
      <c r="B235" s="20"/>
      <c r="C235" s="116"/>
      <c r="D235" s="120"/>
      <c r="E235" s="120"/>
      <c r="F235" s="157"/>
    </row>
    <row r="236" spans="1:6" ht="12.75" customHeight="1">
      <c r="A236" s="45"/>
      <c r="B236" s="20"/>
      <c r="C236" s="116"/>
      <c r="D236" s="120"/>
      <c r="E236" s="120"/>
      <c r="F236" s="157"/>
    </row>
    <row r="237" spans="1:6" ht="12.75" customHeight="1">
      <c r="A237" s="45"/>
      <c r="B237" s="20"/>
      <c r="C237" s="116"/>
      <c r="D237" s="120"/>
      <c r="E237" s="120"/>
      <c r="F237" s="157"/>
    </row>
    <row r="238" spans="1:6" ht="12.75" customHeight="1">
      <c r="A238" s="45"/>
      <c r="B238" s="20"/>
      <c r="C238" s="116"/>
      <c r="D238" s="120"/>
      <c r="E238" s="120"/>
      <c r="F238" s="157"/>
    </row>
    <row r="239" spans="1:6" ht="12.75" customHeight="1">
      <c r="A239" s="45"/>
      <c r="B239" s="20"/>
      <c r="C239" s="116"/>
      <c r="D239" s="120"/>
      <c r="E239" s="120"/>
      <c r="F239" s="157"/>
    </row>
    <row r="240" spans="1:6" ht="12.75" customHeight="1">
      <c r="A240" s="45"/>
      <c r="B240" s="20"/>
      <c r="C240" s="116"/>
      <c r="D240" s="120"/>
      <c r="E240" s="120"/>
      <c r="F240" s="157"/>
    </row>
    <row r="241" spans="1:6" ht="12.75" customHeight="1">
      <c r="A241" s="45"/>
      <c r="B241" s="20"/>
      <c r="C241" s="116"/>
      <c r="D241" s="120"/>
      <c r="E241" s="120"/>
      <c r="F241" s="157"/>
    </row>
    <row r="242" spans="1:6" ht="12.75" customHeight="1">
      <c r="A242" s="45"/>
      <c r="B242" s="20"/>
      <c r="C242" s="116"/>
      <c r="D242" s="120"/>
      <c r="E242" s="120"/>
      <c r="F242" s="157"/>
    </row>
    <row r="243" spans="1:6" ht="12.75" customHeight="1">
      <c r="A243" s="45"/>
      <c r="B243" s="20"/>
      <c r="C243" s="111"/>
      <c r="D243" s="120"/>
      <c r="E243" s="120"/>
      <c r="F243" s="157"/>
    </row>
  </sheetData>
  <pageMargins left="0.78740157480314965" right="0.19685039370078741" top="0.59055118110236227" bottom="0.59055118110236227" header="0" footer="0.19685039370078741"/>
  <pageSetup paperSize="9" orientation="portrait" r:id="rId1"/>
  <headerFooter>
    <oddFooter>Stran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99"/>
  <sheetViews>
    <sheetView showZeros="0" topLeftCell="A63" workbookViewId="0">
      <selection activeCell="E81" sqref="E81"/>
    </sheetView>
  </sheetViews>
  <sheetFormatPr defaultRowHeight="12.75" customHeight="1"/>
  <cols>
    <col min="1" max="1" width="4.7109375" style="79" customWidth="1"/>
    <col min="2" max="2" width="30.7109375" style="79" customWidth="1"/>
    <col min="3" max="3" width="4.7109375" style="145" customWidth="1"/>
    <col min="4" max="5" width="12.7109375" style="140" customWidth="1"/>
    <col min="6" max="6" width="12.7109375" style="141" customWidth="1"/>
    <col min="246" max="246" width="4.7109375" customWidth="1"/>
    <col min="247" max="247" width="30.7109375" customWidth="1"/>
    <col min="248" max="248" width="4.7109375" customWidth="1"/>
    <col min="249" max="249" width="13.7109375" customWidth="1"/>
    <col min="250" max="252" width="12.7109375" customWidth="1"/>
    <col min="254" max="254" width="21" customWidth="1"/>
    <col min="255" max="255" width="36.5703125" customWidth="1"/>
    <col min="502" max="502" width="4.7109375" customWidth="1"/>
    <col min="503" max="503" width="30.7109375" customWidth="1"/>
    <col min="504" max="504" width="4.7109375" customWidth="1"/>
    <col min="505" max="505" width="13.7109375" customWidth="1"/>
    <col min="506" max="508" width="12.7109375" customWidth="1"/>
    <col min="510" max="510" width="21" customWidth="1"/>
    <col min="511" max="511" width="36.5703125" customWidth="1"/>
    <col min="758" max="758" width="4.7109375" customWidth="1"/>
    <col min="759" max="759" width="30.7109375" customWidth="1"/>
    <col min="760" max="760" width="4.7109375" customWidth="1"/>
    <col min="761" max="761" width="13.7109375" customWidth="1"/>
    <col min="762" max="764" width="12.7109375" customWidth="1"/>
    <col min="766" max="766" width="21" customWidth="1"/>
    <col min="767" max="767" width="36.5703125" customWidth="1"/>
    <col min="1014" max="1014" width="4.7109375" customWidth="1"/>
    <col min="1015" max="1015" width="30.7109375" customWidth="1"/>
    <col min="1016" max="1016" width="4.7109375" customWidth="1"/>
    <col min="1017" max="1017" width="13.7109375" customWidth="1"/>
    <col min="1018" max="1020" width="12.7109375" customWidth="1"/>
    <col min="1022" max="1022" width="21" customWidth="1"/>
    <col min="1023" max="1023" width="36.5703125" customWidth="1"/>
    <col min="1270" max="1270" width="4.7109375" customWidth="1"/>
    <col min="1271" max="1271" width="30.7109375" customWidth="1"/>
    <col min="1272" max="1272" width="4.7109375" customWidth="1"/>
    <col min="1273" max="1273" width="13.7109375" customWidth="1"/>
    <col min="1274" max="1276" width="12.7109375" customWidth="1"/>
    <col min="1278" max="1278" width="21" customWidth="1"/>
    <col min="1279" max="1279" width="36.5703125" customWidth="1"/>
    <col min="1526" max="1526" width="4.7109375" customWidth="1"/>
    <col min="1527" max="1527" width="30.7109375" customWidth="1"/>
    <col min="1528" max="1528" width="4.7109375" customWidth="1"/>
    <col min="1529" max="1529" width="13.7109375" customWidth="1"/>
    <col min="1530" max="1532" width="12.7109375" customWidth="1"/>
    <col min="1534" max="1534" width="21" customWidth="1"/>
    <col min="1535" max="1535" width="36.5703125" customWidth="1"/>
    <col min="1782" max="1782" width="4.7109375" customWidth="1"/>
    <col min="1783" max="1783" width="30.7109375" customWidth="1"/>
    <col min="1784" max="1784" width="4.7109375" customWidth="1"/>
    <col min="1785" max="1785" width="13.7109375" customWidth="1"/>
    <col min="1786" max="1788" width="12.7109375" customWidth="1"/>
    <col min="1790" max="1790" width="21" customWidth="1"/>
    <col min="1791" max="1791" width="36.5703125" customWidth="1"/>
    <col min="2038" max="2038" width="4.7109375" customWidth="1"/>
    <col min="2039" max="2039" width="30.7109375" customWidth="1"/>
    <col min="2040" max="2040" width="4.7109375" customWidth="1"/>
    <col min="2041" max="2041" width="13.7109375" customWidth="1"/>
    <col min="2042" max="2044" width="12.7109375" customWidth="1"/>
    <col min="2046" max="2046" width="21" customWidth="1"/>
    <col min="2047" max="2047" width="36.5703125" customWidth="1"/>
    <col min="2294" max="2294" width="4.7109375" customWidth="1"/>
    <col min="2295" max="2295" width="30.7109375" customWidth="1"/>
    <col min="2296" max="2296" width="4.7109375" customWidth="1"/>
    <col min="2297" max="2297" width="13.7109375" customWidth="1"/>
    <col min="2298" max="2300" width="12.7109375" customWidth="1"/>
    <col min="2302" max="2302" width="21" customWidth="1"/>
    <col min="2303" max="2303" width="36.5703125" customWidth="1"/>
    <col min="2550" max="2550" width="4.7109375" customWidth="1"/>
    <col min="2551" max="2551" width="30.7109375" customWidth="1"/>
    <col min="2552" max="2552" width="4.7109375" customWidth="1"/>
    <col min="2553" max="2553" width="13.7109375" customWidth="1"/>
    <col min="2554" max="2556" width="12.7109375" customWidth="1"/>
    <col min="2558" max="2558" width="21" customWidth="1"/>
    <col min="2559" max="2559" width="36.5703125" customWidth="1"/>
    <col min="2806" max="2806" width="4.7109375" customWidth="1"/>
    <col min="2807" max="2807" width="30.7109375" customWidth="1"/>
    <col min="2808" max="2808" width="4.7109375" customWidth="1"/>
    <col min="2809" max="2809" width="13.7109375" customWidth="1"/>
    <col min="2810" max="2812" width="12.7109375" customWidth="1"/>
    <col min="2814" max="2814" width="21" customWidth="1"/>
    <col min="2815" max="2815" width="36.5703125" customWidth="1"/>
    <col min="3062" max="3062" width="4.7109375" customWidth="1"/>
    <col min="3063" max="3063" width="30.7109375" customWidth="1"/>
    <col min="3064" max="3064" width="4.7109375" customWidth="1"/>
    <col min="3065" max="3065" width="13.7109375" customWidth="1"/>
    <col min="3066" max="3068" width="12.7109375" customWidth="1"/>
    <col min="3070" max="3070" width="21" customWidth="1"/>
    <col min="3071" max="3071" width="36.5703125" customWidth="1"/>
    <col min="3318" max="3318" width="4.7109375" customWidth="1"/>
    <col min="3319" max="3319" width="30.7109375" customWidth="1"/>
    <col min="3320" max="3320" width="4.7109375" customWidth="1"/>
    <col min="3321" max="3321" width="13.7109375" customWidth="1"/>
    <col min="3322" max="3324" width="12.7109375" customWidth="1"/>
    <col min="3326" max="3326" width="21" customWidth="1"/>
    <col min="3327" max="3327" width="36.5703125" customWidth="1"/>
    <col min="3574" max="3574" width="4.7109375" customWidth="1"/>
    <col min="3575" max="3575" width="30.7109375" customWidth="1"/>
    <col min="3576" max="3576" width="4.7109375" customWidth="1"/>
    <col min="3577" max="3577" width="13.7109375" customWidth="1"/>
    <col min="3578" max="3580" width="12.7109375" customWidth="1"/>
    <col min="3582" max="3582" width="21" customWidth="1"/>
    <col min="3583" max="3583" width="36.5703125" customWidth="1"/>
    <col min="3830" max="3830" width="4.7109375" customWidth="1"/>
    <col min="3831" max="3831" width="30.7109375" customWidth="1"/>
    <col min="3832" max="3832" width="4.7109375" customWidth="1"/>
    <col min="3833" max="3833" width="13.7109375" customWidth="1"/>
    <col min="3834" max="3836" width="12.7109375" customWidth="1"/>
    <col min="3838" max="3838" width="21" customWidth="1"/>
    <col min="3839" max="3839" width="36.5703125" customWidth="1"/>
    <col min="4086" max="4086" width="4.7109375" customWidth="1"/>
    <col min="4087" max="4087" width="30.7109375" customWidth="1"/>
    <col min="4088" max="4088" width="4.7109375" customWidth="1"/>
    <col min="4089" max="4089" width="13.7109375" customWidth="1"/>
    <col min="4090" max="4092" width="12.7109375" customWidth="1"/>
    <col min="4094" max="4094" width="21" customWidth="1"/>
    <col min="4095" max="4095" width="36.5703125" customWidth="1"/>
    <col min="4342" max="4342" width="4.7109375" customWidth="1"/>
    <col min="4343" max="4343" width="30.7109375" customWidth="1"/>
    <col min="4344" max="4344" width="4.7109375" customWidth="1"/>
    <col min="4345" max="4345" width="13.7109375" customWidth="1"/>
    <col min="4346" max="4348" width="12.7109375" customWidth="1"/>
    <col min="4350" max="4350" width="21" customWidth="1"/>
    <col min="4351" max="4351" width="36.5703125" customWidth="1"/>
    <col min="4598" max="4598" width="4.7109375" customWidth="1"/>
    <col min="4599" max="4599" width="30.7109375" customWidth="1"/>
    <col min="4600" max="4600" width="4.7109375" customWidth="1"/>
    <col min="4601" max="4601" width="13.7109375" customWidth="1"/>
    <col min="4602" max="4604" width="12.7109375" customWidth="1"/>
    <col min="4606" max="4606" width="21" customWidth="1"/>
    <col min="4607" max="4607" width="36.5703125" customWidth="1"/>
    <col min="4854" max="4854" width="4.7109375" customWidth="1"/>
    <col min="4855" max="4855" width="30.7109375" customWidth="1"/>
    <col min="4856" max="4856" width="4.7109375" customWidth="1"/>
    <col min="4857" max="4857" width="13.7109375" customWidth="1"/>
    <col min="4858" max="4860" width="12.7109375" customWidth="1"/>
    <col min="4862" max="4862" width="21" customWidth="1"/>
    <col min="4863" max="4863" width="36.5703125" customWidth="1"/>
    <col min="5110" max="5110" width="4.7109375" customWidth="1"/>
    <col min="5111" max="5111" width="30.7109375" customWidth="1"/>
    <col min="5112" max="5112" width="4.7109375" customWidth="1"/>
    <col min="5113" max="5113" width="13.7109375" customWidth="1"/>
    <col min="5114" max="5116" width="12.7109375" customWidth="1"/>
    <col min="5118" max="5118" width="21" customWidth="1"/>
    <col min="5119" max="5119" width="36.5703125" customWidth="1"/>
    <col min="5366" max="5366" width="4.7109375" customWidth="1"/>
    <col min="5367" max="5367" width="30.7109375" customWidth="1"/>
    <col min="5368" max="5368" width="4.7109375" customWidth="1"/>
    <col min="5369" max="5369" width="13.7109375" customWidth="1"/>
    <col min="5370" max="5372" width="12.7109375" customWidth="1"/>
    <col min="5374" max="5374" width="21" customWidth="1"/>
    <col min="5375" max="5375" width="36.5703125" customWidth="1"/>
    <col min="5622" max="5622" width="4.7109375" customWidth="1"/>
    <col min="5623" max="5623" width="30.7109375" customWidth="1"/>
    <col min="5624" max="5624" width="4.7109375" customWidth="1"/>
    <col min="5625" max="5625" width="13.7109375" customWidth="1"/>
    <col min="5626" max="5628" width="12.7109375" customWidth="1"/>
    <col min="5630" max="5630" width="21" customWidth="1"/>
    <col min="5631" max="5631" width="36.5703125" customWidth="1"/>
    <col min="5878" max="5878" width="4.7109375" customWidth="1"/>
    <col min="5879" max="5879" width="30.7109375" customWidth="1"/>
    <col min="5880" max="5880" width="4.7109375" customWidth="1"/>
    <col min="5881" max="5881" width="13.7109375" customWidth="1"/>
    <col min="5882" max="5884" width="12.7109375" customWidth="1"/>
    <col min="5886" max="5886" width="21" customWidth="1"/>
    <col min="5887" max="5887" width="36.5703125" customWidth="1"/>
    <col min="6134" max="6134" width="4.7109375" customWidth="1"/>
    <col min="6135" max="6135" width="30.7109375" customWidth="1"/>
    <col min="6136" max="6136" width="4.7109375" customWidth="1"/>
    <col min="6137" max="6137" width="13.7109375" customWidth="1"/>
    <col min="6138" max="6140" width="12.7109375" customWidth="1"/>
    <col min="6142" max="6142" width="21" customWidth="1"/>
    <col min="6143" max="6143" width="36.5703125" customWidth="1"/>
    <col min="6390" max="6390" width="4.7109375" customWidth="1"/>
    <col min="6391" max="6391" width="30.7109375" customWidth="1"/>
    <col min="6392" max="6392" width="4.7109375" customWidth="1"/>
    <col min="6393" max="6393" width="13.7109375" customWidth="1"/>
    <col min="6394" max="6396" width="12.7109375" customWidth="1"/>
    <col min="6398" max="6398" width="21" customWidth="1"/>
    <col min="6399" max="6399" width="36.5703125" customWidth="1"/>
    <col min="6646" max="6646" width="4.7109375" customWidth="1"/>
    <col min="6647" max="6647" width="30.7109375" customWidth="1"/>
    <col min="6648" max="6648" width="4.7109375" customWidth="1"/>
    <col min="6649" max="6649" width="13.7109375" customWidth="1"/>
    <col min="6650" max="6652" width="12.7109375" customWidth="1"/>
    <col min="6654" max="6654" width="21" customWidth="1"/>
    <col min="6655" max="6655" width="36.5703125" customWidth="1"/>
    <col min="6902" max="6902" width="4.7109375" customWidth="1"/>
    <col min="6903" max="6903" width="30.7109375" customWidth="1"/>
    <col min="6904" max="6904" width="4.7109375" customWidth="1"/>
    <col min="6905" max="6905" width="13.7109375" customWidth="1"/>
    <col min="6906" max="6908" width="12.7109375" customWidth="1"/>
    <col min="6910" max="6910" width="21" customWidth="1"/>
    <col min="6911" max="6911" width="36.5703125" customWidth="1"/>
    <col min="7158" max="7158" width="4.7109375" customWidth="1"/>
    <col min="7159" max="7159" width="30.7109375" customWidth="1"/>
    <col min="7160" max="7160" width="4.7109375" customWidth="1"/>
    <col min="7161" max="7161" width="13.7109375" customWidth="1"/>
    <col min="7162" max="7164" width="12.7109375" customWidth="1"/>
    <col min="7166" max="7166" width="21" customWidth="1"/>
    <col min="7167" max="7167" width="36.5703125" customWidth="1"/>
    <col min="7414" max="7414" width="4.7109375" customWidth="1"/>
    <col min="7415" max="7415" width="30.7109375" customWidth="1"/>
    <col min="7416" max="7416" width="4.7109375" customWidth="1"/>
    <col min="7417" max="7417" width="13.7109375" customWidth="1"/>
    <col min="7418" max="7420" width="12.7109375" customWidth="1"/>
    <col min="7422" max="7422" width="21" customWidth="1"/>
    <col min="7423" max="7423" width="36.5703125" customWidth="1"/>
    <col min="7670" max="7670" width="4.7109375" customWidth="1"/>
    <col min="7671" max="7671" width="30.7109375" customWidth="1"/>
    <col min="7672" max="7672" width="4.7109375" customWidth="1"/>
    <col min="7673" max="7673" width="13.7109375" customWidth="1"/>
    <col min="7674" max="7676" width="12.7109375" customWidth="1"/>
    <col min="7678" max="7678" width="21" customWidth="1"/>
    <col min="7679" max="7679" width="36.5703125" customWidth="1"/>
    <col min="7926" max="7926" width="4.7109375" customWidth="1"/>
    <col min="7927" max="7927" width="30.7109375" customWidth="1"/>
    <col min="7928" max="7928" width="4.7109375" customWidth="1"/>
    <col min="7929" max="7929" width="13.7109375" customWidth="1"/>
    <col min="7930" max="7932" width="12.7109375" customWidth="1"/>
    <col min="7934" max="7934" width="21" customWidth="1"/>
    <col min="7935" max="7935" width="36.5703125" customWidth="1"/>
    <col min="8182" max="8182" width="4.7109375" customWidth="1"/>
    <col min="8183" max="8183" width="30.7109375" customWidth="1"/>
    <col min="8184" max="8184" width="4.7109375" customWidth="1"/>
    <col min="8185" max="8185" width="13.7109375" customWidth="1"/>
    <col min="8186" max="8188" width="12.7109375" customWidth="1"/>
    <col min="8190" max="8190" width="21" customWidth="1"/>
    <col min="8191" max="8191" width="36.5703125" customWidth="1"/>
    <col min="8438" max="8438" width="4.7109375" customWidth="1"/>
    <col min="8439" max="8439" width="30.7109375" customWidth="1"/>
    <col min="8440" max="8440" width="4.7109375" customWidth="1"/>
    <col min="8441" max="8441" width="13.7109375" customWidth="1"/>
    <col min="8442" max="8444" width="12.7109375" customWidth="1"/>
    <col min="8446" max="8446" width="21" customWidth="1"/>
    <col min="8447" max="8447" width="36.5703125" customWidth="1"/>
    <col min="8694" max="8694" width="4.7109375" customWidth="1"/>
    <col min="8695" max="8695" width="30.7109375" customWidth="1"/>
    <col min="8696" max="8696" width="4.7109375" customWidth="1"/>
    <col min="8697" max="8697" width="13.7109375" customWidth="1"/>
    <col min="8698" max="8700" width="12.7109375" customWidth="1"/>
    <col min="8702" max="8702" width="21" customWidth="1"/>
    <col min="8703" max="8703" width="36.5703125" customWidth="1"/>
    <col min="8950" max="8950" width="4.7109375" customWidth="1"/>
    <col min="8951" max="8951" width="30.7109375" customWidth="1"/>
    <col min="8952" max="8952" width="4.7109375" customWidth="1"/>
    <col min="8953" max="8953" width="13.7109375" customWidth="1"/>
    <col min="8954" max="8956" width="12.7109375" customWidth="1"/>
    <col min="8958" max="8958" width="21" customWidth="1"/>
    <col min="8959" max="8959" width="36.5703125" customWidth="1"/>
    <col min="9206" max="9206" width="4.7109375" customWidth="1"/>
    <col min="9207" max="9207" width="30.7109375" customWidth="1"/>
    <col min="9208" max="9208" width="4.7109375" customWidth="1"/>
    <col min="9209" max="9209" width="13.7109375" customWidth="1"/>
    <col min="9210" max="9212" width="12.7109375" customWidth="1"/>
    <col min="9214" max="9214" width="21" customWidth="1"/>
    <col min="9215" max="9215" width="36.5703125" customWidth="1"/>
    <col min="9462" max="9462" width="4.7109375" customWidth="1"/>
    <col min="9463" max="9463" width="30.7109375" customWidth="1"/>
    <col min="9464" max="9464" width="4.7109375" customWidth="1"/>
    <col min="9465" max="9465" width="13.7109375" customWidth="1"/>
    <col min="9466" max="9468" width="12.7109375" customWidth="1"/>
    <col min="9470" max="9470" width="21" customWidth="1"/>
    <col min="9471" max="9471" width="36.5703125" customWidth="1"/>
    <col min="9718" max="9718" width="4.7109375" customWidth="1"/>
    <col min="9719" max="9719" width="30.7109375" customWidth="1"/>
    <col min="9720" max="9720" width="4.7109375" customWidth="1"/>
    <col min="9721" max="9721" width="13.7109375" customWidth="1"/>
    <col min="9722" max="9724" width="12.7109375" customWidth="1"/>
    <col min="9726" max="9726" width="21" customWidth="1"/>
    <col min="9727" max="9727" width="36.5703125" customWidth="1"/>
    <col min="9974" max="9974" width="4.7109375" customWidth="1"/>
    <col min="9975" max="9975" width="30.7109375" customWidth="1"/>
    <col min="9976" max="9976" width="4.7109375" customWidth="1"/>
    <col min="9977" max="9977" width="13.7109375" customWidth="1"/>
    <col min="9978" max="9980" width="12.7109375" customWidth="1"/>
    <col min="9982" max="9982" width="21" customWidth="1"/>
    <col min="9983" max="9983" width="36.5703125" customWidth="1"/>
    <col min="10230" max="10230" width="4.7109375" customWidth="1"/>
    <col min="10231" max="10231" width="30.7109375" customWidth="1"/>
    <col min="10232" max="10232" width="4.7109375" customWidth="1"/>
    <col min="10233" max="10233" width="13.7109375" customWidth="1"/>
    <col min="10234" max="10236" width="12.7109375" customWidth="1"/>
    <col min="10238" max="10238" width="21" customWidth="1"/>
    <col min="10239" max="10239" width="36.5703125" customWidth="1"/>
    <col min="10486" max="10486" width="4.7109375" customWidth="1"/>
    <col min="10487" max="10487" width="30.7109375" customWidth="1"/>
    <col min="10488" max="10488" width="4.7109375" customWidth="1"/>
    <col min="10489" max="10489" width="13.7109375" customWidth="1"/>
    <col min="10490" max="10492" width="12.7109375" customWidth="1"/>
    <col min="10494" max="10494" width="21" customWidth="1"/>
    <col min="10495" max="10495" width="36.5703125" customWidth="1"/>
    <col min="10742" max="10742" width="4.7109375" customWidth="1"/>
    <col min="10743" max="10743" width="30.7109375" customWidth="1"/>
    <col min="10744" max="10744" width="4.7109375" customWidth="1"/>
    <col min="10745" max="10745" width="13.7109375" customWidth="1"/>
    <col min="10746" max="10748" width="12.7109375" customWidth="1"/>
    <col min="10750" max="10750" width="21" customWidth="1"/>
    <col min="10751" max="10751" width="36.5703125" customWidth="1"/>
    <col min="10998" max="10998" width="4.7109375" customWidth="1"/>
    <col min="10999" max="10999" width="30.7109375" customWidth="1"/>
    <col min="11000" max="11000" width="4.7109375" customWidth="1"/>
    <col min="11001" max="11001" width="13.7109375" customWidth="1"/>
    <col min="11002" max="11004" width="12.7109375" customWidth="1"/>
    <col min="11006" max="11006" width="21" customWidth="1"/>
    <col min="11007" max="11007" width="36.5703125" customWidth="1"/>
    <col min="11254" max="11254" width="4.7109375" customWidth="1"/>
    <col min="11255" max="11255" width="30.7109375" customWidth="1"/>
    <col min="11256" max="11256" width="4.7109375" customWidth="1"/>
    <col min="11257" max="11257" width="13.7109375" customWidth="1"/>
    <col min="11258" max="11260" width="12.7109375" customWidth="1"/>
    <col min="11262" max="11262" width="21" customWidth="1"/>
    <col min="11263" max="11263" width="36.5703125" customWidth="1"/>
    <col min="11510" max="11510" width="4.7109375" customWidth="1"/>
    <col min="11511" max="11511" width="30.7109375" customWidth="1"/>
    <col min="11512" max="11512" width="4.7109375" customWidth="1"/>
    <col min="11513" max="11513" width="13.7109375" customWidth="1"/>
    <col min="11514" max="11516" width="12.7109375" customWidth="1"/>
    <col min="11518" max="11518" width="21" customWidth="1"/>
    <col min="11519" max="11519" width="36.5703125" customWidth="1"/>
    <col min="11766" max="11766" width="4.7109375" customWidth="1"/>
    <col min="11767" max="11767" width="30.7109375" customWidth="1"/>
    <col min="11768" max="11768" width="4.7109375" customWidth="1"/>
    <col min="11769" max="11769" width="13.7109375" customWidth="1"/>
    <col min="11770" max="11772" width="12.7109375" customWidth="1"/>
    <col min="11774" max="11774" width="21" customWidth="1"/>
    <col min="11775" max="11775" width="36.5703125" customWidth="1"/>
    <col min="12022" max="12022" width="4.7109375" customWidth="1"/>
    <col min="12023" max="12023" width="30.7109375" customWidth="1"/>
    <col min="12024" max="12024" width="4.7109375" customWidth="1"/>
    <col min="12025" max="12025" width="13.7109375" customWidth="1"/>
    <col min="12026" max="12028" width="12.7109375" customWidth="1"/>
    <col min="12030" max="12030" width="21" customWidth="1"/>
    <col min="12031" max="12031" width="36.5703125" customWidth="1"/>
    <col min="12278" max="12278" width="4.7109375" customWidth="1"/>
    <col min="12279" max="12279" width="30.7109375" customWidth="1"/>
    <col min="12280" max="12280" width="4.7109375" customWidth="1"/>
    <col min="12281" max="12281" width="13.7109375" customWidth="1"/>
    <col min="12282" max="12284" width="12.7109375" customWidth="1"/>
    <col min="12286" max="12286" width="21" customWidth="1"/>
    <col min="12287" max="12287" width="36.5703125" customWidth="1"/>
    <col min="12534" max="12534" width="4.7109375" customWidth="1"/>
    <col min="12535" max="12535" width="30.7109375" customWidth="1"/>
    <col min="12536" max="12536" width="4.7109375" customWidth="1"/>
    <col min="12537" max="12537" width="13.7109375" customWidth="1"/>
    <col min="12538" max="12540" width="12.7109375" customWidth="1"/>
    <col min="12542" max="12542" width="21" customWidth="1"/>
    <col min="12543" max="12543" width="36.5703125" customWidth="1"/>
    <col min="12790" max="12790" width="4.7109375" customWidth="1"/>
    <col min="12791" max="12791" width="30.7109375" customWidth="1"/>
    <col min="12792" max="12792" width="4.7109375" customWidth="1"/>
    <col min="12793" max="12793" width="13.7109375" customWidth="1"/>
    <col min="12794" max="12796" width="12.7109375" customWidth="1"/>
    <col min="12798" max="12798" width="21" customWidth="1"/>
    <col min="12799" max="12799" width="36.5703125" customWidth="1"/>
    <col min="13046" max="13046" width="4.7109375" customWidth="1"/>
    <col min="13047" max="13047" width="30.7109375" customWidth="1"/>
    <col min="13048" max="13048" width="4.7109375" customWidth="1"/>
    <col min="13049" max="13049" width="13.7109375" customWidth="1"/>
    <col min="13050" max="13052" width="12.7109375" customWidth="1"/>
    <col min="13054" max="13054" width="21" customWidth="1"/>
    <col min="13055" max="13055" width="36.5703125" customWidth="1"/>
    <col min="13302" max="13302" width="4.7109375" customWidth="1"/>
    <col min="13303" max="13303" width="30.7109375" customWidth="1"/>
    <col min="13304" max="13304" width="4.7109375" customWidth="1"/>
    <col min="13305" max="13305" width="13.7109375" customWidth="1"/>
    <col min="13306" max="13308" width="12.7109375" customWidth="1"/>
    <col min="13310" max="13310" width="21" customWidth="1"/>
    <col min="13311" max="13311" width="36.5703125" customWidth="1"/>
    <col min="13558" max="13558" width="4.7109375" customWidth="1"/>
    <col min="13559" max="13559" width="30.7109375" customWidth="1"/>
    <col min="13560" max="13560" width="4.7109375" customWidth="1"/>
    <col min="13561" max="13561" width="13.7109375" customWidth="1"/>
    <col min="13562" max="13564" width="12.7109375" customWidth="1"/>
    <col min="13566" max="13566" width="21" customWidth="1"/>
    <col min="13567" max="13567" width="36.5703125" customWidth="1"/>
    <col min="13814" max="13814" width="4.7109375" customWidth="1"/>
    <col min="13815" max="13815" width="30.7109375" customWidth="1"/>
    <col min="13816" max="13816" width="4.7109375" customWidth="1"/>
    <col min="13817" max="13817" width="13.7109375" customWidth="1"/>
    <col min="13818" max="13820" width="12.7109375" customWidth="1"/>
    <col min="13822" max="13822" width="21" customWidth="1"/>
    <col min="13823" max="13823" width="36.5703125" customWidth="1"/>
    <col min="14070" max="14070" width="4.7109375" customWidth="1"/>
    <col min="14071" max="14071" width="30.7109375" customWidth="1"/>
    <col min="14072" max="14072" width="4.7109375" customWidth="1"/>
    <col min="14073" max="14073" width="13.7109375" customWidth="1"/>
    <col min="14074" max="14076" width="12.7109375" customWidth="1"/>
    <col min="14078" max="14078" width="21" customWidth="1"/>
    <col min="14079" max="14079" width="36.5703125" customWidth="1"/>
    <col min="14326" max="14326" width="4.7109375" customWidth="1"/>
    <col min="14327" max="14327" width="30.7109375" customWidth="1"/>
    <col min="14328" max="14328" width="4.7109375" customWidth="1"/>
    <col min="14329" max="14329" width="13.7109375" customWidth="1"/>
    <col min="14330" max="14332" width="12.7109375" customWidth="1"/>
    <col min="14334" max="14334" width="21" customWidth="1"/>
    <col min="14335" max="14335" width="36.5703125" customWidth="1"/>
    <col min="14582" max="14582" width="4.7109375" customWidth="1"/>
    <col min="14583" max="14583" width="30.7109375" customWidth="1"/>
    <col min="14584" max="14584" width="4.7109375" customWidth="1"/>
    <col min="14585" max="14585" width="13.7109375" customWidth="1"/>
    <col min="14586" max="14588" width="12.7109375" customWidth="1"/>
    <col min="14590" max="14590" width="21" customWidth="1"/>
    <col min="14591" max="14591" width="36.5703125" customWidth="1"/>
    <col min="14838" max="14838" width="4.7109375" customWidth="1"/>
    <col min="14839" max="14839" width="30.7109375" customWidth="1"/>
    <col min="14840" max="14840" width="4.7109375" customWidth="1"/>
    <col min="14841" max="14841" width="13.7109375" customWidth="1"/>
    <col min="14842" max="14844" width="12.7109375" customWidth="1"/>
    <col min="14846" max="14846" width="21" customWidth="1"/>
    <col min="14847" max="14847" width="36.5703125" customWidth="1"/>
    <col min="15094" max="15094" width="4.7109375" customWidth="1"/>
    <col min="15095" max="15095" width="30.7109375" customWidth="1"/>
    <col min="15096" max="15096" width="4.7109375" customWidth="1"/>
    <col min="15097" max="15097" width="13.7109375" customWidth="1"/>
    <col min="15098" max="15100" width="12.7109375" customWidth="1"/>
    <col min="15102" max="15102" width="21" customWidth="1"/>
    <col min="15103" max="15103" width="36.5703125" customWidth="1"/>
    <col min="15350" max="15350" width="4.7109375" customWidth="1"/>
    <col min="15351" max="15351" width="30.7109375" customWidth="1"/>
    <col min="15352" max="15352" width="4.7109375" customWidth="1"/>
    <col min="15353" max="15353" width="13.7109375" customWidth="1"/>
    <col min="15354" max="15356" width="12.7109375" customWidth="1"/>
    <col min="15358" max="15358" width="21" customWidth="1"/>
    <col min="15359" max="15359" width="36.5703125" customWidth="1"/>
    <col min="15606" max="15606" width="4.7109375" customWidth="1"/>
    <col min="15607" max="15607" width="30.7109375" customWidth="1"/>
    <col min="15608" max="15608" width="4.7109375" customWidth="1"/>
    <col min="15609" max="15609" width="13.7109375" customWidth="1"/>
    <col min="15610" max="15612" width="12.7109375" customWidth="1"/>
    <col min="15614" max="15614" width="21" customWidth="1"/>
    <col min="15615" max="15615" width="36.5703125" customWidth="1"/>
    <col min="15862" max="15862" width="4.7109375" customWidth="1"/>
    <col min="15863" max="15863" width="30.7109375" customWidth="1"/>
    <col min="15864" max="15864" width="4.7109375" customWidth="1"/>
    <col min="15865" max="15865" width="13.7109375" customWidth="1"/>
    <col min="15866" max="15868" width="12.7109375" customWidth="1"/>
    <col min="15870" max="15870" width="21" customWidth="1"/>
    <col min="15871" max="15871" width="36.5703125" customWidth="1"/>
    <col min="16118" max="16118" width="4.7109375" customWidth="1"/>
    <col min="16119" max="16119" width="30.7109375" customWidth="1"/>
    <col min="16120" max="16120" width="4.7109375" customWidth="1"/>
    <col min="16121" max="16121" width="13.7109375" customWidth="1"/>
    <col min="16122" max="16124" width="12.7109375" customWidth="1"/>
    <col min="16126" max="16126" width="21" customWidth="1"/>
    <col min="16127" max="16127" width="36.5703125" customWidth="1"/>
  </cols>
  <sheetData>
    <row r="1" spans="1:6" ht="12.75" customHeight="1">
      <c r="B1" s="93" t="e">
        <f>+Rmet!E1</f>
        <v>#REF!</v>
      </c>
    </row>
    <row r="2" spans="1:6" ht="12.75" customHeight="1">
      <c r="B2" s="93" t="str">
        <f>+Rmet!E2</f>
        <v>KANALIZACIJA ZGORNJE ŠKOFIJE - TRETJA ŠKOFIJA</v>
      </c>
    </row>
    <row r="3" spans="1:6" ht="12.75" customHeight="1">
      <c r="B3" s="93"/>
    </row>
    <row r="4" spans="1:6" ht="12.75" customHeight="1">
      <c r="B4" s="93"/>
    </row>
    <row r="5" spans="1:6" ht="12.75" customHeight="1">
      <c r="B5" s="93"/>
    </row>
    <row r="6" spans="1:6" ht="15.75">
      <c r="A6" s="22" t="s">
        <v>39</v>
      </c>
      <c r="B6" s="23" t="s">
        <v>38</v>
      </c>
      <c r="C6" s="111"/>
      <c r="D6" s="135"/>
      <c r="E6" s="135"/>
      <c r="F6" s="121"/>
    </row>
    <row r="7" spans="1:6" ht="12.75" customHeight="1">
      <c r="A7" s="45"/>
      <c r="B7" s="46"/>
      <c r="C7" s="111"/>
      <c r="D7" s="135"/>
      <c r="E7" s="135"/>
      <c r="F7" s="121"/>
    </row>
    <row r="8" spans="1:6" ht="128.25" customHeight="1">
      <c r="A8" s="45">
        <v>1</v>
      </c>
      <c r="B8" s="20" t="s">
        <v>90</v>
      </c>
      <c r="C8" s="36"/>
      <c r="D8" s="91"/>
      <c r="E8" s="135"/>
      <c r="F8" s="121"/>
    </row>
    <row r="9" spans="1:6" ht="15">
      <c r="A9" s="45"/>
      <c r="B9" s="72" t="s">
        <v>139</v>
      </c>
      <c r="C9" s="36" t="s">
        <v>13</v>
      </c>
      <c r="D9" s="60">
        <f>prD!D89*0.3</f>
        <v>33.9</v>
      </c>
      <c r="E9" s="60"/>
      <c r="F9" s="42">
        <f t="shared" ref="F9:F14" si="0">D9*E9</f>
        <v>0</v>
      </c>
    </row>
    <row r="10" spans="1:6" ht="15">
      <c r="A10" s="45"/>
      <c r="B10" s="72" t="s">
        <v>144</v>
      </c>
      <c r="C10" s="36" t="s">
        <v>13</v>
      </c>
      <c r="D10" s="60">
        <f>prD!D90*0.3</f>
        <v>91.5</v>
      </c>
      <c r="E10" s="60"/>
      <c r="F10" s="42">
        <f t="shared" si="0"/>
        <v>0</v>
      </c>
    </row>
    <row r="11" spans="1:6" ht="15">
      <c r="A11" s="45"/>
      <c r="B11" s="72" t="s">
        <v>145</v>
      </c>
      <c r="C11" s="36" t="s">
        <v>13</v>
      </c>
      <c r="D11" s="60">
        <f>prD!D91*0.3</f>
        <v>0</v>
      </c>
      <c r="E11" s="60"/>
      <c r="F11" s="42">
        <f t="shared" si="0"/>
        <v>0</v>
      </c>
    </row>
    <row r="12" spans="1:6" ht="15">
      <c r="A12" s="45"/>
      <c r="B12" s="72" t="s">
        <v>146</v>
      </c>
      <c r="C12" s="36" t="s">
        <v>13</v>
      </c>
      <c r="D12" s="60">
        <f>prD!D92*0.3</f>
        <v>49.5</v>
      </c>
      <c r="E12" s="60"/>
      <c r="F12" s="42">
        <f t="shared" si="0"/>
        <v>0</v>
      </c>
    </row>
    <row r="13" spans="1:6" ht="15">
      <c r="A13" s="45"/>
      <c r="B13" s="72" t="s">
        <v>147</v>
      </c>
      <c r="C13" s="36" t="s">
        <v>13</v>
      </c>
      <c r="D13" s="60">
        <f>prD!D93*0.3</f>
        <v>29.279999999999998</v>
      </c>
      <c r="E13" s="60"/>
      <c r="F13" s="42">
        <f t="shared" si="0"/>
        <v>0</v>
      </c>
    </row>
    <row r="14" spans="1:6" ht="15">
      <c r="A14" s="45"/>
      <c r="B14" s="72" t="s">
        <v>148</v>
      </c>
      <c r="C14" s="36" t="s">
        <v>13</v>
      </c>
      <c r="D14" s="60">
        <f>prD!D94*0.3</f>
        <v>19.77</v>
      </c>
      <c r="E14" s="60"/>
      <c r="F14" s="42">
        <f t="shared" si="0"/>
        <v>0</v>
      </c>
    </row>
    <row r="15" spans="1:6" ht="15">
      <c r="A15" s="45"/>
      <c r="B15" s="72" t="s">
        <v>149</v>
      </c>
      <c r="C15" s="36" t="s">
        <v>13</v>
      </c>
      <c r="D15" s="60">
        <f>prD!D95*0.3</f>
        <v>21.599999999999998</v>
      </c>
      <c r="E15" s="60"/>
      <c r="F15" s="42">
        <f t="shared" ref="F15:F16" si="1">D15*E15</f>
        <v>0</v>
      </c>
    </row>
    <row r="16" spans="1:6" ht="15">
      <c r="A16" s="45"/>
      <c r="B16" s="72" t="s">
        <v>150</v>
      </c>
      <c r="C16" s="36" t="s">
        <v>13</v>
      </c>
      <c r="D16" s="60">
        <f>prD!D96*0.3</f>
        <v>0.63</v>
      </c>
      <c r="E16" s="60"/>
      <c r="F16" s="42">
        <f t="shared" si="1"/>
        <v>0</v>
      </c>
    </row>
    <row r="17" spans="1:6" ht="12.75" customHeight="1">
      <c r="A17" s="45"/>
      <c r="B17" s="72"/>
      <c r="C17" s="111"/>
      <c r="D17" s="135"/>
      <c r="E17" s="135"/>
      <c r="F17" s="121"/>
    </row>
    <row r="18" spans="1:6" ht="126.75" customHeight="1">
      <c r="A18" s="45">
        <f>+A8+1</f>
        <v>2</v>
      </c>
      <c r="B18" s="72" t="s">
        <v>41</v>
      </c>
      <c r="C18" s="111"/>
      <c r="D18" s="135"/>
      <c r="E18" s="131"/>
      <c r="F18" s="153"/>
    </row>
    <row r="19" spans="1:6" ht="12.75" customHeight="1">
      <c r="A19" s="45"/>
      <c r="B19" s="72" t="s">
        <v>139</v>
      </c>
      <c r="C19" s="111" t="s">
        <v>14</v>
      </c>
      <c r="D19" s="135">
        <f>prD!D79</f>
        <v>26</v>
      </c>
      <c r="E19" s="131"/>
      <c r="F19" s="153">
        <f t="shared" ref="F19:F24" si="2">D19*E19</f>
        <v>0</v>
      </c>
    </row>
    <row r="20" spans="1:6" ht="12.75" customHeight="1">
      <c r="A20" s="45"/>
      <c r="B20" s="72" t="s">
        <v>144</v>
      </c>
      <c r="C20" s="111" t="s">
        <v>14</v>
      </c>
      <c r="D20" s="135">
        <f>prD!D80</f>
        <v>0</v>
      </c>
      <c r="E20" s="131"/>
      <c r="F20" s="153">
        <f t="shared" si="2"/>
        <v>0</v>
      </c>
    </row>
    <row r="21" spans="1:6" ht="12.75" customHeight="1">
      <c r="A21" s="45"/>
      <c r="B21" s="72" t="s">
        <v>145</v>
      </c>
      <c r="C21" s="111" t="s">
        <v>14</v>
      </c>
      <c r="D21" s="135">
        <f>prD!D81</f>
        <v>0</v>
      </c>
      <c r="E21" s="131"/>
      <c r="F21" s="153">
        <f t="shared" si="2"/>
        <v>0</v>
      </c>
    </row>
    <row r="22" spans="1:6" ht="12.75" customHeight="1">
      <c r="A22" s="45"/>
      <c r="B22" s="72" t="s">
        <v>146</v>
      </c>
      <c r="C22" s="111" t="s">
        <v>14</v>
      </c>
      <c r="D22" s="135">
        <v>0</v>
      </c>
      <c r="E22" s="131"/>
      <c r="F22" s="153">
        <f t="shared" si="2"/>
        <v>0</v>
      </c>
    </row>
    <row r="23" spans="1:6" ht="12.75" customHeight="1">
      <c r="A23" s="45"/>
      <c r="B23" s="72" t="s">
        <v>147</v>
      </c>
      <c r="C23" s="111" t="s">
        <v>14</v>
      </c>
      <c r="D23" s="135">
        <v>0</v>
      </c>
      <c r="E23" s="131"/>
      <c r="F23" s="153">
        <f t="shared" si="2"/>
        <v>0</v>
      </c>
    </row>
    <row r="24" spans="1:6" ht="12.75" customHeight="1">
      <c r="A24" s="45"/>
      <c r="B24" s="72" t="s">
        <v>148</v>
      </c>
      <c r="C24" s="111" t="s">
        <v>14</v>
      </c>
      <c r="D24" s="135">
        <v>0</v>
      </c>
      <c r="E24" s="131"/>
      <c r="F24" s="153">
        <f t="shared" si="2"/>
        <v>0</v>
      </c>
    </row>
    <row r="25" spans="1:6" ht="12.75" customHeight="1">
      <c r="A25" s="45"/>
      <c r="B25" s="72" t="s">
        <v>149</v>
      </c>
      <c r="C25" s="111" t="s">
        <v>14</v>
      </c>
      <c r="D25" s="135">
        <v>0</v>
      </c>
      <c r="E25" s="131"/>
      <c r="F25" s="153">
        <f t="shared" ref="F25:F26" si="3">D25*E25</f>
        <v>0</v>
      </c>
    </row>
    <row r="26" spans="1:6" ht="12.75" customHeight="1">
      <c r="A26" s="45"/>
      <c r="B26" s="72" t="s">
        <v>150</v>
      </c>
      <c r="C26" s="111" t="s">
        <v>14</v>
      </c>
      <c r="D26" s="135">
        <v>0</v>
      </c>
      <c r="E26" s="131"/>
      <c r="F26" s="153">
        <f t="shared" si="3"/>
        <v>0</v>
      </c>
    </row>
    <row r="27" spans="1:6" ht="12.75" customHeight="1">
      <c r="A27" s="45"/>
      <c r="B27" s="20"/>
      <c r="C27" s="111"/>
      <c r="D27" s="135"/>
      <c r="E27" s="135"/>
      <c r="F27" s="121"/>
    </row>
    <row r="28" spans="1:6" ht="153" customHeight="1">
      <c r="A28" s="45">
        <f>+A18+1</f>
        <v>3</v>
      </c>
      <c r="B28" s="71" t="s">
        <v>42</v>
      </c>
      <c r="C28" s="114"/>
      <c r="D28" s="149"/>
      <c r="E28" s="139"/>
      <c r="F28" s="123"/>
    </row>
    <row r="29" spans="1:6" ht="12.75" customHeight="1">
      <c r="A29" s="45"/>
      <c r="B29" s="72" t="s">
        <v>139</v>
      </c>
      <c r="C29" s="114" t="s">
        <v>13</v>
      </c>
      <c r="D29" s="135">
        <f>prD!D69</f>
        <v>16.8</v>
      </c>
      <c r="E29" s="139"/>
      <c r="F29" s="123">
        <f t="shared" ref="F29:F34" si="4">D29*E29</f>
        <v>0</v>
      </c>
    </row>
    <row r="30" spans="1:6" ht="12.75" customHeight="1">
      <c r="A30" s="45"/>
      <c r="B30" s="72" t="s">
        <v>144</v>
      </c>
      <c r="C30" s="114" t="s">
        <v>13</v>
      </c>
      <c r="D30" s="135">
        <f>prD!D70</f>
        <v>0</v>
      </c>
      <c r="E30" s="139"/>
      <c r="F30" s="123">
        <f t="shared" si="4"/>
        <v>0</v>
      </c>
    </row>
    <row r="31" spans="1:6" ht="12.75" customHeight="1">
      <c r="A31" s="45"/>
      <c r="B31" s="72" t="s">
        <v>145</v>
      </c>
      <c r="C31" s="114" t="s">
        <v>13</v>
      </c>
      <c r="D31" s="135">
        <f>prD!D71</f>
        <v>12.2</v>
      </c>
      <c r="E31" s="139"/>
      <c r="F31" s="123">
        <f t="shared" si="4"/>
        <v>0</v>
      </c>
    </row>
    <row r="32" spans="1:6" ht="12.75" customHeight="1">
      <c r="A32" s="45"/>
      <c r="B32" s="72" t="s">
        <v>146</v>
      </c>
      <c r="C32" s="114" t="s">
        <v>13</v>
      </c>
      <c r="D32" s="135">
        <f>prD!D72</f>
        <v>0</v>
      </c>
      <c r="E32" s="139"/>
      <c r="F32" s="123">
        <f t="shared" si="4"/>
        <v>0</v>
      </c>
    </row>
    <row r="33" spans="1:6" ht="12.75" customHeight="1">
      <c r="A33" s="45"/>
      <c r="B33" s="72" t="s">
        <v>147</v>
      </c>
      <c r="C33" s="114" t="s">
        <v>13</v>
      </c>
      <c r="D33" s="135">
        <f>prD!D73</f>
        <v>0</v>
      </c>
      <c r="E33" s="139"/>
      <c r="F33" s="123">
        <f t="shared" si="4"/>
        <v>0</v>
      </c>
    </row>
    <row r="34" spans="1:6" ht="12.75" customHeight="1">
      <c r="A34" s="45"/>
      <c r="B34" s="72" t="s">
        <v>148</v>
      </c>
      <c r="C34" s="114" t="s">
        <v>13</v>
      </c>
      <c r="D34" s="135">
        <f>prD!D74</f>
        <v>0</v>
      </c>
      <c r="E34" s="139"/>
      <c r="F34" s="123">
        <f t="shared" si="4"/>
        <v>0</v>
      </c>
    </row>
    <row r="35" spans="1:6" ht="12.75" customHeight="1">
      <c r="A35" s="45"/>
      <c r="B35" s="72" t="s">
        <v>149</v>
      </c>
      <c r="C35" s="114" t="s">
        <v>13</v>
      </c>
      <c r="D35" s="135">
        <f>prD!D75</f>
        <v>1.4</v>
      </c>
      <c r="E35" s="139"/>
      <c r="F35" s="123">
        <f t="shared" ref="F35:F36" si="5">D35*E35</f>
        <v>0</v>
      </c>
    </row>
    <row r="36" spans="1:6" ht="12.75" customHeight="1">
      <c r="A36" s="45"/>
      <c r="B36" s="72" t="s">
        <v>150</v>
      </c>
      <c r="C36" s="114" t="s">
        <v>13</v>
      </c>
      <c r="D36" s="135">
        <f>prD!D76</f>
        <v>0</v>
      </c>
      <c r="E36" s="139"/>
      <c r="F36" s="123">
        <f t="shared" si="5"/>
        <v>0</v>
      </c>
    </row>
    <row r="37" spans="1:6" ht="12.75" customHeight="1">
      <c r="A37" s="45"/>
      <c r="B37" s="46"/>
      <c r="C37" s="111"/>
      <c r="D37" s="135"/>
      <c r="E37" s="135"/>
      <c r="F37" s="121"/>
    </row>
    <row r="38" spans="1:6" ht="165" customHeight="1">
      <c r="A38" s="45">
        <f>+A28+1</f>
        <v>4</v>
      </c>
      <c r="B38" s="252" t="s">
        <v>91</v>
      </c>
      <c r="C38" s="111"/>
      <c r="D38" s="151"/>
      <c r="E38" s="132"/>
      <c r="F38" s="133"/>
    </row>
    <row r="39" spans="1:6" ht="12.75" customHeight="1">
      <c r="A39" s="45"/>
      <c r="B39" s="72" t="s">
        <v>139</v>
      </c>
      <c r="C39" s="111" t="s">
        <v>16</v>
      </c>
      <c r="D39" s="135">
        <v>0</v>
      </c>
      <c r="E39" s="135"/>
      <c r="F39" s="123">
        <f>D39*E39</f>
        <v>0</v>
      </c>
    </row>
    <row r="40" spans="1:6" ht="12.75" customHeight="1">
      <c r="A40" s="45"/>
      <c r="B40" s="72" t="s">
        <v>144</v>
      </c>
      <c r="C40" s="111" t="s">
        <v>16</v>
      </c>
      <c r="D40" s="135">
        <v>0</v>
      </c>
      <c r="E40" s="135"/>
      <c r="F40" s="123">
        <f t="shared" ref="F40:F44" si="6">D40*E40</f>
        <v>0</v>
      </c>
    </row>
    <row r="41" spans="1:6" ht="12.75" customHeight="1">
      <c r="A41" s="45"/>
      <c r="B41" s="72" t="s">
        <v>145</v>
      </c>
      <c r="C41" s="111" t="s">
        <v>16</v>
      </c>
      <c r="D41" s="135">
        <v>0</v>
      </c>
      <c r="E41" s="135"/>
      <c r="F41" s="123">
        <f t="shared" si="6"/>
        <v>0</v>
      </c>
    </row>
    <row r="42" spans="1:6" ht="12.75" customHeight="1">
      <c r="A42" s="45"/>
      <c r="B42" s="72" t="s">
        <v>146</v>
      </c>
      <c r="C42" s="111" t="s">
        <v>16</v>
      </c>
      <c r="D42" s="135">
        <v>0</v>
      </c>
      <c r="E42" s="135"/>
      <c r="F42" s="123">
        <f t="shared" si="6"/>
        <v>0</v>
      </c>
    </row>
    <row r="43" spans="1:6" ht="12.75" customHeight="1">
      <c r="A43" s="45"/>
      <c r="B43" s="72" t="s">
        <v>147</v>
      </c>
      <c r="C43" s="111" t="s">
        <v>16</v>
      </c>
      <c r="D43" s="135">
        <v>0</v>
      </c>
      <c r="E43" s="135"/>
      <c r="F43" s="123">
        <f t="shared" si="6"/>
        <v>0</v>
      </c>
    </row>
    <row r="44" spans="1:6" ht="12.75" customHeight="1">
      <c r="A44" s="45"/>
      <c r="B44" s="72" t="s">
        <v>148</v>
      </c>
      <c r="C44" s="111" t="s">
        <v>16</v>
      </c>
      <c r="D44" s="135">
        <v>0</v>
      </c>
      <c r="E44" s="135"/>
      <c r="F44" s="123">
        <f t="shared" si="6"/>
        <v>0</v>
      </c>
    </row>
    <row r="45" spans="1:6" ht="12.75" customHeight="1">
      <c r="A45" s="45"/>
      <c r="B45" s="72" t="s">
        <v>149</v>
      </c>
      <c r="C45" s="111" t="s">
        <v>16</v>
      </c>
      <c r="D45" s="135">
        <v>0</v>
      </c>
      <c r="E45" s="135"/>
      <c r="F45" s="123">
        <f t="shared" ref="F45:F46" si="7">D45*E45</f>
        <v>0</v>
      </c>
    </row>
    <row r="46" spans="1:6" ht="12.75" customHeight="1">
      <c r="A46" s="45"/>
      <c r="B46" s="72" t="s">
        <v>150</v>
      </c>
      <c r="C46" s="111" t="s">
        <v>16</v>
      </c>
      <c r="D46" s="135">
        <v>0</v>
      </c>
      <c r="E46" s="135"/>
      <c r="F46" s="123">
        <f t="shared" si="7"/>
        <v>0</v>
      </c>
    </row>
    <row r="47" spans="1:6" ht="12.75" customHeight="1">
      <c r="A47" s="45"/>
      <c r="B47" s="72"/>
      <c r="C47" s="111"/>
      <c r="D47" s="135"/>
      <c r="E47" s="135"/>
      <c r="F47" s="123"/>
    </row>
    <row r="48" spans="1:6" ht="102">
      <c r="A48" s="45">
        <f>+A38+1</f>
        <v>5</v>
      </c>
      <c r="B48" s="72" t="s">
        <v>99</v>
      </c>
      <c r="C48" s="111"/>
      <c r="D48" s="135"/>
      <c r="E48" s="131"/>
      <c r="F48" s="121"/>
    </row>
    <row r="49" spans="1:6" ht="12.75" customHeight="1">
      <c r="A49" s="45"/>
      <c r="B49" s="72" t="s">
        <v>139</v>
      </c>
      <c r="C49" s="111" t="s">
        <v>14</v>
      </c>
      <c r="D49" s="110">
        <f>prD!D89</f>
        <v>113</v>
      </c>
      <c r="E49" s="131"/>
      <c r="F49" s="121">
        <f t="shared" ref="F49:F54" si="8">D49*E49</f>
        <v>0</v>
      </c>
    </row>
    <row r="50" spans="1:6" ht="12.75" customHeight="1">
      <c r="A50" s="45"/>
      <c r="B50" s="72" t="s">
        <v>144</v>
      </c>
      <c r="C50" s="111" t="s">
        <v>14</v>
      </c>
      <c r="D50" s="110">
        <f>prD!D90</f>
        <v>305</v>
      </c>
      <c r="E50" s="131"/>
      <c r="F50" s="121">
        <f t="shared" si="8"/>
        <v>0</v>
      </c>
    </row>
    <row r="51" spans="1:6" ht="12.75" customHeight="1">
      <c r="A51" s="45"/>
      <c r="B51" s="72" t="s">
        <v>145</v>
      </c>
      <c r="C51" s="111" t="s">
        <v>14</v>
      </c>
      <c r="D51" s="110">
        <f>prD!D91</f>
        <v>0</v>
      </c>
      <c r="E51" s="131"/>
      <c r="F51" s="121">
        <f t="shared" si="8"/>
        <v>0</v>
      </c>
    </row>
    <row r="52" spans="1:6" ht="12.75" customHeight="1">
      <c r="A52" s="45"/>
      <c r="B52" s="72" t="s">
        <v>146</v>
      </c>
      <c r="C52" s="111" t="s">
        <v>14</v>
      </c>
      <c r="D52" s="110">
        <f>prD!D92</f>
        <v>165</v>
      </c>
      <c r="E52" s="131"/>
      <c r="F52" s="121">
        <f t="shared" si="8"/>
        <v>0</v>
      </c>
    </row>
    <row r="53" spans="1:6" ht="12.75" customHeight="1">
      <c r="A53" s="45"/>
      <c r="B53" s="72" t="s">
        <v>147</v>
      </c>
      <c r="C53" s="111" t="s">
        <v>14</v>
      </c>
      <c r="D53" s="110">
        <f>prD!D93</f>
        <v>97.6</v>
      </c>
      <c r="E53" s="131"/>
      <c r="F53" s="121">
        <f t="shared" si="8"/>
        <v>0</v>
      </c>
    </row>
    <row r="54" spans="1:6" ht="12.75" customHeight="1">
      <c r="A54" s="45"/>
      <c r="B54" s="72" t="s">
        <v>148</v>
      </c>
      <c r="C54" s="111" t="s">
        <v>14</v>
      </c>
      <c r="D54" s="110">
        <f>prD!D94</f>
        <v>65.900000000000006</v>
      </c>
      <c r="E54" s="131"/>
      <c r="F54" s="121">
        <f t="shared" si="8"/>
        <v>0</v>
      </c>
    </row>
    <row r="55" spans="1:6" ht="12.75" customHeight="1">
      <c r="A55" s="45"/>
      <c r="B55" s="72" t="s">
        <v>149</v>
      </c>
      <c r="C55" s="111" t="s">
        <v>14</v>
      </c>
      <c r="D55" s="110">
        <f>prD!D95</f>
        <v>72</v>
      </c>
      <c r="E55" s="131"/>
      <c r="F55" s="121">
        <f t="shared" ref="F55:F56" si="9">D55*E55</f>
        <v>0</v>
      </c>
    </row>
    <row r="56" spans="1:6" ht="12.75" customHeight="1">
      <c r="A56" s="45"/>
      <c r="B56" s="72" t="s">
        <v>150</v>
      </c>
      <c r="C56" s="111" t="s">
        <v>14</v>
      </c>
      <c r="D56" s="110">
        <f>prD!D96</f>
        <v>2.1</v>
      </c>
      <c r="E56" s="131"/>
      <c r="F56" s="121">
        <f t="shared" si="9"/>
        <v>0</v>
      </c>
    </row>
    <row r="57" spans="1:6" ht="12.75" customHeight="1">
      <c r="A57" s="45"/>
      <c r="B57" s="55"/>
      <c r="C57" s="114"/>
      <c r="D57" s="144"/>
      <c r="E57" s="142"/>
      <c r="F57" s="123"/>
    </row>
    <row r="58" spans="1:6" ht="51">
      <c r="A58" s="45">
        <v>6</v>
      </c>
      <c r="B58" s="55" t="s">
        <v>43</v>
      </c>
      <c r="C58" s="114"/>
      <c r="D58" s="144"/>
      <c r="E58" s="142"/>
      <c r="F58" s="123"/>
    </row>
    <row r="59" spans="1:6" ht="12.75" customHeight="1">
      <c r="A59" s="45"/>
      <c r="B59" s="72" t="s">
        <v>139</v>
      </c>
      <c r="C59" s="111" t="s">
        <v>14</v>
      </c>
      <c r="D59" s="135">
        <f>prD!D89</f>
        <v>113</v>
      </c>
      <c r="E59" s="142"/>
      <c r="F59" s="123">
        <f>D59*E59</f>
        <v>0</v>
      </c>
    </row>
    <row r="60" spans="1:6" ht="12.75" customHeight="1">
      <c r="A60" s="45"/>
      <c r="B60" s="72" t="s">
        <v>144</v>
      </c>
      <c r="C60" s="111" t="s">
        <v>14</v>
      </c>
      <c r="D60" s="135">
        <f>prD!D90</f>
        <v>305</v>
      </c>
      <c r="E60" s="142"/>
      <c r="F60" s="123">
        <f t="shared" ref="F60:F64" si="10">D60*E60</f>
        <v>0</v>
      </c>
    </row>
    <row r="61" spans="1:6" ht="12.75" customHeight="1">
      <c r="A61" s="45"/>
      <c r="B61" s="72" t="s">
        <v>145</v>
      </c>
      <c r="C61" s="111" t="s">
        <v>14</v>
      </c>
      <c r="D61" s="135">
        <f>prD!D91</f>
        <v>0</v>
      </c>
      <c r="E61" s="142"/>
      <c r="F61" s="123">
        <f t="shared" si="10"/>
        <v>0</v>
      </c>
    </row>
    <row r="62" spans="1:6" ht="12.75" customHeight="1">
      <c r="A62" s="45"/>
      <c r="B62" s="72" t="s">
        <v>146</v>
      </c>
      <c r="C62" s="111" t="s">
        <v>14</v>
      </c>
      <c r="D62" s="135">
        <f>prD!D92</f>
        <v>165</v>
      </c>
      <c r="E62" s="142"/>
      <c r="F62" s="123">
        <f t="shared" si="10"/>
        <v>0</v>
      </c>
    </row>
    <row r="63" spans="1:6" ht="12.75" customHeight="1">
      <c r="A63" s="45"/>
      <c r="B63" s="72" t="s">
        <v>147</v>
      </c>
      <c r="C63" s="111" t="s">
        <v>14</v>
      </c>
      <c r="D63" s="135">
        <f>prD!D93</f>
        <v>97.6</v>
      </c>
      <c r="E63" s="142"/>
      <c r="F63" s="123">
        <f t="shared" si="10"/>
        <v>0</v>
      </c>
    </row>
    <row r="64" spans="1:6" ht="12.75" customHeight="1">
      <c r="A64" s="45"/>
      <c r="B64" s="72" t="s">
        <v>148</v>
      </c>
      <c r="C64" s="111" t="s">
        <v>14</v>
      </c>
      <c r="D64" s="135">
        <f>prD!D94</f>
        <v>65.900000000000006</v>
      </c>
      <c r="E64" s="142"/>
      <c r="F64" s="123">
        <f t="shared" si="10"/>
        <v>0</v>
      </c>
    </row>
    <row r="65" spans="1:6" ht="12.75" customHeight="1">
      <c r="A65" s="45"/>
      <c r="B65" s="72" t="s">
        <v>149</v>
      </c>
      <c r="C65" s="111" t="s">
        <v>14</v>
      </c>
      <c r="D65" s="135">
        <f>prD!D95</f>
        <v>72</v>
      </c>
      <c r="E65" s="142"/>
      <c r="F65" s="123">
        <f t="shared" ref="F65:F66" si="11">D65*E65</f>
        <v>0</v>
      </c>
    </row>
    <row r="66" spans="1:6" ht="12.75" customHeight="1">
      <c r="A66" s="45"/>
      <c r="B66" s="72" t="s">
        <v>150</v>
      </c>
      <c r="C66" s="111" t="s">
        <v>14</v>
      </c>
      <c r="D66" s="135">
        <f>prD!D96</f>
        <v>2.1</v>
      </c>
      <c r="E66" s="142"/>
      <c r="F66" s="123">
        <f t="shared" si="11"/>
        <v>0</v>
      </c>
    </row>
    <row r="67" spans="1:6" ht="12.75" customHeight="1">
      <c r="A67" s="45"/>
      <c r="B67" s="55"/>
      <c r="C67" s="114"/>
      <c r="D67" s="144"/>
      <c r="E67" s="142"/>
      <c r="F67" s="123"/>
    </row>
    <row r="68" spans="1:6" ht="89.25">
      <c r="A68" s="45">
        <v>7</v>
      </c>
      <c r="B68" s="72" t="s">
        <v>304</v>
      </c>
      <c r="C68" s="114"/>
      <c r="D68" s="144"/>
      <c r="E68" s="142"/>
      <c r="F68" s="123"/>
    </row>
    <row r="69" spans="1:6" ht="12.75" customHeight="1">
      <c r="A69" s="45"/>
      <c r="B69" s="72" t="s">
        <v>139</v>
      </c>
      <c r="C69" s="111" t="s">
        <v>14</v>
      </c>
      <c r="D69" s="135">
        <f>prD!D89</f>
        <v>113</v>
      </c>
      <c r="E69" s="142"/>
      <c r="F69" s="123">
        <f>D69*E69</f>
        <v>0</v>
      </c>
    </row>
    <row r="70" spans="1:6" ht="12.75" customHeight="1">
      <c r="A70" s="45"/>
      <c r="B70" s="72" t="s">
        <v>144</v>
      </c>
      <c r="C70" s="111" t="s">
        <v>14</v>
      </c>
      <c r="D70" s="135">
        <f>prD!D90</f>
        <v>305</v>
      </c>
      <c r="E70" s="142"/>
      <c r="F70" s="123">
        <f t="shared" ref="F70:F74" si="12">D70*E70</f>
        <v>0</v>
      </c>
    </row>
    <row r="71" spans="1:6" ht="12.75" customHeight="1">
      <c r="A71" s="45"/>
      <c r="B71" s="72" t="s">
        <v>145</v>
      </c>
      <c r="C71" s="111" t="s">
        <v>14</v>
      </c>
      <c r="D71" s="135">
        <f>prD!D91</f>
        <v>0</v>
      </c>
      <c r="E71" s="142"/>
      <c r="F71" s="123">
        <f t="shared" si="12"/>
        <v>0</v>
      </c>
    </row>
    <row r="72" spans="1:6" ht="12.75" customHeight="1">
      <c r="A72" s="45"/>
      <c r="B72" s="72" t="s">
        <v>146</v>
      </c>
      <c r="C72" s="111" t="s">
        <v>14</v>
      </c>
      <c r="D72" s="135">
        <f>prD!D92</f>
        <v>165</v>
      </c>
      <c r="E72" s="142"/>
      <c r="F72" s="123">
        <f t="shared" si="12"/>
        <v>0</v>
      </c>
    </row>
    <row r="73" spans="1:6" ht="12.75" customHeight="1">
      <c r="A73" s="45"/>
      <c r="B73" s="72" t="s">
        <v>147</v>
      </c>
      <c r="C73" s="111" t="s">
        <v>14</v>
      </c>
      <c r="D73" s="135">
        <f>prD!D93</f>
        <v>97.6</v>
      </c>
      <c r="E73" s="142"/>
      <c r="F73" s="123">
        <f t="shared" si="12"/>
        <v>0</v>
      </c>
    </row>
    <row r="74" spans="1:6" ht="12.75" customHeight="1">
      <c r="A74" s="45"/>
      <c r="B74" s="72" t="s">
        <v>148</v>
      </c>
      <c r="C74" s="111" t="s">
        <v>14</v>
      </c>
      <c r="D74" s="135">
        <f>prD!D94</f>
        <v>65.900000000000006</v>
      </c>
      <c r="E74" s="142"/>
      <c r="F74" s="123">
        <f t="shared" si="12"/>
        <v>0</v>
      </c>
    </row>
    <row r="75" spans="1:6" ht="12.75" customHeight="1">
      <c r="A75" s="45"/>
      <c r="B75" s="72" t="s">
        <v>149</v>
      </c>
      <c r="C75" s="111" t="s">
        <v>14</v>
      </c>
      <c r="D75" s="135">
        <f>prD!D95</f>
        <v>72</v>
      </c>
      <c r="E75" s="142"/>
      <c r="F75" s="123">
        <f t="shared" ref="F75:F76" si="13">D75*E75</f>
        <v>0</v>
      </c>
    </row>
    <row r="76" spans="1:6" ht="12.75" customHeight="1">
      <c r="A76" s="45"/>
      <c r="B76" s="72" t="s">
        <v>150</v>
      </c>
      <c r="C76" s="111" t="s">
        <v>14</v>
      </c>
      <c r="D76" s="135">
        <f>prD!D96</f>
        <v>2.1</v>
      </c>
      <c r="E76" s="142"/>
      <c r="F76" s="123">
        <f t="shared" si="13"/>
        <v>0</v>
      </c>
    </row>
    <row r="77" spans="1:6" ht="12.75" customHeight="1">
      <c r="A77" s="45"/>
      <c r="B77" s="72"/>
      <c r="C77" s="114"/>
      <c r="D77" s="110"/>
      <c r="E77" s="134"/>
      <c r="F77" s="130"/>
    </row>
    <row r="78" spans="1:6" ht="12.75" customHeight="1">
      <c r="A78" s="45"/>
      <c r="B78" s="20"/>
      <c r="C78" s="111"/>
      <c r="D78" s="135"/>
      <c r="E78" s="136"/>
      <c r="F78" s="123"/>
    </row>
    <row r="79" spans="1:6" ht="12.75" customHeight="1">
      <c r="A79" s="45"/>
      <c r="B79" s="20"/>
      <c r="C79" s="111"/>
      <c r="D79" s="182" t="s">
        <v>139</v>
      </c>
      <c r="E79" s="141"/>
      <c r="F79" s="126">
        <f>ROUND(F49+F39+F29+F19+F9+F59+F69,0)</f>
        <v>0</v>
      </c>
    </row>
    <row r="80" spans="1:6" ht="12.75" customHeight="1">
      <c r="A80" s="45"/>
      <c r="B80" s="20"/>
      <c r="C80" s="111"/>
      <c r="D80" s="182" t="s">
        <v>144</v>
      </c>
      <c r="E80" s="141"/>
      <c r="F80" s="126">
        <f t="shared" ref="F80:F86" si="14">ROUND(F50+F40+F30+F20+F10+F60+F70,0)</f>
        <v>0</v>
      </c>
    </row>
    <row r="81" spans="1:6" ht="12.75" customHeight="1">
      <c r="A81" s="45"/>
      <c r="B81" s="20"/>
      <c r="C81" s="111"/>
      <c r="D81" s="182" t="s">
        <v>145</v>
      </c>
      <c r="E81" s="141"/>
      <c r="F81" s="126">
        <f t="shared" si="14"/>
        <v>0</v>
      </c>
    </row>
    <row r="82" spans="1:6" ht="12.75" customHeight="1">
      <c r="A82" s="45"/>
      <c r="B82" s="20"/>
      <c r="C82" s="111"/>
      <c r="D82" s="182" t="s">
        <v>146</v>
      </c>
      <c r="E82" s="141"/>
      <c r="F82" s="126">
        <f t="shared" si="14"/>
        <v>0</v>
      </c>
    </row>
    <row r="83" spans="1:6" ht="12.75" customHeight="1">
      <c r="A83" s="45"/>
      <c r="B83" s="20"/>
      <c r="C83" s="111"/>
      <c r="D83" s="182" t="s">
        <v>147</v>
      </c>
      <c r="E83" s="141"/>
      <c r="F83" s="126">
        <f t="shared" si="14"/>
        <v>0</v>
      </c>
    </row>
    <row r="84" spans="1:6" ht="12.75" customHeight="1">
      <c r="A84" s="45"/>
      <c r="B84" s="20"/>
      <c r="C84" s="111"/>
      <c r="D84" s="182" t="s">
        <v>148</v>
      </c>
      <c r="E84" s="141"/>
      <c r="F84" s="126">
        <f t="shared" si="14"/>
        <v>0</v>
      </c>
    </row>
    <row r="85" spans="1:6" ht="12.75" customHeight="1">
      <c r="A85" s="45"/>
      <c r="B85" s="20"/>
      <c r="C85" s="111"/>
      <c r="D85" s="182" t="s">
        <v>149</v>
      </c>
      <c r="E85" s="141"/>
      <c r="F85" s="126">
        <f t="shared" si="14"/>
        <v>0</v>
      </c>
    </row>
    <row r="86" spans="1:6" ht="12.75" customHeight="1">
      <c r="A86" s="45"/>
      <c r="B86" s="20"/>
      <c r="C86" s="111"/>
      <c r="D86" s="182" t="s">
        <v>150</v>
      </c>
      <c r="E86" s="141"/>
      <c r="F86" s="126">
        <f t="shared" si="14"/>
        <v>0</v>
      </c>
    </row>
    <row r="87" spans="1:6" ht="12.75" customHeight="1">
      <c r="A87" s="45"/>
      <c r="B87" s="20"/>
      <c r="C87" s="116"/>
      <c r="D87" s="135"/>
      <c r="E87" s="135"/>
      <c r="F87" s="121"/>
    </row>
    <row r="88" spans="1:6" ht="16.5" thickBot="1">
      <c r="A88" s="22" t="s">
        <v>39</v>
      </c>
      <c r="B88" s="23" t="s">
        <v>38</v>
      </c>
      <c r="C88" s="116"/>
      <c r="D88" s="135"/>
      <c r="E88" s="105" t="s">
        <v>35</v>
      </c>
      <c r="F88" s="105">
        <f>SUM(F79:F87)</f>
        <v>0</v>
      </c>
    </row>
    <row r="89" spans="1:6" ht="12.75" customHeight="1" thickTop="1">
      <c r="A89" s="45"/>
      <c r="B89" s="20"/>
      <c r="C89" s="116"/>
      <c r="D89" s="135"/>
      <c r="E89" s="135"/>
      <c r="F89" s="121"/>
    </row>
    <row r="90" spans="1:6" ht="12.75" customHeight="1">
      <c r="A90" s="45"/>
      <c r="B90" s="20"/>
      <c r="C90" s="116"/>
      <c r="D90" s="135"/>
      <c r="E90" s="135"/>
      <c r="F90" s="121"/>
    </row>
    <row r="91" spans="1:6" ht="12.75" customHeight="1">
      <c r="A91" s="45"/>
      <c r="B91" s="20"/>
      <c r="C91" s="111"/>
      <c r="D91" s="135"/>
      <c r="E91" s="135"/>
      <c r="F91" s="121"/>
    </row>
    <row r="92" spans="1:6" ht="12.75" customHeight="1">
      <c r="A92" s="45"/>
      <c r="B92" s="55"/>
      <c r="C92" s="111"/>
      <c r="D92" s="135"/>
      <c r="E92" s="135"/>
      <c r="F92" s="121"/>
    </row>
    <row r="93" spans="1:6" ht="12.75" customHeight="1">
      <c r="A93" s="45"/>
      <c r="B93" s="55"/>
      <c r="C93" s="111"/>
      <c r="D93" s="135"/>
      <c r="E93" s="135"/>
      <c r="F93" s="121"/>
    </row>
    <row r="94" spans="1:6" ht="12.75" customHeight="1">
      <c r="A94" s="45"/>
      <c r="B94" s="20"/>
      <c r="C94" s="111"/>
      <c r="D94" s="131"/>
      <c r="E94" s="135"/>
      <c r="F94" s="121"/>
    </row>
    <row r="95" spans="1:6" ht="12.75" customHeight="1">
      <c r="A95" s="45"/>
      <c r="B95" s="20"/>
      <c r="C95" s="36"/>
      <c r="D95" s="135"/>
      <c r="E95" s="135"/>
      <c r="F95" s="121"/>
    </row>
    <row r="97" spans="2:6" ht="12.75" customHeight="1">
      <c r="B97" s="69"/>
      <c r="C97" s="114"/>
      <c r="D97" s="110"/>
      <c r="E97" s="134"/>
      <c r="F97" s="130"/>
    </row>
    <row r="99" spans="2:6" ht="12.75" customHeight="1">
      <c r="B99" s="66"/>
      <c r="C99" s="117"/>
      <c r="D99" s="138"/>
      <c r="E99" s="139"/>
      <c r="F99" s="123"/>
    </row>
  </sheetData>
  <pageMargins left="0.78740157480314965" right="0.19685039370078741" top="0.59055118110236227" bottom="0.59055118110236227" header="0" footer="0.19685039370078741"/>
  <pageSetup paperSize="9" orientation="portrait" r:id="rId1"/>
  <headerFooter>
    <oddFooter>Stran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Zeros="0" workbookViewId="0">
      <selection activeCell="D34" sqref="D34"/>
    </sheetView>
  </sheetViews>
  <sheetFormatPr defaultRowHeight="15"/>
  <sheetData>
    <row r="1" spans="1:7">
      <c r="B1" s="482" t="str">
        <f>nsl!D18</f>
        <v>IZGRADNJA KANALIZACIJSKEGA SISTEMA NA</v>
      </c>
    </row>
    <row r="2" spans="1:7">
      <c r="B2" s="483" t="str">
        <f>nsl!D19</f>
        <v>OBMOČJU AGLOMERACIJE ŠKOFIJE -</v>
      </c>
    </row>
    <row r="3" spans="1:7">
      <c r="B3" s="482" t="str">
        <f>+nsl!D20</f>
        <v>KANALIZACIJA ZGORNJE ŠKOFIJE - TRETJA ŠKOFIJA</v>
      </c>
    </row>
    <row r="4" spans="1:7">
      <c r="B4" s="91"/>
    </row>
    <row r="7" spans="1:7" ht="15.75">
      <c r="A7" s="22"/>
      <c r="B7" s="477" t="s">
        <v>71</v>
      </c>
      <c r="C7" s="265"/>
      <c r="D7" s="267"/>
      <c r="E7" s="135"/>
      <c r="F7" s="121"/>
    </row>
    <row r="8" spans="1:7" ht="38.25">
      <c r="A8" s="22"/>
      <c r="B8" s="477" t="s">
        <v>111</v>
      </c>
      <c r="C8" s="265"/>
      <c r="D8" s="267" t="s">
        <v>21</v>
      </c>
      <c r="E8" s="135" t="s">
        <v>72</v>
      </c>
      <c r="F8" s="135" t="s">
        <v>51</v>
      </c>
      <c r="G8" s="135" t="s">
        <v>73</v>
      </c>
    </row>
    <row r="9" spans="1:7" ht="15.75">
      <c r="A9" s="22"/>
      <c r="B9" s="264" t="s">
        <v>110</v>
      </c>
      <c r="C9" s="479" t="s">
        <v>16</v>
      </c>
      <c r="D9" s="263">
        <f>E9+F9+G9</f>
        <v>670.9</v>
      </c>
      <c r="E9" s="135">
        <v>80.900000000000006</v>
      </c>
      <c r="F9" s="135">
        <v>0</v>
      </c>
      <c r="G9" s="135">
        <v>590</v>
      </c>
    </row>
    <row r="10" spans="1:7" ht="15.75">
      <c r="A10" s="22"/>
      <c r="B10" s="480" t="s">
        <v>114</v>
      </c>
      <c r="C10" s="479" t="s">
        <v>16</v>
      </c>
      <c r="D10" s="263">
        <f>E10+F10+G10</f>
        <v>461.37</v>
      </c>
      <c r="E10" s="135">
        <v>293.2</v>
      </c>
      <c r="F10" s="135">
        <v>168.17</v>
      </c>
      <c r="G10" s="135">
        <v>0</v>
      </c>
    </row>
    <row r="11" spans="1:7" ht="15.75">
      <c r="A11" s="22"/>
      <c r="B11" s="480" t="s">
        <v>126</v>
      </c>
      <c r="C11" s="479" t="s">
        <v>16</v>
      </c>
      <c r="D11" s="263">
        <f t="shared" ref="D11:D13" si="0">E11+F11+G11</f>
        <v>205.3</v>
      </c>
      <c r="E11" s="135">
        <v>3.3</v>
      </c>
      <c r="F11" s="135">
        <v>20</v>
      </c>
      <c r="G11" s="135">
        <v>182</v>
      </c>
    </row>
    <row r="12" spans="1:7" ht="15.75">
      <c r="A12" s="22"/>
      <c r="B12" s="480" t="s">
        <v>127</v>
      </c>
      <c r="C12" s="479" t="s">
        <v>16</v>
      </c>
      <c r="D12" s="263">
        <f t="shared" si="0"/>
        <v>82.300000000000011</v>
      </c>
      <c r="E12" s="135">
        <v>23.6</v>
      </c>
      <c r="F12" s="135">
        <v>58.7</v>
      </c>
      <c r="G12" s="135">
        <v>0</v>
      </c>
    </row>
    <row r="13" spans="1:7" ht="15.75">
      <c r="A13" s="22"/>
      <c r="B13" s="480" t="s">
        <v>128</v>
      </c>
      <c r="C13" s="479" t="s">
        <v>16</v>
      </c>
      <c r="D13" s="263">
        <f t="shared" si="0"/>
        <v>143.80000000000001</v>
      </c>
      <c r="E13" s="135">
        <v>143.80000000000001</v>
      </c>
      <c r="F13" s="135">
        <v>0</v>
      </c>
      <c r="G13" s="135">
        <v>0</v>
      </c>
    </row>
    <row r="14" spans="1:7" ht="15.75">
      <c r="A14" s="22"/>
      <c r="B14" s="480" t="s">
        <v>130</v>
      </c>
      <c r="C14" s="479" t="s">
        <v>16</v>
      </c>
      <c r="D14" s="263">
        <f t="shared" ref="D14" si="1">E14+F14+G14</f>
        <v>73.2</v>
      </c>
      <c r="E14" s="135">
        <v>73.2</v>
      </c>
      <c r="F14" s="135">
        <v>0</v>
      </c>
      <c r="G14" s="135">
        <v>0</v>
      </c>
    </row>
    <row r="15" spans="1:7" ht="15.75">
      <c r="A15" s="22"/>
      <c r="B15" s="480" t="s">
        <v>132</v>
      </c>
      <c r="C15" s="479" t="s">
        <v>16</v>
      </c>
      <c r="D15" s="263">
        <f t="shared" ref="D15" si="2">E15+F15+G15</f>
        <v>52</v>
      </c>
      <c r="E15" s="135">
        <v>52</v>
      </c>
      <c r="F15" s="135">
        <v>0</v>
      </c>
      <c r="G15" s="135">
        <v>0</v>
      </c>
    </row>
    <row r="16" spans="1:7" ht="15.75">
      <c r="A16" s="22"/>
      <c r="B16" s="480" t="s">
        <v>134</v>
      </c>
      <c r="C16" s="479" t="s">
        <v>16</v>
      </c>
      <c r="D16" s="263">
        <f t="shared" ref="D16:D18" si="3">E16+F16+G16</f>
        <v>47.300000000000004</v>
      </c>
      <c r="E16" s="135">
        <v>2.1</v>
      </c>
      <c r="F16" s="135">
        <v>45.2</v>
      </c>
      <c r="G16" s="135">
        <v>0</v>
      </c>
    </row>
    <row r="17" spans="1:8" ht="15.75">
      <c r="A17" s="22"/>
      <c r="B17" s="480" t="s">
        <v>135</v>
      </c>
      <c r="C17" s="479" t="s">
        <v>16</v>
      </c>
      <c r="D17" s="263">
        <f t="shared" si="3"/>
        <v>96.1</v>
      </c>
      <c r="E17" s="135">
        <v>54.5</v>
      </c>
      <c r="F17" s="135">
        <v>41.6</v>
      </c>
      <c r="G17" s="135">
        <v>0</v>
      </c>
    </row>
    <row r="18" spans="1:8" ht="15.75">
      <c r="A18" s="22"/>
      <c r="B18" s="480" t="s">
        <v>136</v>
      </c>
      <c r="C18" s="479" t="s">
        <v>16</v>
      </c>
      <c r="D18" s="263">
        <f t="shared" si="3"/>
        <v>74.400000000000006</v>
      </c>
      <c r="E18" s="135">
        <v>2.7</v>
      </c>
      <c r="F18" s="135">
        <v>71.7</v>
      </c>
      <c r="G18" s="135">
        <v>0</v>
      </c>
    </row>
    <row r="19" spans="1:8" ht="25.5">
      <c r="A19" s="22"/>
      <c r="B19" s="480" t="s">
        <v>137</v>
      </c>
      <c r="C19" s="479" t="s">
        <v>16</v>
      </c>
      <c r="D19" s="263">
        <f t="shared" ref="D19" si="4">E19+F19+G19</f>
        <v>34.5</v>
      </c>
      <c r="E19" s="135">
        <v>0</v>
      </c>
      <c r="F19" s="135">
        <v>0</v>
      </c>
      <c r="G19" s="135">
        <v>34.5</v>
      </c>
    </row>
    <row r="22" spans="1:8">
      <c r="B22" s="484" t="s">
        <v>282</v>
      </c>
      <c r="C22" s="484"/>
      <c r="D22" s="484"/>
      <c r="E22" s="484"/>
      <c r="F22" s="484"/>
      <c r="G22" s="484"/>
      <c r="H22" s="484"/>
    </row>
    <row r="23" spans="1:8">
      <c r="B23" s="484"/>
      <c r="C23" s="484"/>
      <c r="D23" s="484"/>
      <c r="E23" s="484"/>
      <c r="F23" s="484"/>
      <c r="G23" s="484"/>
      <c r="H23" s="484"/>
    </row>
  </sheetData>
  <mergeCells count="1">
    <mergeCell ref="B22:H2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K86"/>
  <sheetViews>
    <sheetView showZeros="0" zoomScaleNormal="100" workbookViewId="0">
      <selection activeCell="E9" sqref="E9"/>
    </sheetView>
  </sheetViews>
  <sheetFormatPr defaultRowHeight="14.25"/>
  <cols>
    <col min="1" max="1" width="4.42578125" style="90" customWidth="1"/>
    <col min="2" max="2" width="30.7109375" style="90" customWidth="1"/>
    <col min="3" max="3" width="4.7109375" style="90" customWidth="1"/>
    <col min="4" max="5" width="11.7109375" style="90" customWidth="1"/>
    <col min="6" max="6" width="12.7109375" style="90" customWidth="1"/>
    <col min="7" max="7" width="4.7109375" style="4" customWidth="1"/>
    <col min="8" max="9" width="12.7109375" style="4" customWidth="1"/>
    <col min="10" max="10" width="9.140625" style="4"/>
    <col min="11" max="16384" width="9.140625" style="90"/>
  </cols>
  <sheetData>
    <row r="1" spans="1:8">
      <c r="A1" s="93"/>
      <c r="B1" s="93" t="e">
        <f>+Rmet!E1</f>
        <v>#REF!</v>
      </c>
    </row>
    <row r="2" spans="1:8">
      <c r="A2" s="93"/>
      <c r="B2" s="93" t="str">
        <f>+Rmet!E2</f>
        <v>KANALIZACIJA ZGORNJE ŠKOFIJE - TRETJA ŠKOFIJA</v>
      </c>
    </row>
    <row r="3" spans="1:8">
      <c r="A3" s="93"/>
      <c r="B3" s="93"/>
    </row>
    <row r="4" spans="1:8" ht="15.75">
      <c r="A4" s="244">
        <v>5.0999999999999996</v>
      </c>
      <c r="B4" s="109" t="s">
        <v>168</v>
      </c>
      <c r="C4" s="40"/>
      <c r="D4" s="41"/>
      <c r="E4" s="41"/>
      <c r="F4" s="42"/>
    </row>
    <row r="5" spans="1:8" ht="12.75" customHeight="1">
      <c r="A5" s="45"/>
      <c r="B5" s="46"/>
      <c r="C5" s="40"/>
      <c r="D5" s="41"/>
      <c r="E5" s="41"/>
      <c r="F5" s="42"/>
    </row>
    <row r="6" spans="1:8" ht="12.75" customHeight="1">
      <c r="A6" s="45" t="s">
        <v>64</v>
      </c>
      <c r="B6" s="208" t="s">
        <v>61</v>
      </c>
      <c r="C6" s="40"/>
      <c r="D6" s="41"/>
      <c r="E6" s="41"/>
      <c r="F6" s="42"/>
    </row>
    <row r="7" spans="1:8" ht="12.75" customHeight="1">
      <c r="A7" s="45"/>
      <c r="B7" s="46"/>
      <c r="C7" s="40"/>
      <c r="D7" s="41"/>
      <c r="E7" s="41"/>
      <c r="F7" s="42"/>
    </row>
    <row r="8" spans="1:8">
      <c r="A8" s="45"/>
      <c r="B8" s="20" t="s">
        <v>84</v>
      </c>
      <c r="C8" s="36"/>
      <c r="D8" s="135"/>
      <c r="E8" s="135"/>
      <c r="F8" s="121"/>
    </row>
    <row r="9" spans="1:8">
      <c r="A9" s="45"/>
      <c r="B9" s="59"/>
      <c r="C9" s="111"/>
      <c r="D9" s="131"/>
      <c r="E9" s="132"/>
      <c r="F9" s="133"/>
    </row>
    <row r="10" spans="1:8">
      <c r="A10" s="45"/>
      <c r="B10" s="63"/>
      <c r="C10" s="111"/>
      <c r="D10" s="135"/>
      <c r="E10" s="135"/>
      <c r="F10" s="121"/>
    </row>
    <row r="11" spans="1:8" ht="38.25">
      <c r="A11" s="45">
        <v>1</v>
      </c>
      <c r="B11" s="222" t="s">
        <v>306</v>
      </c>
      <c r="C11" s="40" t="s">
        <v>13</v>
      </c>
      <c r="D11" s="305">
        <f>((6.56*6.56)+(1.36*4.76))*0.2</f>
        <v>9.9014399999999991</v>
      </c>
      <c r="E11" s="60"/>
      <c r="F11" s="42">
        <f>+D11*E11</f>
        <v>0</v>
      </c>
    </row>
    <row r="12" spans="1:8" ht="114.75">
      <c r="A12" s="45"/>
      <c r="B12" s="20" t="s">
        <v>81</v>
      </c>
      <c r="C12" s="384" t="s">
        <v>13</v>
      </c>
      <c r="D12" s="60">
        <f>31*7.5</f>
        <v>232.5</v>
      </c>
      <c r="E12" s="60"/>
      <c r="F12" s="385">
        <f>D12*E12</f>
        <v>0</v>
      </c>
    </row>
    <row r="13" spans="1:8" ht="38.25">
      <c r="A13" s="45"/>
      <c r="B13" s="189" t="s">
        <v>82</v>
      </c>
      <c r="C13" s="384" t="s">
        <v>13</v>
      </c>
      <c r="D13" s="67">
        <f>7*36</f>
        <v>252</v>
      </c>
      <c r="E13" s="386"/>
      <c r="F13" s="387">
        <f>D13*E13</f>
        <v>0</v>
      </c>
    </row>
    <row r="14" spans="1:8" ht="25.5">
      <c r="A14" s="45"/>
      <c r="B14" s="189" t="s">
        <v>83</v>
      </c>
      <c r="C14" s="384" t="s">
        <v>13</v>
      </c>
      <c r="D14" s="67">
        <f>6*7*0.3</f>
        <v>12.6</v>
      </c>
      <c r="E14" s="386"/>
      <c r="F14" s="387">
        <f>D14*E14</f>
        <v>0</v>
      </c>
    </row>
    <row r="15" spans="1:8" ht="15" customHeight="1">
      <c r="A15" s="45"/>
      <c r="B15" s="46"/>
      <c r="C15" s="40"/>
      <c r="D15" s="41"/>
      <c r="E15" s="41"/>
      <c r="F15" s="42"/>
    </row>
    <row r="16" spans="1:8" ht="89.25">
      <c r="A16" s="310">
        <v>2</v>
      </c>
      <c r="B16" s="307" t="s">
        <v>307</v>
      </c>
      <c r="C16" s="299" t="s">
        <v>13</v>
      </c>
      <c r="D16" s="305">
        <f>4.68*((((4.62*4.62)+(6.56*6.56))/2))+(((1*3.04)+(1.36*4.76))/2)*1.32</f>
        <v>156.92349599999997</v>
      </c>
      <c r="E16" s="298"/>
      <c r="F16" s="305"/>
      <c r="H16" s="305"/>
    </row>
    <row r="17" spans="1:6" ht="12.75" customHeight="1">
      <c r="A17" s="300"/>
      <c r="B17" s="307" t="s">
        <v>18</v>
      </c>
      <c r="C17" s="299"/>
      <c r="D17" s="308"/>
      <c r="E17" s="303"/>
      <c r="F17" s="297"/>
    </row>
    <row r="18" spans="1:6" ht="12.75" customHeight="1">
      <c r="A18" s="300"/>
      <c r="B18" s="307" t="s">
        <v>13</v>
      </c>
      <c r="C18" s="299"/>
      <c r="D18" s="305">
        <f>142.2*0.7</f>
        <v>99.539999999999992</v>
      </c>
      <c r="E18" s="303"/>
      <c r="F18" s="297">
        <f>D18*E18</f>
        <v>0</v>
      </c>
    </row>
    <row r="19" spans="1:6" ht="12.75" customHeight="1">
      <c r="A19" s="207"/>
      <c r="B19" s="307" t="s">
        <v>53</v>
      </c>
      <c r="F19" s="297"/>
    </row>
    <row r="20" spans="1:6" ht="12.75" customHeight="1">
      <c r="A20" s="207"/>
      <c r="B20" s="307" t="s">
        <v>13</v>
      </c>
      <c r="D20" s="305">
        <f>D16*0.15</f>
        <v>23.538524399999996</v>
      </c>
      <c r="E20" s="303"/>
      <c r="F20" s="297">
        <f>D20*E20</f>
        <v>0</v>
      </c>
    </row>
    <row r="21" spans="1:6" ht="12.75" customHeight="1">
      <c r="A21" s="207"/>
      <c r="B21" s="307" t="s">
        <v>54</v>
      </c>
      <c r="F21" s="297"/>
    </row>
    <row r="22" spans="1:6" ht="12.75" customHeight="1">
      <c r="A22" s="207"/>
      <c r="B22" s="307" t="s">
        <v>13</v>
      </c>
      <c r="D22" s="305">
        <f>D16*0.15</f>
        <v>23.538524399999996</v>
      </c>
      <c r="E22" s="303"/>
      <c r="F22" s="297">
        <f>D22*E22</f>
        <v>0</v>
      </c>
    </row>
    <row r="23" spans="1:6" ht="12.75" customHeight="1">
      <c r="A23" s="207"/>
    </row>
    <row r="24" spans="1:6" ht="63.75">
      <c r="A24" s="300">
        <v>3</v>
      </c>
      <c r="B24" s="307" t="s">
        <v>167</v>
      </c>
      <c r="C24" s="299" t="s">
        <v>14</v>
      </c>
      <c r="D24" s="305">
        <f>((4.62*4.62)+(1*3.04))</f>
        <v>24.384399999999999</v>
      </c>
      <c r="E24" s="303"/>
      <c r="F24" s="297">
        <f>D24*E24</f>
        <v>0</v>
      </c>
    </row>
    <row r="25" spans="1:6" ht="12.75" customHeight="1">
      <c r="A25" s="207"/>
    </row>
    <row r="26" spans="1:6" ht="76.5">
      <c r="A26" s="300">
        <v>4</v>
      </c>
      <c r="B26" s="306" t="s">
        <v>166</v>
      </c>
      <c r="C26" s="299" t="s">
        <v>13</v>
      </c>
      <c r="D26" s="305">
        <f>4.62*4.62*0.1</f>
        <v>2.1344400000000001</v>
      </c>
      <c r="E26" s="303"/>
      <c r="F26" s="297">
        <f>D26*E26</f>
        <v>0</v>
      </c>
    </row>
    <row r="27" spans="1:6" ht="12.75" customHeight="1">
      <c r="A27" s="207"/>
    </row>
    <row r="28" spans="1:6" ht="76.5">
      <c r="A28" s="300">
        <v>5</v>
      </c>
      <c r="B28" s="306" t="s">
        <v>165</v>
      </c>
      <c r="C28" s="299" t="s">
        <v>13</v>
      </c>
      <c r="D28" s="305">
        <f>0.4*2.42*2.42</f>
        <v>2.3425599999999998</v>
      </c>
      <c r="E28" s="303"/>
      <c r="F28" s="297">
        <f>D28*E28</f>
        <v>0</v>
      </c>
    </row>
    <row r="29" spans="1:6" ht="12.75" customHeight="1">
      <c r="A29" s="207"/>
    </row>
    <row r="30" spans="1:6" ht="165.75">
      <c r="A30" s="300">
        <v>6</v>
      </c>
      <c r="B30" s="306" t="s">
        <v>164</v>
      </c>
      <c r="C30" s="299" t="s">
        <v>12</v>
      </c>
      <c r="D30" s="303">
        <v>1</v>
      </c>
      <c r="E30" s="303"/>
      <c r="F30" s="297">
        <f>D30*E30</f>
        <v>0</v>
      </c>
    </row>
    <row r="31" spans="1:6" ht="12.75" customHeight="1">
      <c r="A31" s="300"/>
    </row>
    <row r="32" spans="1:6" ht="63.75">
      <c r="A32" s="300">
        <v>7</v>
      </c>
      <c r="B32" s="306" t="s">
        <v>163</v>
      </c>
      <c r="C32" s="299" t="s">
        <v>13</v>
      </c>
      <c r="D32" s="305">
        <f>0.2*(3.14*1.6*1.6)</f>
        <v>1.6076800000000002</v>
      </c>
      <c r="E32" s="303"/>
      <c r="F32" s="297">
        <f>D32*E32</f>
        <v>0</v>
      </c>
    </row>
    <row r="33" spans="1:11" ht="12.75" customHeight="1">
      <c r="A33" s="207"/>
    </row>
    <row r="34" spans="1:11" ht="76.5">
      <c r="A34" s="300">
        <v>8</v>
      </c>
      <c r="B34" s="306" t="s">
        <v>162</v>
      </c>
      <c r="C34" s="299" t="s">
        <v>13</v>
      </c>
      <c r="D34" s="305">
        <f>((2.7*2.7)-(3.14*1.62*1.62/4))*0.1</f>
        <v>0.52298460000000002</v>
      </c>
      <c r="E34" s="303"/>
      <c r="F34" s="297">
        <f>D34*E34</f>
        <v>0</v>
      </c>
    </row>
    <row r="35" spans="1:11" ht="12.75" customHeight="1">
      <c r="A35" s="207"/>
    </row>
    <row r="36" spans="1:11" ht="102">
      <c r="A36" s="300">
        <v>9</v>
      </c>
      <c r="B36" s="306" t="s">
        <v>161</v>
      </c>
      <c r="C36" s="299" t="s">
        <v>13</v>
      </c>
      <c r="D36" s="305">
        <f>(2.5*2.5-0.7*1.4)*0.2</f>
        <v>1.054</v>
      </c>
      <c r="E36" s="303"/>
      <c r="F36" s="297">
        <f>D36*E36</f>
        <v>0</v>
      </c>
    </row>
    <row r="37" spans="1:11" ht="12.75" customHeight="1">
      <c r="A37" s="300"/>
      <c r="B37" s="306"/>
      <c r="C37" s="299"/>
      <c r="D37" s="305"/>
      <c r="E37" s="303"/>
      <c r="F37" s="297"/>
    </row>
    <row r="38" spans="1:11" s="4" customFormat="1" ht="38.25">
      <c r="A38" s="300">
        <v>10</v>
      </c>
      <c r="B38" s="306" t="s">
        <v>160</v>
      </c>
      <c r="C38" s="299" t="s">
        <v>56</v>
      </c>
      <c r="D38" s="305">
        <f>D28*D36*70</f>
        <v>172.83407679999999</v>
      </c>
      <c r="E38" s="303"/>
      <c r="F38" s="297">
        <f>D38*E38</f>
        <v>0</v>
      </c>
    </row>
    <row r="39" spans="1:11" s="4" customFormat="1" ht="12.75">
      <c r="A39" s="300"/>
      <c r="B39" s="306"/>
      <c r="C39" s="299"/>
      <c r="D39" s="305"/>
      <c r="E39" s="303"/>
      <c r="F39" s="297"/>
    </row>
    <row r="40" spans="1:11" s="4" customFormat="1" ht="76.5">
      <c r="A40" s="300">
        <v>11</v>
      </c>
      <c r="B40" s="306" t="s">
        <v>159</v>
      </c>
      <c r="C40" s="299" t="s">
        <v>13</v>
      </c>
      <c r="D40" s="305">
        <f>2.49*1.97*0.1</f>
        <v>0.49053000000000008</v>
      </c>
      <c r="E40" s="303"/>
      <c r="F40" s="297">
        <f>D40*E40</f>
        <v>0</v>
      </c>
    </row>
    <row r="41" spans="1:11" s="4" customFormat="1" ht="12.75" customHeight="1">
      <c r="A41" s="300"/>
      <c r="B41" s="306"/>
      <c r="C41" s="299"/>
      <c r="D41" s="305"/>
      <c r="E41" s="303"/>
      <c r="F41" s="297"/>
    </row>
    <row r="42" spans="1:11" s="4" customFormat="1" ht="89.25">
      <c r="A42" s="300">
        <v>12</v>
      </c>
      <c r="B42" s="306" t="s">
        <v>380</v>
      </c>
      <c r="C42" s="299" t="s">
        <v>13</v>
      </c>
      <c r="D42" s="305">
        <f>2.3*1.8*0.15+(2.3+2.3+1.5+1.5)*1.1*0.15</f>
        <v>1.8749999999999996</v>
      </c>
      <c r="E42" s="303"/>
      <c r="F42" s="297">
        <f>D42*E42</f>
        <v>0</v>
      </c>
      <c r="I42" s="305"/>
      <c r="J42" s="303"/>
      <c r="K42" s="297"/>
    </row>
    <row r="43" spans="1:11" s="4" customFormat="1" ht="12.75">
      <c r="A43" s="300"/>
      <c r="B43" s="306"/>
      <c r="C43" s="299"/>
      <c r="D43" s="305"/>
      <c r="E43" s="303"/>
      <c r="F43" s="297"/>
    </row>
    <row r="44" spans="1:11" s="4" customFormat="1" ht="38.25">
      <c r="A44" s="300">
        <v>13</v>
      </c>
      <c r="B44" s="306" t="s">
        <v>158</v>
      </c>
      <c r="C44" s="299" t="s">
        <v>56</v>
      </c>
      <c r="D44" s="305">
        <f>D42*70</f>
        <v>131.24999999999997</v>
      </c>
      <c r="E44" s="303"/>
      <c r="F44" s="297">
        <f>D44*E44</f>
        <v>0</v>
      </c>
    </row>
    <row r="45" spans="1:11" s="4" customFormat="1" ht="12.75" customHeight="1">
      <c r="A45" s="207"/>
      <c r="B45" s="90"/>
      <c r="C45" s="90"/>
      <c r="D45" s="90"/>
      <c r="E45" s="90"/>
      <c r="F45" s="90"/>
    </row>
    <row r="46" spans="1:11" s="4" customFormat="1" ht="102">
      <c r="A46" s="300">
        <v>14</v>
      </c>
      <c r="B46" s="304" t="s">
        <v>384</v>
      </c>
      <c r="C46" s="299" t="s">
        <v>12</v>
      </c>
      <c r="D46" s="302">
        <v>1</v>
      </c>
      <c r="E46" s="303"/>
      <c r="F46" s="297">
        <f>D46*E46</f>
        <v>0</v>
      </c>
    </row>
    <row r="47" spans="1:11" s="4" customFormat="1" ht="12.75">
      <c r="A47" s="300"/>
      <c r="B47" s="304"/>
      <c r="C47" s="299"/>
      <c r="D47" s="302"/>
      <c r="E47" s="303"/>
      <c r="F47" s="297"/>
    </row>
    <row r="48" spans="1:11" s="4" customFormat="1" ht="114.75">
      <c r="A48" s="300">
        <v>15</v>
      </c>
      <c r="B48" s="304" t="s">
        <v>385</v>
      </c>
      <c r="C48" s="299" t="s">
        <v>12</v>
      </c>
      <c r="D48" s="302">
        <v>1</v>
      </c>
      <c r="E48" s="303"/>
      <c r="F48" s="297">
        <f>D48*E48</f>
        <v>0</v>
      </c>
    </row>
    <row r="49" spans="1:6" s="4" customFormat="1" ht="12.75" customHeight="1">
      <c r="A49" s="207"/>
      <c r="B49" s="90"/>
      <c r="C49" s="90"/>
      <c r="D49" s="90"/>
      <c r="E49" s="90"/>
      <c r="F49" s="90"/>
    </row>
    <row r="50" spans="1:6" s="4" customFormat="1" ht="66" customHeight="1">
      <c r="A50" s="300">
        <v>16</v>
      </c>
      <c r="B50" s="306" t="s">
        <v>157</v>
      </c>
      <c r="C50" s="299" t="s">
        <v>13</v>
      </c>
      <c r="D50" s="298">
        <f>((((3.14*2.62*2.62)/4)-((3.14*1.62*1.62)/4))*4.375)</f>
        <v>14.561750000000004</v>
      </c>
      <c r="E50" s="298"/>
      <c r="F50" s="297">
        <f>D50*E50</f>
        <v>0</v>
      </c>
    </row>
    <row r="51" spans="1:6" s="4" customFormat="1" ht="12.75" customHeight="1">
      <c r="A51" s="300"/>
      <c r="B51" s="306"/>
      <c r="C51" s="299"/>
      <c r="D51" s="298"/>
      <c r="E51" s="298"/>
      <c r="F51" s="297"/>
    </row>
    <row r="52" spans="1:6" s="4" customFormat="1" ht="114.75">
      <c r="A52" s="300">
        <v>17</v>
      </c>
      <c r="B52" s="306" t="s">
        <v>156</v>
      </c>
      <c r="C52" s="299" t="s">
        <v>13</v>
      </c>
      <c r="D52" s="298">
        <f>(D16-(((3.14*2.62*2.62)/4))*4.68)-(2.29*1.77*1.12)-D26-D28-D34-D36-D40-D50</f>
        <v>106.05910267999994</v>
      </c>
      <c r="E52" s="298"/>
      <c r="F52" s="297">
        <f>D52*E52</f>
        <v>0</v>
      </c>
    </row>
    <row r="53" spans="1:6" s="4" customFormat="1" ht="12.75">
      <c r="A53" s="300"/>
      <c r="B53" s="306"/>
      <c r="C53" s="299"/>
      <c r="D53" s="298"/>
      <c r="E53" s="298"/>
      <c r="F53" s="297"/>
    </row>
    <row r="54" spans="1:6" s="4" customFormat="1" ht="63.75">
      <c r="A54" s="300">
        <v>18</v>
      </c>
      <c r="B54" s="306" t="s">
        <v>155</v>
      </c>
      <c r="C54" s="299" t="s">
        <v>13</v>
      </c>
      <c r="D54" s="298">
        <f>((7.67*7.67)-(5.3*5.3))*0.2</f>
        <v>6.14778</v>
      </c>
      <c r="E54" s="298"/>
      <c r="F54" s="297">
        <f>D54*E54</f>
        <v>0</v>
      </c>
    </row>
    <row r="55" spans="1:6" s="4" customFormat="1" ht="12.75">
      <c r="A55" s="300"/>
      <c r="B55" s="306"/>
      <c r="C55" s="299"/>
      <c r="D55" s="298"/>
      <c r="E55" s="298"/>
      <c r="F55" s="297"/>
    </row>
    <row r="56" spans="1:6" s="4" customFormat="1" ht="114.75">
      <c r="A56" s="300">
        <v>19</v>
      </c>
      <c r="B56" s="306" t="s">
        <v>154</v>
      </c>
      <c r="C56" s="299" t="s">
        <v>13</v>
      </c>
      <c r="D56" s="298">
        <f>9*2.3*0.3</f>
        <v>6.21</v>
      </c>
      <c r="E56" s="298"/>
      <c r="F56" s="297">
        <f>D56*E56</f>
        <v>0</v>
      </c>
    </row>
    <row r="57" spans="1:6" s="4" customFormat="1" ht="12.75" customHeight="1">
      <c r="A57" s="207"/>
      <c r="B57" s="90"/>
      <c r="C57" s="90"/>
      <c r="D57" s="90"/>
      <c r="E57" s="90"/>
      <c r="F57" s="90"/>
    </row>
    <row r="58" spans="1:6" s="4" customFormat="1" ht="51">
      <c r="A58" s="300">
        <v>20</v>
      </c>
      <c r="B58" s="304" t="s">
        <v>153</v>
      </c>
      <c r="C58" s="299" t="s">
        <v>16</v>
      </c>
      <c r="D58" s="302">
        <v>2</v>
      </c>
      <c r="E58" s="303"/>
      <c r="F58" s="297">
        <f>D58*E58</f>
        <v>0</v>
      </c>
    </row>
    <row r="59" spans="1:6" s="4" customFormat="1" ht="12.75">
      <c r="A59" s="300"/>
      <c r="B59" s="304"/>
      <c r="C59" s="299"/>
      <c r="D59" s="302"/>
      <c r="E59" s="303"/>
      <c r="F59" s="297"/>
    </row>
    <row r="60" spans="1:6" s="4" customFormat="1" ht="102">
      <c r="A60" s="300">
        <v>21</v>
      </c>
      <c r="B60" s="306" t="s">
        <v>305</v>
      </c>
      <c r="C60" s="299" t="s">
        <v>13</v>
      </c>
      <c r="D60" s="298">
        <f>D16-D52</f>
        <v>50.864393320000033</v>
      </c>
      <c r="E60" s="298"/>
      <c r="F60" s="297">
        <f>D60*E60</f>
        <v>0</v>
      </c>
    </row>
    <row r="61" spans="1:6" s="4" customFormat="1" ht="12.75" customHeight="1">
      <c r="A61" s="207"/>
      <c r="B61" s="90"/>
      <c r="C61" s="90"/>
      <c r="D61" s="90"/>
      <c r="E61" s="90"/>
      <c r="F61" s="90"/>
    </row>
    <row r="62" spans="1:6" s="4" customFormat="1" ht="12.75" customHeight="1">
      <c r="A62" s="90"/>
      <c r="B62" s="90"/>
      <c r="C62" s="90"/>
      <c r="D62" s="90"/>
      <c r="E62" s="90"/>
      <c r="F62" s="90"/>
    </row>
    <row r="63" spans="1:6" s="4" customFormat="1" ht="12.75" customHeight="1" thickBot="1">
      <c r="A63" s="45" t="s">
        <v>64</v>
      </c>
      <c r="B63" s="208" t="s">
        <v>61</v>
      </c>
      <c r="C63" s="206"/>
      <c r="D63" s="206"/>
      <c r="E63" s="254" t="s">
        <v>35</v>
      </c>
      <c r="F63" s="255">
        <f>ROUND(SUM(F17:F61),0)</f>
        <v>0</v>
      </c>
    </row>
    <row r="64" spans="1:6" s="4" customFormat="1" ht="12.75" customHeight="1" thickTop="1">
      <c r="A64" s="90"/>
      <c r="B64" s="90"/>
      <c r="C64" s="90"/>
      <c r="D64" s="90"/>
      <c r="E64" s="90"/>
      <c r="F64" s="90"/>
    </row>
    <row r="65" spans="1:6" s="4" customFormat="1" ht="15">
      <c r="D65" s="41"/>
      <c r="E65" s="90"/>
      <c r="F65" s="259"/>
    </row>
    <row r="66" spans="1:6" s="4" customFormat="1" ht="12.75" customHeight="1">
      <c r="A66" s="90"/>
      <c r="B66" s="90"/>
      <c r="C66" s="90"/>
      <c r="D66" s="90"/>
      <c r="E66" s="90"/>
      <c r="F66" s="90"/>
    </row>
    <row r="67" spans="1:6" s="4" customFormat="1" ht="12.75" customHeight="1">
      <c r="A67" s="90"/>
      <c r="B67" s="90"/>
      <c r="C67" s="90"/>
      <c r="D67" s="90"/>
      <c r="E67" s="90"/>
      <c r="F67" s="90"/>
    </row>
    <row r="68" spans="1:6" s="4" customFormat="1" ht="12.75" customHeight="1">
      <c r="A68" s="90"/>
      <c r="B68" s="90"/>
      <c r="C68" s="90"/>
      <c r="D68" s="90"/>
      <c r="E68" s="90"/>
      <c r="F68" s="90"/>
    </row>
    <row r="69" spans="1:6" s="4" customFormat="1" ht="12.75" customHeight="1">
      <c r="A69" s="90"/>
      <c r="B69" s="90"/>
      <c r="C69" s="90"/>
      <c r="D69" s="90"/>
      <c r="E69" s="90"/>
      <c r="F69" s="90"/>
    </row>
    <row r="70" spans="1:6" s="4" customFormat="1" ht="12.75" customHeight="1">
      <c r="A70" s="90"/>
      <c r="B70" s="90"/>
      <c r="C70" s="90"/>
      <c r="D70" s="90"/>
      <c r="E70" s="90"/>
      <c r="F70" s="90"/>
    </row>
    <row r="71" spans="1:6" s="4" customFormat="1" ht="12.75" customHeight="1">
      <c r="A71" s="90"/>
      <c r="B71" s="90"/>
      <c r="C71" s="90"/>
      <c r="D71" s="90"/>
      <c r="E71" s="90"/>
      <c r="F71" s="90"/>
    </row>
    <row r="72" spans="1:6" s="4" customFormat="1" ht="12.75" customHeight="1">
      <c r="A72" s="90"/>
      <c r="B72" s="90"/>
      <c r="C72" s="90"/>
      <c r="D72" s="90"/>
      <c r="E72" s="90"/>
      <c r="F72" s="90"/>
    </row>
    <row r="73" spans="1:6" s="4" customFormat="1" ht="12.75" customHeight="1">
      <c r="A73" s="90"/>
      <c r="B73" s="90"/>
      <c r="C73" s="90"/>
      <c r="D73" s="90"/>
      <c r="E73" s="90"/>
      <c r="F73" s="90"/>
    </row>
    <row r="74" spans="1:6" s="4" customFormat="1" ht="12.75" customHeight="1">
      <c r="A74" s="90"/>
      <c r="B74" s="90"/>
      <c r="C74" s="90"/>
      <c r="D74" s="90"/>
      <c r="E74" s="90"/>
      <c r="F74" s="90"/>
    </row>
    <row r="75" spans="1:6" s="4" customFormat="1" ht="12.75" customHeight="1">
      <c r="A75" s="90"/>
      <c r="B75" s="90"/>
      <c r="C75" s="90"/>
      <c r="D75" s="90"/>
      <c r="E75" s="90"/>
      <c r="F75" s="90"/>
    </row>
    <row r="76" spans="1:6" s="4" customFormat="1" ht="12.75" customHeight="1">
      <c r="A76" s="90"/>
      <c r="B76" s="90"/>
      <c r="C76" s="90"/>
      <c r="D76" s="90"/>
      <c r="E76" s="90"/>
      <c r="F76" s="90"/>
    </row>
    <row r="77" spans="1:6" s="4" customFormat="1" ht="12.75" customHeight="1">
      <c r="A77" s="90"/>
      <c r="B77" s="90"/>
      <c r="C77" s="90"/>
      <c r="D77" s="90"/>
      <c r="E77" s="90"/>
      <c r="F77" s="90"/>
    </row>
    <row r="78" spans="1:6" s="4" customFormat="1" ht="12.75" customHeight="1">
      <c r="A78" s="90"/>
      <c r="B78" s="90"/>
      <c r="C78" s="90"/>
      <c r="D78" s="90"/>
      <c r="E78" s="90"/>
      <c r="F78" s="90"/>
    </row>
    <row r="79" spans="1:6" ht="12.75" customHeight="1"/>
    <row r="80" spans="1:6" ht="12.75" customHeight="1"/>
    <row r="81" ht="12.75" customHeight="1"/>
    <row r="82" ht="12.75" customHeight="1"/>
    <row r="83" ht="12.75" customHeight="1"/>
    <row r="84" ht="12.75" customHeight="1"/>
    <row r="85" ht="12.75" customHeight="1"/>
    <row r="86" ht="12.75" customHeight="1"/>
  </sheetData>
  <pageMargins left="0.78740157480314965" right="0.19685039370078741" top="0.59055118110236227" bottom="0.59055118110236227" header="0" footer="0.19685039370078741"/>
  <pageSetup paperSize="9" orientation="portrait" r:id="rId1"/>
  <headerFooter>
    <oddHeader>Stran &amp;P</oddHeader>
    <oddFooter>Stran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J54"/>
  <sheetViews>
    <sheetView showZeros="0" zoomScaleNormal="100" workbookViewId="0">
      <selection activeCell="E9" sqref="E9"/>
    </sheetView>
  </sheetViews>
  <sheetFormatPr defaultRowHeight="14.25"/>
  <cols>
    <col min="1" max="1" width="4.42578125" style="90" customWidth="1"/>
    <col min="2" max="2" width="30.7109375" style="90" customWidth="1"/>
    <col min="3" max="3" width="4.7109375" style="90" customWidth="1"/>
    <col min="4" max="5" width="11.7109375" style="90" customWidth="1"/>
    <col min="6" max="6" width="12.7109375" style="90" customWidth="1"/>
    <col min="7" max="7" width="4.7109375" style="4" customWidth="1"/>
    <col min="8" max="9" width="12.7109375" style="4" customWidth="1"/>
    <col min="10" max="10" width="9.140625" style="4"/>
    <col min="11" max="16384" width="9.140625" style="90"/>
  </cols>
  <sheetData>
    <row r="1" spans="1:6">
      <c r="A1" s="93"/>
      <c r="B1" s="93" t="e">
        <f>+Rmet!E1</f>
        <v>#REF!</v>
      </c>
    </row>
    <row r="2" spans="1:6">
      <c r="A2" s="93"/>
      <c r="B2" s="93" t="str">
        <f>+Rmet!E2</f>
        <v>KANALIZACIJA ZGORNJE ŠKOFIJE - TRETJA ŠKOFIJA</v>
      </c>
    </row>
    <row r="3" spans="1:6">
      <c r="A3" s="93"/>
      <c r="B3" s="93"/>
    </row>
    <row r="4" spans="1:6" ht="15.75">
      <c r="A4" s="244">
        <v>5.0999999999999996</v>
      </c>
      <c r="B4" s="109" t="s">
        <v>179</v>
      </c>
      <c r="C4" s="40"/>
      <c r="D4" s="41"/>
      <c r="E4" s="41"/>
      <c r="F4" s="42"/>
    </row>
    <row r="5" spans="1:6">
      <c r="A5" s="45"/>
      <c r="B5" s="46"/>
      <c r="C5" s="40"/>
      <c r="D5" s="41"/>
      <c r="E5" s="41"/>
      <c r="F5" s="42"/>
    </row>
    <row r="6" spans="1:6" s="4" customFormat="1">
      <c r="A6" s="90"/>
      <c r="B6" s="90"/>
      <c r="C6" s="90"/>
      <c r="D6" s="90"/>
      <c r="E6" s="90"/>
      <c r="F6" s="90"/>
    </row>
    <row r="7" spans="1:6" s="4" customFormat="1">
      <c r="A7" s="36" t="s">
        <v>65</v>
      </c>
      <c r="B7" s="208" t="s">
        <v>62</v>
      </c>
      <c r="C7" s="90"/>
      <c r="D7" s="90"/>
      <c r="E7" s="90"/>
      <c r="F7" s="90"/>
    </row>
    <row r="8" spans="1:6" s="4" customFormat="1">
      <c r="A8" s="90"/>
      <c r="B8" s="90"/>
      <c r="C8" s="90"/>
      <c r="D8" s="90"/>
      <c r="E8" s="90"/>
      <c r="F8" s="90"/>
    </row>
    <row r="9" spans="1:6" s="4" customFormat="1" ht="76.5">
      <c r="A9" s="256">
        <v>1</v>
      </c>
      <c r="B9" s="360" t="s">
        <v>383</v>
      </c>
      <c r="C9" s="257" t="s">
        <v>12</v>
      </c>
      <c r="D9" s="359">
        <v>2</v>
      </c>
      <c r="E9" s="359"/>
      <c r="F9" s="258">
        <f>D9*E9</f>
        <v>0</v>
      </c>
    </row>
    <row r="10" spans="1:6" s="4" customFormat="1" ht="12.75">
      <c r="A10" s="256"/>
      <c r="B10" s="360"/>
      <c r="C10" s="257"/>
      <c r="D10" s="359"/>
      <c r="E10" s="359"/>
      <c r="F10" s="258"/>
    </row>
    <row r="11" spans="1:6" s="4" customFormat="1" ht="51">
      <c r="A11" s="300">
        <f>+A9+1</f>
        <v>2</v>
      </c>
      <c r="B11" s="360" t="s">
        <v>178</v>
      </c>
      <c r="C11" s="257" t="s">
        <v>12</v>
      </c>
      <c r="D11" s="359">
        <v>1</v>
      </c>
      <c r="E11" s="359"/>
      <c r="F11" s="258">
        <f>D11*E11</f>
        <v>0</v>
      </c>
    </row>
    <row r="12" spans="1:6" s="4" customFormat="1" ht="12.75">
      <c r="A12" s="300"/>
      <c r="B12" s="307"/>
      <c r="C12" s="299"/>
      <c r="D12" s="309"/>
      <c r="E12" s="303"/>
      <c r="F12" s="297"/>
    </row>
    <row r="13" spans="1:6" s="4" customFormat="1" ht="38.25">
      <c r="A13" s="300">
        <f>+A11+1</f>
        <v>3</v>
      </c>
      <c r="B13" s="360" t="s">
        <v>283</v>
      </c>
      <c r="C13" s="299"/>
      <c r="D13" s="309"/>
      <c r="E13" s="303"/>
      <c r="F13" s="297"/>
    </row>
    <row r="14" spans="1:6" s="4" customFormat="1" ht="12.75">
      <c r="A14" s="300"/>
      <c r="B14" s="466" t="s">
        <v>177</v>
      </c>
      <c r="C14" s="299" t="s">
        <v>12</v>
      </c>
      <c r="D14" s="308">
        <v>1</v>
      </c>
      <c r="E14" s="303"/>
      <c r="F14" s="297">
        <f t="shared" ref="F14:F25" si="0">D14*E14</f>
        <v>0</v>
      </c>
    </row>
    <row r="15" spans="1:6" s="4" customFormat="1" ht="12.75">
      <c r="A15" s="300"/>
      <c r="B15" s="466" t="s">
        <v>176</v>
      </c>
      <c r="C15" s="299" t="s">
        <v>12</v>
      </c>
      <c r="D15" s="308">
        <v>2</v>
      </c>
      <c r="E15" s="303"/>
      <c r="F15" s="297">
        <f t="shared" si="0"/>
        <v>0</v>
      </c>
    </row>
    <row r="16" spans="1:6" s="4" customFormat="1" ht="12.75">
      <c r="A16" s="300"/>
      <c r="B16" s="466" t="s">
        <v>175</v>
      </c>
      <c r="C16" s="299" t="s">
        <v>12</v>
      </c>
      <c r="D16" s="308">
        <v>2</v>
      </c>
      <c r="E16" s="303"/>
      <c r="F16" s="297">
        <f t="shared" si="0"/>
        <v>0</v>
      </c>
    </row>
    <row r="17" spans="1:6" s="4" customFormat="1" ht="12.75">
      <c r="A17" s="300"/>
      <c r="B17" s="466" t="s">
        <v>378</v>
      </c>
      <c r="C17" s="299" t="s">
        <v>12</v>
      </c>
      <c r="D17" s="308">
        <v>1</v>
      </c>
      <c r="E17" s="303"/>
      <c r="F17" s="297">
        <f t="shared" si="0"/>
        <v>0</v>
      </c>
    </row>
    <row r="18" spans="1:6" s="4" customFormat="1" ht="12.75">
      <c r="A18" s="300"/>
      <c r="B18" s="466" t="s">
        <v>174</v>
      </c>
      <c r="C18" s="299" t="s">
        <v>12</v>
      </c>
      <c r="D18" s="308">
        <v>1</v>
      </c>
      <c r="E18" s="303"/>
      <c r="F18" s="297">
        <f t="shared" si="0"/>
        <v>0</v>
      </c>
    </row>
    <row r="19" spans="1:6" s="4" customFormat="1" ht="12.75">
      <c r="A19" s="300"/>
      <c r="B19" s="466" t="s">
        <v>173</v>
      </c>
      <c r="C19" s="299" t="s">
        <v>12</v>
      </c>
      <c r="D19" s="308">
        <v>1</v>
      </c>
      <c r="E19" s="303"/>
      <c r="F19" s="297">
        <f t="shared" si="0"/>
        <v>0</v>
      </c>
    </row>
    <row r="20" spans="1:6" s="4" customFormat="1" ht="12.75">
      <c r="A20" s="300"/>
      <c r="B20" s="466" t="s">
        <v>172</v>
      </c>
      <c r="C20" s="299" t="s">
        <v>12</v>
      </c>
      <c r="D20" s="308">
        <v>1</v>
      </c>
      <c r="E20" s="303"/>
      <c r="F20" s="297">
        <f t="shared" si="0"/>
        <v>0</v>
      </c>
    </row>
    <row r="21" spans="1:6" s="4" customFormat="1" ht="12.75">
      <c r="A21" s="300"/>
      <c r="B21" s="466" t="s">
        <v>171</v>
      </c>
      <c r="C21" s="299" t="s">
        <v>12</v>
      </c>
      <c r="D21" s="308">
        <v>4</v>
      </c>
      <c r="E21" s="303"/>
      <c r="F21" s="297">
        <f t="shared" si="0"/>
        <v>0</v>
      </c>
    </row>
    <row r="22" spans="1:6" s="4" customFormat="1" ht="12.75">
      <c r="A22" s="300"/>
      <c r="B22" s="466" t="s">
        <v>377</v>
      </c>
      <c r="C22" s="299" t="s">
        <v>55</v>
      </c>
      <c r="D22" s="308">
        <v>1</v>
      </c>
      <c r="E22" s="303"/>
      <c r="F22" s="297">
        <f t="shared" si="0"/>
        <v>0</v>
      </c>
    </row>
    <row r="23" spans="1:6" s="4" customFormat="1" ht="12.75">
      <c r="A23" s="300"/>
      <c r="B23" s="466" t="s">
        <v>379</v>
      </c>
      <c r="C23" s="299" t="s">
        <v>12</v>
      </c>
      <c r="D23" s="308">
        <v>2</v>
      </c>
      <c r="E23" s="303"/>
      <c r="F23" s="297">
        <f t="shared" si="0"/>
        <v>0</v>
      </c>
    </row>
    <row r="24" spans="1:6" s="4" customFormat="1" ht="25.5">
      <c r="A24" s="300"/>
      <c r="B24" s="466" t="s">
        <v>281</v>
      </c>
      <c r="C24" s="299" t="s">
        <v>12</v>
      </c>
      <c r="D24" s="308">
        <v>3</v>
      </c>
      <c r="E24" s="303"/>
      <c r="F24" s="297">
        <f t="shared" si="0"/>
        <v>0</v>
      </c>
    </row>
    <row r="25" spans="1:6" s="4" customFormat="1" ht="25.5">
      <c r="A25" s="300"/>
      <c r="B25" s="466" t="s">
        <v>280</v>
      </c>
      <c r="C25" s="299" t="s">
        <v>12</v>
      </c>
      <c r="D25" s="308">
        <v>2</v>
      </c>
      <c r="E25" s="303"/>
      <c r="F25" s="297">
        <f t="shared" si="0"/>
        <v>0</v>
      </c>
    </row>
    <row r="26" spans="1:6" s="4" customFormat="1" ht="12.75">
      <c r="A26" s="300"/>
      <c r="B26" s="466" t="s">
        <v>170</v>
      </c>
      <c r="C26" s="299" t="s">
        <v>12</v>
      </c>
      <c r="D26" s="308">
        <v>1</v>
      </c>
      <c r="E26" s="303"/>
      <c r="F26" s="297">
        <f>D26*E26</f>
        <v>0</v>
      </c>
    </row>
    <row r="27" spans="1:6" s="4" customFormat="1" ht="12.75">
      <c r="A27" s="300"/>
      <c r="B27" s="307"/>
      <c r="C27" s="299"/>
      <c r="D27" s="308"/>
      <c r="E27" s="301"/>
      <c r="F27" s="297"/>
    </row>
    <row r="28" spans="1:6" s="4" customFormat="1" ht="51">
      <c r="A28" s="300">
        <f>+A13+1</f>
        <v>4</v>
      </c>
      <c r="B28" s="360" t="s">
        <v>169</v>
      </c>
      <c r="C28" s="257" t="s">
        <v>12</v>
      </c>
      <c r="D28" s="359">
        <v>1</v>
      </c>
      <c r="E28" s="359"/>
      <c r="F28" s="258">
        <f>D28*E28</f>
        <v>0</v>
      </c>
    </row>
    <row r="29" spans="1:6" s="4" customFormat="1" ht="12.75">
      <c r="A29" s="300"/>
      <c r="B29" s="360"/>
      <c r="C29" s="257"/>
      <c r="D29" s="359"/>
      <c r="E29" s="359"/>
      <c r="F29" s="258"/>
    </row>
    <row r="30" spans="1:6" s="4" customFormat="1" ht="51">
      <c r="A30" s="300">
        <f>+A28+1</f>
        <v>5</v>
      </c>
      <c r="B30" s="360" t="s">
        <v>381</v>
      </c>
      <c r="C30" s="257" t="s">
        <v>12</v>
      </c>
      <c r="D30" s="359">
        <v>1</v>
      </c>
      <c r="E30" s="467"/>
      <c r="F30" s="258">
        <f>D30*E30</f>
        <v>0</v>
      </c>
    </row>
    <row r="31" spans="1:6" s="4" customFormat="1" ht="12.75">
      <c r="A31" s="300"/>
      <c r="B31" s="360"/>
      <c r="C31" s="257"/>
      <c r="D31" s="359"/>
      <c r="E31" s="467"/>
      <c r="F31" s="258"/>
    </row>
    <row r="32" spans="1:6" s="4" customFormat="1" ht="51">
      <c r="A32" s="300">
        <f>+A30+1</f>
        <v>6</v>
      </c>
      <c r="B32" s="360" t="s">
        <v>382</v>
      </c>
      <c r="C32" s="257" t="s">
        <v>12</v>
      </c>
      <c r="D32" s="359">
        <v>2</v>
      </c>
      <c r="E32" s="467"/>
      <c r="F32" s="258">
        <f>D32*E32</f>
        <v>0</v>
      </c>
    </row>
    <row r="33" spans="1:6" s="4" customFormat="1">
      <c r="A33" s="300"/>
      <c r="B33" s="90"/>
      <c r="C33" s="299"/>
      <c r="D33" s="308"/>
      <c r="E33" s="303"/>
      <c r="F33" s="297"/>
    </row>
    <row r="34" spans="1:6" s="4" customFormat="1" ht="12.75">
      <c r="A34" s="300">
        <f>+A32+1</f>
        <v>7</v>
      </c>
      <c r="B34" s="306" t="s">
        <v>57</v>
      </c>
      <c r="C34" s="313">
        <v>0.05</v>
      </c>
      <c r="D34" s="305"/>
      <c r="E34" s="303"/>
      <c r="F34" s="297">
        <f>0.05*SUM(F9:F28)</f>
        <v>0</v>
      </c>
    </row>
    <row r="35" spans="1:6" s="4" customFormat="1" ht="12.75">
      <c r="A35" s="300"/>
      <c r="B35" s="306"/>
      <c r="C35" s="313"/>
      <c r="D35" s="305"/>
      <c r="E35" s="303"/>
      <c r="F35" s="297"/>
    </row>
    <row r="36" spans="1:6" s="4" customFormat="1" ht="15.75" thickBot="1">
      <c r="A36" s="36" t="s">
        <v>65</v>
      </c>
      <c r="B36" s="208" t="s">
        <v>62</v>
      </c>
      <c r="C36" s="206"/>
      <c r="D36" s="206"/>
      <c r="E36" s="254" t="s">
        <v>35</v>
      </c>
      <c r="F36" s="255">
        <f>ROUND(SUM(F9:F34),0)</f>
        <v>0</v>
      </c>
    </row>
    <row r="37" spans="1:6" s="4" customFormat="1" ht="15" thickTop="1">
      <c r="A37" s="90"/>
      <c r="B37" s="90"/>
      <c r="C37" s="90"/>
      <c r="D37" s="90"/>
      <c r="E37" s="90"/>
      <c r="F37" s="90"/>
    </row>
    <row r="38" spans="1:6" s="4" customFormat="1">
      <c r="A38" s="90"/>
      <c r="B38" s="90"/>
      <c r="C38" s="90"/>
      <c r="D38" s="90"/>
      <c r="E38" s="90"/>
      <c r="F38" s="90"/>
    </row>
    <row r="39" spans="1:6" s="4" customFormat="1" ht="15">
      <c r="A39" s="90"/>
      <c r="B39" s="90"/>
      <c r="C39" s="312"/>
      <c r="D39" s="90"/>
      <c r="E39" s="243"/>
      <c r="F39" s="311"/>
    </row>
    <row r="40" spans="1:6" s="4" customFormat="1">
      <c r="A40" s="90"/>
      <c r="B40" s="90"/>
      <c r="C40" s="90"/>
      <c r="D40" s="90"/>
      <c r="E40" s="90"/>
      <c r="F40" s="90"/>
    </row>
    <row r="41" spans="1:6" s="4" customFormat="1" ht="15">
      <c r="D41" s="41"/>
      <c r="E41" s="90"/>
      <c r="F41" s="259"/>
    </row>
    <row r="42" spans="1:6" s="4" customFormat="1">
      <c r="A42" s="90"/>
      <c r="B42" s="90"/>
      <c r="C42" s="90"/>
      <c r="D42" s="90"/>
      <c r="E42" s="90"/>
      <c r="F42" s="90"/>
    </row>
    <row r="43" spans="1:6" s="4" customFormat="1">
      <c r="A43" s="90"/>
      <c r="B43" s="90"/>
      <c r="C43" s="90"/>
      <c r="D43" s="90"/>
      <c r="E43" s="90"/>
      <c r="F43" s="90"/>
    </row>
    <row r="44" spans="1:6" s="4" customFormat="1">
      <c r="A44" s="90"/>
      <c r="B44" s="90"/>
      <c r="C44" s="90"/>
      <c r="D44" s="90"/>
      <c r="E44" s="90"/>
      <c r="F44" s="90"/>
    </row>
    <row r="45" spans="1:6" s="4" customFormat="1">
      <c r="A45" s="90"/>
      <c r="B45" s="90"/>
      <c r="C45" s="90"/>
      <c r="D45" s="90"/>
      <c r="E45" s="90"/>
      <c r="F45" s="90"/>
    </row>
    <row r="46" spans="1:6" s="4" customFormat="1">
      <c r="A46" s="90"/>
      <c r="B46" s="90"/>
      <c r="C46" s="90"/>
      <c r="D46" s="90"/>
      <c r="E46" s="90"/>
      <c r="F46" s="90"/>
    </row>
    <row r="47" spans="1:6" s="4" customFormat="1">
      <c r="A47" s="90"/>
      <c r="B47" s="90"/>
      <c r="C47" s="90"/>
      <c r="D47" s="90"/>
      <c r="E47" s="90"/>
      <c r="F47" s="90"/>
    </row>
    <row r="48" spans="1:6" s="4" customFormat="1">
      <c r="A48" s="90"/>
      <c r="B48" s="90"/>
      <c r="C48" s="90"/>
      <c r="D48" s="90"/>
      <c r="E48" s="90"/>
      <c r="F48" s="90"/>
    </row>
    <row r="49" spans="1:6" s="4" customFormat="1">
      <c r="A49" s="90"/>
      <c r="B49" s="90"/>
      <c r="C49" s="90"/>
      <c r="D49" s="90"/>
      <c r="E49" s="90"/>
      <c r="F49" s="90"/>
    </row>
    <row r="50" spans="1:6" s="4" customFormat="1">
      <c r="A50" s="90"/>
      <c r="B50" s="90"/>
      <c r="C50" s="90"/>
      <c r="D50" s="90"/>
      <c r="E50" s="90"/>
      <c r="F50" s="90"/>
    </row>
    <row r="51" spans="1:6" s="4" customFormat="1">
      <c r="A51" s="90"/>
      <c r="B51" s="90"/>
      <c r="C51" s="90"/>
      <c r="D51" s="90"/>
      <c r="E51" s="90"/>
      <c r="F51" s="90"/>
    </row>
    <row r="52" spans="1:6" s="4" customFormat="1">
      <c r="A52" s="90"/>
      <c r="B52" s="90"/>
      <c r="C52" s="90"/>
      <c r="D52" s="90"/>
      <c r="E52" s="90"/>
      <c r="F52" s="90"/>
    </row>
    <row r="53" spans="1:6" s="4" customFormat="1">
      <c r="A53" s="90"/>
      <c r="B53" s="90"/>
      <c r="C53" s="90"/>
      <c r="D53" s="90"/>
      <c r="E53" s="90"/>
      <c r="F53" s="90"/>
    </row>
    <row r="54" spans="1:6" s="4" customFormat="1">
      <c r="A54" s="90"/>
      <c r="B54" s="90"/>
      <c r="C54" s="90"/>
      <c r="D54" s="90"/>
      <c r="E54" s="90"/>
      <c r="F54" s="90"/>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H294"/>
  <sheetViews>
    <sheetView showZeros="0" zoomScaleNormal="100" workbookViewId="0">
      <selection activeCell="E8" sqref="E8"/>
    </sheetView>
  </sheetViews>
  <sheetFormatPr defaultRowHeight="12.75"/>
  <cols>
    <col min="1" max="1" width="4.7109375" style="4" customWidth="1"/>
    <col min="2" max="2" width="30.7109375" style="4" customWidth="1"/>
    <col min="3" max="3" width="4.7109375" style="97" customWidth="1"/>
    <col min="4" max="6" width="12.7109375" style="83" customWidth="1"/>
    <col min="7" max="8" width="12.7109375" style="212" customWidth="1"/>
    <col min="9" max="252" width="9.140625" style="212"/>
    <col min="253" max="253" width="4.7109375" style="212" customWidth="1"/>
    <col min="254" max="254" width="30.7109375" style="212" customWidth="1"/>
    <col min="255" max="255" width="4.7109375" style="212" customWidth="1"/>
    <col min="256" max="256" width="13.7109375" style="212" customWidth="1"/>
    <col min="257" max="259" width="12.7109375" style="212" customWidth="1"/>
    <col min="260" max="260" width="9.140625" style="212"/>
    <col min="261" max="261" width="21" style="212" customWidth="1"/>
    <col min="262" max="262" width="36.5703125" style="212" customWidth="1"/>
    <col min="263" max="508" width="9.140625" style="212"/>
    <col min="509" max="509" width="4.7109375" style="212" customWidth="1"/>
    <col min="510" max="510" width="30.7109375" style="212" customWidth="1"/>
    <col min="511" max="511" width="4.7109375" style="212" customWidth="1"/>
    <col min="512" max="512" width="13.7109375" style="212" customWidth="1"/>
    <col min="513" max="515" width="12.7109375" style="212" customWidth="1"/>
    <col min="516" max="516" width="9.140625" style="212"/>
    <col min="517" max="517" width="21" style="212" customWidth="1"/>
    <col min="518" max="518" width="36.5703125" style="212" customWidth="1"/>
    <col min="519" max="764" width="9.140625" style="212"/>
    <col min="765" max="765" width="4.7109375" style="212" customWidth="1"/>
    <col min="766" max="766" width="30.7109375" style="212" customWidth="1"/>
    <col min="767" max="767" width="4.7109375" style="212" customWidth="1"/>
    <col min="768" max="768" width="13.7109375" style="212" customWidth="1"/>
    <col min="769" max="771" width="12.7109375" style="212" customWidth="1"/>
    <col min="772" max="772" width="9.140625" style="212"/>
    <col min="773" max="773" width="21" style="212" customWidth="1"/>
    <col min="774" max="774" width="36.5703125" style="212" customWidth="1"/>
    <col min="775" max="1020" width="9.140625" style="212"/>
    <col min="1021" max="1021" width="4.7109375" style="212" customWidth="1"/>
    <col min="1022" max="1022" width="30.7109375" style="212" customWidth="1"/>
    <col min="1023" max="1023" width="4.7109375" style="212" customWidth="1"/>
    <col min="1024" max="1024" width="13.7109375" style="212" customWidth="1"/>
    <col min="1025" max="1027" width="12.7109375" style="212" customWidth="1"/>
    <col min="1028" max="1028" width="9.140625" style="212"/>
    <col min="1029" max="1029" width="21" style="212" customWidth="1"/>
    <col min="1030" max="1030" width="36.5703125" style="212" customWidth="1"/>
    <col min="1031" max="1276" width="9.140625" style="212"/>
    <col min="1277" max="1277" width="4.7109375" style="212" customWidth="1"/>
    <col min="1278" max="1278" width="30.7109375" style="212" customWidth="1"/>
    <col min="1279" max="1279" width="4.7109375" style="212" customWidth="1"/>
    <col min="1280" max="1280" width="13.7109375" style="212" customWidth="1"/>
    <col min="1281" max="1283" width="12.7109375" style="212" customWidth="1"/>
    <col min="1284" max="1284" width="9.140625" style="212"/>
    <col min="1285" max="1285" width="21" style="212" customWidth="1"/>
    <col min="1286" max="1286" width="36.5703125" style="212" customWidth="1"/>
    <col min="1287" max="1532" width="9.140625" style="212"/>
    <col min="1533" max="1533" width="4.7109375" style="212" customWidth="1"/>
    <col min="1534" max="1534" width="30.7109375" style="212" customWidth="1"/>
    <col min="1535" max="1535" width="4.7109375" style="212" customWidth="1"/>
    <col min="1536" max="1536" width="13.7109375" style="212" customWidth="1"/>
    <col min="1537" max="1539" width="12.7109375" style="212" customWidth="1"/>
    <col min="1540" max="1540" width="9.140625" style="212"/>
    <col min="1541" max="1541" width="21" style="212" customWidth="1"/>
    <col min="1542" max="1542" width="36.5703125" style="212" customWidth="1"/>
    <col min="1543" max="1788" width="9.140625" style="212"/>
    <col min="1789" max="1789" width="4.7109375" style="212" customWidth="1"/>
    <col min="1790" max="1790" width="30.7109375" style="212" customWidth="1"/>
    <col min="1791" max="1791" width="4.7109375" style="212" customWidth="1"/>
    <col min="1792" max="1792" width="13.7109375" style="212" customWidth="1"/>
    <col min="1793" max="1795" width="12.7109375" style="212" customWidth="1"/>
    <col min="1796" max="1796" width="9.140625" style="212"/>
    <col min="1797" max="1797" width="21" style="212" customWidth="1"/>
    <col min="1798" max="1798" width="36.5703125" style="212" customWidth="1"/>
    <col min="1799" max="2044" width="9.140625" style="212"/>
    <col min="2045" max="2045" width="4.7109375" style="212" customWidth="1"/>
    <col min="2046" max="2046" width="30.7109375" style="212" customWidth="1"/>
    <col min="2047" max="2047" width="4.7109375" style="212" customWidth="1"/>
    <col min="2048" max="2048" width="13.7109375" style="212" customWidth="1"/>
    <col min="2049" max="2051" width="12.7109375" style="212" customWidth="1"/>
    <col min="2052" max="2052" width="9.140625" style="212"/>
    <col min="2053" max="2053" width="21" style="212" customWidth="1"/>
    <col min="2054" max="2054" width="36.5703125" style="212" customWidth="1"/>
    <col min="2055" max="2300" width="9.140625" style="212"/>
    <col min="2301" max="2301" width="4.7109375" style="212" customWidth="1"/>
    <col min="2302" max="2302" width="30.7109375" style="212" customWidth="1"/>
    <col min="2303" max="2303" width="4.7109375" style="212" customWidth="1"/>
    <col min="2304" max="2304" width="13.7109375" style="212" customWidth="1"/>
    <col min="2305" max="2307" width="12.7109375" style="212" customWidth="1"/>
    <col min="2308" max="2308" width="9.140625" style="212"/>
    <col min="2309" max="2309" width="21" style="212" customWidth="1"/>
    <col min="2310" max="2310" width="36.5703125" style="212" customWidth="1"/>
    <col min="2311" max="2556" width="9.140625" style="212"/>
    <col min="2557" max="2557" width="4.7109375" style="212" customWidth="1"/>
    <col min="2558" max="2558" width="30.7109375" style="212" customWidth="1"/>
    <col min="2559" max="2559" width="4.7109375" style="212" customWidth="1"/>
    <col min="2560" max="2560" width="13.7109375" style="212" customWidth="1"/>
    <col min="2561" max="2563" width="12.7109375" style="212" customWidth="1"/>
    <col min="2564" max="2564" width="9.140625" style="212"/>
    <col min="2565" max="2565" width="21" style="212" customWidth="1"/>
    <col min="2566" max="2566" width="36.5703125" style="212" customWidth="1"/>
    <col min="2567" max="2812" width="9.140625" style="212"/>
    <col min="2813" max="2813" width="4.7109375" style="212" customWidth="1"/>
    <col min="2814" max="2814" width="30.7109375" style="212" customWidth="1"/>
    <col min="2815" max="2815" width="4.7109375" style="212" customWidth="1"/>
    <col min="2816" max="2816" width="13.7109375" style="212" customWidth="1"/>
    <col min="2817" max="2819" width="12.7109375" style="212" customWidth="1"/>
    <col min="2820" max="2820" width="9.140625" style="212"/>
    <col min="2821" max="2821" width="21" style="212" customWidth="1"/>
    <col min="2822" max="2822" width="36.5703125" style="212" customWidth="1"/>
    <col min="2823" max="3068" width="9.140625" style="212"/>
    <col min="3069" max="3069" width="4.7109375" style="212" customWidth="1"/>
    <col min="3070" max="3070" width="30.7109375" style="212" customWidth="1"/>
    <col min="3071" max="3071" width="4.7109375" style="212" customWidth="1"/>
    <col min="3072" max="3072" width="13.7109375" style="212" customWidth="1"/>
    <col min="3073" max="3075" width="12.7109375" style="212" customWidth="1"/>
    <col min="3076" max="3076" width="9.140625" style="212"/>
    <col min="3077" max="3077" width="21" style="212" customWidth="1"/>
    <col min="3078" max="3078" width="36.5703125" style="212" customWidth="1"/>
    <col min="3079" max="3324" width="9.140625" style="212"/>
    <col min="3325" max="3325" width="4.7109375" style="212" customWidth="1"/>
    <col min="3326" max="3326" width="30.7109375" style="212" customWidth="1"/>
    <col min="3327" max="3327" width="4.7109375" style="212" customWidth="1"/>
    <col min="3328" max="3328" width="13.7109375" style="212" customWidth="1"/>
    <col min="3329" max="3331" width="12.7109375" style="212" customWidth="1"/>
    <col min="3332" max="3332" width="9.140625" style="212"/>
    <col min="3333" max="3333" width="21" style="212" customWidth="1"/>
    <col min="3334" max="3334" width="36.5703125" style="212" customWidth="1"/>
    <col min="3335" max="3580" width="9.140625" style="212"/>
    <col min="3581" max="3581" width="4.7109375" style="212" customWidth="1"/>
    <col min="3582" max="3582" width="30.7109375" style="212" customWidth="1"/>
    <col min="3583" max="3583" width="4.7109375" style="212" customWidth="1"/>
    <col min="3584" max="3584" width="13.7109375" style="212" customWidth="1"/>
    <col min="3585" max="3587" width="12.7109375" style="212" customWidth="1"/>
    <col min="3588" max="3588" width="9.140625" style="212"/>
    <col min="3589" max="3589" width="21" style="212" customWidth="1"/>
    <col min="3590" max="3590" width="36.5703125" style="212" customWidth="1"/>
    <col min="3591" max="3836" width="9.140625" style="212"/>
    <col min="3837" max="3837" width="4.7109375" style="212" customWidth="1"/>
    <col min="3838" max="3838" width="30.7109375" style="212" customWidth="1"/>
    <col min="3839" max="3839" width="4.7109375" style="212" customWidth="1"/>
    <col min="3840" max="3840" width="13.7109375" style="212" customWidth="1"/>
    <col min="3841" max="3843" width="12.7109375" style="212" customWidth="1"/>
    <col min="3844" max="3844" width="9.140625" style="212"/>
    <col min="3845" max="3845" width="21" style="212" customWidth="1"/>
    <col min="3846" max="3846" width="36.5703125" style="212" customWidth="1"/>
    <col min="3847" max="4092" width="9.140625" style="212"/>
    <col min="4093" max="4093" width="4.7109375" style="212" customWidth="1"/>
    <col min="4094" max="4094" width="30.7109375" style="212" customWidth="1"/>
    <col min="4095" max="4095" width="4.7109375" style="212" customWidth="1"/>
    <col min="4096" max="4096" width="13.7109375" style="212" customWidth="1"/>
    <col min="4097" max="4099" width="12.7109375" style="212" customWidth="1"/>
    <col min="4100" max="4100" width="9.140625" style="212"/>
    <col min="4101" max="4101" width="21" style="212" customWidth="1"/>
    <col min="4102" max="4102" width="36.5703125" style="212" customWidth="1"/>
    <col min="4103" max="4348" width="9.140625" style="212"/>
    <col min="4349" max="4349" width="4.7109375" style="212" customWidth="1"/>
    <col min="4350" max="4350" width="30.7109375" style="212" customWidth="1"/>
    <col min="4351" max="4351" width="4.7109375" style="212" customWidth="1"/>
    <col min="4352" max="4352" width="13.7109375" style="212" customWidth="1"/>
    <col min="4353" max="4355" width="12.7109375" style="212" customWidth="1"/>
    <col min="4356" max="4356" width="9.140625" style="212"/>
    <col min="4357" max="4357" width="21" style="212" customWidth="1"/>
    <col min="4358" max="4358" width="36.5703125" style="212" customWidth="1"/>
    <col min="4359" max="4604" width="9.140625" style="212"/>
    <col min="4605" max="4605" width="4.7109375" style="212" customWidth="1"/>
    <col min="4606" max="4606" width="30.7109375" style="212" customWidth="1"/>
    <col min="4607" max="4607" width="4.7109375" style="212" customWidth="1"/>
    <col min="4608" max="4608" width="13.7109375" style="212" customWidth="1"/>
    <col min="4609" max="4611" width="12.7109375" style="212" customWidth="1"/>
    <col min="4612" max="4612" width="9.140625" style="212"/>
    <col min="4613" max="4613" width="21" style="212" customWidth="1"/>
    <col min="4614" max="4614" width="36.5703125" style="212" customWidth="1"/>
    <col min="4615" max="4860" width="9.140625" style="212"/>
    <col min="4861" max="4861" width="4.7109375" style="212" customWidth="1"/>
    <col min="4862" max="4862" width="30.7109375" style="212" customWidth="1"/>
    <col min="4863" max="4863" width="4.7109375" style="212" customWidth="1"/>
    <col min="4864" max="4864" width="13.7109375" style="212" customWidth="1"/>
    <col min="4865" max="4867" width="12.7109375" style="212" customWidth="1"/>
    <col min="4868" max="4868" width="9.140625" style="212"/>
    <col min="4869" max="4869" width="21" style="212" customWidth="1"/>
    <col min="4870" max="4870" width="36.5703125" style="212" customWidth="1"/>
    <col min="4871" max="5116" width="9.140625" style="212"/>
    <col min="5117" max="5117" width="4.7109375" style="212" customWidth="1"/>
    <col min="5118" max="5118" width="30.7109375" style="212" customWidth="1"/>
    <col min="5119" max="5119" width="4.7109375" style="212" customWidth="1"/>
    <col min="5120" max="5120" width="13.7109375" style="212" customWidth="1"/>
    <col min="5121" max="5123" width="12.7109375" style="212" customWidth="1"/>
    <col min="5124" max="5124" width="9.140625" style="212"/>
    <col min="5125" max="5125" width="21" style="212" customWidth="1"/>
    <col min="5126" max="5126" width="36.5703125" style="212" customWidth="1"/>
    <col min="5127" max="5372" width="9.140625" style="212"/>
    <col min="5373" max="5373" width="4.7109375" style="212" customWidth="1"/>
    <col min="5374" max="5374" width="30.7109375" style="212" customWidth="1"/>
    <col min="5375" max="5375" width="4.7109375" style="212" customWidth="1"/>
    <col min="5376" max="5376" width="13.7109375" style="212" customWidth="1"/>
    <col min="5377" max="5379" width="12.7109375" style="212" customWidth="1"/>
    <col min="5380" max="5380" width="9.140625" style="212"/>
    <col min="5381" max="5381" width="21" style="212" customWidth="1"/>
    <col min="5382" max="5382" width="36.5703125" style="212" customWidth="1"/>
    <col min="5383" max="5628" width="9.140625" style="212"/>
    <col min="5629" max="5629" width="4.7109375" style="212" customWidth="1"/>
    <col min="5630" max="5630" width="30.7109375" style="212" customWidth="1"/>
    <col min="5631" max="5631" width="4.7109375" style="212" customWidth="1"/>
    <col min="5632" max="5632" width="13.7109375" style="212" customWidth="1"/>
    <col min="5633" max="5635" width="12.7109375" style="212" customWidth="1"/>
    <col min="5636" max="5636" width="9.140625" style="212"/>
    <col min="5637" max="5637" width="21" style="212" customWidth="1"/>
    <col min="5638" max="5638" width="36.5703125" style="212" customWidth="1"/>
    <col min="5639" max="5884" width="9.140625" style="212"/>
    <col min="5885" max="5885" width="4.7109375" style="212" customWidth="1"/>
    <col min="5886" max="5886" width="30.7109375" style="212" customWidth="1"/>
    <col min="5887" max="5887" width="4.7109375" style="212" customWidth="1"/>
    <col min="5888" max="5888" width="13.7109375" style="212" customWidth="1"/>
    <col min="5889" max="5891" width="12.7109375" style="212" customWidth="1"/>
    <col min="5892" max="5892" width="9.140625" style="212"/>
    <col min="5893" max="5893" width="21" style="212" customWidth="1"/>
    <col min="5894" max="5894" width="36.5703125" style="212" customWidth="1"/>
    <col min="5895" max="6140" width="9.140625" style="212"/>
    <col min="6141" max="6141" width="4.7109375" style="212" customWidth="1"/>
    <col min="6142" max="6142" width="30.7109375" style="212" customWidth="1"/>
    <col min="6143" max="6143" width="4.7109375" style="212" customWidth="1"/>
    <col min="6144" max="6144" width="13.7109375" style="212" customWidth="1"/>
    <col min="6145" max="6147" width="12.7109375" style="212" customWidth="1"/>
    <col min="6148" max="6148" width="9.140625" style="212"/>
    <col min="6149" max="6149" width="21" style="212" customWidth="1"/>
    <col min="6150" max="6150" width="36.5703125" style="212" customWidth="1"/>
    <col min="6151" max="6396" width="9.140625" style="212"/>
    <col min="6397" max="6397" width="4.7109375" style="212" customWidth="1"/>
    <col min="6398" max="6398" width="30.7109375" style="212" customWidth="1"/>
    <col min="6399" max="6399" width="4.7109375" style="212" customWidth="1"/>
    <col min="6400" max="6400" width="13.7109375" style="212" customWidth="1"/>
    <col min="6401" max="6403" width="12.7109375" style="212" customWidth="1"/>
    <col min="6404" max="6404" width="9.140625" style="212"/>
    <col min="6405" max="6405" width="21" style="212" customWidth="1"/>
    <col min="6406" max="6406" width="36.5703125" style="212" customWidth="1"/>
    <col min="6407" max="6652" width="9.140625" style="212"/>
    <col min="6653" max="6653" width="4.7109375" style="212" customWidth="1"/>
    <col min="6654" max="6654" width="30.7109375" style="212" customWidth="1"/>
    <col min="6655" max="6655" width="4.7109375" style="212" customWidth="1"/>
    <col min="6656" max="6656" width="13.7109375" style="212" customWidth="1"/>
    <col min="6657" max="6659" width="12.7109375" style="212" customWidth="1"/>
    <col min="6660" max="6660" width="9.140625" style="212"/>
    <col min="6661" max="6661" width="21" style="212" customWidth="1"/>
    <col min="6662" max="6662" width="36.5703125" style="212" customWidth="1"/>
    <col min="6663" max="6908" width="9.140625" style="212"/>
    <col min="6909" max="6909" width="4.7109375" style="212" customWidth="1"/>
    <col min="6910" max="6910" width="30.7109375" style="212" customWidth="1"/>
    <col min="6911" max="6911" width="4.7109375" style="212" customWidth="1"/>
    <col min="6912" max="6912" width="13.7109375" style="212" customWidth="1"/>
    <col min="6913" max="6915" width="12.7109375" style="212" customWidth="1"/>
    <col min="6916" max="6916" width="9.140625" style="212"/>
    <col min="6917" max="6917" width="21" style="212" customWidth="1"/>
    <col min="6918" max="6918" width="36.5703125" style="212" customWidth="1"/>
    <col min="6919" max="7164" width="9.140625" style="212"/>
    <col min="7165" max="7165" width="4.7109375" style="212" customWidth="1"/>
    <col min="7166" max="7166" width="30.7109375" style="212" customWidth="1"/>
    <col min="7167" max="7167" width="4.7109375" style="212" customWidth="1"/>
    <col min="7168" max="7168" width="13.7109375" style="212" customWidth="1"/>
    <col min="7169" max="7171" width="12.7109375" style="212" customWidth="1"/>
    <col min="7172" max="7172" width="9.140625" style="212"/>
    <col min="7173" max="7173" width="21" style="212" customWidth="1"/>
    <col min="7174" max="7174" width="36.5703125" style="212" customWidth="1"/>
    <col min="7175" max="7420" width="9.140625" style="212"/>
    <col min="7421" max="7421" width="4.7109375" style="212" customWidth="1"/>
    <col min="7422" max="7422" width="30.7109375" style="212" customWidth="1"/>
    <col min="7423" max="7423" width="4.7109375" style="212" customWidth="1"/>
    <col min="7424" max="7424" width="13.7109375" style="212" customWidth="1"/>
    <col min="7425" max="7427" width="12.7109375" style="212" customWidth="1"/>
    <col min="7428" max="7428" width="9.140625" style="212"/>
    <col min="7429" max="7429" width="21" style="212" customWidth="1"/>
    <col min="7430" max="7430" width="36.5703125" style="212" customWidth="1"/>
    <col min="7431" max="7676" width="9.140625" style="212"/>
    <col min="7677" max="7677" width="4.7109375" style="212" customWidth="1"/>
    <col min="7678" max="7678" width="30.7109375" style="212" customWidth="1"/>
    <col min="7679" max="7679" width="4.7109375" style="212" customWidth="1"/>
    <col min="7680" max="7680" width="13.7109375" style="212" customWidth="1"/>
    <col min="7681" max="7683" width="12.7109375" style="212" customWidth="1"/>
    <col min="7684" max="7684" width="9.140625" style="212"/>
    <col min="7685" max="7685" width="21" style="212" customWidth="1"/>
    <col min="7686" max="7686" width="36.5703125" style="212" customWidth="1"/>
    <col min="7687" max="7932" width="9.140625" style="212"/>
    <col min="7933" max="7933" width="4.7109375" style="212" customWidth="1"/>
    <col min="7934" max="7934" width="30.7109375" style="212" customWidth="1"/>
    <col min="7935" max="7935" width="4.7109375" style="212" customWidth="1"/>
    <col min="7936" max="7936" width="13.7109375" style="212" customWidth="1"/>
    <col min="7937" max="7939" width="12.7109375" style="212" customWidth="1"/>
    <col min="7940" max="7940" width="9.140625" style="212"/>
    <col min="7941" max="7941" width="21" style="212" customWidth="1"/>
    <col min="7942" max="7942" width="36.5703125" style="212" customWidth="1"/>
    <col min="7943" max="8188" width="9.140625" style="212"/>
    <col min="8189" max="8189" width="4.7109375" style="212" customWidth="1"/>
    <col min="8190" max="8190" width="30.7109375" style="212" customWidth="1"/>
    <col min="8191" max="8191" width="4.7109375" style="212" customWidth="1"/>
    <col min="8192" max="8192" width="13.7109375" style="212" customWidth="1"/>
    <col min="8193" max="8195" width="12.7109375" style="212" customWidth="1"/>
    <col min="8196" max="8196" width="9.140625" style="212"/>
    <col min="8197" max="8197" width="21" style="212" customWidth="1"/>
    <col min="8198" max="8198" width="36.5703125" style="212" customWidth="1"/>
    <col min="8199" max="8444" width="9.140625" style="212"/>
    <col min="8445" max="8445" width="4.7109375" style="212" customWidth="1"/>
    <col min="8446" max="8446" width="30.7109375" style="212" customWidth="1"/>
    <col min="8447" max="8447" width="4.7109375" style="212" customWidth="1"/>
    <col min="8448" max="8448" width="13.7109375" style="212" customWidth="1"/>
    <col min="8449" max="8451" width="12.7109375" style="212" customWidth="1"/>
    <col min="8452" max="8452" width="9.140625" style="212"/>
    <col min="8453" max="8453" width="21" style="212" customWidth="1"/>
    <col min="8454" max="8454" width="36.5703125" style="212" customWidth="1"/>
    <col min="8455" max="8700" width="9.140625" style="212"/>
    <col min="8701" max="8701" width="4.7109375" style="212" customWidth="1"/>
    <col min="8702" max="8702" width="30.7109375" style="212" customWidth="1"/>
    <col min="8703" max="8703" width="4.7109375" style="212" customWidth="1"/>
    <col min="8704" max="8704" width="13.7109375" style="212" customWidth="1"/>
    <col min="8705" max="8707" width="12.7109375" style="212" customWidth="1"/>
    <col min="8708" max="8708" width="9.140625" style="212"/>
    <col min="8709" max="8709" width="21" style="212" customWidth="1"/>
    <col min="8710" max="8710" width="36.5703125" style="212" customWidth="1"/>
    <col min="8711" max="8956" width="9.140625" style="212"/>
    <col min="8957" max="8957" width="4.7109375" style="212" customWidth="1"/>
    <col min="8958" max="8958" width="30.7109375" style="212" customWidth="1"/>
    <col min="8959" max="8959" width="4.7109375" style="212" customWidth="1"/>
    <col min="8960" max="8960" width="13.7109375" style="212" customWidth="1"/>
    <col min="8961" max="8963" width="12.7109375" style="212" customWidth="1"/>
    <col min="8964" max="8964" width="9.140625" style="212"/>
    <col min="8965" max="8965" width="21" style="212" customWidth="1"/>
    <col min="8966" max="8966" width="36.5703125" style="212" customWidth="1"/>
    <col min="8967" max="9212" width="9.140625" style="212"/>
    <col min="9213" max="9213" width="4.7109375" style="212" customWidth="1"/>
    <col min="9214" max="9214" width="30.7109375" style="212" customWidth="1"/>
    <col min="9215" max="9215" width="4.7109375" style="212" customWidth="1"/>
    <col min="9216" max="9216" width="13.7109375" style="212" customWidth="1"/>
    <col min="9217" max="9219" width="12.7109375" style="212" customWidth="1"/>
    <col min="9220" max="9220" width="9.140625" style="212"/>
    <col min="9221" max="9221" width="21" style="212" customWidth="1"/>
    <col min="9222" max="9222" width="36.5703125" style="212" customWidth="1"/>
    <col min="9223" max="9468" width="9.140625" style="212"/>
    <col min="9469" max="9469" width="4.7109375" style="212" customWidth="1"/>
    <col min="9470" max="9470" width="30.7109375" style="212" customWidth="1"/>
    <col min="9471" max="9471" width="4.7109375" style="212" customWidth="1"/>
    <col min="9472" max="9472" width="13.7109375" style="212" customWidth="1"/>
    <col min="9473" max="9475" width="12.7109375" style="212" customWidth="1"/>
    <col min="9476" max="9476" width="9.140625" style="212"/>
    <col min="9477" max="9477" width="21" style="212" customWidth="1"/>
    <col min="9478" max="9478" width="36.5703125" style="212" customWidth="1"/>
    <col min="9479" max="9724" width="9.140625" style="212"/>
    <col min="9725" max="9725" width="4.7109375" style="212" customWidth="1"/>
    <col min="9726" max="9726" width="30.7109375" style="212" customWidth="1"/>
    <col min="9727" max="9727" width="4.7109375" style="212" customWidth="1"/>
    <col min="9728" max="9728" width="13.7109375" style="212" customWidth="1"/>
    <col min="9729" max="9731" width="12.7109375" style="212" customWidth="1"/>
    <col min="9732" max="9732" width="9.140625" style="212"/>
    <col min="9733" max="9733" width="21" style="212" customWidth="1"/>
    <col min="9734" max="9734" width="36.5703125" style="212" customWidth="1"/>
    <col min="9735" max="9980" width="9.140625" style="212"/>
    <col min="9981" max="9981" width="4.7109375" style="212" customWidth="1"/>
    <col min="9982" max="9982" width="30.7109375" style="212" customWidth="1"/>
    <col min="9983" max="9983" width="4.7109375" style="212" customWidth="1"/>
    <col min="9984" max="9984" width="13.7109375" style="212" customWidth="1"/>
    <col min="9985" max="9987" width="12.7109375" style="212" customWidth="1"/>
    <col min="9988" max="9988" width="9.140625" style="212"/>
    <col min="9989" max="9989" width="21" style="212" customWidth="1"/>
    <col min="9990" max="9990" width="36.5703125" style="212" customWidth="1"/>
    <col min="9991" max="10236" width="9.140625" style="212"/>
    <col min="10237" max="10237" width="4.7109375" style="212" customWidth="1"/>
    <col min="10238" max="10238" width="30.7109375" style="212" customWidth="1"/>
    <col min="10239" max="10239" width="4.7109375" style="212" customWidth="1"/>
    <col min="10240" max="10240" width="13.7109375" style="212" customWidth="1"/>
    <col min="10241" max="10243" width="12.7109375" style="212" customWidth="1"/>
    <col min="10244" max="10244" width="9.140625" style="212"/>
    <col min="10245" max="10245" width="21" style="212" customWidth="1"/>
    <col min="10246" max="10246" width="36.5703125" style="212" customWidth="1"/>
    <col min="10247" max="10492" width="9.140625" style="212"/>
    <col min="10493" max="10493" width="4.7109375" style="212" customWidth="1"/>
    <col min="10494" max="10494" width="30.7109375" style="212" customWidth="1"/>
    <col min="10495" max="10495" width="4.7109375" style="212" customWidth="1"/>
    <col min="10496" max="10496" width="13.7109375" style="212" customWidth="1"/>
    <col min="10497" max="10499" width="12.7109375" style="212" customWidth="1"/>
    <col min="10500" max="10500" width="9.140625" style="212"/>
    <col min="10501" max="10501" width="21" style="212" customWidth="1"/>
    <col min="10502" max="10502" width="36.5703125" style="212" customWidth="1"/>
    <col min="10503" max="10748" width="9.140625" style="212"/>
    <col min="10749" max="10749" width="4.7109375" style="212" customWidth="1"/>
    <col min="10750" max="10750" width="30.7109375" style="212" customWidth="1"/>
    <col min="10751" max="10751" width="4.7109375" style="212" customWidth="1"/>
    <col min="10752" max="10752" width="13.7109375" style="212" customWidth="1"/>
    <col min="10753" max="10755" width="12.7109375" style="212" customWidth="1"/>
    <col min="10756" max="10756" width="9.140625" style="212"/>
    <col min="10757" max="10757" width="21" style="212" customWidth="1"/>
    <col min="10758" max="10758" width="36.5703125" style="212" customWidth="1"/>
    <col min="10759" max="11004" width="9.140625" style="212"/>
    <col min="11005" max="11005" width="4.7109375" style="212" customWidth="1"/>
    <col min="11006" max="11006" width="30.7109375" style="212" customWidth="1"/>
    <col min="11007" max="11007" width="4.7109375" style="212" customWidth="1"/>
    <col min="11008" max="11008" width="13.7109375" style="212" customWidth="1"/>
    <col min="11009" max="11011" width="12.7109375" style="212" customWidth="1"/>
    <col min="11012" max="11012" width="9.140625" style="212"/>
    <col min="11013" max="11013" width="21" style="212" customWidth="1"/>
    <col min="11014" max="11014" width="36.5703125" style="212" customWidth="1"/>
    <col min="11015" max="11260" width="9.140625" style="212"/>
    <col min="11261" max="11261" width="4.7109375" style="212" customWidth="1"/>
    <col min="11262" max="11262" width="30.7109375" style="212" customWidth="1"/>
    <col min="11263" max="11263" width="4.7109375" style="212" customWidth="1"/>
    <col min="11264" max="11264" width="13.7109375" style="212" customWidth="1"/>
    <col min="11265" max="11267" width="12.7109375" style="212" customWidth="1"/>
    <col min="11268" max="11268" width="9.140625" style="212"/>
    <col min="11269" max="11269" width="21" style="212" customWidth="1"/>
    <col min="11270" max="11270" width="36.5703125" style="212" customWidth="1"/>
    <col min="11271" max="11516" width="9.140625" style="212"/>
    <col min="11517" max="11517" width="4.7109375" style="212" customWidth="1"/>
    <col min="11518" max="11518" width="30.7109375" style="212" customWidth="1"/>
    <col min="11519" max="11519" width="4.7109375" style="212" customWidth="1"/>
    <col min="11520" max="11520" width="13.7109375" style="212" customWidth="1"/>
    <col min="11521" max="11523" width="12.7109375" style="212" customWidth="1"/>
    <col min="11524" max="11524" width="9.140625" style="212"/>
    <col min="11525" max="11525" width="21" style="212" customWidth="1"/>
    <col min="11526" max="11526" width="36.5703125" style="212" customWidth="1"/>
    <col min="11527" max="11772" width="9.140625" style="212"/>
    <col min="11773" max="11773" width="4.7109375" style="212" customWidth="1"/>
    <col min="11774" max="11774" width="30.7109375" style="212" customWidth="1"/>
    <col min="11775" max="11775" width="4.7109375" style="212" customWidth="1"/>
    <col min="11776" max="11776" width="13.7109375" style="212" customWidth="1"/>
    <col min="11777" max="11779" width="12.7109375" style="212" customWidth="1"/>
    <col min="11780" max="11780" width="9.140625" style="212"/>
    <col min="11781" max="11781" width="21" style="212" customWidth="1"/>
    <col min="11782" max="11782" width="36.5703125" style="212" customWidth="1"/>
    <col min="11783" max="12028" width="9.140625" style="212"/>
    <col min="12029" max="12029" width="4.7109375" style="212" customWidth="1"/>
    <col min="12030" max="12030" width="30.7109375" style="212" customWidth="1"/>
    <col min="12031" max="12031" width="4.7109375" style="212" customWidth="1"/>
    <col min="12032" max="12032" width="13.7109375" style="212" customWidth="1"/>
    <col min="12033" max="12035" width="12.7109375" style="212" customWidth="1"/>
    <col min="12036" max="12036" width="9.140625" style="212"/>
    <col min="12037" max="12037" width="21" style="212" customWidth="1"/>
    <col min="12038" max="12038" width="36.5703125" style="212" customWidth="1"/>
    <col min="12039" max="12284" width="9.140625" style="212"/>
    <col min="12285" max="12285" width="4.7109375" style="212" customWidth="1"/>
    <col min="12286" max="12286" width="30.7109375" style="212" customWidth="1"/>
    <col min="12287" max="12287" width="4.7109375" style="212" customWidth="1"/>
    <col min="12288" max="12288" width="13.7109375" style="212" customWidth="1"/>
    <col min="12289" max="12291" width="12.7109375" style="212" customWidth="1"/>
    <col min="12292" max="12292" width="9.140625" style="212"/>
    <col min="12293" max="12293" width="21" style="212" customWidth="1"/>
    <col min="12294" max="12294" width="36.5703125" style="212" customWidth="1"/>
    <col min="12295" max="12540" width="9.140625" style="212"/>
    <col min="12541" max="12541" width="4.7109375" style="212" customWidth="1"/>
    <col min="12542" max="12542" width="30.7109375" style="212" customWidth="1"/>
    <col min="12543" max="12543" width="4.7109375" style="212" customWidth="1"/>
    <col min="12544" max="12544" width="13.7109375" style="212" customWidth="1"/>
    <col min="12545" max="12547" width="12.7109375" style="212" customWidth="1"/>
    <col min="12548" max="12548" width="9.140625" style="212"/>
    <col min="12549" max="12549" width="21" style="212" customWidth="1"/>
    <col min="12550" max="12550" width="36.5703125" style="212" customWidth="1"/>
    <col min="12551" max="12796" width="9.140625" style="212"/>
    <col min="12797" max="12797" width="4.7109375" style="212" customWidth="1"/>
    <col min="12798" max="12798" width="30.7109375" style="212" customWidth="1"/>
    <col min="12799" max="12799" width="4.7109375" style="212" customWidth="1"/>
    <col min="12800" max="12800" width="13.7109375" style="212" customWidth="1"/>
    <col min="12801" max="12803" width="12.7109375" style="212" customWidth="1"/>
    <col min="12804" max="12804" width="9.140625" style="212"/>
    <col min="12805" max="12805" width="21" style="212" customWidth="1"/>
    <col min="12806" max="12806" width="36.5703125" style="212" customWidth="1"/>
    <col min="12807" max="13052" width="9.140625" style="212"/>
    <col min="13053" max="13053" width="4.7109375" style="212" customWidth="1"/>
    <col min="13054" max="13054" width="30.7109375" style="212" customWidth="1"/>
    <col min="13055" max="13055" width="4.7109375" style="212" customWidth="1"/>
    <col min="13056" max="13056" width="13.7109375" style="212" customWidth="1"/>
    <col min="13057" max="13059" width="12.7109375" style="212" customWidth="1"/>
    <col min="13060" max="13060" width="9.140625" style="212"/>
    <col min="13061" max="13061" width="21" style="212" customWidth="1"/>
    <col min="13062" max="13062" width="36.5703125" style="212" customWidth="1"/>
    <col min="13063" max="13308" width="9.140625" style="212"/>
    <col min="13309" max="13309" width="4.7109375" style="212" customWidth="1"/>
    <col min="13310" max="13310" width="30.7109375" style="212" customWidth="1"/>
    <col min="13311" max="13311" width="4.7109375" style="212" customWidth="1"/>
    <col min="13312" max="13312" width="13.7109375" style="212" customWidth="1"/>
    <col min="13313" max="13315" width="12.7109375" style="212" customWidth="1"/>
    <col min="13316" max="13316" width="9.140625" style="212"/>
    <col min="13317" max="13317" width="21" style="212" customWidth="1"/>
    <col min="13318" max="13318" width="36.5703125" style="212" customWidth="1"/>
    <col min="13319" max="13564" width="9.140625" style="212"/>
    <col min="13565" max="13565" width="4.7109375" style="212" customWidth="1"/>
    <col min="13566" max="13566" width="30.7109375" style="212" customWidth="1"/>
    <col min="13567" max="13567" width="4.7109375" style="212" customWidth="1"/>
    <col min="13568" max="13568" width="13.7109375" style="212" customWidth="1"/>
    <col min="13569" max="13571" width="12.7109375" style="212" customWidth="1"/>
    <col min="13572" max="13572" width="9.140625" style="212"/>
    <col min="13573" max="13573" width="21" style="212" customWidth="1"/>
    <col min="13574" max="13574" width="36.5703125" style="212" customWidth="1"/>
    <col min="13575" max="13820" width="9.140625" style="212"/>
    <col min="13821" max="13821" width="4.7109375" style="212" customWidth="1"/>
    <col min="13822" max="13822" width="30.7109375" style="212" customWidth="1"/>
    <col min="13823" max="13823" width="4.7109375" style="212" customWidth="1"/>
    <col min="13824" max="13824" width="13.7109375" style="212" customWidth="1"/>
    <col min="13825" max="13827" width="12.7109375" style="212" customWidth="1"/>
    <col min="13828" max="13828" width="9.140625" style="212"/>
    <col min="13829" max="13829" width="21" style="212" customWidth="1"/>
    <col min="13830" max="13830" width="36.5703125" style="212" customWidth="1"/>
    <col min="13831" max="14076" width="9.140625" style="212"/>
    <col min="14077" max="14077" width="4.7109375" style="212" customWidth="1"/>
    <col min="14078" max="14078" width="30.7109375" style="212" customWidth="1"/>
    <col min="14079" max="14079" width="4.7109375" style="212" customWidth="1"/>
    <col min="14080" max="14080" width="13.7109375" style="212" customWidth="1"/>
    <col min="14081" max="14083" width="12.7109375" style="212" customWidth="1"/>
    <col min="14084" max="14084" width="9.140625" style="212"/>
    <col min="14085" max="14085" width="21" style="212" customWidth="1"/>
    <col min="14086" max="14086" width="36.5703125" style="212" customWidth="1"/>
    <col min="14087" max="14332" width="9.140625" style="212"/>
    <col min="14333" max="14333" width="4.7109375" style="212" customWidth="1"/>
    <col min="14334" max="14334" width="30.7109375" style="212" customWidth="1"/>
    <col min="14335" max="14335" width="4.7109375" style="212" customWidth="1"/>
    <col min="14336" max="14336" width="13.7109375" style="212" customWidth="1"/>
    <col min="14337" max="14339" width="12.7109375" style="212" customWidth="1"/>
    <col min="14340" max="14340" width="9.140625" style="212"/>
    <col min="14341" max="14341" width="21" style="212" customWidth="1"/>
    <col min="14342" max="14342" width="36.5703125" style="212" customWidth="1"/>
    <col min="14343" max="14588" width="9.140625" style="212"/>
    <col min="14589" max="14589" width="4.7109375" style="212" customWidth="1"/>
    <col min="14590" max="14590" width="30.7109375" style="212" customWidth="1"/>
    <col min="14591" max="14591" width="4.7109375" style="212" customWidth="1"/>
    <col min="14592" max="14592" width="13.7109375" style="212" customWidth="1"/>
    <col min="14593" max="14595" width="12.7109375" style="212" customWidth="1"/>
    <col min="14596" max="14596" width="9.140625" style="212"/>
    <col min="14597" max="14597" width="21" style="212" customWidth="1"/>
    <col min="14598" max="14598" width="36.5703125" style="212" customWidth="1"/>
    <col min="14599" max="14844" width="9.140625" style="212"/>
    <col min="14845" max="14845" width="4.7109375" style="212" customWidth="1"/>
    <col min="14846" max="14846" width="30.7109375" style="212" customWidth="1"/>
    <col min="14847" max="14847" width="4.7109375" style="212" customWidth="1"/>
    <col min="14848" max="14848" width="13.7109375" style="212" customWidth="1"/>
    <col min="14849" max="14851" width="12.7109375" style="212" customWidth="1"/>
    <col min="14852" max="14852" width="9.140625" style="212"/>
    <col min="14853" max="14853" width="21" style="212" customWidth="1"/>
    <col min="14854" max="14854" width="36.5703125" style="212" customWidth="1"/>
    <col min="14855" max="15100" width="9.140625" style="212"/>
    <col min="15101" max="15101" width="4.7109375" style="212" customWidth="1"/>
    <col min="15102" max="15102" width="30.7109375" style="212" customWidth="1"/>
    <col min="15103" max="15103" width="4.7109375" style="212" customWidth="1"/>
    <col min="15104" max="15104" width="13.7109375" style="212" customWidth="1"/>
    <col min="15105" max="15107" width="12.7109375" style="212" customWidth="1"/>
    <col min="15108" max="15108" width="9.140625" style="212"/>
    <col min="15109" max="15109" width="21" style="212" customWidth="1"/>
    <col min="15110" max="15110" width="36.5703125" style="212" customWidth="1"/>
    <col min="15111" max="15356" width="9.140625" style="212"/>
    <col min="15357" max="15357" width="4.7109375" style="212" customWidth="1"/>
    <col min="15358" max="15358" width="30.7109375" style="212" customWidth="1"/>
    <col min="15359" max="15359" width="4.7109375" style="212" customWidth="1"/>
    <col min="15360" max="15360" width="13.7109375" style="212" customWidth="1"/>
    <col min="15361" max="15363" width="12.7109375" style="212" customWidth="1"/>
    <col min="15364" max="15364" width="9.140625" style="212"/>
    <col min="15365" max="15365" width="21" style="212" customWidth="1"/>
    <col min="15366" max="15366" width="36.5703125" style="212" customWidth="1"/>
    <col min="15367" max="15612" width="9.140625" style="212"/>
    <col min="15613" max="15613" width="4.7109375" style="212" customWidth="1"/>
    <col min="15614" max="15614" width="30.7109375" style="212" customWidth="1"/>
    <col min="15615" max="15615" width="4.7109375" style="212" customWidth="1"/>
    <col min="15616" max="15616" width="13.7109375" style="212" customWidth="1"/>
    <col min="15617" max="15619" width="12.7109375" style="212" customWidth="1"/>
    <col min="15620" max="15620" width="9.140625" style="212"/>
    <col min="15621" max="15621" width="21" style="212" customWidth="1"/>
    <col min="15622" max="15622" width="36.5703125" style="212" customWidth="1"/>
    <col min="15623" max="15868" width="9.140625" style="212"/>
    <col min="15869" max="15869" width="4.7109375" style="212" customWidth="1"/>
    <col min="15870" max="15870" width="30.7109375" style="212" customWidth="1"/>
    <col min="15871" max="15871" width="4.7109375" style="212" customWidth="1"/>
    <col min="15872" max="15872" width="13.7109375" style="212" customWidth="1"/>
    <col min="15873" max="15875" width="12.7109375" style="212" customWidth="1"/>
    <col min="15876" max="15876" width="9.140625" style="212"/>
    <col min="15877" max="15877" width="21" style="212" customWidth="1"/>
    <col min="15878" max="15878" width="36.5703125" style="212" customWidth="1"/>
    <col min="15879" max="16124" width="9.140625" style="212"/>
    <col min="16125" max="16125" width="4.7109375" style="212" customWidth="1"/>
    <col min="16126" max="16126" width="30.7109375" style="212" customWidth="1"/>
    <col min="16127" max="16127" width="4.7109375" style="212" customWidth="1"/>
    <col min="16128" max="16128" width="13.7109375" style="212" customWidth="1"/>
    <col min="16129" max="16131" width="12.7109375" style="212" customWidth="1"/>
    <col min="16132" max="16132" width="9.140625" style="212"/>
    <col min="16133" max="16133" width="21" style="212" customWidth="1"/>
    <col min="16134" max="16134" width="36.5703125" style="212" customWidth="1"/>
    <col min="16135" max="16384" width="9.140625" style="212"/>
  </cols>
  <sheetData>
    <row r="1" spans="1:8" ht="12.75" customHeight="1">
      <c r="B1" s="93" t="e">
        <f>+Rmet!E1</f>
        <v>#REF!</v>
      </c>
    </row>
    <row r="2" spans="1:8" ht="12.75" customHeight="1">
      <c r="B2" s="93" t="str">
        <f>+Rmet!E2</f>
        <v>KANALIZACIJA ZGORNJE ŠKOFIJE - TRETJA ŠKOFIJA</v>
      </c>
    </row>
    <row r="3" spans="1:8" ht="12.75" customHeight="1">
      <c r="B3" s="93"/>
    </row>
    <row r="4" spans="1:8" ht="12.75" customHeight="1">
      <c r="B4" s="93"/>
    </row>
    <row r="5" spans="1:8" ht="12.75" customHeight="1"/>
    <row r="6" spans="1:8" ht="15.75">
      <c r="A6" s="22" t="s">
        <v>66</v>
      </c>
      <c r="B6" s="109" t="s">
        <v>181</v>
      </c>
      <c r="C6" s="234"/>
      <c r="D6" s="41"/>
      <c r="E6" s="41"/>
      <c r="F6" s="180"/>
    </row>
    <row r="7" spans="1:8" ht="12.75" customHeight="1">
      <c r="A7" s="22"/>
      <c r="B7" s="109"/>
      <c r="C7" s="234"/>
      <c r="D7" s="41"/>
      <c r="E7" s="41"/>
      <c r="F7" s="180"/>
    </row>
    <row r="8" spans="1:8" ht="39.75" customHeight="1">
      <c r="A8" s="45">
        <v>1</v>
      </c>
      <c r="B8" s="72" t="s">
        <v>67</v>
      </c>
      <c r="C8" s="235" t="s">
        <v>29</v>
      </c>
      <c r="D8" s="41">
        <v>190</v>
      </c>
      <c r="E8" s="41"/>
      <c r="F8" s="180">
        <f>+D8*E8</f>
        <v>0</v>
      </c>
      <c r="G8" s="229"/>
      <c r="H8" s="193"/>
    </row>
    <row r="9" spans="1:8" ht="12.75" customHeight="1">
      <c r="A9" s="45"/>
      <c r="B9" s="72"/>
      <c r="C9" s="235"/>
      <c r="D9" s="41"/>
      <c r="E9" s="41"/>
      <c r="F9" s="180"/>
      <c r="G9" s="230"/>
      <c r="H9" s="231"/>
    </row>
    <row r="10" spans="1:8" ht="53.25" customHeight="1">
      <c r="A10" s="45">
        <f>+A8+1</f>
        <v>2</v>
      </c>
      <c r="B10" s="72" t="s">
        <v>17</v>
      </c>
      <c r="C10" s="235" t="s">
        <v>12</v>
      </c>
      <c r="D10" s="62">
        <v>7</v>
      </c>
      <c r="E10" s="41"/>
      <c r="F10" s="180">
        <f>D10*E10</f>
        <v>0</v>
      </c>
      <c r="G10" s="228"/>
    </row>
    <row r="11" spans="1:8" ht="12.75" customHeight="1">
      <c r="A11" s="45"/>
      <c r="B11" s="72"/>
      <c r="C11" s="235"/>
      <c r="D11" s="41"/>
      <c r="E11" s="41"/>
      <c r="F11" s="227"/>
    </row>
    <row r="12" spans="1:8" ht="192" customHeight="1">
      <c r="A12" s="45">
        <f>+A10+1</f>
        <v>3</v>
      </c>
      <c r="B12" s="59" t="s">
        <v>28</v>
      </c>
      <c r="C12" s="235" t="s">
        <v>14</v>
      </c>
      <c r="D12" s="60">
        <f>D8*0.5</f>
        <v>95</v>
      </c>
      <c r="E12" s="60"/>
      <c r="F12" s="388">
        <f>D12*E12</f>
        <v>0</v>
      </c>
    </row>
    <row r="13" spans="1:8" ht="12.75" customHeight="1">
      <c r="A13" s="45"/>
      <c r="B13" s="59"/>
      <c r="C13" s="235"/>
      <c r="D13" s="60"/>
      <c r="E13" s="60"/>
      <c r="F13" s="388"/>
    </row>
    <row r="14" spans="1:8" ht="165.75">
      <c r="A14" s="45">
        <f>+A12+1</f>
        <v>4</v>
      </c>
      <c r="B14" s="314" t="s">
        <v>309</v>
      </c>
      <c r="C14" s="64" t="s">
        <v>13</v>
      </c>
      <c r="D14" s="67">
        <f>190*0.5*0.8</f>
        <v>76</v>
      </c>
      <c r="E14" s="185"/>
      <c r="F14" s="385">
        <f>D14*E14</f>
        <v>0</v>
      </c>
    </row>
    <row r="15" spans="1:8" ht="12.75" customHeight="1">
      <c r="A15" s="45"/>
      <c r="B15" s="72"/>
      <c r="C15" s="235"/>
      <c r="D15" s="41"/>
      <c r="E15" s="41"/>
      <c r="F15" s="227"/>
    </row>
    <row r="16" spans="1:8" ht="204">
      <c r="A16" s="45">
        <f>+A14+1</f>
        <v>5</v>
      </c>
      <c r="B16" s="72" t="s">
        <v>310</v>
      </c>
      <c r="C16" s="225" t="s">
        <v>29</v>
      </c>
      <c r="D16" s="272">
        <v>185</v>
      </c>
      <c r="E16" s="225"/>
      <c r="F16" s="389">
        <f>D16*E16</f>
        <v>0</v>
      </c>
    </row>
    <row r="17" spans="1:6" ht="12.75" customHeight="1">
      <c r="A17" s="45"/>
      <c r="B17" s="59"/>
      <c r="C17" s="236"/>
      <c r="D17" s="41"/>
      <c r="E17" s="41"/>
      <c r="F17" s="180"/>
    </row>
    <row r="18" spans="1:6" ht="257.25" customHeight="1">
      <c r="A18" s="45">
        <f>+A16+1</f>
        <v>6</v>
      </c>
      <c r="B18" s="72" t="s">
        <v>308</v>
      </c>
      <c r="C18" s="215" t="s">
        <v>12</v>
      </c>
      <c r="D18" s="83">
        <v>5</v>
      </c>
      <c r="E18" s="224"/>
      <c r="F18" s="389">
        <f>D18*E18</f>
        <v>0</v>
      </c>
    </row>
    <row r="19" spans="1:6" ht="12.75" customHeight="1">
      <c r="A19" s="45"/>
      <c r="B19" s="20"/>
      <c r="C19" s="235"/>
      <c r="D19" s="41"/>
      <c r="E19" s="41"/>
      <c r="F19" s="227"/>
    </row>
    <row r="20" spans="1:6" ht="269.25" customHeight="1">
      <c r="A20" s="45">
        <f>+A18+1</f>
        <v>7</v>
      </c>
      <c r="B20" s="72" t="s">
        <v>180</v>
      </c>
      <c r="C20" s="215" t="s">
        <v>12</v>
      </c>
      <c r="D20" s="83">
        <v>1</v>
      </c>
      <c r="E20" s="224"/>
      <c r="F20" s="389">
        <f>D20*E20</f>
        <v>0</v>
      </c>
    </row>
    <row r="21" spans="1:6" ht="12.75" customHeight="1">
      <c r="A21" s="45"/>
      <c r="B21" s="72"/>
      <c r="C21" s="235"/>
      <c r="D21" s="41"/>
      <c r="E21" s="41"/>
      <c r="F21" s="227"/>
    </row>
    <row r="22" spans="1:6" ht="102">
      <c r="A22" s="45">
        <f>+A20+1</f>
        <v>8</v>
      </c>
      <c r="B22" s="72" t="s">
        <v>99</v>
      </c>
      <c r="C22" s="237" t="s">
        <v>14</v>
      </c>
      <c r="D22" s="67">
        <f>D12</f>
        <v>95</v>
      </c>
      <c r="E22" s="67"/>
      <c r="F22" s="42">
        <f>D22*E22</f>
        <v>0</v>
      </c>
    </row>
    <row r="23" spans="1:6" ht="12.75" customHeight="1">
      <c r="A23" s="45"/>
      <c r="B23" s="72"/>
      <c r="C23" s="235"/>
      <c r="D23" s="41"/>
      <c r="E23" s="41"/>
      <c r="F23" s="180"/>
    </row>
    <row r="24" spans="1:6" s="223" customFormat="1" ht="15.75" thickBot="1">
      <c r="A24" s="232"/>
      <c r="B24" s="233"/>
      <c r="C24" s="239"/>
      <c r="D24" s="240"/>
      <c r="E24" s="105" t="s">
        <v>35</v>
      </c>
      <c r="F24" s="390">
        <f>ROUND(SUM(F8:F22),0)</f>
        <v>0</v>
      </c>
    </row>
    <row r="25" spans="1:6" ht="12.75" customHeight="1" thickTop="1">
      <c r="A25" s="45"/>
      <c r="B25" s="72"/>
      <c r="C25" s="235"/>
      <c r="D25" s="41"/>
      <c r="E25" s="41"/>
      <c r="F25" s="180"/>
    </row>
    <row r="26" spans="1:6" ht="12.75" customHeight="1">
      <c r="A26" s="45"/>
      <c r="B26" s="72"/>
      <c r="C26" s="235"/>
      <c r="D26" s="41"/>
      <c r="E26" s="41"/>
      <c r="F26" s="180"/>
    </row>
    <row r="27" spans="1:6" s="223" customFormat="1" ht="15">
      <c r="A27" s="232"/>
      <c r="B27" s="233"/>
      <c r="C27" s="239"/>
      <c r="D27" s="240"/>
      <c r="E27" s="240"/>
      <c r="F27" s="241"/>
    </row>
    <row r="28" spans="1:6" ht="12.75" customHeight="1">
      <c r="A28" s="45"/>
      <c r="B28" s="72"/>
      <c r="C28" s="235"/>
      <c r="D28" s="41"/>
      <c r="E28" s="41"/>
      <c r="F28" s="180"/>
    </row>
    <row r="29" spans="1:6" ht="40.5" customHeight="1">
      <c r="A29" s="45"/>
      <c r="B29" s="72"/>
      <c r="C29" s="235"/>
      <c r="D29" s="41"/>
      <c r="E29" s="41"/>
      <c r="F29" s="180"/>
    </row>
    <row r="30" spans="1:6" ht="12.75" customHeight="1">
      <c r="A30" s="45"/>
      <c r="B30" s="72"/>
      <c r="C30" s="235"/>
      <c r="D30" s="41"/>
      <c r="E30" s="41"/>
      <c r="F30" s="180"/>
    </row>
    <row r="31" spans="1:6" ht="54" customHeight="1">
      <c r="A31" s="45"/>
      <c r="B31" s="72"/>
      <c r="C31" s="235"/>
      <c r="D31" s="62"/>
      <c r="E31" s="41"/>
      <c r="F31" s="180"/>
    </row>
    <row r="32" spans="1:6" ht="12.75" customHeight="1">
      <c r="A32" s="45"/>
      <c r="B32" s="72"/>
      <c r="C32" s="235"/>
      <c r="D32" s="41"/>
      <c r="E32" s="41"/>
      <c r="F32" s="180"/>
    </row>
    <row r="33" spans="1:6">
      <c r="A33" s="45"/>
      <c r="B33" s="59"/>
      <c r="C33" s="40"/>
      <c r="D33" s="60"/>
      <c r="E33" s="61"/>
      <c r="F33" s="387"/>
    </row>
    <row r="34" spans="1:6" ht="12.75" customHeight="1">
      <c r="A34" s="45"/>
      <c r="B34" s="20"/>
      <c r="C34" s="235"/>
      <c r="D34" s="41"/>
      <c r="E34" s="41"/>
      <c r="F34" s="180"/>
    </row>
    <row r="35" spans="1:6" ht="12.75" customHeight="1">
      <c r="A35" s="45"/>
      <c r="B35" s="72"/>
      <c r="C35" s="215"/>
      <c r="E35" s="224"/>
      <c r="F35" s="227"/>
    </row>
    <row r="36" spans="1:6">
      <c r="A36" s="45"/>
      <c r="B36" s="391"/>
      <c r="C36" s="215"/>
      <c r="D36" s="272"/>
      <c r="E36" s="225"/>
      <c r="F36" s="389"/>
    </row>
    <row r="37" spans="1:6" ht="12.75" customHeight="1">
      <c r="A37" s="45"/>
      <c r="B37" s="391"/>
      <c r="C37" s="225"/>
      <c r="D37" s="272"/>
      <c r="E37" s="225"/>
      <c r="F37" s="389"/>
    </row>
    <row r="38" spans="1:6" ht="256.5" customHeight="1">
      <c r="A38" s="45"/>
      <c r="B38" s="72"/>
      <c r="C38" s="215"/>
      <c r="E38" s="224"/>
      <c r="F38" s="389"/>
    </row>
    <row r="39" spans="1:6" ht="12.75" customHeight="1">
      <c r="A39" s="45"/>
      <c r="B39" s="20"/>
      <c r="C39" s="235"/>
      <c r="D39" s="41"/>
      <c r="E39" s="41"/>
      <c r="F39" s="227"/>
    </row>
    <row r="40" spans="1:6">
      <c r="A40" s="45"/>
      <c r="B40" s="72"/>
      <c r="C40" s="215"/>
      <c r="E40" s="224"/>
      <c r="F40" s="389"/>
    </row>
    <row r="41" spans="1:6" ht="12.75" customHeight="1">
      <c r="A41" s="45"/>
      <c r="B41" s="20"/>
      <c r="C41" s="235"/>
      <c r="D41" s="224"/>
      <c r="E41" s="41"/>
      <c r="F41" s="180"/>
    </row>
    <row r="42" spans="1:6" ht="132" customHeight="1">
      <c r="A42" s="45"/>
      <c r="B42" s="72"/>
      <c r="C42" s="40"/>
      <c r="D42" s="338"/>
      <c r="E42" s="339"/>
      <c r="F42" s="392"/>
    </row>
    <row r="43" spans="1:6" ht="12.75" customHeight="1">
      <c r="A43" s="45"/>
      <c r="B43" s="20"/>
      <c r="C43" s="235"/>
      <c r="D43" s="340"/>
      <c r="E43" s="341"/>
      <c r="F43" s="342"/>
    </row>
    <row r="44" spans="1:6">
      <c r="A44" s="45"/>
      <c r="B44" s="20"/>
      <c r="C44" s="78"/>
      <c r="D44" s="341"/>
      <c r="E44" s="341"/>
      <c r="F44" s="342"/>
    </row>
    <row r="45" spans="1:6" ht="12.75" customHeight="1">
      <c r="A45" s="45"/>
      <c r="B45" s="20"/>
      <c r="C45" s="235"/>
      <c r="D45" s="340"/>
      <c r="E45" s="341"/>
      <c r="F45" s="342"/>
    </row>
    <row r="46" spans="1:6" s="223" customFormat="1" ht="15">
      <c r="A46" s="232"/>
      <c r="B46" s="233"/>
      <c r="C46" s="239"/>
      <c r="D46" s="343"/>
      <c r="E46" s="344"/>
      <c r="F46" s="344"/>
    </row>
    <row r="47" spans="1:6" ht="12.75" customHeight="1">
      <c r="A47" s="45"/>
      <c r="B47" s="20"/>
      <c r="C47" s="235"/>
      <c r="D47" s="340"/>
      <c r="E47" s="341"/>
      <c r="F47" s="342"/>
    </row>
    <row r="48" spans="1:6" ht="12.75" customHeight="1">
      <c r="A48" s="45"/>
      <c r="B48" s="20"/>
      <c r="C48" s="235"/>
      <c r="D48" s="340"/>
      <c r="E48" s="341"/>
      <c r="F48" s="342"/>
    </row>
    <row r="49" spans="1:6" ht="15">
      <c r="A49" s="45"/>
      <c r="B49" s="238"/>
      <c r="C49" s="235"/>
      <c r="D49" s="340"/>
      <c r="E49" s="341"/>
      <c r="F49" s="342"/>
    </row>
    <row r="50" spans="1:6" ht="12.75" customHeight="1">
      <c r="A50" s="45"/>
      <c r="B50" s="20"/>
      <c r="C50" s="235"/>
      <c r="D50" s="340"/>
      <c r="E50" s="341"/>
      <c r="F50" s="342"/>
    </row>
    <row r="51" spans="1:6" s="223" customFormat="1" ht="15">
      <c r="A51" s="232"/>
      <c r="B51" s="233"/>
      <c r="C51" s="239"/>
      <c r="D51" s="343"/>
      <c r="E51" s="345"/>
      <c r="F51" s="393"/>
    </row>
    <row r="52" spans="1:6" s="223" customFormat="1" ht="15">
      <c r="A52" s="232"/>
      <c r="B52" s="233"/>
      <c r="C52" s="239"/>
      <c r="D52" s="345"/>
      <c r="E52" s="345"/>
      <c r="F52" s="393"/>
    </row>
    <row r="53" spans="1:6" ht="12.75" customHeight="1">
      <c r="A53" s="45"/>
      <c r="B53" s="20"/>
      <c r="C53" s="235"/>
      <c r="D53" s="341"/>
      <c r="E53" s="341"/>
      <c r="F53" s="342"/>
    </row>
    <row r="54" spans="1:6" s="242" customFormat="1" ht="15.75">
      <c r="A54" s="22"/>
      <c r="B54" s="109"/>
      <c r="C54" s="234"/>
      <c r="D54" s="346"/>
      <c r="E54" s="347"/>
      <c r="F54" s="394"/>
    </row>
    <row r="55" spans="1:6" ht="12.75" customHeight="1">
      <c r="A55" s="45"/>
      <c r="B55" s="20"/>
      <c r="C55" s="235"/>
      <c r="D55" s="341"/>
      <c r="E55" s="341"/>
      <c r="F55" s="342"/>
    </row>
    <row r="56" spans="1:6" ht="12.75" customHeight="1">
      <c r="A56" s="45"/>
      <c r="B56" s="20"/>
      <c r="C56" s="235"/>
      <c r="D56" s="341"/>
      <c r="E56" s="341"/>
      <c r="F56" s="342"/>
    </row>
    <row r="57" spans="1:6" ht="12.75" customHeight="1">
      <c r="A57" s="45"/>
      <c r="B57" s="20"/>
      <c r="C57" s="235"/>
      <c r="D57" s="41"/>
      <c r="E57" s="41"/>
      <c r="F57" s="180"/>
    </row>
    <row r="58" spans="1:6" ht="12.75" customHeight="1">
      <c r="B58" s="59"/>
      <c r="C58" s="235"/>
      <c r="D58" s="62"/>
      <c r="E58" s="226"/>
      <c r="F58" s="227"/>
    </row>
    <row r="59" spans="1:6" ht="12.75" customHeight="1"/>
    <row r="60" spans="1:6" ht="12.75" customHeight="1">
      <c r="B60" s="20"/>
      <c r="C60" s="235"/>
      <c r="D60" s="62"/>
      <c r="E60" s="226"/>
      <c r="F60" s="227"/>
    </row>
    <row r="61" spans="1:6" ht="12.75" customHeight="1"/>
    <row r="62" spans="1:6" ht="12.75" customHeight="1"/>
    <row r="63" spans="1:6" ht="12.75" customHeight="1"/>
    <row r="64" spans="1:6" ht="12.75" customHeight="1"/>
    <row r="158" ht="15" customHeight="1"/>
    <row r="181" ht="26.25" customHeight="1"/>
    <row r="256" ht="12.75" customHeight="1"/>
    <row r="258"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sheetData>
  <pageMargins left="0.78740157480314965" right="0.19685039370078741" top="0.59055118110236227" bottom="0.59055118110236227" header="0" footer="0.19685039370078741"/>
  <pageSetup paperSize="9" orientation="portrait" r:id="rId1"/>
  <headerFooter>
    <oddFooter>Stran &amp;P</oddFooter>
  </headerFooter>
  <rowBreaks count="1" manualBreakCount="1">
    <brk id="25"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J33"/>
  <sheetViews>
    <sheetView showZeros="0" zoomScaleNormal="100" workbookViewId="0">
      <selection activeCell="E9" sqref="E9:E12"/>
    </sheetView>
  </sheetViews>
  <sheetFormatPr defaultRowHeight="14.25"/>
  <cols>
    <col min="1" max="1" width="4.42578125" style="90" customWidth="1"/>
    <col min="2" max="2" width="30.7109375" style="90" customWidth="1"/>
    <col min="3" max="3" width="4.7109375" style="90" customWidth="1"/>
    <col min="4" max="5" width="11.7109375" style="90" customWidth="1"/>
    <col min="6" max="6" width="12.7109375" style="90" customWidth="1"/>
    <col min="7" max="7" width="4.7109375" style="4" customWidth="1"/>
    <col min="8" max="9" width="12.7109375" style="4" customWidth="1"/>
    <col min="10" max="10" width="9.140625" style="4"/>
    <col min="11" max="16384" width="9.140625" style="90"/>
  </cols>
  <sheetData>
    <row r="1" spans="1:6">
      <c r="A1" s="93"/>
      <c r="B1" s="93" t="e">
        <f>+Rmet!E1</f>
        <v>#REF!</v>
      </c>
    </row>
    <row r="2" spans="1:6">
      <c r="A2" s="93"/>
      <c r="B2" s="93" t="str">
        <f>+Rmet!E2</f>
        <v>KANALIZACIJA ZGORNJE ŠKOFIJE - TRETJA ŠKOFIJA</v>
      </c>
    </row>
    <row r="3" spans="1:6">
      <c r="A3" s="93"/>
      <c r="B3" s="93"/>
    </row>
    <row r="4" spans="1:6" ht="15.75">
      <c r="A4" s="244">
        <v>5.0999999999999996</v>
      </c>
      <c r="B4" s="109" t="s">
        <v>186</v>
      </c>
      <c r="C4" s="40"/>
      <c r="D4" s="41"/>
      <c r="E4" s="41"/>
      <c r="F4" s="42"/>
    </row>
    <row r="5" spans="1:6">
      <c r="A5" s="45"/>
      <c r="B5" s="46"/>
      <c r="C5" s="40"/>
      <c r="D5" s="41"/>
      <c r="E5" s="41"/>
      <c r="F5" s="42"/>
    </row>
    <row r="6" spans="1:6" s="4" customFormat="1">
      <c r="A6" s="90"/>
      <c r="B6" s="90"/>
      <c r="C6" s="90"/>
      <c r="D6" s="90"/>
      <c r="E6" s="90"/>
      <c r="F6" s="90"/>
    </row>
    <row r="7" spans="1:6" s="4" customFormat="1">
      <c r="A7" s="36" t="s">
        <v>65</v>
      </c>
      <c r="B7" s="208" t="s">
        <v>185</v>
      </c>
      <c r="C7" s="90"/>
      <c r="D7" s="90"/>
      <c r="E7" s="90"/>
      <c r="F7" s="90"/>
    </row>
    <row r="8" spans="1:6" s="4" customFormat="1">
      <c r="A8" s="90"/>
      <c r="B8" s="90"/>
      <c r="C8" s="90"/>
      <c r="D8" s="90"/>
      <c r="E8" s="90"/>
      <c r="F8" s="90"/>
    </row>
    <row r="9" spans="1:6" s="4" customFormat="1" ht="52.5">
      <c r="A9" s="256">
        <v>1</v>
      </c>
      <c r="B9" s="317" t="s">
        <v>184</v>
      </c>
      <c r="C9" s="316" t="s">
        <v>16</v>
      </c>
      <c r="D9" s="361">
        <v>190</v>
      </c>
      <c r="E9" s="361"/>
      <c r="F9" s="258">
        <f>D9*E9</f>
        <v>0</v>
      </c>
    </row>
    <row r="10" spans="1:6" s="4" customFormat="1" ht="12.75">
      <c r="A10" s="256"/>
      <c r="B10" s="362"/>
      <c r="C10" s="363"/>
      <c r="D10" s="361"/>
      <c r="E10" s="361"/>
      <c r="F10" s="258"/>
    </row>
    <row r="11" spans="1:6" s="4" customFormat="1" ht="24">
      <c r="A11" s="300">
        <f>+A9+1</f>
        <v>2</v>
      </c>
      <c r="B11" s="315" t="s">
        <v>183</v>
      </c>
      <c r="C11" s="363"/>
      <c r="D11" s="361"/>
      <c r="E11" s="361"/>
      <c r="F11" s="258"/>
    </row>
    <row r="12" spans="1:6" s="4" customFormat="1" ht="36">
      <c r="A12" s="300"/>
      <c r="B12" s="315" t="s">
        <v>182</v>
      </c>
      <c r="C12" s="364" t="s">
        <v>12</v>
      </c>
      <c r="D12" s="365">
        <v>1</v>
      </c>
      <c r="E12" s="366"/>
      <c r="F12" s="297">
        <f>D12*E12</f>
        <v>0</v>
      </c>
    </row>
    <row r="13" spans="1:6" s="4" customFormat="1">
      <c r="A13" s="300"/>
      <c r="B13" s="367"/>
      <c r="C13" s="364"/>
      <c r="D13" s="365"/>
      <c r="E13" s="366"/>
      <c r="F13" s="297"/>
    </row>
    <row r="14" spans="1:6" s="4" customFormat="1" ht="12.75">
      <c r="A14" s="300"/>
      <c r="B14" s="306"/>
      <c r="C14" s="313"/>
      <c r="D14" s="305"/>
      <c r="E14" s="303"/>
      <c r="F14" s="297"/>
    </row>
    <row r="15" spans="1:6" s="4" customFormat="1" ht="15.75" thickBot="1">
      <c r="A15" s="36" t="s">
        <v>65</v>
      </c>
      <c r="B15" s="208" t="s">
        <v>62</v>
      </c>
      <c r="C15" s="206"/>
      <c r="D15" s="206"/>
      <c r="E15" s="254" t="s">
        <v>35</v>
      </c>
      <c r="F15" s="255">
        <f>SUM(F9:F12)</f>
        <v>0</v>
      </c>
    </row>
    <row r="16" spans="1:6" s="4" customFormat="1" ht="15" thickTop="1">
      <c r="A16" s="90"/>
      <c r="B16" s="90"/>
      <c r="C16" s="90"/>
      <c r="D16" s="90"/>
      <c r="E16" s="90"/>
      <c r="F16" s="90"/>
    </row>
    <row r="17" spans="1:6" s="4" customFormat="1">
      <c r="A17" s="90"/>
      <c r="B17" s="90"/>
      <c r="C17" s="90"/>
      <c r="D17" s="90"/>
      <c r="E17" s="90"/>
      <c r="F17" s="90"/>
    </row>
    <row r="18" spans="1:6" s="4" customFormat="1" ht="15">
      <c r="A18" s="90"/>
      <c r="B18" s="90"/>
      <c r="C18" s="312"/>
      <c r="D18" s="90"/>
      <c r="E18" s="243"/>
      <c r="F18" s="311"/>
    </row>
    <row r="19" spans="1:6" s="4" customFormat="1">
      <c r="A19" s="90"/>
      <c r="B19" s="90"/>
      <c r="C19" s="90"/>
      <c r="D19" s="90"/>
      <c r="E19" s="90"/>
      <c r="F19" s="90"/>
    </row>
    <row r="20" spans="1:6" s="4" customFormat="1" ht="15">
      <c r="D20" s="41"/>
      <c r="E20" s="90"/>
      <c r="F20" s="259"/>
    </row>
    <row r="21" spans="1:6" s="4" customFormat="1">
      <c r="A21" s="90"/>
      <c r="B21" s="90"/>
      <c r="C21" s="90"/>
      <c r="D21" s="90"/>
      <c r="E21" s="90"/>
      <c r="F21" s="90"/>
    </row>
    <row r="22" spans="1:6" s="4" customFormat="1">
      <c r="A22" s="90"/>
      <c r="B22" s="90"/>
      <c r="C22" s="90"/>
      <c r="D22" s="90"/>
      <c r="E22" s="90"/>
      <c r="F22" s="90"/>
    </row>
    <row r="23" spans="1:6" s="4" customFormat="1">
      <c r="A23" s="90"/>
      <c r="B23" s="90"/>
      <c r="C23" s="90"/>
      <c r="D23" s="90"/>
      <c r="E23" s="90"/>
      <c r="F23" s="90"/>
    </row>
    <row r="24" spans="1:6" s="4" customFormat="1">
      <c r="A24" s="90"/>
      <c r="B24" s="90"/>
      <c r="C24" s="90"/>
      <c r="D24" s="90"/>
      <c r="E24" s="90"/>
      <c r="F24" s="90"/>
    </row>
    <row r="25" spans="1:6" s="4" customFormat="1">
      <c r="A25" s="90"/>
      <c r="B25" s="90"/>
      <c r="C25" s="90"/>
      <c r="D25" s="90"/>
      <c r="E25" s="90"/>
      <c r="F25" s="90"/>
    </row>
    <row r="26" spans="1:6" s="4" customFormat="1">
      <c r="A26" s="90"/>
      <c r="B26" s="90"/>
      <c r="C26" s="90"/>
      <c r="D26" s="90"/>
      <c r="E26" s="90"/>
      <c r="F26" s="90"/>
    </row>
    <row r="27" spans="1:6" s="4" customFormat="1">
      <c r="A27" s="90"/>
      <c r="B27" s="90"/>
      <c r="C27" s="90"/>
      <c r="D27" s="90"/>
      <c r="E27" s="90"/>
      <c r="F27" s="90"/>
    </row>
    <row r="28" spans="1:6" s="4" customFormat="1">
      <c r="A28" s="90"/>
      <c r="B28" s="90"/>
      <c r="C28" s="90"/>
      <c r="D28" s="90"/>
      <c r="E28" s="90"/>
      <c r="F28" s="90"/>
    </row>
    <row r="29" spans="1:6" s="4" customFormat="1">
      <c r="A29" s="90"/>
      <c r="B29" s="90"/>
      <c r="C29" s="90"/>
      <c r="D29" s="90"/>
      <c r="E29" s="90"/>
      <c r="F29" s="90"/>
    </row>
    <row r="30" spans="1:6" s="4" customFormat="1">
      <c r="A30" s="90"/>
      <c r="B30" s="90"/>
      <c r="C30" s="90"/>
      <c r="D30" s="90"/>
      <c r="E30" s="90"/>
      <c r="F30" s="90"/>
    </row>
    <row r="31" spans="1:6" s="4" customFormat="1">
      <c r="A31" s="90"/>
      <c r="B31" s="90"/>
      <c r="C31" s="90"/>
      <c r="D31" s="90"/>
      <c r="E31" s="90"/>
      <c r="F31" s="90"/>
    </row>
    <row r="32" spans="1:6" s="4" customFormat="1">
      <c r="A32" s="90"/>
      <c r="B32" s="90"/>
      <c r="C32" s="90"/>
      <c r="D32" s="90"/>
      <c r="E32" s="90"/>
      <c r="F32" s="90"/>
    </row>
    <row r="33" spans="1:6" s="4" customFormat="1">
      <c r="A33" s="90"/>
      <c r="B33" s="90"/>
      <c r="C33" s="90"/>
      <c r="D33" s="90"/>
      <c r="E33" s="90"/>
      <c r="F33" s="90"/>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UQ143"/>
  <sheetViews>
    <sheetView showZeros="0" topLeftCell="A116" zoomScaleNormal="100" zoomScaleSheetLayoutView="130" workbookViewId="0">
      <selection activeCell="G137" sqref="G137"/>
    </sheetView>
  </sheetViews>
  <sheetFormatPr defaultRowHeight="12"/>
  <cols>
    <col min="1" max="1" width="4.42578125" style="320" customWidth="1"/>
    <col min="2" max="2" width="2.7109375" style="323" customWidth="1"/>
    <col min="3" max="3" width="33" style="322" customWidth="1"/>
    <col min="4" max="4" width="4.7109375" style="321" customWidth="1"/>
    <col min="5" max="5" width="11.7109375" style="320" customWidth="1"/>
    <col min="6" max="6" width="11.7109375" style="319" customWidth="1"/>
    <col min="7" max="7" width="12.7109375" style="414" customWidth="1"/>
    <col min="8" max="8" width="54.42578125" style="412" customWidth="1"/>
    <col min="9" max="9" width="20.28515625" style="412" customWidth="1"/>
    <col min="10" max="10" width="9.140625" style="412"/>
    <col min="11" max="11" width="12.28515625" style="412" customWidth="1"/>
    <col min="12" max="256" width="9.140625" style="412"/>
    <col min="257" max="257" width="6.42578125" style="412" customWidth="1"/>
    <col min="258" max="258" width="10.42578125" style="412" customWidth="1"/>
    <col min="259" max="259" width="52.85546875" style="412" customWidth="1"/>
    <col min="260" max="260" width="13" style="412" customWidth="1"/>
    <col min="261" max="261" width="10" style="412" customWidth="1"/>
    <col min="262" max="262" width="11.7109375" style="412" customWidth="1"/>
    <col min="263" max="263" width="9.85546875" style="412" customWidth="1"/>
    <col min="264" max="264" width="54.42578125" style="412" customWidth="1"/>
    <col min="265" max="265" width="20.28515625" style="412" customWidth="1"/>
    <col min="266" max="266" width="9.140625" style="412"/>
    <col min="267" max="267" width="12.28515625" style="412" customWidth="1"/>
    <col min="268" max="512" width="9.140625" style="412"/>
    <col min="513" max="513" width="6.42578125" style="412" customWidth="1"/>
    <col min="514" max="514" width="10.42578125" style="412" customWidth="1"/>
    <col min="515" max="515" width="52.85546875" style="412" customWidth="1"/>
    <col min="516" max="516" width="13" style="412" customWidth="1"/>
    <col min="517" max="517" width="10" style="412" customWidth="1"/>
    <col min="518" max="518" width="11.7109375" style="412" customWidth="1"/>
    <col min="519" max="519" width="9.85546875" style="412" customWidth="1"/>
    <col min="520" max="520" width="54.42578125" style="412" customWidth="1"/>
    <col min="521" max="521" width="20.28515625" style="412" customWidth="1"/>
    <col min="522" max="522" width="9.140625" style="412"/>
    <col min="523" max="523" width="12.28515625" style="412" customWidth="1"/>
    <col min="524" max="563" width="9.140625" style="412"/>
    <col min="564" max="768" width="9.140625" style="318"/>
    <col min="769" max="769" width="6.42578125" style="318" customWidth="1"/>
    <col min="770" max="770" width="10.42578125" style="318" customWidth="1"/>
    <col min="771" max="771" width="52.85546875" style="318" customWidth="1"/>
    <col min="772" max="772" width="13" style="318" customWidth="1"/>
    <col min="773" max="773" width="10" style="318" customWidth="1"/>
    <col min="774" max="774" width="11.7109375" style="318" customWidth="1"/>
    <col min="775" max="775" width="9.85546875" style="318" customWidth="1"/>
    <col min="776" max="776" width="54.42578125" style="318" customWidth="1"/>
    <col min="777" max="777" width="20.140625" style="318" customWidth="1"/>
    <col min="778" max="778" width="9.140625" style="318"/>
    <col min="779" max="779" width="12.28515625" style="318" customWidth="1"/>
    <col min="780" max="1024" width="9.140625" style="318"/>
    <col min="1025" max="1025" width="6.42578125" style="318" customWidth="1"/>
    <col min="1026" max="1026" width="10.42578125" style="318" customWidth="1"/>
    <col min="1027" max="1027" width="52.85546875" style="318" customWidth="1"/>
    <col min="1028" max="1028" width="13" style="318" customWidth="1"/>
    <col min="1029" max="1029" width="10" style="318" customWidth="1"/>
    <col min="1030" max="1030" width="11.7109375" style="318" customWidth="1"/>
    <col min="1031" max="1031" width="9.85546875" style="318" customWidth="1"/>
    <col min="1032" max="1032" width="54.42578125" style="318" customWidth="1"/>
    <col min="1033" max="1033" width="20.140625" style="318" customWidth="1"/>
    <col min="1034" max="1034" width="9.140625" style="318"/>
    <col min="1035" max="1035" width="12.28515625" style="318" customWidth="1"/>
    <col min="1036" max="1280" width="9.140625" style="318"/>
    <col min="1281" max="1281" width="6.42578125" style="318" customWidth="1"/>
    <col min="1282" max="1282" width="10.42578125" style="318" customWidth="1"/>
    <col min="1283" max="1283" width="52.85546875" style="318" customWidth="1"/>
    <col min="1284" max="1284" width="13" style="318" customWidth="1"/>
    <col min="1285" max="1285" width="10" style="318" customWidth="1"/>
    <col min="1286" max="1286" width="11.7109375" style="318" customWidth="1"/>
    <col min="1287" max="1287" width="9.85546875" style="318" customWidth="1"/>
    <col min="1288" max="1288" width="54.42578125" style="318" customWidth="1"/>
    <col min="1289" max="1289" width="20.140625" style="318" customWidth="1"/>
    <col min="1290" max="1290" width="9.140625" style="318"/>
    <col min="1291" max="1291" width="12.28515625" style="318" customWidth="1"/>
    <col min="1292" max="1536" width="9.140625" style="318"/>
    <col min="1537" max="1537" width="6.42578125" style="318" customWidth="1"/>
    <col min="1538" max="1538" width="10.42578125" style="318" customWidth="1"/>
    <col min="1539" max="1539" width="52.85546875" style="318" customWidth="1"/>
    <col min="1540" max="1540" width="13" style="318" customWidth="1"/>
    <col min="1541" max="1541" width="10" style="318" customWidth="1"/>
    <col min="1542" max="1542" width="11.7109375" style="318" customWidth="1"/>
    <col min="1543" max="1543" width="9.85546875" style="318" customWidth="1"/>
    <col min="1544" max="1544" width="54.42578125" style="318" customWidth="1"/>
    <col min="1545" max="1545" width="20.140625" style="318" customWidth="1"/>
    <col min="1546" max="1546" width="9.140625" style="318"/>
    <col min="1547" max="1547" width="12.28515625" style="318" customWidth="1"/>
    <col min="1548" max="1792" width="9.140625" style="318"/>
    <col min="1793" max="1793" width="6.42578125" style="318" customWidth="1"/>
    <col min="1794" max="1794" width="10.42578125" style="318" customWidth="1"/>
    <col min="1795" max="1795" width="52.85546875" style="318" customWidth="1"/>
    <col min="1796" max="1796" width="13" style="318" customWidth="1"/>
    <col min="1797" max="1797" width="10" style="318" customWidth="1"/>
    <col min="1798" max="1798" width="11.7109375" style="318" customWidth="1"/>
    <col min="1799" max="1799" width="9.85546875" style="318" customWidth="1"/>
    <col min="1800" max="1800" width="54.42578125" style="318" customWidth="1"/>
    <col min="1801" max="1801" width="20.140625" style="318" customWidth="1"/>
    <col min="1802" max="1802" width="9.140625" style="318"/>
    <col min="1803" max="1803" width="12.28515625" style="318" customWidth="1"/>
    <col min="1804" max="2048" width="9.140625" style="318"/>
    <col min="2049" max="2049" width="6.42578125" style="318" customWidth="1"/>
    <col min="2050" max="2050" width="10.42578125" style="318" customWidth="1"/>
    <col min="2051" max="2051" width="52.85546875" style="318" customWidth="1"/>
    <col min="2052" max="2052" width="13" style="318" customWidth="1"/>
    <col min="2053" max="2053" width="10" style="318" customWidth="1"/>
    <col min="2054" max="2054" width="11.7109375" style="318" customWidth="1"/>
    <col min="2055" max="2055" width="9.85546875" style="318" customWidth="1"/>
    <col min="2056" max="2056" width="54.42578125" style="318" customWidth="1"/>
    <col min="2057" max="2057" width="20.140625" style="318" customWidth="1"/>
    <col min="2058" max="2058" width="9.140625" style="318"/>
    <col min="2059" max="2059" width="12.28515625" style="318" customWidth="1"/>
    <col min="2060" max="2304" width="9.140625" style="318"/>
    <col min="2305" max="2305" width="6.42578125" style="318" customWidth="1"/>
    <col min="2306" max="2306" width="10.42578125" style="318" customWidth="1"/>
    <col min="2307" max="2307" width="52.85546875" style="318" customWidth="1"/>
    <col min="2308" max="2308" width="13" style="318" customWidth="1"/>
    <col min="2309" max="2309" width="10" style="318" customWidth="1"/>
    <col min="2310" max="2310" width="11.7109375" style="318" customWidth="1"/>
    <col min="2311" max="2311" width="9.85546875" style="318" customWidth="1"/>
    <col min="2312" max="2312" width="54.42578125" style="318" customWidth="1"/>
    <col min="2313" max="2313" width="20.140625" style="318" customWidth="1"/>
    <col min="2314" max="2314" width="9.140625" style="318"/>
    <col min="2315" max="2315" width="12.28515625" style="318" customWidth="1"/>
    <col min="2316" max="2560" width="9.140625" style="318"/>
    <col min="2561" max="2561" width="6.42578125" style="318" customWidth="1"/>
    <col min="2562" max="2562" width="10.42578125" style="318" customWidth="1"/>
    <col min="2563" max="2563" width="52.85546875" style="318" customWidth="1"/>
    <col min="2564" max="2564" width="13" style="318" customWidth="1"/>
    <col min="2565" max="2565" width="10" style="318" customWidth="1"/>
    <col min="2566" max="2566" width="11.7109375" style="318" customWidth="1"/>
    <col min="2567" max="2567" width="9.85546875" style="318" customWidth="1"/>
    <col min="2568" max="2568" width="54.42578125" style="318" customWidth="1"/>
    <col min="2569" max="2569" width="20.140625" style="318" customWidth="1"/>
    <col min="2570" max="2570" width="9.140625" style="318"/>
    <col min="2571" max="2571" width="12.28515625" style="318" customWidth="1"/>
    <col min="2572" max="2816" width="9.140625" style="318"/>
    <col min="2817" max="2817" width="6.42578125" style="318" customWidth="1"/>
    <col min="2818" max="2818" width="10.42578125" style="318" customWidth="1"/>
    <col min="2819" max="2819" width="52.85546875" style="318" customWidth="1"/>
    <col min="2820" max="2820" width="13" style="318" customWidth="1"/>
    <col min="2821" max="2821" width="10" style="318" customWidth="1"/>
    <col min="2822" max="2822" width="11.7109375" style="318" customWidth="1"/>
    <col min="2823" max="2823" width="9.85546875" style="318" customWidth="1"/>
    <col min="2824" max="2824" width="54.42578125" style="318" customWidth="1"/>
    <col min="2825" max="2825" width="20.140625" style="318" customWidth="1"/>
    <col min="2826" max="2826" width="9.140625" style="318"/>
    <col min="2827" max="2827" width="12.28515625" style="318" customWidth="1"/>
    <col min="2828" max="3072" width="9.140625" style="318"/>
    <col min="3073" max="3073" width="6.42578125" style="318" customWidth="1"/>
    <col min="3074" max="3074" width="10.42578125" style="318" customWidth="1"/>
    <col min="3075" max="3075" width="52.85546875" style="318" customWidth="1"/>
    <col min="3076" max="3076" width="13" style="318" customWidth="1"/>
    <col min="3077" max="3077" width="10" style="318" customWidth="1"/>
    <col min="3078" max="3078" width="11.7109375" style="318" customWidth="1"/>
    <col min="3079" max="3079" width="9.85546875" style="318" customWidth="1"/>
    <col min="3080" max="3080" width="54.42578125" style="318" customWidth="1"/>
    <col min="3081" max="3081" width="20.140625" style="318" customWidth="1"/>
    <col min="3082" max="3082" width="9.140625" style="318"/>
    <col min="3083" max="3083" width="12.28515625" style="318" customWidth="1"/>
    <col min="3084" max="3328" width="9.140625" style="318"/>
    <col min="3329" max="3329" width="6.42578125" style="318" customWidth="1"/>
    <col min="3330" max="3330" width="10.42578125" style="318" customWidth="1"/>
    <col min="3331" max="3331" width="52.85546875" style="318" customWidth="1"/>
    <col min="3332" max="3332" width="13" style="318" customWidth="1"/>
    <col min="3333" max="3333" width="10" style="318" customWidth="1"/>
    <col min="3334" max="3334" width="11.7109375" style="318" customWidth="1"/>
    <col min="3335" max="3335" width="9.85546875" style="318" customWidth="1"/>
    <col min="3336" max="3336" width="54.42578125" style="318" customWidth="1"/>
    <col min="3337" max="3337" width="20.140625" style="318" customWidth="1"/>
    <col min="3338" max="3338" width="9.140625" style="318"/>
    <col min="3339" max="3339" width="12.28515625" style="318" customWidth="1"/>
    <col min="3340" max="3584" width="9.140625" style="318"/>
    <col min="3585" max="3585" width="6.42578125" style="318" customWidth="1"/>
    <col min="3586" max="3586" width="10.42578125" style="318" customWidth="1"/>
    <col min="3587" max="3587" width="52.85546875" style="318" customWidth="1"/>
    <col min="3588" max="3588" width="13" style="318" customWidth="1"/>
    <col min="3589" max="3589" width="10" style="318" customWidth="1"/>
    <col min="3590" max="3590" width="11.7109375" style="318" customWidth="1"/>
    <col min="3591" max="3591" width="9.85546875" style="318" customWidth="1"/>
    <col min="3592" max="3592" width="54.42578125" style="318" customWidth="1"/>
    <col min="3593" max="3593" width="20.140625" style="318" customWidth="1"/>
    <col min="3594" max="3594" width="9.140625" style="318"/>
    <col min="3595" max="3595" width="12.28515625" style="318" customWidth="1"/>
    <col min="3596" max="3840" width="9.140625" style="318"/>
    <col min="3841" max="3841" width="6.42578125" style="318" customWidth="1"/>
    <col min="3842" max="3842" width="10.42578125" style="318" customWidth="1"/>
    <col min="3843" max="3843" width="52.85546875" style="318" customWidth="1"/>
    <col min="3844" max="3844" width="13" style="318" customWidth="1"/>
    <col min="3845" max="3845" width="10" style="318" customWidth="1"/>
    <col min="3846" max="3846" width="11.7109375" style="318" customWidth="1"/>
    <col min="3847" max="3847" width="9.85546875" style="318" customWidth="1"/>
    <col min="3848" max="3848" width="54.42578125" style="318" customWidth="1"/>
    <col min="3849" max="3849" width="20.140625" style="318" customWidth="1"/>
    <col min="3850" max="3850" width="9.140625" style="318"/>
    <col min="3851" max="3851" width="12.28515625" style="318" customWidth="1"/>
    <col min="3852" max="4096" width="9.140625" style="318"/>
    <col min="4097" max="4097" width="6.42578125" style="318" customWidth="1"/>
    <col min="4098" max="4098" width="10.42578125" style="318" customWidth="1"/>
    <col min="4099" max="4099" width="52.85546875" style="318" customWidth="1"/>
    <col min="4100" max="4100" width="13" style="318" customWidth="1"/>
    <col min="4101" max="4101" width="10" style="318" customWidth="1"/>
    <col min="4102" max="4102" width="11.7109375" style="318" customWidth="1"/>
    <col min="4103" max="4103" width="9.85546875" style="318" customWidth="1"/>
    <col min="4104" max="4104" width="54.42578125" style="318" customWidth="1"/>
    <col min="4105" max="4105" width="20.140625" style="318" customWidth="1"/>
    <col min="4106" max="4106" width="9.140625" style="318"/>
    <col min="4107" max="4107" width="12.28515625" style="318" customWidth="1"/>
    <col min="4108" max="4352" width="9.140625" style="318"/>
    <col min="4353" max="4353" width="6.42578125" style="318" customWidth="1"/>
    <col min="4354" max="4354" width="10.42578125" style="318" customWidth="1"/>
    <col min="4355" max="4355" width="52.85546875" style="318" customWidth="1"/>
    <col min="4356" max="4356" width="13" style="318" customWidth="1"/>
    <col min="4357" max="4357" width="10" style="318" customWidth="1"/>
    <col min="4358" max="4358" width="11.7109375" style="318" customWidth="1"/>
    <col min="4359" max="4359" width="9.85546875" style="318" customWidth="1"/>
    <col min="4360" max="4360" width="54.42578125" style="318" customWidth="1"/>
    <col min="4361" max="4361" width="20.140625" style="318" customWidth="1"/>
    <col min="4362" max="4362" width="9.140625" style="318"/>
    <col min="4363" max="4363" width="12.28515625" style="318" customWidth="1"/>
    <col min="4364" max="4608" width="9.140625" style="318"/>
    <col min="4609" max="4609" width="6.42578125" style="318" customWidth="1"/>
    <col min="4610" max="4610" width="10.42578125" style="318" customWidth="1"/>
    <col min="4611" max="4611" width="52.85546875" style="318" customWidth="1"/>
    <col min="4612" max="4612" width="13" style="318" customWidth="1"/>
    <col min="4613" max="4613" width="10" style="318" customWidth="1"/>
    <col min="4614" max="4614" width="11.7109375" style="318" customWidth="1"/>
    <col min="4615" max="4615" width="9.85546875" style="318" customWidth="1"/>
    <col min="4616" max="4616" width="54.42578125" style="318" customWidth="1"/>
    <col min="4617" max="4617" width="20.140625" style="318" customWidth="1"/>
    <col min="4618" max="4618" width="9.140625" style="318"/>
    <col min="4619" max="4619" width="12.28515625" style="318" customWidth="1"/>
    <col min="4620" max="4864" width="9.140625" style="318"/>
    <col min="4865" max="4865" width="6.42578125" style="318" customWidth="1"/>
    <col min="4866" max="4866" width="10.42578125" style="318" customWidth="1"/>
    <col min="4867" max="4867" width="52.85546875" style="318" customWidth="1"/>
    <col min="4868" max="4868" width="13" style="318" customWidth="1"/>
    <col min="4869" max="4869" width="10" style="318" customWidth="1"/>
    <col min="4870" max="4870" width="11.7109375" style="318" customWidth="1"/>
    <col min="4871" max="4871" width="9.85546875" style="318" customWidth="1"/>
    <col min="4872" max="4872" width="54.42578125" style="318" customWidth="1"/>
    <col min="4873" max="4873" width="20.140625" style="318" customWidth="1"/>
    <col min="4874" max="4874" width="9.140625" style="318"/>
    <col min="4875" max="4875" width="12.28515625" style="318" customWidth="1"/>
    <col min="4876" max="5120" width="9.140625" style="318"/>
    <col min="5121" max="5121" width="6.42578125" style="318" customWidth="1"/>
    <col min="5122" max="5122" width="10.42578125" style="318" customWidth="1"/>
    <col min="5123" max="5123" width="52.85546875" style="318" customWidth="1"/>
    <col min="5124" max="5124" width="13" style="318" customWidth="1"/>
    <col min="5125" max="5125" width="10" style="318" customWidth="1"/>
    <col min="5126" max="5126" width="11.7109375" style="318" customWidth="1"/>
    <col min="5127" max="5127" width="9.85546875" style="318" customWidth="1"/>
    <col min="5128" max="5128" width="54.42578125" style="318" customWidth="1"/>
    <col min="5129" max="5129" width="20.140625" style="318" customWidth="1"/>
    <col min="5130" max="5130" width="9.140625" style="318"/>
    <col min="5131" max="5131" width="12.28515625" style="318" customWidth="1"/>
    <col min="5132" max="5376" width="9.140625" style="318"/>
    <col min="5377" max="5377" width="6.42578125" style="318" customWidth="1"/>
    <col min="5378" max="5378" width="10.42578125" style="318" customWidth="1"/>
    <col min="5379" max="5379" width="52.85546875" style="318" customWidth="1"/>
    <col min="5380" max="5380" width="13" style="318" customWidth="1"/>
    <col min="5381" max="5381" width="10" style="318" customWidth="1"/>
    <col min="5382" max="5382" width="11.7109375" style="318" customWidth="1"/>
    <col min="5383" max="5383" width="9.85546875" style="318" customWidth="1"/>
    <col min="5384" max="5384" width="54.42578125" style="318" customWidth="1"/>
    <col min="5385" max="5385" width="20.140625" style="318" customWidth="1"/>
    <col min="5386" max="5386" width="9.140625" style="318"/>
    <col min="5387" max="5387" width="12.28515625" style="318" customWidth="1"/>
    <col min="5388" max="5632" width="9.140625" style="318"/>
    <col min="5633" max="5633" width="6.42578125" style="318" customWidth="1"/>
    <col min="5634" max="5634" width="10.42578125" style="318" customWidth="1"/>
    <col min="5635" max="5635" width="52.85546875" style="318" customWidth="1"/>
    <col min="5636" max="5636" width="13" style="318" customWidth="1"/>
    <col min="5637" max="5637" width="10" style="318" customWidth="1"/>
    <col min="5638" max="5638" width="11.7109375" style="318" customWidth="1"/>
    <col min="5639" max="5639" width="9.85546875" style="318" customWidth="1"/>
    <col min="5640" max="5640" width="54.42578125" style="318" customWidth="1"/>
    <col min="5641" max="5641" width="20.140625" style="318" customWidth="1"/>
    <col min="5642" max="5642" width="9.140625" style="318"/>
    <col min="5643" max="5643" width="12.28515625" style="318" customWidth="1"/>
    <col min="5644" max="5888" width="9.140625" style="318"/>
    <col min="5889" max="5889" width="6.42578125" style="318" customWidth="1"/>
    <col min="5890" max="5890" width="10.42578125" style="318" customWidth="1"/>
    <col min="5891" max="5891" width="52.85546875" style="318" customWidth="1"/>
    <col min="5892" max="5892" width="13" style="318" customWidth="1"/>
    <col min="5893" max="5893" width="10" style="318" customWidth="1"/>
    <col min="5894" max="5894" width="11.7109375" style="318" customWidth="1"/>
    <col min="5895" max="5895" width="9.85546875" style="318" customWidth="1"/>
    <col min="5896" max="5896" width="54.42578125" style="318" customWidth="1"/>
    <col min="5897" max="5897" width="20.140625" style="318" customWidth="1"/>
    <col min="5898" max="5898" width="9.140625" style="318"/>
    <col min="5899" max="5899" width="12.28515625" style="318" customWidth="1"/>
    <col min="5900" max="6144" width="9.140625" style="318"/>
    <col min="6145" max="6145" width="6.42578125" style="318" customWidth="1"/>
    <col min="6146" max="6146" width="10.42578125" style="318" customWidth="1"/>
    <col min="6147" max="6147" width="52.85546875" style="318" customWidth="1"/>
    <col min="6148" max="6148" width="13" style="318" customWidth="1"/>
    <col min="6149" max="6149" width="10" style="318" customWidth="1"/>
    <col min="6150" max="6150" width="11.7109375" style="318" customWidth="1"/>
    <col min="6151" max="6151" width="9.85546875" style="318" customWidth="1"/>
    <col min="6152" max="6152" width="54.42578125" style="318" customWidth="1"/>
    <col min="6153" max="6153" width="20.140625" style="318" customWidth="1"/>
    <col min="6154" max="6154" width="9.140625" style="318"/>
    <col min="6155" max="6155" width="12.28515625" style="318" customWidth="1"/>
    <col min="6156" max="6400" width="9.140625" style="318"/>
    <col min="6401" max="6401" width="6.42578125" style="318" customWidth="1"/>
    <col min="6402" max="6402" width="10.42578125" style="318" customWidth="1"/>
    <col min="6403" max="6403" width="52.85546875" style="318" customWidth="1"/>
    <col min="6404" max="6404" width="13" style="318" customWidth="1"/>
    <col min="6405" max="6405" width="10" style="318" customWidth="1"/>
    <col min="6406" max="6406" width="11.7109375" style="318" customWidth="1"/>
    <col min="6407" max="6407" width="9.85546875" style="318" customWidth="1"/>
    <col min="6408" max="6408" width="54.42578125" style="318" customWidth="1"/>
    <col min="6409" max="6409" width="20.140625" style="318" customWidth="1"/>
    <col min="6410" max="6410" width="9.140625" style="318"/>
    <col min="6411" max="6411" width="12.28515625" style="318" customWidth="1"/>
    <col min="6412" max="6656" width="9.140625" style="318"/>
    <col min="6657" max="6657" width="6.42578125" style="318" customWidth="1"/>
    <col min="6658" max="6658" width="10.42578125" style="318" customWidth="1"/>
    <col min="6659" max="6659" width="52.85546875" style="318" customWidth="1"/>
    <col min="6660" max="6660" width="13" style="318" customWidth="1"/>
    <col min="6661" max="6661" width="10" style="318" customWidth="1"/>
    <col min="6662" max="6662" width="11.7109375" style="318" customWidth="1"/>
    <col min="6663" max="6663" width="9.85546875" style="318" customWidth="1"/>
    <col min="6664" max="6664" width="54.42578125" style="318" customWidth="1"/>
    <col min="6665" max="6665" width="20.140625" style="318" customWidth="1"/>
    <col min="6666" max="6666" width="9.140625" style="318"/>
    <col min="6667" max="6667" width="12.28515625" style="318" customWidth="1"/>
    <col min="6668" max="6912" width="9.140625" style="318"/>
    <col min="6913" max="6913" width="6.42578125" style="318" customWidth="1"/>
    <col min="6914" max="6914" width="10.42578125" style="318" customWidth="1"/>
    <col min="6915" max="6915" width="52.85546875" style="318" customWidth="1"/>
    <col min="6916" max="6916" width="13" style="318" customWidth="1"/>
    <col min="6917" max="6917" width="10" style="318" customWidth="1"/>
    <col min="6918" max="6918" width="11.7109375" style="318" customWidth="1"/>
    <col min="6919" max="6919" width="9.85546875" style="318" customWidth="1"/>
    <col min="6920" max="6920" width="54.42578125" style="318" customWidth="1"/>
    <col min="6921" max="6921" width="20.140625" style="318" customWidth="1"/>
    <col min="6922" max="6922" width="9.140625" style="318"/>
    <col min="6923" max="6923" width="12.28515625" style="318" customWidth="1"/>
    <col min="6924" max="7168" width="9.140625" style="318"/>
    <col min="7169" max="7169" width="6.42578125" style="318" customWidth="1"/>
    <col min="7170" max="7170" width="10.42578125" style="318" customWidth="1"/>
    <col min="7171" max="7171" width="52.85546875" style="318" customWidth="1"/>
    <col min="7172" max="7172" width="13" style="318" customWidth="1"/>
    <col min="7173" max="7173" width="10" style="318" customWidth="1"/>
    <col min="7174" max="7174" width="11.7109375" style="318" customWidth="1"/>
    <col min="7175" max="7175" width="9.85546875" style="318" customWidth="1"/>
    <col min="7176" max="7176" width="54.42578125" style="318" customWidth="1"/>
    <col min="7177" max="7177" width="20.140625" style="318" customWidth="1"/>
    <col min="7178" max="7178" width="9.140625" style="318"/>
    <col min="7179" max="7179" width="12.28515625" style="318" customWidth="1"/>
    <col min="7180" max="7424" width="9.140625" style="318"/>
    <col min="7425" max="7425" width="6.42578125" style="318" customWidth="1"/>
    <col min="7426" max="7426" width="10.42578125" style="318" customWidth="1"/>
    <col min="7427" max="7427" width="52.85546875" style="318" customWidth="1"/>
    <col min="7428" max="7428" width="13" style="318" customWidth="1"/>
    <col min="7429" max="7429" width="10" style="318" customWidth="1"/>
    <col min="7430" max="7430" width="11.7109375" style="318" customWidth="1"/>
    <col min="7431" max="7431" width="9.85546875" style="318" customWidth="1"/>
    <col min="7432" max="7432" width="54.42578125" style="318" customWidth="1"/>
    <col min="7433" max="7433" width="20.140625" style="318" customWidth="1"/>
    <col min="7434" max="7434" width="9.140625" style="318"/>
    <col min="7435" max="7435" width="12.28515625" style="318" customWidth="1"/>
    <col min="7436" max="7680" width="9.140625" style="318"/>
    <col min="7681" max="7681" width="6.42578125" style="318" customWidth="1"/>
    <col min="7682" max="7682" width="10.42578125" style="318" customWidth="1"/>
    <col min="7683" max="7683" width="52.85546875" style="318" customWidth="1"/>
    <col min="7684" max="7684" width="13" style="318" customWidth="1"/>
    <col min="7685" max="7685" width="10" style="318" customWidth="1"/>
    <col min="7686" max="7686" width="11.7109375" style="318" customWidth="1"/>
    <col min="7687" max="7687" width="9.85546875" style="318" customWidth="1"/>
    <col min="7688" max="7688" width="54.42578125" style="318" customWidth="1"/>
    <col min="7689" max="7689" width="20.140625" style="318" customWidth="1"/>
    <col min="7690" max="7690" width="9.140625" style="318"/>
    <col min="7691" max="7691" width="12.28515625" style="318" customWidth="1"/>
    <col min="7692" max="7936" width="9.140625" style="318"/>
    <col min="7937" max="7937" width="6.42578125" style="318" customWidth="1"/>
    <col min="7938" max="7938" width="10.42578125" style="318" customWidth="1"/>
    <col min="7939" max="7939" width="52.85546875" style="318" customWidth="1"/>
    <col min="7940" max="7940" width="13" style="318" customWidth="1"/>
    <col min="7941" max="7941" width="10" style="318" customWidth="1"/>
    <col min="7942" max="7942" width="11.7109375" style="318" customWidth="1"/>
    <col min="7943" max="7943" width="9.85546875" style="318" customWidth="1"/>
    <col min="7944" max="7944" width="54.42578125" style="318" customWidth="1"/>
    <col min="7945" max="7945" width="20.140625" style="318" customWidth="1"/>
    <col min="7946" max="7946" width="9.140625" style="318"/>
    <col min="7947" max="7947" width="12.28515625" style="318" customWidth="1"/>
    <col min="7948" max="8192" width="9.140625" style="318"/>
    <col min="8193" max="8193" width="6.42578125" style="318" customWidth="1"/>
    <col min="8194" max="8194" width="10.42578125" style="318" customWidth="1"/>
    <col min="8195" max="8195" width="52.85546875" style="318" customWidth="1"/>
    <col min="8196" max="8196" width="13" style="318" customWidth="1"/>
    <col min="8197" max="8197" width="10" style="318" customWidth="1"/>
    <col min="8198" max="8198" width="11.7109375" style="318" customWidth="1"/>
    <col min="8199" max="8199" width="9.85546875" style="318" customWidth="1"/>
    <col min="8200" max="8200" width="54.42578125" style="318" customWidth="1"/>
    <col min="8201" max="8201" width="20.140625" style="318" customWidth="1"/>
    <col min="8202" max="8202" width="9.140625" style="318"/>
    <col min="8203" max="8203" width="12.28515625" style="318" customWidth="1"/>
    <col min="8204" max="8448" width="9.140625" style="318"/>
    <col min="8449" max="8449" width="6.42578125" style="318" customWidth="1"/>
    <col min="8450" max="8450" width="10.42578125" style="318" customWidth="1"/>
    <col min="8451" max="8451" width="52.85546875" style="318" customWidth="1"/>
    <col min="8452" max="8452" width="13" style="318" customWidth="1"/>
    <col min="8453" max="8453" width="10" style="318" customWidth="1"/>
    <col min="8454" max="8454" width="11.7109375" style="318" customWidth="1"/>
    <col min="8455" max="8455" width="9.85546875" style="318" customWidth="1"/>
    <col min="8456" max="8456" width="54.42578125" style="318" customWidth="1"/>
    <col min="8457" max="8457" width="20.140625" style="318" customWidth="1"/>
    <col min="8458" max="8458" width="9.140625" style="318"/>
    <col min="8459" max="8459" width="12.28515625" style="318" customWidth="1"/>
    <col min="8460" max="8704" width="9.140625" style="318"/>
    <col min="8705" max="8705" width="6.42578125" style="318" customWidth="1"/>
    <col min="8706" max="8706" width="10.42578125" style="318" customWidth="1"/>
    <col min="8707" max="8707" width="52.85546875" style="318" customWidth="1"/>
    <col min="8708" max="8708" width="13" style="318" customWidth="1"/>
    <col min="8709" max="8709" width="10" style="318" customWidth="1"/>
    <col min="8710" max="8710" width="11.7109375" style="318" customWidth="1"/>
    <col min="8711" max="8711" width="9.85546875" style="318" customWidth="1"/>
    <col min="8712" max="8712" width="54.42578125" style="318" customWidth="1"/>
    <col min="8713" max="8713" width="20.140625" style="318" customWidth="1"/>
    <col min="8714" max="8714" width="9.140625" style="318"/>
    <col min="8715" max="8715" width="12.28515625" style="318" customWidth="1"/>
    <col min="8716" max="8960" width="9.140625" style="318"/>
    <col min="8961" max="8961" width="6.42578125" style="318" customWidth="1"/>
    <col min="8962" max="8962" width="10.42578125" style="318" customWidth="1"/>
    <col min="8963" max="8963" width="52.85546875" style="318" customWidth="1"/>
    <col min="8964" max="8964" width="13" style="318" customWidth="1"/>
    <col min="8965" max="8965" width="10" style="318" customWidth="1"/>
    <col min="8966" max="8966" width="11.7109375" style="318" customWidth="1"/>
    <col min="8967" max="8967" width="9.85546875" style="318" customWidth="1"/>
    <col min="8968" max="8968" width="54.42578125" style="318" customWidth="1"/>
    <col min="8969" max="8969" width="20.140625" style="318" customWidth="1"/>
    <col min="8970" max="8970" width="9.140625" style="318"/>
    <col min="8971" max="8971" width="12.28515625" style="318" customWidth="1"/>
    <col min="8972" max="9216" width="9.140625" style="318"/>
    <col min="9217" max="9217" width="6.42578125" style="318" customWidth="1"/>
    <col min="9218" max="9218" width="10.42578125" style="318" customWidth="1"/>
    <col min="9219" max="9219" width="52.85546875" style="318" customWidth="1"/>
    <col min="9220" max="9220" width="13" style="318" customWidth="1"/>
    <col min="9221" max="9221" width="10" style="318" customWidth="1"/>
    <col min="9222" max="9222" width="11.7109375" style="318" customWidth="1"/>
    <col min="9223" max="9223" width="9.85546875" style="318" customWidth="1"/>
    <col min="9224" max="9224" width="54.42578125" style="318" customWidth="1"/>
    <col min="9225" max="9225" width="20.140625" style="318" customWidth="1"/>
    <col min="9226" max="9226" width="9.140625" style="318"/>
    <col min="9227" max="9227" width="12.28515625" style="318" customWidth="1"/>
    <col min="9228" max="9472" width="9.140625" style="318"/>
    <col min="9473" max="9473" width="6.42578125" style="318" customWidth="1"/>
    <col min="9474" max="9474" width="10.42578125" style="318" customWidth="1"/>
    <col min="9475" max="9475" width="52.85546875" style="318" customWidth="1"/>
    <col min="9476" max="9476" width="13" style="318" customWidth="1"/>
    <col min="9477" max="9477" width="10" style="318" customWidth="1"/>
    <col min="9478" max="9478" width="11.7109375" style="318" customWidth="1"/>
    <col min="9479" max="9479" width="9.85546875" style="318" customWidth="1"/>
    <col min="9480" max="9480" width="54.42578125" style="318" customWidth="1"/>
    <col min="9481" max="9481" width="20.140625" style="318" customWidth="1"/>
    <col min="9482" max="9482" width="9.140625" style="318"/>
    <col min="9483" max="9483" width="12.28515625" style="318" customWidth="1"/>
    <col min="9484" max="9728" width="9.140625" style="318"/>
    <col min="9729" max="9729" width="6.42578125" style="318" customWidth="1"/>
    <col min="9730" max="9730" width="10.42578125" style="318" customWidth="1"/>
    <col min="9731" max="9731" width="52.85546875" style="318" customWidth="1"/>
    <col min="9732" max="9732" width="13" style="318" customWidth="1"/>
    <col min="9733" max="9733" width="10" style="318" customWidth="1"/>
    <col min="9734" max="9734" width="11.7109375" style="318" customWidth="1"/>
    <col min="9735" max="9735" width="9.85546875" style="318" customWidth="1"/>
    <col min="9736" max="9736" width="54.42578125" style="318" customWidth="1"/>
    <col min="9737" max="9737" width="20.140625" style="318" customWidth="1"/>
    <col min="9738" max="9738" width="9.140625" style="318"/>
    <col min="9739" max="9739" width="12.28515625" style="318" customWidth="1"/>
    <col min="9740" max="9984" width="9.140625" style="318"/>
    <col min="9985" max="9985" width="6.42578125" style="318" customWidth="1"/>
    <col min="9986" max="9986" width="10.42578125" style="318" customWidth="1"/>
    <col min="9987" max="9987" width="52.85546875" style="318" customWidth="1"/>
    <col min="9988" max="9988" width="13" style="318" customWidth="1"/>
    <col min="9989" max="9989" width="10" style="318" customWidth="1"/>
    <col min="9990" max="9990" width="11.7109375" style="318" customWidth="1"/>
    <col min="9991" max="9991" width="9.85546875" style="318" customWidth="1"/>
    <col min="9992" max="9992" width="54.42578125" style="318" customWidth="1"/>
    <col min="9993" max="9993" width="20.140625" style="318" customWidth="1"/>
    <col min="9994" max="9994" width="9.140625" style="318"/>
    <col min="9995" max="9995" width="12.28515625" style="318" customWidth="1"/>
    <col min="9996" max="10240" width="9.140625" style="318"/>
    <col min="10241" max="10241" width="6.42578125" style="318" customWidth="1"/>
    <col min="10242" max="10242" width="10.42578125" style="318" customWidth="1"/>
    <col min="10243" max="10243" width="52.85546875" style="318" customWidth="1"/>
    <col min="10244" max="10244" width="13" style="318" customWidth="1"/>
    <col min="10245" max="10245" width="10" style="318" customWidth="1"/>
    <col min="10246" max="10246" width="11.7109375" style="318" customWidth="1"/>
    <col min="10247" max="10247" width="9.85546875" style="318" customWidth="1"/>
    <col min="10248" max="10248" width="54.42578125" style="318" customWidth="1"/>
    <col min="10249" max="10249" width="20.140625" style="318" customWidth="1"/>
    <col min="10250" max="10250" width="9.140625" style="318"/>
    <col min="10251" max="10251" width="12.28515625" style="318" customWidth="1"/>
    <col min="10252" max="10496" width="9.140625" style="318"/>
    <col min="10497" max="10497" width="6.42578125" style="318" customWidth="1"/>
    <col min="10498" max="10498" width="10.42578125" style="318" customWidth="1"/>
    <col min="10499" max="10499" width="52.85546875" style="318" customWidth="1"/>
    <col min="10500" max="10500" width="13" style="318" customWidth="1"/>
    <col min="10501" max="10501" width="10" style="318" customWidth="1"/>
    <col min="10502" max="10502" width="11.7109375" style="318" customWidth="1"/>
    <col min="10503" max="10503" width="9.85546875" style="318" customWidth="1"/>
    <col min="10504" max="10504" width="54.42578125" style="318" customWidth="1"/>
    <col min="10505" max="10505" width="20.140625" style="318" customWidth="1"/>
    <col min="10506" max="10506" width="9.140625" style="318"/>
    <col min="10507" max="10507" width="12.28515625" style="318" customWidth="1"/>
    <col min="10508" max="10752" width="9.140625" style="318"/>
    <col min="10753" max="10753" width="6.42578125" style="318" customWidth="1"/>
    <col min="10754" max="10754" width="10.42578125" style="318" customWidth="1"/>
    <col min="10755" max="10755" width="52.85546875" style="318" customWidth="1"/>
    <col min="10756" max="10756" width="13" style="318" customWidth="1"/>
    <col min="10757" max="10757" width="10" style="318" customWidth="1"/>
    <col min="10758" max="10758" width="11.7109375" style="318" customWidth="1"/>
    <col min="10759" max="10759" width="9.85546875" style="318" customWidth="1"/>
    <col min="10760" max="10760" width="54.42578125" style="318" customWidth="1"/>
    <col min="10761" max="10761" width="20.140625" style="318" customWidth="1"/>
    <col min="10762" max="10762" width="9.140625" style="318"/>
    <col min="10763" max="10763" width="12.28515625" style="318" customWidth="1"/>
    <col min="10764" max="11008" width="9.140625" style="318"/>
    <col min="11009" max="11009" width="6.42578125" style="318" customWidth="1"/>
    <col min="11010" max="11010" width="10.42578125" style="318" customWidth="1"/>
    <col min="11011" max="11011" width="52.85546875" style="318" customWidth="1"/>
    <col min="11012" max="11012" width="13" style="318" customWidth="1"/>
    <col min="11013" max="11013" width="10" style="318" customWidth="1"/>
    <col min="11014" max="11014" width="11.7109375" style="318" customWidth="1"/>
    <col min="11015" max="11015" width="9.85546875" style="318" customWidth="1"/>
    <col min="11016" max="11016" width="54.42578125" style="318" customWidth="1"/>
    <col min="11017" max="11017" width="20.140625" style="318" customWidth="1"/>
    <col min="11018" max="11018" width="9.140625" style="318"/>
    <col min="11019" max="11019" width="12.28515625" style="318" customWidth="1"/>
    <col min="11020" max="11264" width="9.140625" style="318"/>
    <col min="11265" max="11265" width="6.42578125" style="318" customWidth="1"/>
    <col min="11266" max="11266" width="10.42578125" style="318" customWidth="1"/>
    <col min="11267" max="11267" width="52.85546875" style="318" customWidth="1"/>
    <col min="11268" max="11268" width="13" style="318" customWidth="1"/>
    <col min="11269" max="11269" width="10" style="318" customWidth="1"/>
    <col min="11270" max="11270" width="11.7109375" style="318" customWidth="1"/>
    <col min="11271" max="11271" width="9.85546875" style="318" customWidth="1"/>
    <col min="11272" max="11272" width="54.42578125" style="318" customWidth="1"/>
    <col min="11273" max="11273" width="20.140625" style="318" customWidth="1"/>
    <col min="11274" max="11274" width="9.140625" style="318"/>
    <col min="11275" max="11275" width="12.28515625" style="318" customWidth="1"/>
    <col min="11276" max="11520" width="9.140625" style="318"/>
    <col min="11521" max="11521" width="6.42578125" style="318" customWidth="1"/>
    <col min="11522" max="11522" width="10.42578125" style="318" customWidth="1"/>
    <col min="11523" max="11523" width="52.85546875" style="318" customWidth="1"/>
    <col min="11524" max="11524" width="13" style="318" customWidth="1"/>
    <col min="11525" max="11525" width="10" style="318" customWidth="1"/>
    <col min="11526" max="11526" width="11.7109375" style="318" customWidth="1"/>
    <col min="11527" max="11527" width="9.85546875" style="318" customWidth="1"/>
    <col min="11528" max="11528" width="54.42578125" style="318" customWidth="1"/>
    <col min="11529" max="11529" width="20.140625" style="318" customWidth="1"/>
    <col min="11530" max="11530" width="9.140625" style="318"/>
    <col min="11531" max="11531" width="12.28515625" style="318" customWidth="1"/>
    <col min="11532" max="11776" width="9.140625" style="318"/>
    <col min="11777" max="11777" width="6.42578125" style="318" customWidth="1"/>
    <col min="11778" max="11778" width="10.42578125" style="318" customWidth="1"/>
    <col min="11779" max="11779" width="52.85546875" style="318" customWidth="1"/>
    <col min="11780" max="11780" width="13" style="318" customWidth="1"/>
    <col min="11781" max="11781" width="10" style="318" customWidth="1"/>
    <col min="11782" max="11782" width="11.7109375" style="318" customWidth="1"/>
    <col min="11783" max="11783" width="9.85546875" style="318" customWidth="1"/>
    <col min="11784" max="11784" width="54.42578125" style="318" customWidth="1"/>
    <col min="11785" max="11785" width="20.140625" style="318" customWidth="1"/>
    <col min="11786" max="11786" width="9.140625" style="318"/>
    <col min="11787" max="11787" width="12.28515625" style="318" customWidth="1"/>
    <col min="11788" max="12032" width="9.140625" style="318"/>
    <col min="12033" max="12033" width="6.42578125" style="318" customWidth="1"/>
    <col min="12034" max="12034" width="10.42578125" style="318" customWidth="1"/>
    <col min="12035" max="12035" width="52.85546875" style="318" customWidth="1"/>
    <col min="12036" max="12036" width="13" style="318" customWidth="1"/>
    <col min="12037" max="12037" width="10" style="318" customWidth="1"/>
    <col min="12038" max="12038" width="11.7109375" style="318" customWidth="1"/>
    <col min="12039" max="12039" width="9.85546875" style="318" customWidth="1"/>
    <col min="12040" max="12040" width="54.42578125" style="318" customWidth="1"/>
    <col min="12041" max="12041" width="20.140625" style="318" customWidth="1"/>
    <col min="12042" max="12042" width="9.140625" style="318"/>
    <col min="12043" max="12043" width="12.28515625" style="318" customWidth="1"/>
    <col min="12044" max="12288" width="9.140625" style="318"/>
    <col min="12289" max="12289" width="6.42578125" style="318" customWidth="1"/>
    <col min="12290" max="12290" width="10.42578125" style="318" customWidth="1"/>
    <col min="12291" max="12291" width="52.85546875" style="318" customWidth="1"/>
    <col min="12292" max="12292" width="13" style="318" customWidth="1"/>
    <col min="12293" max="12293" width="10" style="318" customWidth="1"/>
    <col min="12294" max="12294" width="11.7109375" style="318" customWidth="1"/>
    <col min="12295" max="12295" width="9.85546875" style="318" customWidth="1"/>
    <col min="12296" max="12296" width="54.42578125" style="318" customWidth="1"/>
    <col min="12297" max="12297" width="20.140625" style="318" customWidth="1"/>
    <col min="12298" max="12298" width="9.140625" style="318"/>
    <col min="12299" max="12299" width="12.28515625" style="318" customWidth="1"/>
    <col min="12300" max="12544" width="9.140625" style="318"/>
    <col min="12545" max="12545" width="6.42578125" style="318" customWidth="1"/>
    <col min="12546" max="12546" width="10.42578125" style="318" customWidth="1"/>
    <col min="12547" max="12547" width="52.85546875" style="318" customWidth="1"/>
    <col min="12548" max="12548" width="13" style="318" customWidth="1"/>
    <col min="12549" max="12549" width="10" style="318" customWidth="1"/>
    <col min="12550" max="12550" width="11.7109375" style="318" customWidth="1"/>
    <col min="12551" max="12551" width="9.85546875" style="318" customWidth="1"/>
    <col min="12552" max="12552" width="54.42578125" style="318" customWidth="1"/>
    <col min="12553" max="12553" width="20.140625" style="318" customWidth="1"/>
    <col min="12554" max="12554" width="9.140625" style="318"/>
    <col min="12555" max="12555" width="12.28515625" style="318" customWidth="1"/>
    <col min="12556" max="12800" width="9.140625" style="318"/>
    <col min="12801" max="12801" width="6.42578125" style="318" customWidth="1"/>
    <col min="12802" max="12802" width="10.42578125" style="318" customWidth="1"/>
    <col min="12803" max="12803" width="52.85546875" style="318" customWidth="1"/>
    <col min="12804" max="12804" width="13" style="318" customWidth="1"/>
    <col min="12805" max="12805" width="10" style="318" customWidth="1"/>
    <col min="12806" max="12806" width="11.7109375" style="318" customWidth="1"/>
    <col min="12807" max="12807" width="9.85546875" style="318" customWidth="1"/>
    <col min="12808" max="12808" width="54.42578125" style="318" customWidth="1"/>
    <col min="12809" max="12809" width="20.140625" style="318" customWidth="1"/>
    <col min="12810" max="12810" width="9.140625" style="318"/>
    <col min="12811" max="12811" width="12.28515625" style="318" customWidth="1"/>
    <col min="12812" max="13056" width="9.140625" style="318"/>
    <col min="13057" max="13057" width="6.42578125" style="318" customWidth="1"/>
    <col min="13058" max="13058" width="10.42578125" style="318" customWidth="1"/>
    <col min="13059" max="13059" width="52.85546875" style="318" customWidth="1"/>
    <col min="13060" max="13060" width="13" style="318" customWidth="1"/>
    <col min="13061" max="13061" width="10" style="318" customWidth="1"/>
    <col min="13062" max="13062" width="11.7109375" style="318" customWidth="1"/>
    <col min="13063" max="13063" width="9.85546875" style="318" customWidth="1"/>
    <col min="13064" max="13064" width="54.42578125" style="318" customWidth="1"/>
    <col min="13065" max="13065" width="20.140625" style="318" customWidth="1"/>
    <col min="13066" max="13066" width="9.140625" style="318"/>
    <col min="13067" max="13067" width="12.28515625" style="318" customWidth="1"/>
    <col min="13068" max="13312" width="9.140625" style="318"/>
    <col min="13313" max="13313" width="6.42578125" style="318" customWidth="1"/>
    <col min="13314" max="13314" width="10.42578125" style="318" customWidth="1"/>
    <col min="13315" max="13315" width="52.85546875" style="318" customWidth="1"/>
    <col min="13316" max="13316" width="13" style="318" customWidth="1"/>
    <col min="13317" max="13317" width="10" style="318" customWidth="1"/>
    <col min="13318" max="13318" width="11.7109375" style="318" customWidth="1"/>
    <col min="13319" max="13319" width="9.85546875" style="318" customWidth="1"/>
    <col min="13320" max="13320" width="54.42578125" style="318" customWidth="1"/>
    <col min="13321" max="13321" width="20.140625" style="318" customWidth="1"/>
    <col min="13322" max="13322" width="9.140625" style="318"/>
    <col min="13323" max="13323" width="12.28515625" style="318" customWidth="1"/>
    <col min="13324" max="13568" width="9.140625" style="318"/>
    <col min="13569" max="13569" width="6.42578125" style="318" customWidth="1"/>
    <col min="13570" max="13570" width="10.42578125" style="318" customWidth="1"/>
    <col min="13571" max="13571" width="52.85546875" style="318" customWidth="1"/>
    <col min="13572" max="13572" width="13" style="318" customWidth="1"/>
    <col min="13573" max="13573" width="10" style="318" customWidth="1"/>
    <col min="13574" max="13574" width="11.7109375" style="318" customWidth="1"/>
    <col min="13575" max="13575" width="9.85546875" style="318" customWidth="1"/>
    <col min="13576" max="13576" width="54.42578125" style="318" customWidth="1"/>
    <col min="13577" max="13577" width="20.140625" style="318" customWidth="1"/>
    <col min="13578" max="13578" width="9.140625" style="318"/>
    <col min="13579" max="13579" width="12.28515625" style="318" customWidth="1"/>
    <col min="13580" max="13824" width="9.140625" style="318"/>
    <col min="13825" max="13825" width="6.42578125" style="318" customWidth="1"/>
    <col min="13826" max="13826" width="10.42578125" style="318" customWidth="1"/>
    <col min="13827" max="13827" width="52.85546875" style="318" customWidth="1"/>
    <col min="13828" max="13828" width="13" style="318" customWidth="1"/>
    <col min="13829" max="13829" width="10" style="318" customWidth="1"/>
    <col min="13830" max="13830" width="11.7109375" style="318" customWidth="1"/>
    <col min="13831" max="13831" width="9.85546875" style="318" customWidth="1"/>
    <col min="13832" max="13832" width="54.42578125" style="318" customWidth="1"/>
    <col min="13833" max="13833" width="20.140625" style="318" customWidth="1"/>
    <col min="13834" max="13834" width="9.140625" style="318"/>
    <col min="13835" max="13835" width="12.28515625" style="318" customWidth="1"/>
    <col min="13836" max="14080" width="9.140625" style="318"/>
    <col min="14081" max="14081" width="6.42578125" style="318" customWidth="1"/>
    <col min="14082" max="14082" width="10.42578125" style="318" customWidth="1"/>
    <col min="14083" max="14083" width="52.85546875" style="318" customWidth="1"/>
    <col min="14084" max="14084" width="13" style="318" customWidth="1"/>
    <col min="14085" max="14085" width="10" style="318" customWidth="1"/>
    <col min="14086" max="14086" width="11.7109375" style="318" customWidth="1"/>
    <col min="14087" max="14087" width="9.85546875" style="318" customWidth="1"/>
    <col min="14088" max="14088" width="54.42578125" style="318" customWidth="1"/>
    <col min="14089" max="14089" width="20.140625" style="318" customWidth="1"/>
    <col min="14090" max="14090" width="9.140625" style="318"/>
    <col min="14091" max="14091" width="12.28515625" style="318" customWidth="1"/>
    <col min="14092" max="14336" width="9.140625" style="318"/>
    <col min="14337" max="14337" width="6.42578125" style="318" customWidth="1"/>
    <col min="14338" max="14338" width="10.42578125" style="318" customWidth="1"/>
    <col min="14339" max="14339" width="52.85546875" style="318" customWidth="1"/>
    <col min="14340" max="14340" width="13" style="318" customWidth="1"/>
    <col min="14341" max="14341" width="10" style="318" customWidth="1"/>
    <col min="14342" max="14342" width="11.7109375" style="318" customWidth="1"/>
    <col min="14343" max="14343" width="9.85546875" style="318" customWidth="1"/>
    <col min="14344" max="14344" width="54.42578125" style="318" customWidth="1"/>
    <col min="14345" max="14345" width="20.140625" style="318" customWidth="1"/>
    <col min="14346" max="14346" width="9.140625" style="318"/>
    <col min="14347" max="14347" width="12.28515625" style="318" customWidth="1"/>
    <col min="14348" max="14592" width="9.140625" style="318"/>
    <col min="14593" max="14593" width="6.42578125" style="318" customWidth="1"/>
    <col min="14594" max="14594" width="10.42578125" style="318" customWidth="1"/>
    <col min="14595" max="14595" width="52.85546875" style="318" customWidth="1"/>
    <col min="14596" max="14596" width="13" style="318" customWidth="1"/>
    <col min="14597" max="14597" width="10" style="318" customWidth="1"/>
    <col min="14598" max="14598" width="11.7109375" style="318" customWidth="1"/>
    <col min="14599" max="14599" width="9.85546875" style="318" customWidth="1"/>
    <col min="14600" max="14600" width="54.42578125" style="318" customWidth="1"/>
    <col min="14601" max="14601" width="20.140625" style="318" customWidth="1"/>
    <col min="14602" max="14602" width="9.140625" style="318"/>
    <col min="14603" max="14603" width="12.28515625" style="318" customWidth="1"/>
    <col min="14604" max="14848" width="9.140625" style="318"/>
    <col min="14849" max="14849" width="6.42578125" style="318" customWidth="1"/>
    <col min="14850" max="14850" width="10.42578125" style="318" customWidth="1"/>
    <col min="14851" max="14851" width="52.85546875" style="318" customWidth="1"/>
    <col min="14852" max="14852" width="13" style="318" customWidth="1"/>
    <col min="14853" max="14853" width="10" style="318" customWidth="1"/>
    <col min="14854" max="14854" width="11.7109375" style="318" customWidth="1"/>
    <col min="14855" max="14855" width="9.85546875" style="318" customWidth="1"/>
    <col min="14856" max="14856" width="54.42578125" style="318" customWidth="1"/>
    <col min="14857" max="14857" width="20.140625" style="318" customWidth="1"/>
    <col min="14858" max="14858" width="9.140625" style="318"/>
    <col min="14859" max="14859" width="12.28515625" style="318" customWidth="1"/>
    <col min="14860" max="15104" width="9.140625" style="318"/>
    <col min="15105" max="15105" width="6.42578125" style="318" customWidth="1"/>
    <col min="15106" max="15106" width="10.42578125" style="318" customWidth="1"/>
    <col min="15107" max="15107" width="52.85546875" style="318" customWidth="1"/>
    <col min="15108" max="15108" width="13" style="318" customWidth="1"/>
    <col min="15109" max="15109" width="10" style="318" customWidth="1"/>
    <col min="15110" max="15110" width="11.7109375" style="318" customWidth="1"/>
    <col min="15111" max="15111" width="9.85546875" style="318" customWidth="1"/>
    <col min="15112" max="15112" width="54.42578125" style="318" customWidth="1"/>
    <col min="15113" max="15113" width="20.140625" style="318" customWidth="1"/>
    <col min="15114" max="15114" width="9.140625" style="318"/>
    <col min="15115" max="15115" width="12.28515625" style="318" customWidth="1"/>
    <col min="15116" max="15360" width="9.140625" style="318"/>
    <col min="15361" max="15361" width="6.42578125" style="318" customWidth="1"/>
    <col min="15362" max="15362" width="10.42578125" style="318" customWidth="1"/>
    <col min="15363" max="15363" width="52.85546875" style="318" customWidth="1"/>
    <col min="15364" max="15364" width="13" style="318" customWidth="1"/>
    <col min="15365" max="15365" width="10" style="318" customWidth="1"/>
    <col min="15366" max="15366" width="11.7109375" style="318" customWidth="1"/>
    <col min="15367" max="15367" width="9.85546875" style="318" customWidth="1"/>
    <col min="15368" max="15368" width="54.42578125" style="318" customWidth="1"/>
    <col min="15369" max="15369" width="20.140625" style="318" customWidth="1"/>
    <col min="15370" max="15370" width="9.140625" style="318"/>
    <col min="15371" max="15371" width="12.28515625" style="318" customWidth="1"/>
    <col min="15372" max="15616" width="9.140625" style="318"/>
    <col min="15617" max="15617" width="6.42578125" style="318" customWidth="1"/>
    <col min="15618" max="15618" width="10.42578125" style="318" customWidth="1"/>
    <col min="15619" max="15619" width="52.85546875" style="318" customWidth="1"/>
    <col min="15620" max="15620" width="13" style="318" customWidth="1"/>
    <col min="15621" max="15621" width="10" style="318" customWidth="1"/>
    <col min="15622" max="15622" width="11.7109375" style="318" customWidth="1"/>
    <col min="15623" max="15623" width="9.85546875" style="318" customWidth="1"/>
    <col min="15624" max="15624" width="54.42578125" style="318" customWidth="1"/>
    <col min="15625" max="15625" width="20.140625" style="318" customWidth="1"/>
    <col min="15626" max="15626" width="9.140625" style="318"/>
    <col min="15627" max="15627" width="12.28515625" style="318" customWidth="1"/>
    <col min="15628" max="15872" width="9.140625" style="318"/>
    <col min="15873" max="15873" width="6.42578125" style="318" customWidth="1"/>
    <col min="15874" max="15874" width="10.42578125" style="318" customWidth="1"/>
    <col min="15875" max="15875" width="52.85546875" style="318" customWidth="1"/>
    <col min="15876" max="15876" width="13" style="318" customWidth="1"/>
    <col min="15877" max="15877" width="10" style="318" customWidth="1"/>
    <col min="15878" max="15878" width="11.7109375" style="318" customWidth="1"/>
    <col min="15879" max="15879" width="9.85546875" style="318" customWidth="1"/>
    <col min="15880" max="15880" width="54.42578125" style="318" customWidth="1"/>
    <col min="15881" max="15881" width="20.140625" style="318" customWidth="1"/>
    <col min="15882" max="15882" width="9.140625" style="318"/>
    <col min="15883" max="15883" width="12.28515625" style="318" customWidth="1"/>
    <col min="15884" max="16128" width="9.140625" style="318"/>
    <col min="16129" max="16129" width="6.42578125" style="318" customWidth="1"/>
    <col min="16130" max="16130" width="10.42578125" style="318" customWidth="1"/>
    <col min="16131" max="16131" width="52.85546875" style="318" customWidth="1"/>
    <col min="16132" max="16132" width="13" style="318" customWidth="1"/>
    <col min="16133" max="16133" width="10" style="318" customWidth="1"/>
    <col min="16134" max="16134" width="11.7109375" style="318" customWidth="1"/>
    <col min="16135" max="16135" width="9.85546875" style="318" customWidth="1"/>
    <col min="16136" max="16136" width="54.42578125" style="318" customWidth="1"/>
    <col min="16137" max="16137" width="20.140625" style="318" customWidth="1"/>
    <col min="16138" max="16138" width="9.140625" style="318"/>
    <col min="16139" max="16139" width="12.28515625" style="318" customWidth="1"/>
    <col min="16140" max="16384" width="9.140625" style="318"/>
  </cols>
  <sheetData>
    <row r="1" spans="1:8" s="412" customFormat="1" ht="12.75">
      <c r="A1" s="413"/>
      <c r="B1" s="405"/>
      <c r="C1" s="424" t="e">
        <f>Rmet!E1</f>
        <v>#REF!</v>
      </c>
      <c r="D1" s="401"/>
      <c r="E1" s="413"/>
      <c r="F1" s="414"/>
      <c r="G1" s="414"/>
    </row>
    <row r="2" spans="1:8" s="412" customFormat="1" ht="12.75">
      <c r="A2" s="413"/>
      <c r="B2" s="405"/>
      <c r="C2" s="424" t="str">
        <f>Rmet!E2</f>
        <v>KANALIZACIJA ZGORNJE ŠKOFIJE - TRETJA ŠKOFIJA</v>
      </c>
      <c r="D2" s="401"/>
      <c r="E2" s="413"/>
      <c r="F2" s="414"/>
      <c r="G2" s="414"/>
    </row>
    <row r="3" spans="1:8" s="412" customFormat="1">
      <c r="A3" s="413"/>
      <c r="B3" s="405"/>
      <c r="C3" s="406"/>
      <c r="D3" s="401"/>
      <c r="E3" s="413"/>
      <c r="F3" s="414"/>
      <c r="G3" s="416"/>
    </row>
    <row r="4" spans="1:8" s="404" customFormat="1" ht="15.75">
      <c r="A4" s="333"/>
      <c r="B4" s="337" t="s">
        <v>65</v>
      </c>
      <c r="C4" s="438" t="s">
        <v>266</v>
      </c>
      <c r="D4" s="336"/>
      <c r="E4" s="333"/>
      <c r="F4" s="335"/>
      <c r="G4" s="334"/>
    </row>
    <row r="5" spans="1:8" s="404" customFormat="1">
      <c r="A5" s="399"/>
      <c r="B5" s="400"/>
      <c r="C5" s="425"/>
      <c r="D5" s="401"/>
      <c r="E5" s="399"/>
      <c r="F5" s="402"/>
      <c r="G5" s="403"/>
    </row>
    <row r="6" spans="1:8" s="412" customFormat="1" ht="14.25" customHeight="1">
      <c r="A6" s="399">
        <v>1</v>
      </c>
      <c r="B6" s="405" t="s">
        <v>188</v>
      </c>
      <c r="C6" s="406" t="s">
        <v>265</v>
      </c>
      <c r="D6" s="407"/>
      <c r="E6" s="408"/>
      <c r="F6" s="409"/>
      <c r="G6" s="409"/>
      <c r="H6" s="411"/>
    </row>
    <row r="7" spans="1:8" s="412" customFormat="1" ht="14.25" customHeight="1">
      <c r="A7" s="413"/>
      <c r="B7" s="426" t="s">
        <v>196</v>
      </c>
      <c r="C7" s="406" t="s">
        <v>264</v>
      </c>
      <c r="D7" s="407" t="s">
        <v>16</v>
      </c>
      <c r="E7" s="408">
        <v>25</v>
      </c>
      <c r="F7" s="417"/>
      <c r="G7" s="410">
        <f>E7*F7</f>
        <v>0</v>
      </c>
    </row>
    <row r="8" spans="1:8" s="412" customFormat="1" ht="14.25" customHeight="1">
      <c r="A8" s="413"/>
      <c r="B8" s="426" t="s">
        <v>196</v>
      </c>
      <c r="C8" s="406" t="s">
        <v>263</v>
      </c>
      <c r="D8" s="407" t="s">
        <v>16</v>
      </c>
      <c r="E8" s="408">
        <v>30</v>
      </c>
      <c r="F8" s="417"/>
      <c r="G8" s="410">
        <f t="shared" ref="G8:G11" si="0">E8*F8</f>
        <v>0</v>
      </c>
    </row>
    <row r="9" spans="1:8" s="412" customFormat="1" ht="14.25" customHeight="1">
      <c r="A9" s="413"/>
      <c r="B9" s="426" t="s">
        <v>196</v>
      </c>
      <c r="C9" s="406" t="s">
        <v>262</v>
      </c>
      <c r="D9" s="407" t="s">
        <v>16</v>
      </c>
      <c r="E9" s="408">
        <v>30</v>
      </c>
      <c r="F9" s="417"/>
      <c r="G9" s="410">
        <f t="shared" si="0"/>
        <v>0</v>
      </c>
    </row>
    <row r="10" spans="1:8" s="412" customFormat="1" ht="14.25" customHeight="1">
      <c r="A10" s="413"/>
      <c r="B10" s="426" t="s">
        <v>196</v>
      </c>
      <c r="C10" s="406" t="s">
        <v>261</v>
      </c>
      <c r="D10" s="407" t="s">
        <v>16</v>
      </c>
      <c r="E10" s="408">
        <v>20</v>
      </c>
      <c r="F10" s="417"/>
      <c r="G10" s="410">
        <f t="shared" si="0"/>
        <v>0</v>
      </c>
    </row>
    <row r="11" spans="1:8" s="412" customFormat="1" ht="14.25" customHeight="1">
      <c r="A11" s="413"/>
      <c r="B11" s="426" t="s">
        <v>196</v>
      </c>
      <c r="C11" s="406" t="s">
        <v>260</v>
      </c>
      <c r="D11" s="407" t="s">
        <v>16</v>
      </c>
      <c r="E11" s="408">
        <v>15</v>
      </c>
      <c r="F11" s="417"/>
      <c r="G11" s="410">
        <f t="shared" si="0"/>
        <v>0</v>
      </c>
    </row>
    <row r="12" spans="1:8" s="412" customFormat="1" ht="14.25" customHeight="1">
      <c r="A12" s="413"/>
      <c r="B12" s="405"/>
      <c r="C12" s="406"/>
      <c r="D12" s="407"/>
      <c r="E12" s="408"/>
      <c r="F12" s="409"/>
      <c r="G12" s="417"/>
    </row>
    <row r="13" spans="1:8" s="419" customFormat="1" ht="14.25" customHeight="1">
      <c r="A13" s="427">
        <v>2</v>
      </c>
      <c r="B13" s="428" t="s">
        <v>188</v>
      </c>
      <c r="C13" s="429" t="s">
        <v>259</v>
      </c>
      <c r="D13" s="430"/>
      <c r="E13" s="431"/>
      <c r="F13" s="417"/>
      <c r="G13" s="417"/>
      <c r="H13" s="418"/>
    </row>
    <row r="14" spans="1:8" s="412" customFormat="1" ht="14.25" customHeight="1">
      <c r="A14" s="413"/>
      <c r="B14" s="426" t="s">
        <v>196</v>
      </c>
      <c r="C14" s="406" t="s">
        <v>258</v>
      </c>
      <c r="D14" s="407" t="s">
        <v>16</v>
      </c>
      <c r="E14" s="408">
        <v>10</v>
      </c>
      <c r="F14" s="417"/>
      <c r="G14" s="410">
        <f t="shared" ref="G14:G16" si="1">E14*F14</f>
        <v>0</v>
      </c>
    </row>
    <row r="15" spans="1:8" s="412" customFormat="1" ht="14.25" customHeight="1">
      <c r="A15" s="413"/>
      <c r="B15" s="426" t="s">
        <v>196</v>
      </c>
      <c r="C15" s="406" t="s">
        <v>257</v>
      </c>
      <c r="D15" s="407" t="s">
        <v>16</v>
      </c>
      <c r="E15" s="408">
        <v>15</v>
      </c>
      <c r="F15" s="417"/>
      <c r="G15" s="410">
        <f t="shared" si="1"/>
        <v>0</v>
      </c>
    </row>
    <row r="16" spans="1:8" s="412" customFormat="1" ht="14.25" customHeight="1">
      <c r="A16" s="413"/>
      <c r="B16" s="426" t="s">
        <v>196</v>
      </c>
      <c r="C16" s="406" t="s">
        <v>256</v>
      </c>
      <c r="D16" s="407" t="s">
        <v>16</v>
      </c>
      <c r="E16" s="408">
        <v>30</v>
      </c>
      <c r="F16" s="417"/>
      <c r="G16" s="410">
        <f t="shared" si="1"/>
        <v>0</v>
      </c>
    </row>
    <row r="17" spans="1:236" s="412" customFormat="1" ht="14.25" customHeight="1">
      <c r="A17" s="413"/>
      <c r="B17" s="405"/>
      <c r="C17" s="406"/>
      <c r="D17" s="407"/>
      <c r="E17" s="408"/>
      <c r="F17" s="409"/>
      <c r="G17" s="417"/>
    </row>
    <row r="18" spans="1:236" s="412" customFormat="1" ht="14.25" customHeight="1">
      <c r="A18" s="399">
        <v>3</v>
      </c>
      <c r="B18" s="428" t="s">
        <v>188</v>
      </c>
      <c r="C18" s="432" t="s">
        <v>255</v>
      </c>
      <c r="D18" s="407"/>
      <c r="E18" s="408"/>
      <c r="F18" s="409"/>
      <c r="G18" s="417"/>
    </row>
    <row r="19" spans="1:236" s="412" customFormat="1" ht="14.25" customHeight="1">
      <c r="A19" s="413"/>
      <c r="B19" s="405"/>
      <c r="C19" s="406"/>
      <c r="D19" s="407"/>
      <c r="E19" s="408"/>
      <c r="F19" s="409"/>
      <c r="G19" s="417"/>
    </row>
    <row r="20" spans="1:236" s="412" customFormat="1" ht="300">
      <c r="A20" s="406"/>
      <c r="B20" s="406"/>
      <c r="C20" s="406" t="s">
        <v>254</v>
      </c>
      <c r="D20" s="407" t="s">
        <v>55</v>
      </c>
      <c r="E20" s="408">
        <v>1</v>
      </c>
      <c r="F20" s="417"/>
      <c r="G20" s="410">
        <f t="shared" ref="G20" si="2">E20*F20</f>
        <v>0</v>
      </c>
    </row>
    <row r="21" spans="1:236" s="412" customFormat="1">
      <c r="A21" s="413"/>
      <c r="B21" s="428"/>
      <c r="C21" s="406"/>
      <c r="D21" s="407"/>
      <c r="E21" s="408"/>
      <c r="F21" s="409"/>
      <c r="G21" s="417"/>
    </row>
    <row r="22" spans="1:236" s="406" customFormat="1" ht="14.25" customHeight="1">
      <c r="C22" s="433" t="s">
        <v>253</v>
      </c>
      <c r="D22" s="434"/>
      <c r="E22" s="435"/>
      <c r="F22" s="420"/>
      <c r="G22" s="420"/>
      <c r="H22" s="421"/>
      <c r="I22" s="422"/>
      <c r="J22" s="423"/>
      <c r="K22" s="412"/>
      <c r="L22" s="412"/>
      <c r="M22" s="412"/>
      <c r="N22" s="412"/>
      <c r="O22" s="412"/>
      <c r="P22" s="412"/>
      <c r="Q22" s="412"/>
      <c r="R22" s="412"/>
      <c r="S22" s="412"/>
      <c r="T22" s="412"/>
      <c r="U22" s="412"/>
      <c r="V22" s="412"/>
      <c r="W22" s="412"/>
      <c r="X22" s="412"/>
      <c r="Y22" s="412"/>
      <c r="Z22" s="412"/>
      <c r="AA22" s="412"/>
      <c r="AB22" s="412"/>
      <c r="AC22" s="412"/>
      <c r="AD22" s="412"/>
      <c r="AE22" s="412"/>
      <c r="AF22" s="412"/>
      <c r="AG22" s="412"/>
      <c r="AH22" s="412"/>
      <c r="AI22" s="412"/>
      <c r="AJ22" s="412"/>
      <c r="AK22" s="412"/>
      <c r="AL22" s="412"/>
      <c r="AM22" s="412"/>
      <c r="AN22" s="412"/>
      <c r="AO22" s="412"/>
      <c r="AP22" s="412"/>
      <c r="AQ22" s="412"/>
      <c r="AR22" s="412"/>
      <c r="AS22" s="412"/>
      <c r="AT22" s="412"/>
      <c r="AU22" s="412"/>
      <c r="AV22" s="412"/>
      <c r="AW22" s="412"/>
      <c r="AX22" s="412"/>
      <c r="AY22" s="412"/>
      <c r="AZ22" s="412"/>
      <c r="BA22" s="412"/>
      <c r="BB22" s="412"/>
      <c r="BC22" s="412"/>
      <c r="BD22" s="412"/>
      <c r="BE22" s="412"/>
      <c r="BF22" s="412"/>
      <c r="BG22" s="412"/>
      <c r="BH22" s="412"/>
      <c r="BI22" s="412"/>
      <c r="BJ22" s="412"/>
      <c r="BK22" s="412"/>
      <c r="BL22" s="412"/>
      <c r="BM22" s="412"/>
      <c r="BN22" s="412"/>
      <c r="BO22" s="412"/>
      <c r="BP22" s="412"/>
      <c r="BQ22" s="412"/>
      <c r="BR22" s="412"/>
      <c r="BS22" s="412"/>
      <c r="BT22" s="412"/>
      <c r="BU22" s="412"/>
      <c r="BV22" s="412"/>
      <c r="BW22" s="412"/>
      <c r="BX22" s="412"/>
      <c r="BY22" s="412"/>
      <c r="BZ22" s="412"/>
      <c r="CA22" s="412"/>
      <c r="CB22" s="412"/>
      <c r="CC22" s="412"/>
      <c r="CD22" s="412"/>
      <c r="CE22" s="412"/>
      <c r="CF22" s="412"/>
      <c r="CG22" s="412"/>
      <c r="CH22" s="412"/>
      <c r="CI22" s="412"/>
      <c r="CJ22" s="412"/>
      <c r="CK22" s="412"/>
      <c r="CL22" s="412"/>
      <c r="CM22" s="412"/>
      <c r="CN22" s="412"/>
      <c r="CO22" s="412"/>
      <c r="CP22" s="412"/>
      <c r="CQ22" s="412"/>
      <c r="CR22" s="412"/>
      <c r="CS22" s="412"/>
      <c r="CT22" s="412"/>
      <c r="CU22" s="412"/>
      <c r="CV22" s="412"/>
      <c r="CW22" s="412"/>
      <c r="CX22" s="412"/>
      <c r="CY22" s="412"/>
      <c r="CZ22" s="412"/>
      <c r="DA22" s="412"/>
      <c r="DB22" s="412"/>
      <c r="DC22" s="412"/>
      <c r="DD22" s="412"/>
      <c r="DE22" s="412"/>
      <c r="DF22" s="412"/>
      <c r="DG22" s="412"/>
      <c r="DH22" s="412"/>
      <c r="DI22" s="412"/>
      <c r="DJ22" s="412"/>
      <c r="DK22" s="412"/>
      <c r="DL22" s="412"/>
      <c r="DM22" s="412"/>
      <c r="DN22" s="412"/>
      <c r="DO22" s="412"/>
      <c r="DP22" s="412"/>
      <c r="DQ22" s="412"/>
      <c r="DR22" s="412"/>
      <c r="DS22" s="412"/>
      <c r="DT22" s="412"/>
      <c r="DU22" s="412"/>
      <c r="DV22" s="412"/>
      <c r="DW22" s="412"/>
      <c r="DX22" s="412"/>
      <c r="DY22" s="412"/>
      <c r="DZ22" s="412"/>
      <c r="EA22" s="412"/>
      <c r="EB22" s="412"/>
      <c r="EC22" s="412"/>
      <c r="ED22" s="412"/>
      <c r="EE22" s="412"/>
      <c r="EF22" s="412"/>
      <c r="EG22" s="412"/>
      <c r="EH22" s="412"/>
      <c r="EI22" s="412"/>
      <c r="EJ22" s="412"/>
      <c r="EK22" s="412"/>
      <c r="EL22" s="412"/>
      <c r="EM22" s="412"/>
      <c r="EN22" s="412"/>
      <c r="EO22" s="412"/>
      <c r="EP22" s="412"/>
      <c r="EQ22" s="412"/>
      <c r="ER22" s="412"/>
      <c r="ES22" s="412"/>
      <c r="ET22" s="412"/>
      <c r="EU22" s="412"/>
      <c r="EV22" s="412"/>
      <c r="EW22" s="412"/>
      <c r="EX22" s="412"/>
      <c r="EY22" s="412"/>
      <c r="EZ22" s="412"/>
      <c r="FA22" s="412"/>
      <c r="FB22" s="412"/>
      <c r="FC22" s="412"/>
      <c r="FD22" s="412"/>
      <c r="FE22" s="412"/>
      <c r="FF22" s="412"/>
      <c r="FG22" s="412"/>
      <c r="FH22" s="412"/>
      <c r="FI22" s="412"/>
      <c r="FJ22" s="412"/>
      <c r="FK22" s="412"/>
      <c r="FL22" s="412"/>
      <c r="FM22" s="412"/>
      <c r="FN22" s="412"/>
      <c r="FO22" s="412"/>
      <c r="FP22" s="412"/>
      <c r="FQ22" s="412"/>
      <c r="FR22" s="412"/>
      <c r="FS22" s="412"/>
      <c r="FT22" s="412"/>
      <c r="FU22" s="412"/>
      <c r="FV22" s="412"/>
      <c r="FW22" s="412"/>
      <c r="FX22" s="412"/>
      <c r="FY22" s="412"/>
      <c r="FZ22" s="412"/>
      <c r="GA22" s="412"/>
      <c r="GB22" s="412"/>
      <c r="GC22" s="412"/>
      <c r="GD22" s="412"/>
      <c r="GE22" s="412"/>
      <c r="GF22" s="412"/>
      <c r="GG22" s="412"/>
      <c r="GH22" s="412"/>
      <c r="GI22" s="412"/>
      <c r="GJ22" s="412"/>
      <c r="GK22" s="412"/>
      <c r="GL22" s="412"/>
      <c r="GM22" s="412"/>
      <c r="GN22" s="412"/>
      <c r="GO22" s="412"/>
      <c r="GP22" s="412"/>
      <c r="GQ22" s="412"/>
      <c r="GR22" s="412"/>
      <c r="GS22" s="412"/>
      <c r="GT22" s="412"/>
      <c r="GU22" s="412"/>
      <c r="GV22" s="412"/>
      <c r="GW22" s="412"/>
      <c r="GX22" s="412"/>
      <c r="GY22" s="412"/>
      <c r="GZ22" s="412"/>
      <c r="HA22" s="412"/>
      <c r="HB22" s="412"/>
      <c r="HC22" s="412"/>
      <c r="HD22" s="412"/>
      <c r="HE22" s="412"/>
      <c r="HF22" s="412"/>
      <c r="HG22" s="412"/>
      <c r="HH22" s="412"/>
      <c r="HI22" s="412"/>
      <c r="HJ22" s="412"/>
      <c r="HK22" s="412"/>
      <c r="HL22" s="412"/>
      <c r="HM22" s="412"/>
      <c r="HN22" s="412"/>
      <c r="HO22" s="412"/>
      <c r="HP22" s="412"/>
      <c r="HQ22" s="412"/>
      <c r="HR22" s="412"/>
      <c r="HS22" s="412"/>
      <c r="HT22" s="412"/>
      <c r="HU22" s="412"/>
      <c r="HV22" s="412"/>
      <c r="HW22" s="412"/>
      <c r="HX22" s="412"/>
      <c r="HY22" s="412"/>
      <c r="HZ22" s="412"/>
      <c r="IA22" s="412"/>
      <c r="IB22" s="412"/>
    </row>
    <row r="23" spans="1:236" s="406" customFormat="1" ht="14.25" customHeight="1">
      <c r="B23" s="436" t="s">
        <v>196</v>
      </c>
      <c r="C23" s="437" t="s">
        <v>252</v>
      </c>
      <c r="D23" s="434" t="s">
        <v>55</v>
      </c>
      <c r="E23" s="435">
        <v>1</v>
      </c>
      <c r="F23" s="417"/>
      <c r="G23" s="410">
        <f t="shared" ref="G23:G27" si="3">E23*F23</f>
        <v>0</v>
      </c>
      <c r="H23" s="421"/>
      <c r="I23" s="422"/>
      <c r="J23" s="423"/>
      <c r="K23" s="412"/>
      <c r="L23" s="412"/>
      <c r="M23" s="412"/>
      <c r="N23" s="412"/>
      <c r="O23" s="412"/>
      <c r="P23" s="412"/>
      <c r="Q23" s="412"/>
      <c r="R23" s="412"/>
      <c r="S23" s="412"/>
      <c r="T23" s="412"/>
      <c r="U23" s="412"/>
      <c r="V23" s="412"/>
      <c r="W23" s="412"/>
      <c r="X23" s="412"/>
      <c r="Y23" s="412"/>
      <c r="Z23" s="412"/>
      <c r="AA23" s="412"/>
      <c r="AB23" s="412"/>
      <c r="AC23" s="412"/>
      <c r="AD23" s="412"/>
      <c r="AE23" s="412"/>
      <c r="AF23" s="412"/>
      <c r="AG23" s="412"/>
      <c r="AH23" s="412"/>
      <c r="AI23" s="412"/>
      <c r="AJ23" s="412"/>
      <c r="AK23" s="412"/>
      <c r="AL23" s="412"/>
      <c r="AM23" s="412"/>
      <c r="AN23" s="412"/>
      <c r="AO23" s="412"/>
      <c r="AP23" s="412"/>
      <c r="AQ23" s="412"/>
    </row>
    <row r="24" spans="1:236" s="406" customFormat="1" ht="48">
      <c r="B24" s="436" t="s">
        <v>196</v>
      </c>
      <c r="C24" s="437" t="s">
        <v>251</v>
      </c>
      <c r="D24" s="434" t="s">
        <v>191</v>
      </c>
      <c r="E24" s="435">
        <v>1</v>
      </c>
      <c r="F24" s="417"/>
      <c r="G24" s="410">
        <f t="shared" si="3"/>
        <v>0</v>
      </c>
      <c r="H24" s="421"/>
      <c r="I24" s="422"/>
      <c r="J24" s="423"/>
      <c r="K24" s="412"/>
      <c r="L24" s="412"/>
      <c r="M24" s="412"/>
      <c r="N24" s="412"/>
      <c r="O24" s="412"/>
      <c r="P24" s="412"/>
      <c r="Q24" s="412"/>
      <c r="R24" s="412"/>
      <c r="S24" s="412"/>
      <c r="T24" s="412"/>
      <c r="U24" s="412"/>
      <c r="V24" s="412"/>
      <c r="W24" s="412"/>
      <c r="X24" s="412"/>
      <c r="Y24" s="412"/>
      <c r="Z24" s="412"/>
      <c r="AA24" s="412"/>
      <c r="AB24" s="412"/>
      <c r="AC24" s="412"/>
      <c r="AD24" s="412"/>
      <c r="AE24" s="412"/>
      <c r="AF24" s="412"/>
      <c r="AG24" s="412"/>
      <c r="AH24" s="412"/>
      <c r="AI24" s="412"/>
      <c r="AJ24" s="412"/>
      <c r="AK24" s="412"/>
      <c r="AL24" s="412"/>
      <c r="AM24" s="412"/>
      <c r="AN24" s="412"/>
      <c r="AO24" s="412"/>
      <c r="AP24" s="412"/>
      <c r="AQ24" s="412"/>
    </row>
    <row r="25" spans="1:236" s="412" customFormat="1" ht="36">
      <c r="A25" s="413"/>
      <c r="B25" s="436" t="s">
        <v>196</v>
      </c>
      <c r="C25" s="406" t="s">
        <v>250</v>
      </c>
      <c r="D25" s="434" t="s">
        <v>191</v>
      </c>
      <c r="E25" s="435">
        <v>3</v>
      </c>
      <c r="F25" s="417"/>
      <c r="G25" s="410">
        <f t="shared" si="3"/>
        <v>0</v>
      </c>
    </row>
    <row r="26" spans="1:236" s="406" customFormat="1" ht="14.25" customHeight="1">
      <c r="B26" s="436" t="s">
        <v>196</v>
      </c>
      <c r="C26" s="437" t="s">
        <v>249</v>
      </c>
      <c r="D26" s="434" t="s">
        <v>191</v>
      </c>
      <c r="E26" s="435">
        <v>1</v>
      </c>
      <c r="F26" s="417"/>
      <c r="G26" s="410">
        <f t="shared" si="3"/>
        <v>0</v>
      </c>
      <c r="H26" s="421"/>
      <c r="I26" s="422"/>
      <c r="J26" s="423"/>
      <c r="K26" s="412"/>
      <c r="L26" s="412"/>
      <c r="M26" s="412"/>
      <c r="N26" s="412"/>
      <c r="O26" s="412"/>
      <c r="P26" s="412"/>
      <c r="Q26" s="412"/>
      <c r="R26" s="412"/>
      <c r="S26" s="412"/>
      <c r="T26" s="412"/>
      <c r="U26" s="412"/>
      <c r="V26" s="412"/>
      <c r="W26" s="412"/>
      <c r="X26" s="412"/>
      <c r="Y26" s="412"/>
      <c r="Z26" s="412"/>
      <c r="AA26" s="412"/>
      <c r="AB26" s="412"/>
      <c r="AC26" s="412"/>
      <c r="AD26" s="412"/>
      <c r="AE26" s="412"/>
      <c r="AF26" s="412"/>
      <c r="AG26" s="412"/>
      <c r="AH26" s="412"/>
      <c r="AI26" s="412"/>
      <c r="AJ26" s="412"/>
      <c r="AK26" s="412"/>
      <c r="AL26" s="412"/>
      <c r="AM26" s="412"/>
      <c r="AN26" s="412"/>
      <c r="AO26" s="412"/>
      <c r="AP26" s="412"/>
      <c r="AQ26" s="412"/>
    </row>
    <row r="27" spans="1:236" s="406" customFormat="1" ht="36">
      <c r="B27" s="436" t="s">
        <v>196</v>
      </c>
      <c r="C27" s="437" t="s">
        <v>248</v>
      </c>
      <c r="D27" s="434" t="s">
        <v>55</v>
      </c>
      <c r="E27" s="435">
        <v>1</v>
      </c>
      <c r="F27" s="417"/>
      <c r="G27" s="410">
        <f t="shared" si="3"/>
        <v>0</v>
      </c>
      <c r="H27" s="421"/>
      <c r="I27" s="422"/>
      <c r="J27" s="412"/>
      <c r="K27" s="412"/>
      <c r="L27" s="412"/>
      <c r="M27" s="412"/>
      <c r="N27" s="412"/>
      <c r="O27" s="412"/>
      <c r="P27" s="412"/>
      <c r="Q27" s="412"/>
      <c r="R27" s="412"/>
      <c r="S27" s="412"/>
      <c r="T27" s="412"/>
      <c r="U27" s="412"/>
      <c r="V27" s="412"/>
      <c r="W27" s="412"/>
      <c r="X27" s="412"/>
      <c r="Y27" s="412"/>
      <c r="Z27" s="412"/>
      <c r="AA27" s="412"/>
      <c r="AB27" s="412"/>
      <c r="AC27" s="412"/>
      <c r="AD27" s="412"/>
      <c r="AE27" s="412"/>
      <c r="AF27" s="412"/>
      <c r="AG27" s="412"/>
      <c r="AH27" s="412"/>
      <c r="AI27" s="412"/>
      <c r="AJ27" s="412"/>
      <c r="AK27" s="412"/>
      <c r="AL27" s="412"/>
      <c r="AM27" s="412"/>
      <c r="AN27" s="412"/>
      <c r="AO27" s="412"/>
      <c r="AP27" s="412"/>
      <c r="AQ27" s="412"/>
    </row>
    <row r="28" spans="1:236" s="406" customFormat="1" ht="12.75">
      <c r="B28" s="436"/>
      <c r="C28" s="437"/>
      <c r="D28" s="434"/>
      <c r="E28" s="435"/>
      <c r="F28" s="410"/>
      <c r="G28" s="410"/>
      <c r="H28" s="421"/>
      <c r="I28" s="422"/>
      <c r="J28" s="412"/>
      <c r="K28" s="412"/>
      <c r="L28" s="412"/>
      <c r="M28" s="412"/>
      <c r="N28" s="412"/>
      <c r="O28" s="412"/>
      <c r="P28" s="412"/>
      <c r="Q28" s="412"/>
      <c r="R28" s="412"/>
      <c r="S28" s="412"/>
      <c r="T28" s="412"/>
      <c r="U28" s="412"/>
      <c r="V28" s="412"/>
      <c r="W28" s="412"/>
      <c r="X28" s="412"/>
      <c r="Y28" s="412"/>
      <c r="Z28" s="412"/>
      <c r="AA28" s="412"/>
      <c r="AB28" s="412"/>
      <c r="AC28" s="412"/>
      <c r="AD28" s="412"/>
      <c r="AE28" s="412"/>
      <c r="AF28" s="412"/>
      <c r="AG28" s="412"/>
      <c r="AH28" s="412"/>
      <c r="AI28" s="412"/>
      <c r="AJ28" s="412"/>
      <c r="AK28" s="412"/>
      <c r="AL28" s="412"/>
      <c r="AM28" s="412"/>
      <c r="AN28" s="412"/>
      <c r="AO28" s="412"/>
      <c r="AP28" s="412"/>
      <c r="AQ28" s="412"/>
    </row>
    <row r="29" spans="1:236" s="412" customFormat="1" ht="14.25" customHeight="1">
      <c r="A29" s="413"/>
      <c r="B29" s="405"/>
      <c r="C29" s="432" t="s">
        <v>247</v>
      </c>
      <c r="D29" s="407"/>
      <c r="E29" s="408"/>
      <c r="F29" s="409"/>
      <c r="G29" s="417"/>
    </row>
    <row r="30" spans="1:236" s="412" customFormat="1">
      <c r="A30" s="413"/>
      <c r="B30" s="405"/>
      <c r="C30" s="406"/>
      <c r="D30" s="407"/>
      <c r="E30" s="408"/>
      <c r="F30" s="409"/>
      <c r="G30" s="417"/>
    </row>
    <row r="31" spans="1:236" s="412" customFormat="1" ht="36">
      <c r="A31" s="413"/>
      <c r="B31" s="426" t="s">
        <v>196</v>
      </c>
      <c r="C31" s="406" t="s">
        <v>246</v>
      </c>
      <c r="D31" s="407" t="s">
        <v>191</v>
      </c>
      <c r="E31" s="408">
        <v>1</v>
      </c>
      <c r="F31" s="417"/>
      <c r="G31" s="410">
        <f t="shared" ref="G31" si="4">E31*F31</f>
        <v>0</v>
      </c>
    </row>
    <row r="32" spans="1:236" s="412" customFormat="1">
      <c r="A32" s="413"/>
      <c r="B32" s="405"/>
      <c r="C32" s="406"/>
      <c r="D32" s="407"/>
      <c r="E32" s="408"/>
      <c r="F32" s="409"/>
      <c r="G32" s="417"/>
    </row>
    <row r="33" spans="1:7" s="412" customFormat="1" ht="60">
      <c r="A33" s="413"/>
      <c r="B33" s="426" t="s">
        <v>196</v>
      </c>
      <c r="C33" s="406" t="s">
        <v>245</v>
      </c>
      <c r="D33" s="407" t="s">
        <v>55</v>
      </c>
      <c r="E33" s="408">
        <v>1</v>
      </c>
      <c r="F33" s="417"/>
      <c r="G33" s="410">
        <f t="shared" ref="G33" si="5">E33*F33</f>
        <v>0</v>
      </c>
    </row>
    <row r="34" spans="1:7" s="412" customFormat="1" ht="14.25" customHeight="1">
      <c r="A34" s="413"/>
      <c r="B34" s="428"/>
      <c r="C34" s="406"/>
      <c r="D34" s="407"/>
      <c r="E34" s="408"/>
      <c r="F34" s="409"/>
      <c r="G34" s="417"/>
    </row>
    <row r="35" spans="1:7" s="412" customFormat="1" ht="14.25" customHeight="1">
      <c r="A35" s="413"/>
      <c r="B35" s="426" t="s">
        <v>196</v>
      </c>
      <c r="C35" s="406" t="s">
        <v>244</v>
      </c>
      <c r="D35" s="407" t="s">
        <v>191</v>
      </c>
      <c r="E35" s="408">
        <v>1</v>
      </c>
      <c r="F35" s="417"/>
      <c r="G35" s="410">
        <f t="shared" ref="G35" si="6">E35*F35</f>
        <v>0</v>
      </c>
    </row>
    <row r="36" spans="1:7" s="412" customFormat="1" ht="14.25" customHeight="1">
      <c r="A36" s="413"/>
      <c r="B36" s="405"/>
      <c r="C36" s="406"/>
      <c r="D36" s="407"/>
      <c r="E36" s="408"/>
      <c r="F36" s="409"/>
      <c r="G36" s="417"/>
    </row>
    <row r="37" spans="1:7" s="412" customFormat="1" ht="36">
      <c r="A37" s="413"/>
      <c r="B37" s="426" t="s">
        <v>196</v>
      </c>
      <c r="C37" s="406" t="s">
        <v>243</v>
      </c>
      <c r="D37" s="407" t="s">
        <v>191</v>
      </c>
      <c r="E37" s="408">
        <v>3</v>
      </c>
      <c r="F37" s="417"/>
      <c r="G37" s="410">
        <f t="shared" ref="G37" si="7">E37*F37</f>
        <v>0</v>
      </c>
    </row>
    <row r="38" spans="1:7" s="412" customFormat="1">
      <c r="A38" s="413"/>
      <c r="B38" s="405"/>
      <c r="C38" s="406"/>
      <c r="D38" s="407"/>
      <c r="E38" s="408"/>
      <c r="F38" s="409"/>
      <c r="G38" s="417"/>
    </row>
    <row r="39" spans="1:7" s="412" customFormat="1" ht="60">
      <c r="A39" s="413"/>
      <c r="B39" s="426" t="s">
        <v>196</v>
      </c>
      <c r="C39" s="406" t="s">
        <v>242</v>
      </c>
      <c r="D39" s="407" t="s">
        <v>191</v>
      </c>
      <c r="E39" s="408">
        <v>1</v>
      </c>
      <c r="F39" s="417"/>
      <c r="G39" s="410">
        <f t="shared" ref="G39" si="8">E39*F39</f>
        <v>0</v>
      </c>
    </row>
    <row r="40" spans="1:7" s="412" customFormat="1">
      <c r="A40" s="413"/>
      <c r="B40" s="405"/>
      <c r="C40" s="406"/>
      <c r="D40" s="407"/>
      <c r="E40" s="408"/>
      <c r="F40" s="409"/>
      <c r="G40" s="417"/>
    </row>
    <row r="41" spans="1:7" s="412" customFormat="1" ht="24">
      <c r="A41" s="413"/>
      <c r="B41" s="426" t="s">
        <v>196</v>
      </c>
      <c r="C41" s="406" t="s">
        <v>241</v>
      </c>
      <c r="D41" s="407" t="s">
        <v>191</v>
      </c>
      <c r="E41" s="408">
        <v>5</v>
      </c>
      <c r="F41" s="417"/>
      <c r="G41" s="410">
        <f t="shared" ref="G41" si="9">E41*F41</f>
        <v>0</v>
      </c>
    </row>
    <row r="42" spans="1:7" s="412" customFormat="1">
      <c r="A42" s="413"/>
      <c r="B42" s="405"/>
      <c r="C42" s="406"/>
      <c r="D42" s="407"/>
      <c r="E42" s="408"/>
      <c r="F42" s="409"/>
      <c r="G42" s="417"/>
    </row>
    <row r="43" spans="1:7" s="412" customFormat="1" ht="24">
      <c r="A43" s="413"/>
      <c r="B43" s="426" t="s">
        <v>196</v>
      </c>
      <c r="C43" s="406" t="s">
        <v>240</v>
      </c>
      <c r="D43" s="407" t="s">
        <v>191</v>
      </c>
      <c r="E43" s="408">
        <v>5</v>
      </c>
      <c r="F43" s="417"/>
      <c r="G43" s="410">
        <f t="shared" ref="G43" si="10">E43*F43</f>
        <v>0</v>
      </c>
    </row>
    <row r="44" spans="1:7" s="412" customFormat="1">
      <c r="A44" s="413"/>
      <c r="B44" s="405"/>
      <c r="C44" s="406"/>
      <c r="D44" s="407"/>
      <c r="E44" s="408"/>
      <c r="F44" s="409"/>
      <c r="G44" s="417"/>
    </row>
    <row r="45" spans="1:7" s="412" customFormat="1" ht="14.25" customHeight="1">
      <c r="A45" s="413"/>
      <c r="B45" s="426" t="s">
        <v>196</v>
      </c>
      <c r="C45" s="406" t="s">
        <v>239</v>
      </c>
      <c r="D45" s="407" t="s">
        <v>191</v>
      </c>
      <c r="E45" s="408">
        <v>10</v>
      </c>
      <c r="F45" s="417"/>
      <c r="G45" s="410">
        <f t="shared" ref="G45" si="11">E45*F45</f>
        <v>0</v>
      </c>
    </row>
    <row r="46" spans="1:7" s="412" customFormat="1">
      <c r="A46" s="413"/>
      <c r="B46" s="405"/>
      <c r="C46" s="406"/>
      <c r="D46" s="407"/>
      <c r="E46" s="408"/>
      <c r="F46" s="409"/>
      <c r="G46" s="417"/>
    </row>
    <row r="47" spans="1:7" s="412" customFormat="1" ht="36">
      <c r="A47" s="413"/>
      <c r="B47" s="426" t="s">
        <v>196</v>
      </c>
      <c r="C47" s="406" t="s">
        <v>238</v>
      </c>
      <c r="D47" s="407" t="s">
        <v>191</v>
      </c>
      <c r="E47" s="408">
        <v>6</v>
      </c>
      <c r="F47" s="417"/>
      <c r="G47" s="410">
        <f t="shared" ref="G47" si="12">E47*F47</f>
        <v>0</v>
      </c>
    </row>
    <row r="48" spans="1:7" s="412" customFormat="1">
      <c r="A48" s="413"/>
      <c r="B48" s="405"/>
      <c r="C48" s="406"/>
      <c r="D48" s="407"/>
      <c r="E48" s="408"/>
      <c r="F48" s="409"/>
      <c r="G48" s="417"/>
    </row>
    <row r="49" spans="1:7" s="412" customFormat="1" ht="24">
      <c r="A49" s="413"/>
      <c r="B49" s="426" t="s">
        <v>196</v>
      </c>
      <c r="C49" s="406" t="s">
        <v>237</v>
      </c>
      <c r="D49" s="407" t="s">
        <v>191</v>
      </c>
      <c r="E49" s="408">
        <v>4</v>
      </c>
      <c r="F49" s="417"/>
      <c r="G49" s="410">
        <f t="shared" ref="G49" si="13">E49*F49</f>
        <v>0</v>
      </c>
    </row>
    <row r="50" spans="1:7" s="412" customFormat="1">
      <c r="A50" s="413"/>
      <c r="B50" s="405"/>
      <c r="C50" s="406"/>
      <c r="D50" s="407"/>
      <c r="E50" s="408"/>
      <c r="F50" s="409"/>
      <c r="G50" s="417"/>
    </row>
    <row r="51" spans="1:7" s="412" customFormat="1" ht="24">
      <c r="A51" s="413"/>
      <c r="B51" s="426" t="s">
        <v>196</v>
      </c>
      <c r="C51" s="406" t="s">
        <v>236</v>
      </c>
      <c r="D51" s="407" t="s">
        <v>191</v>
      </c>
      <c r="E51" s="408">
        <v>4</v>
      </c>
      <c r="F51" s="417"/>
      <c r="G51" s="410">
        <f t="shared" ref="G51" si="14">E51*F51</f>
        <v>0</v>
      </c>
    </row>
    <row r="52" spans="1:7" s="412" customFormat="1">
      <c r="A52" s="413"/>
      <c r="B52" s="405"/>
      <c r="C52" s="406"/>
      <c r="D52" s="407"/>
      <c r="E52" s="408"/>
      <c r="F52" s="409"/>
      <c r="G52" s="417"/>
    </row>
    <row r="53" spans="1:7" s="412" customFormat="1" ht="14.25" customHeight="1">
      <c r="A53" s="413"/>
      <c r="B53" s="405"/>
      <c r="C53" s="406" t="s">
        <v>235</v>
      </c>
      <c r="D53" s="407"/>
      <c r="E53" s="408"/>
      <c r="F53" s="409"/>
      <c r="G53" s="417"/>
    </row>
    <row r="54" spans="1:7" s="412" customFormat="1" ht="156">
      <c r="A54" s="413"/>
      <c r="B54" s="426" t="s">
        <v>196</v>
      </c>
      <c r="C54" s="406" t="s">
        <v>234</v>
      </c>
      <c r="D54" s="407"/>
      <c r="E54" s="408">
        <v>1</v>
      </c>
      <c r="F54" s="417"/>
      <c r="G54" s="410">
        <f t="shared" ref="G54:G55" si="15">E54*F54</f>
        <v>0</v>
      </c>
    </row>
    <row r="55" spans="1:7" s="412" customFormat="1" ht="60">
      <c r="A55" s="413"/>
      <c r="B55" s="426" t="s">
        <v>196</v>
      </c>
      <c r="C55" s="406" t="s">
        <v>233</v>
      </c>
      <c r="D55" s="407"/>
      <c r="E55" s="408">
        <v>1</v>
      </c>
      <c r="F55" s="417"/>
      <c r="G55" s="410">
        <f t="shared" si="15"/>
        <v>0</v>
      </c>
    </row>
    <row r="56" spans="1:7" s="412" customFormat="1" ht="60">
      <c r="A56" s="413"/>
      <c r="B56" s="426" t="s">
        <v>196</v>
      </c>
      <c r="C56" s="406" t="s">
        <v>232</v>
      </c>
      <c r="D56" s="407"/>
      <c r="E56" s="408">
        <v>1</v>
      </c>
      <c r="F56" s="417"/>
      <c r="G56" s="410">
        <f t="shared" ref="G56:G59" si="16">E56*F56</f>
        <v>0</v>
      </c>
    </row>
    <row r="57" spans="1:7" s="412" customFormat="1" ht="48">
      <c r="A57" s="413"/>
      <c r="B57" s="426" t="s">
        <v>196</v>
      </c>
      <c r="C57" s="406" t="s">
        <v>231</v>
      </c>
      <c r="D57" s="407"/>
      <c r="E57" s="408">
        <v>1</v>
      </c>
      <c r="F57" s="417"/>
      <c r="G57" s="410">
        <f t="shared" si="16"/>
        <v>0</v>
      </c>
    </row>
    <row r="58" spans="1:7" s="412" customFormat="1" ht="108">
      <c r="A58" s="413"/>
      <c r="B58" s="426" t="s">
        <v>196</v>
      </c>
      <c r="C58" s="406" t="s">
        <v>230</v>
      </c>
      <c r="D58" s="407"/>
      <c r="E58" s="408">
        <v>1</v>
      </c>
      <c r="F58" s="417"/>
      <c r="G58" s="410">
        <f t="shared" si="16"/>
        <v>0</v>
      </c>
    </row>
    <row r="59" spans="1:7" s="412" customFormat="1" ht="72">
      <c r="A59" s="413"/>
      <c r="B59" s="426"/>
      <c r="C59" s="406" t="s">
        <v>229</v>
      </c>
      <c r="D59" s="407" t="s">
        <v>55</v>
      </c>
      <c r="E59" s="408">
        <v>1</v>
      </c>
      <c r="F59" s="417"/>
      <c r="G59" s="410">
        <f t="shared" si="16"/>
        <v>0</v>
      </c>
    </row>
    <row r="60" spans="1:7" s="412" customFormat="1">
      <c r="A60" s="413"/>
      <c r="B60" s="405"/>
      <c r="C60" s="406"/>
      <c r="D60" s="407"/>
      <c r="E60" s="408"/>
      <c r="F60" s="409"/>
      <c r="G60" s="417"/>
    </row>
    <row r="61" spans="1:7" s="412" customFormat="1" ht="14.25" customHeight="1">
      <c r="A61" s="413"/>
      <c r="B61" s="428"/>
      <c r="C61" s="406" t="s">
        <v>228</v>
      </c>
      <c r="D61" s="407"/>
      <c r="E61" s="408"/>
      <c r="F61" s="409"/>
      <c r="G61" s="409"/>
    </row>
    <row r="62" spans="1:7" s="412" customFormat="1" ht="108">
      <c r="A62" s="413"/>
      <c r="B62" s="426" t="s">
        <v>196</v>
      </c>
      <c r="C62" s="406" t="s">
        <v>227</v>
      </c>
      <c r="D62" s="407" t="s">
        <v>55</v>
      </c>
      <c r="E62" s="408">
        <v>1</v>
      </c>
      <c r="F62" s="417"/>
      <c r="G62" s="410">
        <f t="shared" ref="G62" si="17">E62*F62</f>
        <v>0</v>
      </c>
    </row>
    <row r="63" spans="1:7" s="412" customFormat="1">
      <c r="A63" s="413"/>
      <c r="B63" s="426"/>
      <c r="C63" s="406"/>
      <c r="D63" s="407"/>
      <c r="E63" s="408"/>
      <c r="F63" s="409"/>
      <c r="G63" s="409"/>
    </row>
    <row r="64" spans="1:7" s="412" customFormat="1" ht="14.25" customHeight="1">
      <c r="A64" s="413"/>
      <c r="B64" s="428"/>
      <c r="C64" s="406" t="s">
        <v>226</v>
      </c>
      <c r="D64" s="407"/>
      <c r="E64" s="408"/>
      <c r="F64" s="409"/>
      <c r="G64" s="409"/>
    </row>
    <row r="65" spans="1:7" s="412" customFormat="1" ht="60">
      <c r="A65" s="413"/>
      <c r="B65" s="426" t="s">
        <v>196</v>
      </c>
      <c r="C65" s="406" t="s">
        <v>225</v>
      </c>
      <c r="D65" s="407" t="s">
        <v>55</v>
      </c>
      <c r="E65" s="408">
        <v>1</v>
      </c>
      <c r="F65" s="417"/>
      <c r="G65" s="410">
        <f t="shared" ref="G65" si="18">E65*F65</f>
        <v>0</v>
      </c>
    </row>
    <row r="66" spans="1:7" s="412" customFormat="1">
      <c r="A66" s="413"/>
      <c r="B66" s="426"/>
      <c r="C66" s="406"/>
      <c r="D66" s="407"/>
      <c r="E66" s="408"/>
      <c r="F66" s="409"/>
      <c r="G66" s="409"/>
    </row>
    <row r="67" spans="1:7" s="412" customFormat="1" ht="60">
      <c r="A67" s="413"/>
      <c r="B67" s="426" t="s">
        <v>196</v>
      </c>
      <c r="C67" s="406" t="s">
        <v>224</v>
      </c>
      <c r="D67" s="407" t="s">
        <v>55</v>
      </c>
      <c r="E67" s="408">
        <v>2</v>
      </c>
      <c r="F67" s="417"/>
      <c r="G67" s="410">
        <f t="shared" ref="G67" si="19">E67*F67</f>
        <v>0</v>
      </c>
    </row>
    <row r="68" spans="1:7" s="412" customFormat="1" ht="14.25" customHeight="1">
      <c r="A68" s="413"/>
      <c r="B68" s="405"/>
      <c r="C68" s="406"/>
      <c r="D68" s="407"/>
      <c r="E68" s="408"/>
      <c r="F68" s="409"/>
      <c r="G68" s="417"/>
    </row>
    <row r="69" spans="1:7" s="412" customFormat="1" ht="14.25" customHeight="1">
      <c r="A69" s="413"/>
      <c r="B69" s="426" t="s">
        <v>196</v>
      </c>
      <c r="C69" s="406" t="s">
        <v>223</v>
      </c>
      <c r="D69" s="407" t="s">
        <v>191</v>
      </c>
      <c r="E69" s="408">
        <v>1</v>
      </c>
      <c r="F69" s="417"/>
      <c r="G69" s="410">
        <f t="shared" ref="G69" si="20">E69*F69</f>
        <v>0</v>
      </c>
    </row>
    <row r="70" spans="1:7" s="412" customFormat="1" ht="14.25" customHeight="1">
      <c r="A70" s="413"/>
      <c r="B70" s="405"/>
      <c r="C70" s="406"/>
      <c r="D70" s="407"/>
      <c r="E70" s="408"/>
      <c r="F70" s="409"/>
      <c r="G70" s="409"/>
    </row>
    <row r="71" spans="1:7" s="412" customFormat="1" ht="14.25" customHeight="1">
      <c r="A71" s="413"/>
      <c r="B71" s="426" t="s">
        <v>196</v>
      </c>
      <c r="C71" s="406" t="s">
        <v>222</v>
      </c>
      <c r="D71" s="407" t="s">
        <v>191</v>
      </c>
      <c r="E71" s="408">
        <v>1</v>
      </c>
      <c r="F71" s="417"/>
      <c r="G71" s="410">
        <f t="shared" ref="G71" si="21">E71*F71</f>
        <v>0</v>
      </c>
    </row>
    <row r="72" spans="1:7" s="412" customFormat="1" ht="14.25" customHeight="1">
      <c r="A72" s="413"/>
      <c r="B72" s="405"/>
      <c r="C72" s="406"/>
      <c r="D72" s="407"/>
      <c r="E72" s="408"/>
      <c r="F72" s="409"/>
      <c r="G72" s="409"/>
    </row>
    <row r="73" spans="1:7" s="412" customFormat="1" ht="14.25" customHeight="1">
      <c r="A73" s="413"/>
      <c r="B73" s="426" t="s">
        <v>196</v>
      </c>
      <c r="C73" s="406" t="s">
        <v>221</v>
      </c>
      <c r="D73" s="407" t="s">
        <v>191</v>
      </c>
      <c r="E73" s="408">
        <v>2</v>
      </c>
      <c r="F73" s="417"/>
      <c r="G73" s="410">
        <f t="shared" ref="G73" si="22">E73*F73</f>
        <v>0</v>
      </c>
    </row>
    <row r="74" spans="1:7" s="412" customFormat="1" ht="14.25" customHeight="1">
      <c r="A74" s="413"/>
      <c r="B74" s="405"/>
      <c r="C74" s="406"/>
      <c r="D74" s="407"/>
      <c r="E74" s="408"/>
      <c r="F74" s="409"/>
      <c r="G74" s="409"/>
    </row>
    <row r="75" spans="1:7" s="412" customFormat="1" ht="36">
      <c r="A75" s="413"/>
      <c r="B75" s="426" t="s">
        <v>196</v>
      </c>
      <c r="C75" s="406" t="s">
        <v>220</v>
      </c>
      <c r="D75" s="407" t="s">
        <v>191</v>
      </c>
      <c r="E75" s="408">
        <v>1</v>
      </c>
      <c r="F75" s="417"/>
      <c r="G75" s="410">
        <f t="shared" ref="G75" si="23">E75*F75</f>
        <v>0</v>
      </c>
    </row>
    <row r="76" spans="1:7" s="412" customFormat="1">
      <c r="A76" s="413"/>
      <c r="B76" s="405"/>
      <c r="C76" s="406"/>
      <c r="D76" s="407"/>
      <c r="E76" s="408"/>
      <c r="F76" s="409"/>
      <c r="G76" s="409"/>
    </row>
    <row r="77" spans="1:7" s="412" customFormat="1" ht="72">
      <c r="A77" s="413"/>
      <c r="B77" s="426" t="s">
        <v>196</v>
      </c>
      <c r="C77" s="406" t="s">
        <v>219</v>
      </c>
      <c r="D77" s="407" t="s">
        <v>191</v>
      </c>
      <c r="E77" s="408">
        <v>2</v>
      </c>
      <c r="F77" s="417"/>
      <c r="G77" s="410">
        <f t="shared" ref="G77" si="24">E77*F77</f>
        <v>0</v>
      </c>
    </row>
    <row r="78" spans="1:7" s="412" customFormat="1">
      <c r="A78" s="413"/>
      <c r="B78" s="405"/>
      <c r="C78" s="406"/>
      <c r="D78" s="407"/>
      <c r="E78" s="408"/>
      <c r="F78" s="409"/>
      <c r="G78" s="409"/>
    </row>
    <row r="79" spans="1:7" s="412" customFormat="1" ht="24">
      <c r="A79" s="413"/>
      <c r="B79" s="426" t="s">
        <v>196</v>
      </c>
      <c r="C79" s="406" t="s">
        <v>218</v>
      </c>
      <c r="D79" s="407" t="s">
        <v>191</v>
      </c>
      <c r="E79" s="408">
        <v>2</v>
      </c>
      <c r="F79" s="417"/>
      <c r="G79" s="410">
        <f t="shared" ref="G79" si="25">E79*F79</f>
        <v>0</v>
      </c>
    </row>
    <row r="80" spans="1:7" s="412" customFormat="1" ht="14.25" customHeight="1">
      <c r="A80" s="413"/>
      <c r="B80" s="405"/>
      <c r="C80" s="406"/>
      <c r="D80" s="407"/>
      <c r="E80" s="408"/>
      <c r="F80" s="409"/>
      <c r="G80" s="409"/>
    </row>
    <row r="81" spans="1:7" s="412" customFormat="1" ht="14.25" customHeight="1">
      <c r="A81" s="413"/>
      <c r="B81" s="426" t="s">
        <v>196</v>
      </c>
      <c r="C81" s="406" t="s">
        <v>217</v>
      </c>
      <c r="D81" s="407" t="s">
        <v>191</v>
      </c>
      <c r="E81" s="408">
        <v>3</v>
      </c>
      <c r="F81" s="417"/>
      <c r="G81" s="410">
        <f t="shared" ref="G81" si="26">E81*F81</f>
        <v>0</v>
      </c>
    </row>
    <row r="82" spans="1:7" s="412" customFormat="1" ht="14.25" customHeight="1">
      <c r="A82" s="413"/>
      <c r="B82" s="405"/>
      <c r="C82" s="406"/>
      <c r="D82" s="407"/>
      <c r="E82" s="408"/>
      <c r="F82" s="409"/>
      <c r="G82" s="409"/>
    </row>
    <row r="83" spans="1:7" s="412" customFormat="1" ht="14.25" customHeight="1">
      <c r="A83" s="413"/>
      <c r="B83" s="426" t="s">
        <v>196</v>
      </c>
      <c r="C83" s="406" t="s">
        <v>216</v>
      </c>
      <c r="D83" s="407" t="s">
        <v>191</v>
      </c>
      <c r="E83" s="408">
        <v>2</v>
      </c>
      <c r="F83" s="417"/>
      <c r="G83" s="410">
        <f t="shared" ref="G83" si="27">E83*F83</f>
        <v>0</v>
      </c>
    </row>
    <row r="84" spans="1:7" s="412" customFormat="1" ht="14.25" customHeight="1">
      <c r="A84" s="413"/>
      <c r="B84" s="405"/>
      <c r="C84" s="406"/>
      <c r="D84" s="407"/>
      <c r="E84" s="408"/>
      <c r="F84" s="409"/>
      <c r="G84" s="409"/>
    </row>
    <row r="85" spans="1:7" s="412" customFormat="1" ht="36">
      <c r="A85" s="413"/>
      <c r="B85" s="426" t="s">
        <v>196</v>
      </c>
      <c r="C85" s="406" t="s">
        <v>215</v>
      </c>
      <c r="D85" s="407" t="s">
        <v>191</v>
      </c>
      <c r="E85" s="408">
        <v>2</v>
      </c>
      <c r="F85" s="417"/>
      <c r="G85" s="410">
        <f t="shared" ref="G85" si="28">E85*F85</f>
        <v>0</v>
      </c>
    </row>
    <row r="86" spans="1:7" s="412" customFormat="1">
      <c r="A86" s="413"/>
      <c r="B86" s="405"/>
      <c r="C86" s="406"/>
      <c r="D86" s="407"/>
      <c r="E86" s="408"/>
      <c r="F86" s="409"/>
      <c r="G86" s="409"/>
    </row>
    <row r="87" spans="1:7" s="412" customFormat="1" ht="36">
      <c r="A87" s="413"/>
      <c r="B87" s="426" t="s">
        <v>196</v>
      </c>
      <c r="C87" s="406" t="s">
        <v>214</v>
      </c>
      <c r="D87" s="407" t="s">
        <v>191</v>
      </c>
      <c r="E87" s="408">
        <v>2</v>
      </c>
      <c r="F87" s="417"/>
      <c r="G87" s="410">
        <f t="shared" ref="G87" si="29">E87*F87</f>
        <v>0</v>
      </c>
    </row>
    <row r="88" spans="1:7" s="412" customFormat="1">
      <c r="A88" s="413"/>
      <c r="B88" s="405"/>
      <c r="C88" s="406"/>
      <c r="D88" s="407"/>
      <c r="E88" s="408"/>
      <c r="F88" s="409"/>
      <c r="G88" s="409"/>
    </row>
    <row r="89" spans="1:7" s="412" customFormat="1" ht="48">
      <c r="A89" s="413"/>
      <c r="B89" s="426" t="s">
        <v>196</v>
      </c>
      <c r="C89" s="406" t="s">
        <v>213</v>
      </c>
      <c r="D89" s="407" t="s">
        <v>55</v>
      </c>
      <c r="E89" s="408">
        <v>4</v>
      </c>
      <c r="F89" s="417"/>
      <c r="G89" s="410">
        <f t="shared" ref="G89" si="30">E89*F89</f>
        <v>0</v>
      </c>
    </row>
    <row r="90" spans="1:7" s="412" customFormat="1">
      <c r="A90" s="413"/>
      <c r="B90" s="405"/>
      <c r="C90" s="406"/>
      <c r="D90" s="407"/>
      <c r="E90" s="408"/>
      <c r="F90" s="409"/>
      <c r="G90" s="409"/>
    </row>
    <row r="91" spans="1:7" s="412" customFormat="1" ht="48">
      <c r="A91" s="413"/>
      <c r="B91" s="426" t="s">
        <v>196</v>
      </c>
      <c r="C91" s="406" t="s">
        <v>212</v>
      </c>
      <c r="D91" s="407" t="s">
        <v>55</v>
      </c>
      <c r="E91" s="408">
        <v>5</v>
      </c>
      <c r="F91" s="417"/>
      <c r="G91" s="410">
        <f t="shared" ref="G91" si="31">E91*F91</f>
        <v>0</v>
      </c>
    </row>
    <row r="92" spans="1:7" s="412" customFormat="1">
      <c r="A92" s="413"/>
      <c r="B92" s="405"/>
      <c r="C92" s="406"/>
      <c r="D92" s="407"/>
      <c r="E92" s="408"/>
      <c r="F92" s="409"/>
      <c r="G92" s="409"/>
    </row>
    <row r="93" spans="1:7" s="412" customFormat="1" ht="72">
      <c r="A93" s="413"/>
      <c r="B93" s="426" t="s">
        <v>196</v>
      </c>
      <c r="C93" s="406" t="s">
        <v>211</v>
      </c>
      <c r="D93" s="407" t="s">
        <v>191</v>
      </c>
      <c r="E93" s="408">
        <v>2</v>
      </c>
      <c r="F93" s="417"/>
      <c r="G93" s="410">
        <f t="shared" ref="G93" si="32">E93*F93</f>
        <v>0</v>
      </c>
    </row>
    <row r="94" spans="1:7" s="412" customFormat="1">
      <c r="A94" s="413"/>
      <c r="B94" s="405"/>
      <c r="C94" s="406"/>
      <c r="D94" s="407"/>
      <c r="E94" s="408"/>
      <c r="F94" s="409"/>
      <c r="G94" s="409"/>
    </row>
    <row r="95" spans="1:7" s="412" customFormat="1" ht="72">
      <c r="A95" s="413"/>
      <c r="B95" s="426" t="s">
        <v>196</v>
      </c>
      <c r="C95" s="406" t="s">
        <v>210</v>
      </c>
      <c r="D95" s="407" t="s">
        <v>191</v>
      </c>
      <c r="E95" s="408">
        <v>1</v>
      </c>
      <c r="F95" s="417"/>
      <c r="G95" s="410">
        <f t="shared" ref="G95" si="33">E95*F95</f>
        <v>0</v>
      </c>
    </row>
    <row r="96" spans="1:7" s="412" customFormat="1">
      <c r="A96" s="413"/>
      <c r="B96" s="405"/>
      <c r="C96" s="406"/>
      <c r="D96" s="407"/>
      <c r="E96" s="408"/>
      <c r="F96" s="409"/>
      <c r="G96" s="409"/>
    </row>
    <row r="97" spans="1:7" s="412" customFormat="1" ht="60">
      <c r="A97" s="413"/>
      <c r="B97" s="426" t="s">
        <v>196</v>
      </c>
      <c r="C97" s="406" t="s">
        <v>209</v>
      </c>
      <c r="D97" s="407" t="s">
        <v>55</v>
      </c>
      <c r="E97" s="408">
        <v>2</v>
      </c>
      <c r="F97" s="417"/>
      <c r="G97" s="410">
        <f t="shared" ref="G97" si="34">E97*F97</f>
        <v>0</v>
      </c>
    </row>
    <row r="98" spans="1:7" s="412" customFormat="1">
      <c r="A98" s="413"/>
      <c r="B98" s="405"/>
      <c r="C98" s="406"/>
      <c r="D98" s="407"/>
      <c r="E98" s="408"/>
      <c r="F98" s="409"/>
      <c r="G98" s="409"/>
    </row>
    <row r="99" spans="1:7" s="412" customFormat="1" ht="96">
      <c r="A99" s="413"/>
      <c r="B99" s="426" t="s">
        <v>196</v>
      </c>
      <c r="C99" s="406" t="s">
        <v>208</v>
      </c>
      <c r="D99" s="407" t="s">
        <v>55</v>
      </c>
      <c r="E99" s="408">
        <v>1</v>
      </c>
      <c r="F99" s="417"/>
      <c r="G99" s="410">
        <f t="shared" ref="G99" si="35">E99*F99</f>
        <v>0</v>
      </c>
    </row>
    <row r="100" spans="1:7" s="412" customFormat="1">
      <c r="A100" s="413"/>
      <c r="B100" s="405"/>
      <c r="C100" s="406"/>
      <c r="D100" s="407"/>
      <c r="E100" s="408"/>
      <c r="F100" s="409"/>
      <c r="G100" s="409"/>
    </row>
    <row r="101" spans="1:7" s="412" customFormat="1" ht="108">
      <c r="A101" s="413"/>
      <c r="B101" s="426" t="s">
        <v>196</v>
      </c>
      <c r="C101" s="406" t="s">
        <v>207</v>
      </c>
      <c r="D101" s="407" t="s">
        <v>55</v>
      </c>
      <c r="E101" s="408">
        <v>1</v>
      </c>
      <c r="F101" s="417"/>
      <c r="G101" s="410">
        <f t="shared" ref="G101" si="36">E101*F101</f>
        <v>0</v>
      </c>
    </row>
    <row r="102" spans="1:7" s="412" customFormat="1" ht="14.25" customHeight="1">
      <c r="A102" s="413"/>
      <c r="B102" s="405"/>
      <c r="C102" s="406"/>
      <c r="D102" s="407"/>
      <c r="E102" s="408"/>
      <c r="F102" s="409"/>
      <c r="G102" s="409"/>
    </row>
    <row r="103" spans="1:7" s="412" customFormat="1" ht="14.25" customHeight="1">
      <c r="A103" s="413"/>
      <c r="B103" s="426" t="s">
        <v>196</v>
      </c>
      <c r="C103" s="406" t="s">
        <v>206</v>
      </c>
      <c r="D103" s="407" t="s">
        <v>191</v>
      </c>
      <c r="E103" s="408">
        <v>1</v>
      </c>
      <c r="F103" s="417"/>
      <c r="G103" s="410">
        <f t="shared" ref="G103" si="37">E103*F103</f>
        <v>0</v>
      </c>
    </row>
    <row r="104" spans="1:7" s="412" customFormat="1" ht="14.25" customHeight="1">
      <c r="A104" s="413"/>
      <c r="B104" s="405"/>
      <c r="C104" s="406"/>
      <c r="D104" s="407"/>
      <c r="E104" s="408"/>
      <c r="F104" s="409"/>
      <c r="G104" s="409"/>
    </row>
    <row r="105" spans="1:7" s="412" customFormat="1" ht="14.25" customHeight="1">
      <c r="A105" s="413"/>
      <c r="B105" s="426" t="s">
        <v>196</v>
      </c>
      <c r="C105" s="406" t="s">
        <v>205</v>
      </c>
      <c r="D105" s="407" t="s">
        <v>191</v>
      </c>
      <c r="E105" s="408">
        <v>1</v>
      </c>
      <c r="F105" s="417"/>
      <c r="G105" s="410">
        <f t="shared" ref="G105" si="38">E105*F105</f>
        <v>0</v>
      </c>
    </row>
    <row r="106" spans="1:7" s="412" customFormat="1" ht="14.25" customHeight="1">
      <c r="A106" s="413"/>
      <c r="B106" s="405"/>
      <c r="C106" s="406"/>
      <c r="D106" s="407"/>
      <c r="E106" s="408"/>
      <c r="F106" s="409"/>
      <c r="G106" s="409"/>
    </row>
    <row r="107" spans="1:7" s="412" customFormat="1" ht="24">
      <c r="A107" s="413"/>
      <c r="B107" s="426" t="s">
        <v>196</v>
      </c>
      <c r="C107" s="406" t="s">
        <v>204</v>
      </c>
      <c r="D107" s="407" t="s">
        <v>191</v>
      </c>
      <c r="E107" s="408">
        <v>2</v>
      </c>
      <c r="F107" s="417"/>
      <c r="G107" s="410">
        <f t="shared" ref="G107" si="39">E107*F107</f>
        <v>0</v>
      </c>
    </row>
    <row r="108" spans="1:7" s="412" customFormat="1">
      <c r="A108" s="413"/>
      <c r="B108" s="405"/>
      <c r="C108" s="406"/>
      <c r="D108" s="407"/>
      <c r="E108" s="408"/>
      <c r="F108" s="409"/>
      <c r="G108" s="409"/>
    </row>
    <row r="109" spans="1:7" s="412" customFormat="1" ht="36">
      <c r="A109" s="413"/>
      <c r="B109" s="426" t="s">
        <v>196</v>
      </c>
      <c r="C109" s="406" t="s">
        <v>203</v>
      </c>
      <c r="D109" s="407" t="s">
        <v>55</v>
      </c>
      <c r="E109" s="408">
        <v>1</v>
      </c>
      <c r="F109" s="417"/>
      <c r="G109" s="410">
        <f t="shared" ref="G109" si="40">E109*F109</f>
        <v>0</v>
      </c>
    </row>
    <row r="110" spans="1:7" s="412" customFormat="1">
      <c r="A110" s="413"/>
      <c r="B110" s="405"/>
      <c r="C110" s="406"/>
      <c r="D110" s="407"/>
      <c r="E110" s="408"/>
      <c r="F110" s="409"/>
      <c r="G110" s="409"/>
    </row>
    <row r="111" spans="1:7" s="412" customFormat="1" ht="36">
      <c r="A111" s="413"/>
      <c r="B111" s="426" t="s">
        <v>196</v>
      </c>
      <c r="C111" s="406" t="s">
        <v>202</v>
      </c>
      <c r="D111" s="407" t="s">
        <v>55</v>
      </c>
      <c r="E111" s="408">
        <v>1</v>
      </c>
      <c r="F111" s="417"/>
      <c r="G111" s="410">
        <f t="shared" ref="G111" si="41">E111*F111</f>
        <v>0</v>
      </c>
    </row>
    <row r="112" spans="1:7" s="412" customFormat="1">
      <c r="A112" s="413"/>
      <c r="B112" s="405"/>
      <c r="C112" s="406"/>
      <c r="D112" s="407"/>
      <c r="E112" s="408"/>
      <c r="F112" s="409"/>
      <c r="G112" s="409"/>
    </row>
    <row r="113" spans="1:7" s="412" customFormat="1" ht="36">
      <c r="A113" s="413"/>
      <c r="B113" s="426" t="s">
        <v>196</v>
      </c>
      <c r="C113" s="406" t="s">
        <v>201</v>
      </c>
      <c r="D113" s="407" t="s">
        <v>55</v>
      </c>
      <c r="E113" s="408">
        <v>1</v>
      </c>
      <c r="F113" s="417"/>
      <c r="G113" s="410">
        <f t="shared" ref="G113" si="42">E113*F113</f>
        <v>0</v>
      </c>
    </row>
    <row r="114" spans="1:7" s="412" customFormat="1">
      <c r="A114" s="413"/>
      <c r="B114" s="405"/>
      <c r="C114" s="406"/>
      <c r="D114" s="407"/>
      <c r="E114" s="408"/>
      <c r="F114" s="409"/>
      <c r="G114" s="409"/>
    </row>
    <row r="115" spans="1:7" s="412" customFormat="1" ht="36">
      <c r="A115" s="413"/>
      <c r="B115" s="426" t="s">
        <v>196</v>
      </c>
      <c r="C115" s="406" t="s">
        <v>200</v>
      </c>
      <c r="D115" s="407" t="s">
        <v>55</v>
      </c>
      <c r="E115" s="408">
        <v>1</v>
      </c>
      <c r="F115" s="417"/>
      <c r="G115" s="410">
        <f t="shared" ref="G115" si="43">E115*F115</f>
        <v>0</v>
      </c>
    </row>
    <row r="116" spans="1:7" s="412" customFormat="1" ht="14.25" customHeight="1">
      <c r="A116" s="413"/>
      <c r="B116" s="405"/>
      <c r="C116" s="406"/>
      <c r="D116" s="407"/>
      <c r="E116" s="408"/>
      <c r="F116" s="409"/>
      <c r="G116" s="409"/>
    </row>
    <row r="117" spans="1:7" s="412" customFormat="1" ht="14.25" customHeight="1">
      <c r="A117" s="413"/>
      <c r="B117" s="426" t="s">
        <v>196</v>
      </c>
      <c r="C117" s="406" t="s">
        <v>199</v>
      </c>
      <c r="D117" s="407" t="s">
        <v>55</v>
      </c>
      <c r="E117" s="408">
        <v>1</v>
      </c>
      <c r="F117" s="417"/>
      <c r="G117" s="410">
        <f t="shared" ref="G117" si="44">E117*F117</f>
        <v>0</v>
      </c>
    </row>
    <row r="118" spans="1:7" s="412" customFormat="1" ht="14.25" customHeight="1">
      <c r="A118" s="413"/>
      <c r="B118" s="405"/>
      <c r="C118" s="406"/>
      <c r="D118" s="407"/>
      <c r="E118" s="408"/>
      <c r="F118" s="409"/>
      <c r="G118" s="409"/>
    </row>
    <row r="119" spans="1:7" s="412" customFormat="1" ht="14.25" customHeight="1">
      <c r="A119" s="413"/>
      <c r="B119" s="426" t="s">
        <v>196</v>
      </c>
      <c r="C119" s="406" t="s">
        <v>198</v>
      </c>
      <c r="D119" s="407" t="s">
        <v>55</v>
      </c>
      <c r="E119" s="408">
        <v>1</v>
      </c>
      <c r="F119" s="417"/>
      <c r="G119" s="410">
        <f t="shared" ref="G119" si="45">E119*F119</f>
        <v>0</v>
      </c>
    </row>
    <row r="120" spans="1:7" s="412" customFormat="1" ht="14.25" customHeight="1">
      <c r="A120" s="413"/>
      <c r="B120" s="405"/>
      <c r="C120" s="406"/>
      <c r="D120" s="407"/>
      <c r="E120" s="408"/>
      <c r="F120" s="409"/>
      <c r="G120" s="409"/>
    </row>
    <row r="121" spans="1:7" s="412" customFormat="1" ht="14.25" customHeight="1">
      <c r="A121" s="413"/>
      <c r="B121" s="426" t="s">
        <v>196</v>
      </c>
      <c r="C121" s="406" t="s">
        <v>197</v>
      </c>
      <c r="D121" s="407" t="s">
        <v>55</v>
      </c>
      <c r="E121" s="408">
        <v>1</v>
      </c>
      <c r="F121" s="417"/>
      <c r="G121" s="410">
        <f t="shared" ref="G121" si="46">E121*F121</f>
        <v>0</v>
      </c>
    </row>
    <row r="122" spans="1:7" s="412" customFormat="1" ht="14.25" customHeight="1">
      <c r="A122" s="413"/>
      <c r="B122" s="405"/>
      <c r="C122" s="406"/>
      <c r="D122" s="407"/>
      <c r="E122" s="408"/>
      <c r="F122" s="409"/>
      <c r="G122" s="409"/>
    </row>
    <row r="123" spans="1:7" s="412" customFormat="1" ht="24">
      <c r="A123" s="413"/>
      <c r="B123" s="426" t="s">
        <v>196</v>
      </c>
      <c r="C123" s="406" t="s">
        <v>195</v>
      </c>
      <c r="D123" s="407" t="s">
        <v>55</v>
      </c>
      <c r="E123" s="408">
        <v>1</v>
      </c>
      <c r="F123" s="417"/>
      <c r="G123" s="410">
        <f t="shared" ref="G123" si="47">E123*F123</f>
        <v>0</v>
      </c>
    </row>
    <row r="124" spans="1:7" s="412" customFormat="1" ht="14.25" customHeight="1">
      <c r="A124" s="413"/>
      <c r="B124" s="426"/>
      <c r="C124" s="406"/>
      <c r="D124" s="407"/>
      <c r="E124" s="408"/>
      <c r="F124" s="409"/>
      <c r="G124" s="410"/>
    </row>
    <row r="125" spans="1:7" s="412" customFormat="1" ht="14.25" customHeight="1">
      <c r="A125" s="413"/>
      <c r="B125" s="405"/>
      <c r="C125" s="432" t="s">
        <v>194</v>
      </c>
      <c r="D125" s="407" t="s">
        <v>55</v>
      </c>
      <c r="E125" s="408">
        <v>1</v>
      </c>
      <c r="F125" s="417"/>
      <c r="G125" s="410">
        <f t="shared" ref="G125" si="48">E125*F125</f>
        <v>0</v>
      </c>
    </row>
    <row r="126" spans="1:7" s="412" customFormat="1" ht="14.25" customHeight="1">
      <c r="A126" s="413"/>
      <c r="B126" s="405"/>
      <c r="C126" s="406"/>
      <c r="D126" s="407"/>
      <c r="E126" s="408"/>
      <c r="F126" s="409"/>
      <c r="G126" s="409"/>
    </row>
    <row r="127" spans="1:7" s="412" customFormat="1" ht="14.25" customHeight="1">
      <c r="A127" s="399">
        <v>4</v>
      </c>
      <c r="B127" s="428" t="s">
        <v>188</v>
      </c>
      <c r="C127" s="406" t="s">
        <v>193</v>
      </c>
      <c r="D127" s="407" t="s">
        <v>191</v>
      </c>
      <c r="E127" s="408">
        <v>10</v>
      </c>
      <c r="F127" s="417"/>
      <c r="G127" s="410">
        <f t="shared" ref="G127" si="49">E127*F127</f>
        <v>0</v>
      </c>
    </row>
    <row r="128" spans="1:7" s="412" customFormat="1" ht="14.25" customHeight="1">
      <c r="A128" s="413"/>
      <c r="B128" s="405"/>
      <c r="C128" s="406"/>
      <c r="D128" s="407"/>
      <c r="E128" s="408"/>
      <c r="F128" s="409"/>
      <c r="G128" s="409"/>
    </row>
    <row r="129" spans="1:8" s="412" customFormat="1" ht="24">
      <c r="A129" s="399">
        <v>5</v>
      </c>
      <c r="B129" s="428" t="s">
        <v>188</v>
      </c>
      <c r="C129" s="406" t="s">
        <v>192</v>
      </c>
      <c r="D129" s="407" t="s">
        <v>191</v>
      </c>
      <c r="E129" s="408">
        <v>15</v>
      </c>
      <c r="F129" s="417"/>
      <c r="G129" s="410">
        <f t="shared" ref="G129" si="50">E129*F129</f>
        <v>0</v>
      </c>
    </row>
    <row r="130" spans="1:8" s="412" customFormat="1">
      <c r="A130" s="413"/>
      <c r="B130" s="405"/>
      <c r="C130" s="406"/>
      <c r="D130" s="407"/>
      <c r="E130" s="408"/>
      <c r="F130" s="409"/>
      <c r="G130" s="409"/>
    </row>
    <row r="131" spans="1:8" s="412" customFormat="1" ht="24">
      <c r="A131" s="399">
        <v>6</v>
      </c>
      <c r="B131" s="428" t="s">
        <v>188</v>
      </c>
      <c r="C131" s="406" t="s">
        <v>190</v>
      </c>
      <c r="D131" s="407" t="s">
        <v>55</v>
      </c>
      <c r="E131" s="408">
        <v>1</v>
      </c>
      <c r="F131" s="417"/>
      <c r="G131" s="410">
        <f t="shared" ref="G131" si="51">E131*F131</f>
        <v>0</v>
      </c>
    </row>
    <row r="132" spans="1:8" s="412" customFormat="1" ht="14.25" customHeight="1">
      <c r="A132" s="413"/>
      <c r="B132" s="405"/>
      <c r="C132" s="406"/>
      <c r="D132" s="407"/>
      <c r="E132" s="408"/>
      <c r="F132" s="409"/>
      <c r="G132" s="409"/>
    </row>
    <row r="133" spans="1:8" s="412" customFormat="1" ht="14.25" customHeight="1">
      <c r="A133" s="399">
        <v>7</v>
      </c>
      <c r="B133" s="405" t="s">
        <v>188</v>
      </c>
      <c r="C133" s="406" t="s">
        <v>189</v>
      </c>
      <c r="D133" s="407" t="s">
        <v>55</v>
      </c>
      <c r="E133" s="408">
        <v>1</v>
      </c>
      <c r="F133" s="417"/>
      <c r="G133" s="410">
        <f t="shared" ref="G133" si="52">E133*F133</f>
        <v>0</v>
      </c>
      <c r="H133" s="411"/>
    </row>
    <row r="134" spans="1:8" s="412" customFormat="1" ht="14.25" customHeight="1">
      <c r="A134" s="413"/>
      <c r="B134" s="405"/>
      <c r="C134" s="406"/>
      <c r="D134" s="407"/>
      <c r="E134" s="408"/>
      <c r="F134" s="409"/>
      <c r="G134" s="417"/>
      <c r="H134" s="411"/>
    </row>
    <row r="135" spans="1:8" s="412" customFormat="1" ht="14.25" customHeight="1">
      <c r="A135" s="333">
        <v>8</v>
      </c>
      <c r="B135" s="332" t="s">
        <v>188</v>
      </c>
      <c r="C135" s="331" t="s">
        <v>187</v>
      </c>
      <c r="D135" s="330" t="s">
        <v>55</v>
      </c>
      <c r="E135" s="329">
        <v>1</v>
      </c>
      <c r="F135" s="485"/>
      <c r="G135" s="328">
        <f t="shared" ref="G135" si="53">E135*F135</f>
        <v>0</v>
      </c>
      <c r="H135" s="411"/>
    </row>
    <row r="136" spans="1:8" s="412" customFormat="1">
      <c r="A136" s="413"/>
      <c r="B136" s="405"/>
      <c r="C136" s="406"/>
      <c r="D136" s="401"/>
      <c r="E136" s="413"/>
      <c r="F136" s="414"/>
      <c r="G136" s="414"/>
    </row>
    <row r="137" spans="1:8" s="415" customFormat="1" ht="12.75">
      <c r="A137" s="324"/>
      <c r="B137" s="324"/>
      <c r="C137" s="324" t="s">
        <v>94</v>
      </c>
      <c r="D137" s="327"/>
      <c r="E137" s="326"/>
      <c r="F137" s="325"/>
      <c r="G137" s="325">
        <f>SUM(G7:G135)</f>
        <v>0</v>
      </c>
    </row>
    <row r="138" spans="1:8" s="412" customFormat="1">
      <c r="A138" s="413"/>
      <c r="B138" s="405"/>
      <c r="C138" s="406"/>
      <c r="D138" s="401"/>
      <c r="E138" s="413"/>
      <c r="F138" s="414"/>
      <c r="G138" s="414"/>
    </row>
    <row r="139" spans="1:8" s="412" customFormat="1">
      <c r="A139" s="413"/>
      <c r="B139" s="405"/>
      <c r="C139" s="406"/>
      <c r="D139" s="401"/>
      <c r="E139" s="413"/>
      <c r="F139" s="414"/>
      <c r="G139" s="414"/>
    </row>
    <row r="140" spans="1:8" s="412" customFormat="1">
      <c r="A140" s="413"/>
      <c r="B140" s="405"/>
      <c r="C140" s="406"/>
      <c r="D140" s="401"/>
      <c r="E140" s="413"/>
      <c r="F140" s="414"/>
      <c r="G140" s="414"/>
    </row>
    <row r="141" spans="1:8" s="412" customFormat="1">
      <c r="A141" s="413"/>
      <c r="B141" s="405"/>
      <c r="C141" s="406"/>
      <c r="D141" s="401"/>
      <c r="E141" s="413"/>
      <c r="F141" s="414"/>
      <c r="G141" s="414"/>
    </row>
    <row r="142" spans="1:8" s="412" customFormat="1">
      <c r="A142" s="413"/>
      <c r="B142" s="405"/>
      <c r="C142" s="406"/>
      <c r="D142" s="401"/>
      <c r="E142" s="413"/>
      <c r="F142" s="414"/>
      <c r="G142" s="414"/>
    </row>
    <row r="143" spans="1:8" s="412" customFormat="1">
      <c r="A143" s="413"/>
      <c r="B143" s="405"/>
      <c r="C143" s="406"/>
      <c r="D143" s="401"/>
      <c r="E143" s="413"/>
      <c r="F143" s="414"/>
      <c r="G143" s="414"/>
    </row>
  </sheetData>
  <pageMargins left="0.75" right="0.75" top="1" bottom="1" header="0.5" footer="0.5"/>
  <pageSetup paperSize="9" orientation="portrait" r:id="rId1"/>
  <headerFooter alignWithMargins="0">
    <oddFooter xml:space="preserve">&amp;C&amp;P/&amp;N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M23"/>
  <sheetViews>
    <sheetView showZeros="0" zoomScaleNormal="100" workbookViewId="0">
      <selection activeCell="D34" sqref="D34"/>
    </sheetView>
  </sheetViews>
  <sheetFormatPr defaultRowHeight="12.75"/>
  <cols>
    <col min="1" max="1" width="4.7109375" style="36" customWidth="1"/>
    <col min="2" max="2" width="1.7109375" style="36" customWidth="1"/>
    <col min="3" max="3" width="19.7109375" style="16" customWidth="1"/>
    <col min="4" max="4" width="1.7109375" style="16" customWidth="1"/>
    <col min="5" max="5" width="19.7109375" style="59" customWidth="1"/>
    <col min="6" max="6" width="1.7109375" style="59" customWidth="1"/>
    <col min="7" max="7" width="19.7109375" style="82" customWidth="1"/>
    <col min="8" max="8" width="2.7109375" style="82" customWidth="1"/>
    <col min="9" max="9" width="19.7109375" style="83" customWidth="1"/>
    <col min="10" max="10" width="1.7109375" style="83" customWidth="1"/>
    <col min="11" max="11" width="19.7109375" style="83" customWidth="1"/>
    <col min="12" max="12" width="1.7109375" style="83" customWidth="1"/>
    <col min="13" max="13" width="20.7109375" style="83" customWidth="1"/>
    <col min="14" max="258" width="9.140625" style="4"/>
    <col min="259" max="259" width="17.5703125" style="4" customWidth="1"/>
    <col min="260" max="260" width="42.42578125" style="4" customWidth="1"/>
    <col min="261" max="261" width="9.140625" style="4"/>
    <col min="262" max="262" width="20.7109375" style="4" customWidth="1"/>
    <col min="263" max="514" width="9.140625" style="4"/>
    <col min="515" max="515" width="17.5703125" style="4" customWidth="1"/>
    <col min="516" max="516" width="42.42578125" style="4" customWidth="1"/>
    <col min="517" max="517" width="9.140625" style="4"/>
    <col min="518" max="518" width="20.7109375" style="4" customWidth="1"/>
    <col min="519" max="770" width="9.140625" style="4"/>
    <col min="771" max="771" width="17.5703125" style="4" customWidth="1"/>
    <col min="772" max="772" width="42.42578125" style="4" customWidth="1"/>
    <col min="773" max="773" width="9.140625" style="4"/>
    <col min="774" max="774" width="20.7109375" style="4" customWidth="1"/>
    <col min="775" max="1026" width="9.140625" style="4"/>
    <col min="1027" max="1027" width="17.5703125" style="4" customWidth="1"/>
    <col min="1028" max="1028" width="42.42578125" style="4" customWidth="1"/>
    <col min="1029" max="1029" width="9.140625" style="4"/>
    <col min="1030" max="1030" width="20.7109375" style="4" customWidth="1"/>
    <col min="1031" max="1282" width="9.140625" style="4"/>
    <col min="1283" max="1283" width="17.5703125" style="4" customWidth="1"/>
    <col min="1284" max="1284" width="42.42578125" style="4" customWidth="1"/>
    <col min="1285" max="1285" width="9.140625" style="4"/>
    <col min="1286" max="1286" width="20.7109375" style="4" customWidth="1"/>
    <col min="1287" max="1538" width="9.140625" style="4"/>
    <col min="1539" max="1539" width="17.5703125" style="4" customWidth="1"/>
    <col min="1540" max="1540" width="42.42578125" style="4" customWidth="1"/>
    <col min="1541" max="1541" width="9.140625" style="4"/>
    <col min="1542" max="1542" width="20.7109375" style="4" customWidth="1"/>
    <col min="1543" max="1794" width="9.140625" style="4"/>
    <col min="1795" max="1795" width="17.5703125" style="4" customWidth="1"/>
    <col min="1796" max="1796" width="42.42578125" style="4" customWidth="1"/>
    <col min="1797" max="1797" width="9.140625" style="4"/>
    <col min="1798" max="1798" width="20.7109375" style="4" customWidth="1"/>
    <col min="1799" max="2050" width="9.140625" style="4"/>
    <col min="2051" max="2051" width="17.5703125" style="4" customWidth="1"/>
    <col min="2052" max="2052" width="42.42578125" style="4" customWidth="1"/>
    <col min="2053" max="2053" width="9.140625" style="4"/>
    <col min="2054" max="2054" width="20.7109375" style="4" customWidth="1"/>
    <col min="2055" max="2306" width="9.140625" style="4"/>
    <col min="2307" max="2307" width="17.5703125" style="4" customWidth="1"/>
    <col min="2308" max="2308" width="42.42578125" style="4" customWidth="1"/>
    <col min="2309" max="2309" width="9.140625" style="4"/>
    <col min="2310" max="2310" width="20.7109375" style="4" customWidth="1"/>
    <col min="2311" max="2562" width="9.140625" style="4"/>
    <col min="2563" max="2563" width="17.5703125" style="4" customWidth="1"/>
    <col min="2564" max="2564" width="42.42578125" style="4" customWidth="1"/>
    <col min="2565" max="2565" width="9.140625" style="4"/>
    <col min="2566" max="2566" width="20.7109375" style="4" customWidth="1"/>
    <col min="2567" max="2818" width="9.140625" style="4"/>
    <col min="2819" max="2819" width="17.5703125" style="4" customWidth="1"/>
    <col min="2820" max="2820" width="42.42578125" style="4" customWidth="1"/>
    <col min="2821" max="2821" width="9.140625" style="4"/>
    <col min="2822" max="2822" width="20.7109375" style="4" customWidth="1"/>
    <col min="2823" max="3074" width="9.140625" style="4"/>
    <col min="3075" max="3075" width="17.5703125" style="4" customWidth="1"/>
    <col min="3076" max="3076" width="42.42578125" style="4" customWidth="1"/>
    <col min="3077" max="3077" width="9.140625" style="4"/>
    <col min="3078" max="3078" width="20.7109375" style="4" customWidth="1"/>
    <col min="3079" max="3330" width="9.140625" style="4"/>
    <col min="3331" max="3331" width="17.5703125" style="4" customWidth="1"/>
    <col min="3332" max="3332" width="42.42578125" style="4" customWidth="1"/>
    <col min="3333" max="3333" width="9.140625" style="4"/>
    <col min="3334" max="3334" width="20.7109375" style="4" customWidth="1"/>
    <col min="3335" max="3586" width="9.140625" style="4"/>
    <col min="3587" max="3587" width="17.5703125" style="4" customWidth="1"/>
    <col min="3588" max="3588" width="42.42578125" style="4" customWidth="1"/>
    <col min="3589" max="3589" width="9.140625" style="4"/>
    <col min="3590" max="3590" width="20.7109375" style="4" customWidth="1"/>
    <col min="3591" max="3842" width="9.140625" style="4"/>
    <col min="3843" max="3843" width="17.5703125" style="4" customWidth="1"/>
    <col min="3844" max="3844" width="42.42578125" style="4" customWidth="1"/>
    <col min="3845" max="3845" width="9.140625" style="4"/>
    <col min="3846" max="3846" width="20.7109375" style="4" customWidth="1"/>
    <col min="3847" max="4098" width="9.140625" style="4"/>
    <col min="4099" max="4099" width="17.5703125" style="4" customWidth="1"/>
    <col min="4100" max="4100" width="42.42578125" style="4" customWidth="1"/>
    <col min="4101" max="4101" width="9.140625" style="4"/>
    <col min="4102" max="4102" width="20.7109375" style="4" customWidth="1"/>
    <col min="4103" max="4354" width="9.140625" style="4"/>
    <col min="4355" max="4355" width="17.5703125" style="4" customWidth="1"/>
    <col min="4356" max="4356" width="42.42578125" style="4" customWidth="1"/>
    <col min="4357" max="4357" width="9.140625" style="4"/>
    <col min="4358" max="4358" width="20.7109375" style="4" customWidth="1"/>
    <col min="4359" max="4610" width="9.140625" style="4"/>
    <col min="4611" max="4611" width="17.5703125" style="4" customWidth="1"/>
    <col min="4612" max="4612" width="42.42578125" style="4" customWidth="1"/>
    <col min="4613" max="4613" width="9.140625" style="4"/>
    <col min="4614" max="4614" width="20.7109375" style="4" customWidth="1"/>
    <col min="4615" max="4866" width="9.140625" style="4"/>
    <col min="4867" max="4867" width="17.5703125" style="4" customWidth="1"/>
    <col min="4868" max="4868" width="42.42578125" style="4" customWidth="1"/>
    <col min="4869" max="4869" width="9.140625" style="4"/>
    <col min="4870" max="4870" width="20.7109375" style="4" customWidth="1"/>
    <col min="4871" max="5122" width="9.140625" style="4"/>
    <col min="5123" max="5123" width="17.5703125" style="4" customWidth="1"/>
    <col min="5124" max="5124" width="42.42578125" style="4" customWidth="1"/>
    <col min="5125" max="5125" width="9.140625" style="4"/>
    <col min="5126" max="5126" width="20.7109375" style="4" customWidth="1"/>
    <col min="5127" max="5378" width="9.140625" style="4"/>
    <col min="5379" max="5379" width="17.5703125" style="4" customWidth="1"/>
    <col min="5380" max="5380" width="42.42578125" style="4" customWidth="1"/>
    <col min="5381" max="5381" width="9.140625" style="4"/>
    <col min="5382" max="5382" width="20.7109375" style="4" customWidth="1"/>
    <col min="5383" max="5634" width="9.140625" style="4"/>
    <col min="5635" max="5635" width="17.5703125" style="4" customWidth="1"/>
    <col min="5636" max="5636" width="42.42578125" style="4" customWidth="1"/>
    <col min="5637" max="5637" width="9.140625" style="4"/>
    <col min="5638" max="5638" width="20.7109375" style="4" customWidth="1"/>
    <col min="5639" max="5890" width="9.140625" style="4"/>
    <col min="5891" max="5891" width="17.5703125" style="4" customWidth="1"/>
    <col min="5892" max="5892" width="42.42578125" style="4" customWidth="1"/>
    <col min="5893" max="5893" width="9.140625" style="4"/>
    <col min="5894" max="5894" width="20.7109375" style="4" customWidth="1"/>
    <col min="5895" max="6146" width="9.140625" style="4"/>
    <col min="6147" max="6147" width="17.5703125" style="4" customWidth="1"/>
    <col min="6148" max="6148" width="42.42578125" style="4" customWidth="1"/>
    <col min="6149" max="6149" width="9.140625" style="4"/>
    <col min="6150" max="6150" width="20.7109375" style="4" customWidth="1"/>
    <col min="6151" max="6402" width="9.140625" style="4"/>
    <col min="6403" max="6403" width="17.5703125" style="4" customWidth="1"/>
    <col min="6404" max="6404" width="42.42578125" style="4" customWidth="1"/>
    <col min="6405" max="6405" width="9.140625" style="4"/>
    <col min="6406" max="6406" width="20.7109375" style="4" customWidth="1"/>
    <col min="6407" max="6658" width="9.140625" style="4"/>
    <col min="6659" max="6659" width="17.5703125" style="4" customWidth="1"/>
    <col min="6660" max="6660" width="42.42578125" style="4" customWidth="1"/>
    <col min="6661" max="6661" width="9.140625" style="4"/>
    <col min="6662" max="6662" width="20.7109375" style="4" customWidth="1"/>
    <col min="6663" max="6914" width="9.140625" style="4"/>
    <col min="6915" max="6915" width="17.5703125" style="4" customWidth="1"/>
    <col min="6916" max="6916" width="42.42578125" style="4" customWidth="1"/>
    <col min="6917" max="6917" width="9.140625" style="4"/>
    <col min="6918" max="6918" width="20.7109375" style="4" customWidth="1"/>
    <col min="6919" max="7170" width="9.140625" style="4"/>
    <col min="7171" max="7171" width="17.5703125" style="4" customWidth="1"/>
    <col min="7172" max="7172" width="42.42578125" style="4" customWidth="1"/>
    <col min="7173" max="7173" width="9.140625" style="4"/>
    <col min="7174" max="7174" width="20.7109375" style="4" customWidth="1"/>
    <col min="7175" max="7426" width="9.140625" style="4"/>
    <col min="7427" max="7427" width="17.5703125" style="4" customWidth="1"/>
    <col min="7428" max="7428" width="42.42578125" style="4" customWidth="1"/>
    <col min="7429" max="7429" width="9.140625" style="4"/>
    <col min="7430" max="7430" width="20.7109375" style="4" customWidth="1"/>
    <col min="7431" max="7682" width="9.140625" style="4"/>
    <col min="7683" max="7683" width="17.5703125" style="4" customWidth="1"/>
    <col min="7684" max="7684" width="42.42578125" style="4" customWidth="1"/>
    <col min="7685" max="7685" width="9.140625" style="4"/>
    <col min="7686" max="7686" width="20.7109375" style="4" customWidth="1"/>
    <col min="7687" max="7938" width="9.140625" style="4"/>
    <col min="7939" max="7939" width="17.5703125" style="4" customWidth="1"/>
    <col min="7940" max="7940" width="42.42578125" style="4" customWidth="1"/>
    <col min="7941" max="7941" width="9.140625" style="4"/>
    <col min="7942" max="7942" width="20.7109375" style="4" customWidth="1"/>
    <col min="7943" max="8194" width="9.140625" style="4"/>
    <col min="8195" max="8195" width="17.5703125" style="4" customWidth="1"/>
    <col min="8196" max="8196" width="42.42578125" style="4" customWidth="1"/>
    <col min="8197" max="8197" width="9.140625" style="4"/>
    <col min="8198" max="8198" width="20.7109375" style="4" customWidth="1"/>
    <col min="8199" max="8450" width="9.140625" style="4"/>
    <col min="8451" max="8451" width="17.5703125" style="4" customWidth="1"/>
    <col min="8452" max="8452" width="42.42578125" style="4" customWidth="1"/>
    <col min="8453" max="8453" width="9.140625" style="4"/>
    <col min="8454" max="8454" width="20.7109375" style="4" customWidth="1"/>
    <col min="8455" max="8706" width="9.140625" style="4"/>
    <col min="8707" max="8707" width="17.5703125" style="4" customWidth="1"/>
    <col min="8708" max="8708" width="42.42578125" style="4" customWidth="1"/>
    <col min="8709" max="8709" width="9.140625" style="4"/>
    <col min="8710" max="8710" width="20.7109375" style="4" customWidth="1"/>
    <col min="8711" max="8962" width="9.140625" style="4"/>
    <col min="8963" max="8963" width="17.5703125" style="4" customWidth="1"/>
    <col min="8964" max="8964" width="42.42578125" style="4" customWidth="1"/>
    <col min="8965" max="8965" width="9.140625" style="4"/>
    <col min="8966" max="8966" width="20.7109375" style="4" customWidth="1"/>
    <col min="8967" max="9218" width="9.140625" style="4"/>
    <col min="9219" max="9219" width="17.5703125" style="4" customWidth="1"/>
    <col min="9220" max="9220" width="42.42578125" style="4" customWidth="1"/>
    <col min="9221" max="9221" width="9.140625" style="4"/>
    <col min="9222" max="9222" width="20.7109375" style="4" customWidth="1"/>
    <col min="9223" max="9474" width="9.140625" style="4"/>
    <col min="9475" max="9475" width="17.5703125" style="4" customWidth="1"/>
    <col min="9476" max="9476" width="42.42578125" style="4" customWidth="1"/>
    <col min="9477" max="9477" width="9.140625" style="4"/>
    <col min="9478" max="9478" width="20.7109375" style="4" customWidth="1"/>
    <col min="9479" max="9730" width="9.140625" style="4"/>
    <col min="9731" max="9731" width="17.5703125" style="4" customWidth="1"/>
    <col min="9732" max="9732" width="42.42578125" style="4" customWidth="1"/>
    <col min="9733" max="9733" width="9.140625" style="4"/>
    <col min="9734" max="9734" width="20.7109375" style="4" customWidth="1"/>
    <col min="9735" max="9986" width="9.140625" style="4"/>
    <col min="9987" max="9987" width="17.5703125" style="4" customWidth="1"/>
    <col min="9988" max="9988" width="42.42578125" style="4" customWidth="1"/>
    <col min="9989" max="9989" width="9.140625" style="4"/>
    <col min="9990" max="9990" width="20.7109375" style="4" customWidth="1"/>
    <col min="9991" max="10242" width="9.140625" style="4"/>
    <col min="10243" max="10243" width="17.5703125" style="4" customWidth="1"/>
    <col min="10244" max="10244" width="42.42578125" style="4" customWidth="1"/>
    <col min="10245" max="10245" width="9.140625" style="4"/>
    <col min="10246" max="10246" width="20.7109375" style="4" customWidth="1"/>
    <col min="10247" max="10498" width="9.140625" style="4"/>
    <col min="10499" max="10499" width="17.5703125" style="4" customWidth="1"/>
    <col min="10500" max="10500" width="42.42578125" style="4" customWidth="1"/>
    <col min="10501" max="10501" width="9.140625" style="4"/>
    <col min="10502" max="10502" width="20.7109375" style="4" customWidth="1"/>
    <col min="10503" max="10754" width="9.140625" style="4"/>
    <col min="10755" max="10755" width="17.5703125" style="4" customWidth="1"/>
    <col min="10756" max="10756" width="42.42578125" style="4" customWidth="1"/>
    <col min="10757" max="10757" width="9.140625" style="4"/>
    <col min="10758" max="10758" width="20.7109375" style="4" customWidth="1"/>
    <col min="10759" max="11010" width="9.140625" style="4"/>
    <col min="11011" max="11011" width="17.5703125" style="4" customWidth="1"/>
    <col min="11012" max="11012" width="42.42578125" style="4" customWidth="1"/>
    <col min="11013" max="11013" width="9.140625" style="4"/>
    <col min="11014" max="11014" width="20.7109375" style="4" customWidth="1"/>
    <col min="11015" max="11266" width="9.140625" style="4"/>
    <col min="11267" max="11267" width="17.5703125" style="4" customWidth="1"/>
    <col min="11268" max="11268" width="42.42578125" style="4" customWidth="1"/>
    <col min="11269" max="11269" width="9.140625" style="4"/>
    <col min="11270" max="11270" width="20.7109375" style="4" customWidth="1"/>
    <col min="11271" max="11522" width="9.140625" style="4"/>
    <col min="11523" max="11523" width="17.5703125" style="4" customWidth="1"/>
    <col min="11524" max="11524" width="42.42578125" style="4" customWidth="1"/>
    <col min="11525" max="11525" width="9.140625" style="4"/>
    <col min="11526" max="11526" width="20.7109375" style="4" customWidth="1"/>
    <col min="11527" max="11778" width="9.140625" style="4"/>
    <col min="11779" max="11779" width="17.5703125" style="4" customWidth="1"/>
    <col min="11780" max="11780" width="42.42578125" style="4" customWidth="1"/>
    <col min="11781" max="11781" width="9.140625" style="4"/>
    <col min="11782" max="11782" width="20.7109375" style="4" customWidth="1"/>
    <col min="11783" max="12034" width="9.140625" style="4"/>
    <col min="12035" max="12035" width="17.5703125" style="4" customWidth="1"/>
    <col min="12036" max="12036" width="42.42578125" style="4" customWidth="1"/>
    <col min="12037" max="12037" width="9.140625" style="4"/>
    <col min="12038" max="12038" width="20.7109375" style="4" customWidth="1"/>
    <col min="12039" max="12290" width="9.140625" style="4"/>
    <col min="12291" max="12291" width="17.5703125" style="4" customWidth="1"/>
    <col min="12292" max="12292" width="42.42578125" style="4" customWidth="1"/>
    <col min="12293" max="12293" width="9.140625" style="4"/>
    <col min="12294" max="12294" width="20.7109375" style="4" customWidth="1"/>
    <col min="12295" max="12546" width="9.140625" style="4"/>
    <col min="12547" max="12547" width="17.5703125" style="4" customWidth="1"/>
    <col min="12548" max="12548" width="42.42578125" style="4" customWidth="1"/>
    <col min="12549" max="12549" width="9.140625" style="4"/>
    <col min="12550" max="12550" width="20.7109375" style="4" customWidth="1"/>
    <col min="12551" max="12802" width="9.140625" style="4"/>
    <col min="12803" max="12803" width="17.5703125" style="4" customWidth="1"/>
    <col min="12804" max="12804" width="42.42578125" style="4" customWidth="1"/>
    <col min="12805" max="12805" width="9.140625" style="4"/>
    <col min="12806" max="12806" width="20.7109375" style="4" customWidth="1"/>
    <col min="12807" max="13058" width="9.140625" style="4"/>
    <col min="13059" max="13059" width="17.5703125" style="4" customWidth="1"/>
    <col min="13060" max="13060" width="42.42578125" style="4" customWidth="1"/>
    <col min="13061" max="13061" width="9.140625" style="4"/>
    <col min="13062" max="13062" width="20.7109375" style="4" customWidth="1"/>
    <col min="13063" max="13314" width="9.140625" style="4"/>
    <col min="13315" max="13315" width="17.5703125" style="4" customWidth="1"/>
    <col min="13316" max="13316" width="42.42578125" style="4" customWidth="1"/>
    <col min="13317" max="13317" width="9.140625" style="4"/>
    <col min="13318" max="13318" width="20.7109375" style="4" customWidth="1"/>
    <col min="13319" max="13570" width="9.140625" style="4"/>
    <col min="13571" max="13571" width="17.5703125" style="4" customWidth="1"/>
    <col min="13572" max="13572" width="42.42578125" style="4" customWidth="1"/>
    <col min="13573" max="13573" width="9.140625" style="4"/>
    <col min="13574" max="13574" width="20.7109375" style="4" customWidth="1"/>
    <col min="13575" max="13826" width="9.140625" style="4"/>
    <col min="13827" max="13827" width="17.5703125" style="4" customWidth="1"/>
    <col min="13828" max="13828" width="42.42578125" style="4" customWidth="1"/>
    <col min="13829" max="13829" width="9.140625" style="4"/>
    <col min="13830" max="13830" width="20.7109375" style="4" customWidth="1"/>
    <col min="13831" max="14082" width="9.140625" style="4"/>
    <col min="14083" max="14083" width="17.5703125" style="4" customWidth="1"/>
    <col min="14084" max="14084" width="42.42578125" style="4" customWidth="1"/>
    <col min="14085" max="14085" width="9.140625" style="4"/>
    <col min="14086" max="14086" width="20.7109375" style="4" customWidth="1"/>
    <col min="14087" max="14338" width="9.140625" style="4"/>
    <col min="14339" max="14339" width="17.5703125" style="4" customWidth="1"/>
    <col min="14340" max="14340" width="42.42578125" style="4" customWidth="1"/>
    <col min="14341" max="14341" width="9.140625" style="4"/>
    <col min="14342" max="14342" width="20.7109375" style="4" customWidth="1"/>
    <col min="14343" max="14594" width="9.140625" style="4"/>
    <col min="14595" max="14595" width="17.5703125" style="4" customWidth="1"/>
    <col min="14596" max="14596" width="42.42578125" style="4" customWidth="1"/>
    <col min="14597" max="14597" width="9.140625" style="4"/>
    <col min="14598" max="14598" width="20.7109375" style="4" customWidth="1"/>
    <col min="14599" max="14850" width="9.140625" style="4"/>
    <col min="14851" max="14851" width="17.5703125" style="4" customWidth="1"/>
    <col min="14852" max="14852" width="42.42578125" style="4" customWidth="1"/>
    <col min="14853" max="14853" width="9.140625" style="4"/>
    <col min="14854" max="14854" width="20.7109375" style="4" customWidth="1"/>
    <col min="14855" max="15106" width="9.140625" style="4"/>
    <col min="15107" max="15107" width="17.5703125" style="4" customWidth="1"/>
    <col min="15108" max="15108" width="42.42578125" style="4" customWidth="1"/>
    <col min="15109" max="15109" width="9.140625" style="4"/>
    <col min="15110" max="15110" width="20.7109375" style="4" customWidth="1"/>
    <col min="15111" max="15362" width="9.140625" style="4"/>
    <col min="15363" max="15363" width="17.5703125" style="4" customWidth="1"/>
    <col min="15364" max="15364" width="42.42578125" style="4" customWidth="1"/>
    <col min="15365" max="15365" width="9.140625" style="4"/>
    <col min="15366" max="15366" width="20.7109375" style="4" customWidth="1"/>
    <col min="15367" max="15618" width="9.140625" style="4"/>
    <col min="15619" max="15619" width="17.5703125" style="4" customWidth="1"/>
    <col min="15620" max="15620" width="42.42578125" style="4" customWidth="1"/>
    <col min="15621" max="15621" width="9.140625" style="4"/>
    <col min="15622" max="15622" width="20.7109375" style="4" customWidth="1"/>
    <col min="15623" max="15874" width="9.140625" style="4"/>
    <col min="15875" max="15875" width="17.5703125" style="4" customWidth="1"/>
    <col min="15876" max="15876" width="42.42578125" style="4" customWidth="1"/>
    <col min="15877" max="15877" width="9.140625" style="4"/>
    <col min="15878" max="15878" width="20.7109375" style="4" customWidth="1"/>
    <col min="15879" max="16130" width="9.140625" style="4"/>
    <col min="16131" max="16131" width="17.5703125" style="4" customWidth="1"/>
    <col min="16132" max="16132" width="42.42578125" style="4" customWidth="1"/>
    <col min="16133" max="16133" width="9.140625" style="4"/>
    <col min="16134" max="16134" width="20.7109375" style="4" customWidth="1"/>
    <col min="16135" max="16384" width="9.140625" style="4"/>
  </cols>
  <sheetData>
    <row r="1" spans="1:13">
      <c r="E1" s="93" t="str">
        <f>+'fekalna osnovni podatki'!B1</f>
        <v>IZGRADNJA KANALIZACIJSKEGA SISTEMA NA</v>
      </c>
      <c r="F1" s="93"/>
    </row>
    <row r="2" spans="1:13">
      <c r="E2" s="93" t="str">
        <f>+'fekalna osnovni podatki'!B3</f>
        <v>KANALIZACIJA ZGORNJE ŠKOFIJE - TRETJA ŠKOFIJA</v>
      </c>
      <c r="F2" s="93"/>
    </row>
    <row r="3" spans="1:13">
      <c r="E3" s="93"/>
      <c r="F3" s="94"/>
    </row>
    <row r="4" spans="1:13" ht="15" customHeight="1">
      <c r="E4" s="93"/>
    </row>
    <row r="5" spans="1:13" ht="15" customHeight="1">
      <c r="E5" s="93"/>
    </row>
    <row r="6" spans="1:13" ht="26.25">
      <c r="E6" s="95" t="s">
        <v>269</v>
      </c>
      <c r="F6" s="95"/>
      <c r="G6" s="96"/>
      <c r="H6" s="96"/>
      <c r="M6" s="97"/>
    </row>
    <row r="7" spans="1:13" ht="15" customHeight="1">
      <c r="E7" s="85"/>
      <c r="F7" s="85"/>
    </row>
    <row r="8" spans="1:13" s="90" customFormat="1" ht="15">
      <c r="A8" s="87"/>
      <c r="B8" s="87"/>
      <c r="C8" s="89"/>
      <c r="D8" s="89"/>
      <c r="E8" s="199" t="s">
        <v>30</v>
      </c>
      <c r="F8" s="199"/>
      <c r="G8" s="200" t="s">
        <v>46</v>
      </c>
      <c r="H8" s="200"/>
      <c r="I8" s="199" t="s">
        <v>279</v>
      </c>
      <c r="J8" s="199"/>
      <c r="K8" s="199" t="s">
        <v>32</v>
      </c>
      <c r="L8" s="199"/>
      <c r="M8" s="199" t="s">
        <v>152</v>
      </c>
    </row>
    <row r="9" spans="1:13" s="83" customFormat="1" ht="15" customHeight="1">
      <c r="A9" s="36"/>
      <c r="B9" s="36"/>
      <c r="C9" s="81"/>
      <c r="D9" s="81"/>
      <c r="E9" s="85"/>
      <c r="F9" s="85"/>
      <c r="G9" s="82"/>
      <c r="H9" s="82"/>
    </row>
    <row r="10" spans="1:13" s="83" customFormat="1" ht="15" customHeight="1">
      <c r="A10" s="36"/>
      <c r="B10" s="36"/>
      <c r="C10" s="72"/>
      <c r="D10" s="81"/>
      <c r="E10" s="85"/>
      <c r="F10" s="85"/>
      <c r="G10" s="82"/>
      <c r="H10" s="82"/>
    </row>
    <row r="11" spans="1:13" s="83" customFormat="1">
      <c r="A11" s="36"/>
      <c r="B11" s="36"/>
      <c r="C11" s="358" t="s">
        <v>270</v>
      </c>
      <c r="D11" s="81"/>
      <c r="E11" s="187">
        <f>+'predD VOD'!F51</f>
        <v>0</v>
      </c>
      <c r="F11" s="85"/>
      <c r="G11" s="82">
        <f>+'zemBetD VOD'!F88</f>
        <v>0</v>
      </c>
      <c r="H11" s="82"/>
      <c r="I11" s="187">
        <f>'mont delaVOD'!F149</f>
        <v>0</v>
      </c>
      <c r="J11" s="187"/>
      <c r="K11" s="187">
        <f>+'zakljD VOD'!F40</f>
        <v>0</v>
      </c>
      <c r="L11" s="187"/>
      <c r="M11" s="187">
        <f>SUM(E11:K11)</f>
        <v>0</v>
      </c>
    </row>
    <row r="12" spans="1:13" s="83" customFormat="1">
      <c r="A12" s="36"/>
      <c r="B12" s="36"/>
      <c r="C12" s="273"/>
      <c r="D12" s="273"/>
      <c r="E12" s="281"/>
      <c r="F12" s="282"/>
      <c r="G12" s="283"/>
      <c r="H12" s="283"/>
      <c r="I12" s="281"/>
      <c r="J12" s="281"/>
      <c r="K12" s="281"/>
      <c r="L12" s="281"/>
      <c r="M12" s="281"/>
    </row>
    <row r="13" spans="1:13" s="83" customFormat="1" ht="15" customHeight="1">
      <c r="A13" s="36"/>
      <c r="B13" s="36"/>
      <c r="C13" s="81" t="s">
        <v>21</v>
      </c>
      <c r="D13" s="81"/>
      <c r="E13" s="270">
        <f>SUM(E11:E11)</f>
        <v>0</v>
      </c>
      <c r="F13" s="270"/>
      <c r="G13" s="270">
        <f>SUM(G11:G11)</f>
        <v>0</v>
      </c>
      <c r="H13" s="270"/>
      <c r="I13" s="270">
        <f>SUM(I11:I11)</f>
        <v>0</v>
      </c>
      <c r="J13" s="270"/>
      <c r="K13" s="270">
        <f>SUM(K11:K11)</f>
        <v>0</v>
      </c>
      <c r="L13" s="270"/>
      <c r="M13" s="270">
        <f>SUM(E13:K13)</f>
        <v>0</v>
      </c>
    </row>
    <row r="14" spans="1:13" s="83" customFormat="1" ht="15" customHeight="1">
      <c r="A14" s="36"/>
      <c r="B14" s="36"/>
      <c r="C14" s="81"/>
      <c r="D14" s="81"/>
      <c r="E14" s="85"/>
      <c r="F14" s="85"/>
      <c r="G14" s="82"/>
      <c r="H14" s="82"/>
    </row>
    <row r="15" spans="1:13">
      <c r="K15" s="272"/>
      <c r="M15" s="150"/>
    </row>
    <row r="16" spans="1:13">
      <c r="E16" s="103"/>
      <c r="F16" s="103"/>
      <c r="K16" s="275" t="s">
        <v>7</v>
      </c>
      <c r="M16" s="285">
        <f>+M13*0.22</f>
        <v>0</v>
      </c>
    </row>
    <row r="17" spans="1:13">
      <c r="K17" s="275"/>
      <c r="M17" s="150"/>
    </row>
    <row r="18" spans="1:13" ht="13.5" thickBot="1">
      <c r="E18" s="103"/>
      <c r="F18" s="103"/>
      <c r="K18" s="276" t="s">
        <v>34</v>
      </c>
      <c r="L18" s="286"/>
      <c r="M18" s="286">
        <f>+M16+M13</f>
        <v>0</v>
      </c>
    </row>
    <row r="19" spans="1:13" ht="13.5" thickTop="1">
      <c r="E19" s="103"/>
      <c r="F19" s="103"/>
    </row>
    <row r="23" spans="1:13" s="82" customFormat="1" ht="15.75">
      <c r="A23" s="36"/>
      <c r="B23" s="36"/>
      <c r="C23" s="16"/>
      <c r="D23" s="16"/>
      <c r="E23" s="104"/>
      <c r="F23" s="104"/>
      <c r="I23" s="83"/>
      <c r="J23" s="83"/>
      <c r="K23" s="83"/>
      <c r="L23" s="83"/>
      <c r="M23" s="83"/>
    </row>
  </sheetData>
  <pageMargins left="0.59055118110236227" right="0.19685039370078741" top="0.98425196850393704" bottom="0"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Zeros="0" tabSelected="1" topLeftCell="A7" zoomScaleNormal="100" workbookViewId="0">
      <selection activeCell="C24" sqref="C24"/>
    </sheetView>
  </sheetViews>
  <sheetFormatPr defaultRowHeight="12.75"/>
  <cols>
    <col min="1" max="1" width="4.7109375" style="36" customWidth="1"/>
    <col min="2" max="2" width="58.7109375" style="20" customWidth="1"/>
    <col min="3" max="3" width="20.7109375" style="18" customWidth="1"/>
    <col min="4" max="5" width="9.140625" style="4" customWidth="1"/>
    <col min="6" max="254" width="9.140625" style="4"/>
    <col min="255" max="255" width="17.5703125" style="4" customWidth="1"/>
    <col min="256" max="256" width="42.42578125" style="4" customWidth="1"/>
    <col min="257" max="257" width="9.140625" style="4"/>
    <col min="258" max="258" width="20.7109375" style="4" customWidth="1"/>
    <col min="259" max="510" width="9.140625" style="4"/>
    <col min="511" max="511" width="17.5703125" style="4" customWidth="1"/>
    <col min="512" max="512" width="42.42578125" style="4" customWidth="1"/>
    <col min="513" max="513" width="9.140625" style="4"/>
    <col min="514" max="514" width="20.7109375" style="4" customWidth="1"/>
    <col min="515" max="766" width="9.140625" style="4"/>
    <col min="767" max="767" width="17.5703125" style="4" customWidth="1"/>
    <col min="768" max="768" width="42.42578125" style="4" customWidth="1"/>
    <col min="769" max="769" width="9.140625" style="4"/>
    <col min="770" max="770" width="20.7109375" style="4" customWidth="1"/>
    <col min="771" max="1022" width="9.140625" style="4"/>
    <col min="1023" max="1023" width="17.5703125" style="4" customWidth="1"/>
    <col min="1024" max="1024" width="42.42578125" style="4" customWidth="1"/>
    <col min="1025" max="1025" width="9.140625" style="4"/>
    <col min="1026" max="1026" width="20.7109375" style="4" customWidth="1"/>
    <col min="1027" max="1278" width="9.140625" style="4"/>
    <col min="1279" max="1279" width="17.5703125" style="4" customWidth="1"/>
    <col min="1280" max="1280" width="42.42578125" style="4" customWidth="1"/>
    <col min="1281" max="1281" width="9.140625" style="4"/>
    <col min="1282" max="1282" width="20.7109375" style="4" customWidth="1"/>
    <col min="1283" max="1534" width="9.140625" style="4"/>
    <col min="1535" max="1535" width="17.5703125" style="4" customWidth="1"/>
    <col min="1536" max="1536" width="42.42578125" style="4" customWidth="1"/>
    <col min="1537" max="1537" width="9.140625" style="4"/>
    <col min="1538" max="1538" width="20.7109375" style="4" customWidth="1"/>
    <col min="1539" max="1790" width="9.140625" style="4"/>
    <col min="1791" max="1791" width="17.5703125" style="4" customWidth="1"/>
    <col min="1792" max="1792" width="42.42578125" style="4" customWidth="1"/>
    <col min="1793" max="1793" width="9.140625" style="4"/>
    <col min="1794" max="1794" width="20.7109375" style="4" customWidth="1"/>
    <col min="1795" max="2046" width="9.140625" style="4"/>
    <col min="2047" max="2047" width="17.5703125" style="4" customWidth="1"/>
    <col min="2048" max="2048" width="42.42578125" style="4" customWidth="1"/>
    <col min="2049" max="2049" width="9.140625" style="4"/>
    <col min="2050" max="2050" width="20.7109375" style="4" customWidth="1"/>
    <col min="2051" max="2302" width="9.140625" style="4"/>
    <col min="2303" max="2303" width="17.5703125" style="4" customWidth="1"/>
    <col min="2304" max="2304" width="42.42578125" style="4" customWidth="1"/>
    <col min="2305" max="2305" width="9.140625" style="4"/>
    <col min="2306" max="2306" width="20.7109375" style="4" customWidth="1"/>
    <col min="2307" max="2558" width="9.140625" style="4"/>
    <col min="2559" max="2559" width="17.5703125" style="4" customWidth="1"/>
    <col min="2560" max="2560" width="42.42578125" style="4" customWidth="1"/>
    <col min="2561" max="2561" width="9.140625" style="4"/>
    <col min="2562" max="2562" width="20.7109375" style="4" customWidth="1"/>
    <col min="2563" max="2814" width="9.140625" style="4"/>
    <col min="2815" max="2815" width="17.5703125" style="4" customWidth="1"/>
    <col min="2816" max="2816" width="42.42578125" style="4" customWidth="1"/>
    <col min="2817" max="2817" width="9.140625" style="4"/>
    <col min="2818" max="2818" width="20.7109375" style="4" customWidth="1"/>
    <col min="2819" max="3070" width="9.140625" style="4"/>
    <col min="3071" max="3071" width="17.5703125" style="4" customWidth="1"/>
    <col min="3072" max="3072" width="42.42578125" style="4" customWidth="1"/>
    <col min="3073" max="3073" width="9.140625" style="4"/>
    <col min="3074" max="3074" width="20.7109375" style="4" customWidth="1"/>
    <col min="3075" max="3326" width="9.140625" style="4"/>
    <col min="3327" max="3327" width="17.5703125" style="4" customWidth="1"/>
    <col min="3328" max="3328" width="42.42578125" style="4" customWidth="1"/>
    <col min="3329" max="3329" width="9.140625" style="4"/>
    <col min="3330" max="3330" width="20.7109375" style="4" customWidth="1"/>
    <col min="3331" max="3582" width="9.140625" style="4"/>
    <col min="3583" max="3583" width="17.5703125" style="4" customWidth="1"/>
    <col min="3584" max="3584" width="42.42578125" style="4" customWidth="1"/>
    <col min="3585" max="3585" width="9.140625" style="4"/>
    <col min="3586" max="3586" width="20.7109375" style="4" customWidth="1"/>
    <col min="3587" max="3838" width="9.140625" style="4"/>
    <col min="3839" max="3839" width="17.5703125" style="4" customWidth="1"/>
    <col min="3840" max="3840" width="42.42578125" style="4" customWidth="1"/>
    <col min="3841" max="3841" width="9.140625" style="4"/>
    <col min="3842" max="3842" width="20.7109375" style="4" customWidth="1"/>
    <col min="3843" max="4094" width="9.140625" style="4"/>
    <col min="4095" max="4095" width="17.5703125" style="4" customWidth="1"/>
    <col min="4096" max="4096" width="42.42578125" style="4" customWidth="1"/>
    <col min="4097" max="4097" width="9.140625" style="4"/>
    <col min="4098" max="4098" width="20.7109375" style="4" customWidth="1"/>
    <col min="4099" max="4350" width="9.140625" style="4"/>
    <col min="4351" max="4351" width="17.5703125" style="4" customWidth="1"/>
    <col min="4352" max="4352" width="42.42578125" style="4" customWidth="1"/>
    <col min="4353" max="4353" width="9.140625" style="4"/>
    <col min="4354" max="4354" width="20.7109375" style="4" customWidth="1"/>
    <col min="4355" max="4606" width="9.140625" style="4"/>
    <col min="4607" max="4607" width="17.5703125" style="4" customWidth="1"/>
    <col min="4608" max="4608" width="42.42578125" style="4" customWidth="1"/>
    <col min="4609" max="4609" width="9.140625" style="4"/>
    <col min="4610" max="4610" width="20.7109375" style="4" customWidth="1"/>
    <col min="4611" max="4862" width="9.140625" style="4"/>
    <col min="4863" max="4863" width="17.5703125" style="4" customWidth="1"/>
    <col min="4864" max="4864" width="42.42578125" style="4" customWidth="1"/>
    <col min="4865" max="4865" width="9.140625" style="4"/>
    <col min="4866" max="4866" width="20.7109375" style="4" customWidth="1"/>
    <col min="4867" max="5118" width="9.140625" style="4"/>
    <col min="5119" max="5119" width="17.5703125" style="4" customWidth="1"/>
    <col min="5120" max="5120" width="42.42578125" style="4" customWidth="1"/>
    <col min="5121" max="5121" width="9.140625" style="4"/>
    <col min="5122" max="5122" width="20.7109375" style="4" customWidth="1"/>
    <col min="5123" max="5374" width="9.140625" style="4"/>
    <col min="5375" max="5375" width="17.5703125" style="4" customWidth="1"/>
    <col min="5376" max="5376" width="42.42578125" style="4" customWidth="1"/>
    <col min="5377" max="5377" width="9.140625" style="4"/>
    <col min="5378" max="5378" width="20.7109375" style="4" customWidth="1"/>
    <col min="5379" max="5630" width="9.140625" style="4"/>
    <col min="5631" max="5631" width="17.5703125" style="4" customWidth="1"/>
    <col min="5632" max="5632" width="42.42578125" style="4" customWidth="1"/>
    <col min="5633" max="5633" width="9.140625" style="4"/>
    <col min="5634" max="5634" width="20.7109375" style="4" customWidth="1"/>
    <col min="5635" max="5886" width="9.140625" style="4"/>
    <col min="5887" max="5887" width="17.5703125" style="4" customWidth="1"/>
    <col min="5888" max="5888" width="42.42578125" style="4" customWidth="1"/>
    <col min="5889" max="5889" width="9.140625" style="4"/>
    <col min="5890" max="5890" width="20.7109375" style="4" customWidth="1"/>
    <col min="5891" max="6142" width="9.140625" style="4"/>
    <col min="6143" max="6143" width="17.5703125" style="4" customWidth="1"/>
    <col min="6144" max="6144" width="42.42578125" style="4" customWidth="1"/>
    <col min="6145" max="6145" width="9.140625" style="4"/>
    <col min="6146" max="6146" width="20.7109375" style="4" customWidth="1"/>
    <col min="6147" max="6398" width="9.140625" style="4"/>
    <col min="6399" max="6399" width="17.5703125" style="4" customWidth="1"/>
    <col min="6400" max="6400" width="42.42578125" style="4" customWidth="1"/>
    <col min="6401" max="6401" width="9.140625" style="4"/>
    <col min="6402" max="6402" width="20.7109375" style="4" customWidth="1"/>
    <col min="6403" max="6654" width="9.140625" style="4"/>
    <col min="6655" max="6655" width="17.5703125" style="4" customWidth="1"/>
    <col min="6656" max="6656" width="42.42578125" style="4" customWidth="1"/>
    <col min="6657" max="6657" width="9.140625" style="4"/>
    <col min="6658" max="6658" width="20.7109375" style="4" customWidth="1"/>
    <col min="6659" max="6910" width="9.140625" style="4"/>
    <col min="6911" max="6911" width="17.5703125" style="4" customWidth="1"/>
    <col min="6912" max="6912" width="42.42578125" style="4" customWidth="1"/>
    <col min="6913" max="6913" width="9.140625" style="4"/>
    <col min="6914" max="6914" width="20.7109375" style="4" customWidth="1"/>
    <col min="6915" max="7166" width="9.140625" style="4"/>
    <col min="7167" max="7167" width="17.5703125" style="4" customWidth="1"/>
    <col min="7168" max="7168" width="42.42578125" style="4" customWidth="1"/>
    <col min="7169" max="7169" width="9.140625" style="4"/>
    <col min="7170" max="7170" width="20.7109375" style="4" customWidth="1"/>
    <col min="7171" max="7422" width="9.140625" style="4"/>
    <col min="7423" max="7423" width="17.5703125" style="4" customWidth="1"/>
    <col min="7424" max="7424" width="42.42578125" style="4" customWidth="1"/>
    <col min="7425" max="7425" width="9.140625" style="4"/>
    <col min="7426" max="7426" width="20.7109375" style="4" customWidth="1"/>
    <col min="7427" max="7678" width="9.140625" style="4"/>
    <col min="7679" max="7679" width="17.5703125" style="4" customWidth="1"/>
    <col min="7680" max="7680" width="42.42578125" style="4" customWidth="1"/>
    <col min="7681" max="7681" width="9.140625" style="4"/>
    <col min="7682" max="7682" width="20.7109375" style="4" customWidth="1"/>
    <col min="7683" max="7934" width="9.140625" style="4"/>
    <col min="7935" max="7935" width="17.5703125" style="4" customWidth="1"/>
    <col min="7936" max="7936" width="42.42578125" style="4" customWidth="1"/>
    <col min="7937" max="7937" width="9.140625" style="4"/>
    <col min="7938" max="7938" width="20.7109375" style="4" customWidth="1"/>
    <col min="7939" max="8190" width="9.140625" style="4"/>
    <col min="8191" max="8191" width="17.5703125" style="4" customWidth="1"/>
    <col min="8192" max="8192" width="42.42578125" style="4" customWidth="1"/>
    <col min="8193" max="8193" width="9.140625" style="4"/>
    <col min="8194" max="8194" width="20.7109375" style="4" customWidth="1"/>
    <col min="8195" max="8446" width="9.140625" style="4"/>
    <col min="8447" max="8447" width="17.5703125" style="4" customWidth="1"/>
    <col min="8448" max="8448" width="42.42578125" style="4" customWidth="1"/>
    <col min="8449" max="8449" width="9.140625" style="4"/>
    <col min="8450" max="8450" width="20.7109375" style="4" customWidth="1"/>
    <col min="8451" max="8702" width="9.140625" style="4"/>
    <col min="8703" max="8703" width="17.5703125" style="4" customWidth="1"/>
    <col min="8704" max="8704" width="42.42578125" style="4" customWidth="1"/>
    <col min="8705" max="8705" width="9.140625" style="4"/>
    <col min="8706" max="8706" width="20.7109375" style="4" customWidth="1"/>
    <col min="8707" max="8958" width="9.140625" style="4"/>
    <col min="8959" max="8959" width="17.5703125" style="4" customWidth="1"/>
    <col min="8960" max="8960" width="42.42578125" style="4" customWidth="1"/>
    <col min="8961" max="8961" width="9.140625" style="4"/>
    <col min="8962" max="8962" width="20.7109375" style="4" customWidth="1"/>
    <col min="8963" max="9214" width="9.140625" style="4"/>
    <col min="9215" max="9215" width="17.5703125" style="4" customWidth="1"/>
    <col min="9216" max="9216" width="42.42578125" style="4" customWidth="1"/>
    <col min="9217" max="9217" width="9.140625" style="4"/>
    <col min="9218" max="9218" width="20.7109375" style="4" customWidth="1"/>
    <col min="9219" max="9470" width="9.140625" style="4"/>
    <col min="9471" max="9471" width="17.5703125" style="4" customWidth="1"/>
    <col min="9472" max="9472" width="42.42578125" style="4" customWidth="1"/>
    <col min="9473" max="9473" width="9.140625" style="4"/>
    <col min="9474" max="9474" width="20.7109375" style="4" customWidth="1"/>
    <col min="9475" max="9726" width="9.140625" style="4"/>
    <col min="9727" max="9727" width="17.5703125" style="4" customWidth="1"/>
    <col min="9728" max="9728" width="42.42578125" style="4" customWidth="1"/>
    <col min="9729" max="9729" width="9.140625" style="4"/>
    <col min="9730" max="9730" width="20.7109375" style="4" customWidth="1"/>
    <col min="9731" max="9982" width="9.140625" style="4"/>
    <col min="9983" max="9983" width="17.5703125" style="4" customWidth="1"/>
    <col min="9984" max="9984" width="42.42578125" style="4" customWidth="1"/>
    <col min="9985" max="9985" width="9.140625" style="4"/>
    <col min="9986" max="9986" width="20.7109375" style="4" customWidth="1"/>
    <col min="9987" max="10238" width="9.140625" style="4"/>
    <col min="10239" max="10239" width="17.5703125" style="4" customWidth="1"/>
    <col min="10240" max="10240" width="42.42578125" style="4" customWidth="1"/>
    <col min="10241" max="10241" width="9.140625" style="4"/>
    <col min="10242" max="10242" width="20.7109375" style="4" customWidth="1"/>
    <col min="10243" max="10494" width="9.140625" style="4"/>
    <col min="10495" max="10495" width="17.5703125" style="4" customWidth="1"/>
    <col min="10496" max="10496" width="42.42578125" style="4" customWidth="1"/>
    <col min="10497" max="10497" width="9.140625" style="4"/>
    <col min="10498" max="10498" width="20.7109375" style="4" customWidth="1"/>
    <col min="10499" max="10750" width="9.140625" style="4"/>
    <col min="10751" max="10751" width="17.5703125" style="4" customWidth="1"/>
    <col min="10752" max="10752" width="42.42578125" style="4" customWidth="1"/>
    <col min="10753" max="10753" width="9.140625" style="4"/>
    <col min="10754" max="10754" width="20.7109375" style="4" customWidth="1"/>
    <col min="10755" max="11006" width="9.140625" style="4"/>
    <col min="11007" max="11007" width="17.5703125" style="4" customWidth="1"/>
    <col min="11008" max="11008" width="42.42578125" style="4" customWidth="1"/>
    <col min="11009" max="11009" width="9.140625" style="4"/>
    <col min="11010" max="11010" width="20.7109375" style="4" customWidth="1"/>
    <col min="11011" max="11262" width="9.140625" style="4"/>
    <col min="11263" max="11263" width="17.5703125" style="4" customWidth="1"/>
    <col min="11264" max="11264" width="42.42578125" style="4" customWidth="1"/>
    <col min="11265" max="11265" width="9.140625" style="4"/>
    <col min="11266" max="11266" width="20.7109375" style="4" customWidth="1"/>
    <col min="11267" max="11518" width="9.140625" style="4"/>
    <col min="11519" max="11519" width="17.5703125" style="4" customWidth="1"/>
    <col min="11520" max="11520" width="42.42578125" style="4" customWidth="1"/>
    <col min="11521" max="11521" width="9.140625" style="4"/>
    <col min="11522" max="11522" width="20.7109375" style="4" customWidth="1"/>
    <col min="11523" max="11774" width="9.140625" style="4"/>
    <col min="11775" max="11775" width="17.5703125" style="4" customWidth="1"/>
    <col min="11776" max="11776" width="42.42578125" style="4" customWidth="1"/>
    <col min="11777" max="11777" width="9.140625" style="4"/>
    <col min="11778" max="11778" width="20.7109375" style="4" customWidth="1"/>
    <col min="11779" max="12030" width="9.140625" style="4"/>
    <col min="12031" max="12031" width="17.5703125" style="4" customWidth="1"/>
    <col min="12032" max="12032" width="42.42578125" style="4" customWidth="1"/>
    <col min="12033" max="12033" width="9.140625" style="4"/>
    <col min="12034" max="12034" width="20.7109375" style="4" customWidth="1"/>
    <col min="12035" max="12286" width="9.140625" style="4"/>
    <col min="12287" max="12287" width="17.5703125" style="4" customWidth="1"/>
    <col min="12288" max="12288" width="42.42578125" style="4" customWidth="1"/>
    <col min="12289" max="12289" width="9.140625" style="4"/>
    <col min="12290" max="12290" width="20.7109375" style="4" customWidth="1"/>
    <col min="12291" max="12542" width="9.140625" style="4"/>
    <col min="12543" max="12543" width="17.5703125" style="4" customWidth="1"/>
    <col min="12544" max="12544" width="42.42578125" style="4" customWidth="1"/>
    <col min="12545" max="12545" width="9.140625" style="4"/>
    <col min="12546" max="12546" width="20.7109375" style="4" customWidth="1"/>
    <col min="12547" max="12798" width="9.140625" style="4"/>
    <col min="12799" max="12799" width="17.5703125" style="4" customWidth="1"/>
    <col min="12800" max="12800" width="42.42578125" style="4" customWidth="1"/>
    <col min="12801" max="12801" width="9.140625" style="4"/>
    <col min="12802" max="12802" width="20.7109375" style="4" customWidth="1"/>
    <col min="12803" max="13054" width="9.140625" style="4"/>
    <col min="13055" max="13055" width="17.5703125" style="4" customWidth="1"/>
    <col min="13056" max="13056" width="42.42578125" style="4" customWidth="1"/>
    <col min="13057" max="13057" width="9.140625" style="4"/>
    <col min="13058" max="13058" width="20.7109375" style="4" customWidth="1"/>
    <col min="13059" max="13310" width="9.140625" style="4"/>
    <col min="13311" max="13311" width="17.5703125" style="4" customWidth="1"/>
    <col min="13312" max="13312" width="42.42578125" style="4" customWidth="1"/>
    <col min="13313" max="13313" width="9.140625" style="4"/>
    <col min="13314" max="13314" width="20.7109375" style="4" customWidth="1"/>
    <col min="13315" max="13566" width="9.140625" style="4"/>
    <col min="13567" max="13567" width="17.5703125" style="4" customWidth="1"/>
    <col min="13568" max="13568" width="42.42578125" style="4" customWidth="1"/>
    <col min="13569" max="13569" width="9.140625" style="4"/>
    <col min="13570" max="13570" width="20.7109375" style="4" customWidth="1"/>
    <col min="13571" max="13822" width="9.140625" style="4"/>
    <col min="13823" max="13823" width="17.5703125" style="4" customWidth="1"/>
    <col min="13824" max="13824" width="42.42578125" style="4" customWidth="1"/>
    <col min="13825" max="13825" width="9.140625" style="4"/>
    <col min="13826" max="13826" width="20.7109375" style="4" customWidth="1"/>
    <col min="13827" max="14078" width="9.140625" style="4"/>
    <col min="14079" max="14079" width="17.5703125" style="4" customWidth="1"/>
    <col min="14080" max="14080" width="42.42578125" style="4" customWidth="1"/>
    <col min="14081" max="14081" width="9.140625" style="4"/>
    <col min="14082" max="14082" width="20.7109375" style="4" customWidth="1"/>
    <col min="14083" max="14334" width="9.140625" style="4"/>
    <col min="14335" max="14335" width="17.5703125" style="4" customWidth="1"/>
    <col min="14336" max="14336" width="42.42578125" style="4" customWidth="1"/>
    <col min="14337" max="14337" width="9.140625" style="4"/>
    <col min="14338" max="14338" width="20.7109375" style="4" customWidth="1"/>
    <col min="14339" max="14590" width="9.140625" style="4"/>
    <col min="14591" max="14591" width="17.5703125" style="4" customWidth="1"/>
    <col min="14592" max="14592" width="42.42578125" style="4" customWidth="1"/>
    <col min="14593" max="14593" width="9.140625" style="4"/>
    <col min="14594" max="14594" width="20.7109375" style="4" customWidth="1"/>
    <col min="14595" max="14846" width="9.140625" style="4"/>
    <col min="14847" max="14847" width="17.5703125" style="4" customWidth="1"/>
    <col min="14848" max="14848" width="42.42578125" style="4" customWidth="1"/>
    <col min="14849" max="14849" width="9.140625" style="4"/>
    <col min="14850" max="14850" width="20.7109375" style="4" customWidth="1"/>
    <col min="14851" max="15102" width="9.140625" style="4"/>
    <col min="15103" max="15103" width="17.5703125" style="4" customWidth="1"/>
    <col min="15104" max="15104" width="42.42578125" style="4" customWidth="1"/>
    <col min="15105" max="15105" width="9.140625" style="4"/>
    <col min="15106" max="15106" width="20.7109375" style="4" customWidth="1"/>
    <col min="15107" max="15358" width="9.140625" style="4"/>
    <col min="15359" max="15359" width="17.5703125" style="4" customWidth="1"/>
    <col min="15360" max="15360" width="42.42578125" style="4" customWidth="1"/>
    <col min="15361" max="15361" width="9.140625" style="4"/>
    <col min="15362" max="15362" width="20.7109375" style="4" customWidth="1"/>
    <col min="15363" max="15614" width="9.140625" style="4"/>
    <col min="15615" max="15615" width="17.5703125" style="4" customWidth="1"/>
    <col min="15616" max="15616" width="42.42578125" style="4" customWidth="1"/>
    <col min="15617" max="15617" width="9.140625" style="4"/>
    <col min="15618" max="15618" width="20.7109375" style="4" customWidth="1"/>
    <col min="15619" max="15870" width="9.140625" style="4"/>
    <col min="15871" max="15871" width="17.5703125" style="4" customWidth="1"/>
    <col min="15872" max="15872" width="42.42578125" style="4" customWidth="1"/>
    <col min="15873" max="15873" width="9.140625" style="4"/>
    <col min="15874" max="15874" width="20.7109375" style="4" customWidth="1"/>
    <col min="15875" max="16126" width="9.140625" style="4"/>
    <col min="16127" max="16127" width="17.5703125" style="4" customWidth="1"/>
    <col min="16128" max="16128" width="42.42578125" style="4" customWidth="1"/>
    <col min="16129" max="16129" width="9.140625" style="4"/>
    <col min="16130" max="16130" width="20.7109375" style="4" customWidth="1"/>
    <col min="16131" max="16384" width="9.140625" style="4"/>
  </cols>
  <sheetData>
    <row r="1" spans="1:6" ht="15.75">
      <c r="B1" s="91" t="str">
        <f>nsl!D18</f>
        <v>IZGRADNJA KANALIZACIJSKEGA SISTEMA NA</v>
      </c>
      <c r="C1" s="37"/>
      <c r="D1" s="37"/>
      <c r="E1" s="37"/>
      <c r="F1" s="38"/>
    </row>
    <row r="2" spans="1:6" ht="15.75">
      <c r="B2" s="91" t="str">
        <f>nsl!D19</f>
        <v>OBMOČJU AGLOMERACIJE ŠKOFIJE -</v>
      </c>
      <c r="C2" s="17"/>
      <c r="D2" s="80"/>
      <c r="E2" s="37"/>
      <c r="F2" s="38"/>
    </row>
    <row r="3" spans="1:6" ht="15.75">
      <c r="B3" s="91" t="str">
        <f>nsl!D20</f>
        <v>KANALIZACIJA ZGORNJE ŠKOFIJE - TRETJA ŠKOFIJA</v>
      </c>
      <c r="C3" s="19"/>
      <c r="D3" s="37"/>
      <c r="E3" s="37"/>
      <c r="F3" s="38"/>
    </row>
    <row r="4" spans="1:6">
      <c r="B4" s="91"/>
    </row>
    <row r="5" spans="1:6">
      <c r="B5" s="91" t="s">
        <v>93</v>
      </c>
    </row>
    <row r="6" spans="1:6" ht="26.25" customHeight="1">
      <c r="B6" s="91"/>
    </row>
    <row r="7" spans="1:6" ht="26.25">
      <c r="B7" s="21" t="s">
        <v>9</v>
      </c>
    </row>
    <row r="8" spans="1:6" ht="26.25">
      <c r="B8" s="21"/>
    </row>
    <row r="9" spans="1:6" ht="15.75">
      <c r="B9" s="23"/>
    </row>
    <row r="10" spans="1:6" s="24" customFormat="1" ht="15.75">
      <c r="A10" s="22">
        <v>1</v>
      </c>
      <c r="B10" s="23" t="s">
        <v>95</v>
      </c>
      <c r="C10" s="203">
        <f>Rfk!M24</f>
        <v>0</v>
      </c>
    </row>
    <row r="11" spans="1:6" s="24" customFormat="1" ht="15.75">
      <c r="A11" s="22"/>
      <c r="B11" s="23"/>
      <c r="C11" s="203"/>
    </row>
    <row r="12" spans="1:6" s="24" customFormat="1" ht="15.75">
      <c r="A12" s="22">
        <v>2</v>
      </c>
      <c r="B12" s="23" t="s">
        <v>285</v>
      </c>
      <c r="C12" s="203">
        <f>Rmet!M19</f>
        <v>0</v>
      </c>
    </row>
    <row r="13" spans="1:6" s="24" customFormat="1" ht="15.75">
      <c r="A13" s="22"/>
      <c r="B13" s="23"/>
      <c r="C13" s="203"/>
    </row>
    <row r="14" spans="1:6" s="24" customFormat="1" ht="15.75">
      <c r="A14" s="22">
        <v>3</v>
      </c>
      <c r="B14" s="23" t="s">
        <v>268</v>
      </c>
      <c r="C14" s="213"/>
    </row>
    <row r="15" spans="1:6" s="24" customFormat="1" ht="15.75">
      <c r="A15" s="22"/>
      <c r="B15" s="373" t="s">
        <v>61</v>
      </c>
      <c r="C15" s="203">
        <f>'ČRP-grd'!F63</f>
        <v>0</v>
      </c>
    </row>
    <row r="16" spans="1:6" s="24" customFormat="1" ht="15.75">
      <c r="A16" s="22"/>
      <c r="B16" s="373" t="s">
        <v>284</v>
      </c>
      <c r="C16" s="203">
        <f>'ČRP str'!F36</f>
        <v>0</v>
      </c>
    </row>
    <row r="17" spans="1:3" s="24" customFormat="1" ht="15.75">
      <c r="A17" s="22"/>
      <c r="B17" s="373" t="s">
        <v>287</v>
      </c>
      <c r="C17" s="203">
        <f>'crp ELprikljucek gd'!F24</f>
        <v>0</v>
      </c>
    </row>
    <row r="18" spans="1:3" s="24" customFormat="1" ht="18.75" customHeight="1">
      <c r="A18" s="22"/>
      <c r="B18" s="373" t="s">
        <v>288</v>
      </c>
      <c r="C18" s="374">
        <f>'ĆRP NN priklj ELmont dela'!F15</f>
        <v>0</v>
      </c>
    </row>
    <row r="19" spans="1:3" s="24" customFormat="1" ht="15.75">
      <c r="A19" s="22"/>
      <c r="B19" s="373" t="s">
        <v>289</v>
      </c>
      <c r="C19" s="203">
        <f>'ČRP ELmont dela'!G137</f>
        <v>0</v>
      </c>
    </row>
    <row r="20" spans="1:3" s="24" customFormat="1" ht="15.75">
      <c r="A20" s="22"/>
      <c r="B20" s="23" t="s">
        <v>386</v>
      </c>
      <c r="C20" s="203">
        <f>C15+C16+C17+C18+C19</f>
        <v>0</v>
      </c>
    </row>
    <row r="21" spans="1:3" s="24" customFormat="1" ht="15.75">
      <c r="A21" s="22"/>
      <c r="B21" s="23"/>
      <c r="C21" s="213"/>
    </row>
    <row r="22" spans="1:3" s="24" customFormat="1" ht="15.75">
      <c r="A22" s="22">
        <v>4</v>
      </c>
      <c r="B22" s="23" t="s">
        <v>267</v>
      </c>
      <c r="C22" s="203">
        <f>RekVOD!M13</f>
        <v>0</v>
      </c>
    </row>
    <row r="23" spans="1:3" s="24" customFormat="1" ht="15.75">
      <c r="A23" s="22"/>
      <c r="B23" s="23"/>
      <c r="C23" s="203"/>
    </row>
    <row r="24" spans="1:3" s="24" customFormat="1" ht="15.75">
      <c r="A24" s="22">
        <v>6</v>
      </c>
      <c r="B24" s="23" t="s">
        <v>286</v>
      </c>
      <c r="C24" s="203">
        <f>(C22+C20+C12+C10)*0.1</f>
        <v>0</v>
      </c>
    </row>
    <row r="25" spans="1:3" s="24" customFormat="1" ht="15.75">
      <c r="A25" s="293"/>
      <c r="B25" s="294"/>
      <c r="C25" s="204"/>
    </row>
    <row r="26" spans="1:3" s="24" customFormat="1" ht="15.75">
      <c r="A26" s="22"/>
      <c r="B26" s="27" t="s">
        <v>35</v>
      </c>
      <c r="C26" s="203">
        <f>C24+C20+C12+C10+C22</f>
        <v>0</v>
      </c>
    </row>
    <row r="27" spans="1:3" s="24" customFormat="1" ht="15.75">
      <c r="A27" s="22"/>
      <c r="B27" s="260"/>
      <c r="C27" s="203"/>
    </row>
    <row r="28" spans="1:3" s="24" customFormat="1" ht="15.75">
      <c r="A28" s="22"/>
      <c r="B28" s="26"/>
      <c r="C28" s="203"/>
    </row>
    <row r="29" spans="1:3" s="24" customFormat="1" ht="16.5" thickBot="1">
      <c r="A29" s="22"/>
      <c r="B29" s="27" t="s">
        <v>6</v>
      </c>
      <c r="C29" s="348">
        <f>C26</f>
        <v>0</v>
      </c>
    </row>
    <row r="30" spans="1:3" s="24" customFormat="1" ht="16.5" thickTop="1">
      <c r="A30" s="22"/>
      <c r="B30" s="29" t="s">
        <v>7</v>
      </c>
      <c r="C30" s="349">
        <f>C29*0.22</f>
        <v>0</v>
      </c>
    </row>
    <row r="31" spans="1:3" s="24" customFormat="1" ht="15.75">
      <c r="A31" s="22"/>
      <c r="B31" s="29"/>
      <c r="C31" s="349"/>
    </row>
    <row r="32" spans="1:3" s="24" customFormat="1" ht="15.75" thickBot="1">
      <c r="A32" s="295"/>
      <c r="B32" s="296" t="s">
        <v>8</v>
      </c>
      <c r="C32" s="350">
        <f>+C29+C30</f>
        <v>0</v>
      </c>
    </row>
    <row r="33" spans="1:3" s="24" customFormat="1" ht="15.75" thickTop="1">
      <c r="A33" s="295"/>
      <c r="B33" s="368"/>
      <c r="C33" s="369"/>
    </row>
    <row r="34" spans="1:3" s="471" customFormat="1" ht="15.75">
      <c r="A34" s="468"/>
      <c r="B34" s="469"/>
      <c r="C34" s="470"/>
    </row>
    <row r="35" spans="1:3" s="471" customFormat="1" ht="15.75">
      <c r="A35" s="468"/>
      <c r="B35" s="469"/>
      <c r="C35" s="470"/>
    </row>
    <row r="36" spans="1:3" s="471" customFormat="1" ht="15.75">
      <c r="A36" s="468"/>
      <c r="B36" s="472"/>
      <c r="C36" s="369"/>
    </row>
    <row r="37" spans="1:3" s="471" customFormat="1" ht="15.75">
      <c r="A37" s="468"/>
      <c r="B37" s="469"/>
      <c r="C37" s="470"/>
    </row>
    <row r="38" spans="1:3" s="471" customFormat="1" ht="15.75">
      <c r="A38" s="468"/>
      <c r="B38" s="368"/>
      <c r="C38" s="369"/>
    </row>
    <row r="39" spans="1:3" s="471" customFormat="1" ht="15.75">
      <c r="A39" s="468"/>
      <c r="B39" s="469"/>
      <c r="C39" s="470"/>
    </row>
    <row r="40" spans="1:3" s="471" customFormat="1" ht="15.75">
      <c r="A40" s="468"/>
      <c r="B40" s="469"/>
      <c r="C40" s="470"/>
    </row>
    <row r="41" spans="1:3" s="471" customFormat="1" ht="15.75">
      <c r="A41" s="468"/>
      <c r="B41" s="473"/>
      <c r="C41" s="470"/>
    </row>
    <row r="42" spans="1:3" s="475" customFormat="1" ht="18.75">
      <c r="A42" s="474"/>
      <c r="B42" s="368"/>
      <c r="C42" s="369"/>
    </row>
    <row r="43" spans="1:3" s="24" customFormat="1" ht="15.75">
      <c r="A43" s="22"/>
      <c r="B43" s="30"/>
      <c r="C43" s="33"/>
    </row>
    <row r="45" spans="1:3">
      <c r="B45" s="34"/>
    </row>
    <row r="46" spans="1:3">
      <c r="B46" s="34"/>
    </row>
    <row r="54" spans="2:2" ht="15.75">
      <c r="B54" s="35"/>
    </row>
  </sheetData>
  <pageMargins left="1.1811023622047245" right="0.39370078740157483" top="0.59055118110236227" bottom="0.59055118110236227" header="0" footer="0.3937007874015748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F59"/>
  <sheetViews>
    <sheetView showZeros="0" zoomScaleNormal="100" workbookViewId="0">
      <selection activeCell="E9" sqref="E9"/>
    </sheetView>
  </sheetViews>
  <sheetFormatPr defaultRowHeight="15"/>
  <cols>
    <col min="1" max="1" width="6.28515625" style="79" customWidth="1"/>
    <col min="2" max="2" width="30.7109375" style="79" customWidth="1"/>
    <col min="3" max="3" width="4.7109375" style="145" customWidth="1"/>
    <col min="4" max="4" width="11.7109375" style="140" customWidth="1"/>
    <col min="5" max="5" width="12.7109375" style="140" customWidth="1"/>
    <col min="6" max="6" width="12.7109375" style="141" customWidth="1"/>
    <col min="249" max="249" width="4.7109375" customWidth="1"/>
    <col min="250" max="250" width="30.7109375" customWidth="1"/>
    <col min="251" max="251" width="4.7109375" customWidth="1"/>
    <col min="252" max="252" width="13.7109375" customWidth="1"/>
    <col min="253" max="255" width="12.7109375" customWidth="1"/>
    <col min="257" max="257" width="21" customWidth="1"/>
    <col min="258" max="258" width="36.5703125" customWidth="1"/>
    <col min="505" max="505" width="4.7109375" customWidth="1"/>
    <col min="506" max="506" width="30.7109375" customWidth="1"/>
    <col min="507" max="507" width="4.7109375" customWidth="1"/>
    <col min="508" max="508" width="13.7109375" customWidth="1"/>
    <col min="509" max="511" width="12.7109375" customWidth="1"/>
    <col min="513" max="513" width="21" customWidth="1"/>
    <col min="514" max="514" width="36.5703125" customWidth="1"/>
    <col min="761" max="761" width="4.7109375" customWidth="1"/>
    <col min="762" max="762" width="30.7109375" customWidth="1"/>
    <col min="763" max="763" width="4.7109375" customWidth="1"/>
    <col min="764" max="764" width="13.7109375" customWidth="1"/>
    <col min="765" max="767" width="12.7109375" customWidth="1"/>
    <col min="769" max="769" width="21" customWidth="1"/>
    <col min="770" max="770" width="36.5703125" customWidth="1"/>
    <col min="1017" max="1017" width="4.7109375" customWidth="1"/>
    <col min="1018" max="1018" width="30.7109375" customWidth="1"/>
    <col min="1019" max="1019" width="4.7109375" customWidth="1"/>
    <col min="1020" max="1020" width="13.7109375" customWidth="1"/>
    <col min="1021" max="1023" width="12.7109375" customWidth="1"/>
    <col min="1025" max="1025" width="21" customWidth="1"/>
    <col min="1026" max="1026" width="36.5703125" customWidth="1"/>
    <col min="1273" max="1273" width="4.7109375" customWidth="1"/>
    <col min="1274" max="1274" width="30.7109375" customWidth="1"/>
    <col min="1275" max="1275" width="4.7109375" customWidth="1"/>
    <col min="1276" max="1276" width="13.7109375" customWidth="1"/>
    <col min="1277" max="1279" width="12.7109375" customWidth="1"/>
    <col min="1281" max="1281" width="21" customWidth="1"/>
    <col min="1282" max="1282" width="36.5703125" customWidth="1"/>
    <col min="1529" max="1529" width="4.7109375" customWidth="1"/>
    <col min="1530" max="1530" width="30.7109375" customWidth="1"/>
    <col min="1531" max="1531" width="4.7109375" customWidth="1"/>
    <col min="1532" max="1532" width="13.7109375" customWidth="1"/>
    <col min="1533" max="1535" width="12.7109375" customWidth="1"/>
    <col min="1537" max="1537" width="21" customWidth="1"/>
    <col min="1538" max="1538" width="36.5703125" customWidth="1"/>
    <col min="1785" max="1785" width="4.7109375" customWidth="1"/>
    <col min="1786" max="1786" width="30.7109375" customWidth="1"/>
    <col min="1787" max="1787" width="4.7109375" customWidth="1"/>
    <col min="1788" max="1788" width="13.7109375" customWidth="1"/>
    <col min="1789" max="1791" width="12.7109375" customWidth="1"/>
    <col min="1793" max="1793" width="21" customWidth="1"/>
    <col min="1794" max="1794" width="36.5703125" customWidth="1"/>
    <col min="2041" max="2041" width="4.7109375" customWidth="1"/>
    <col min="2042" max="2042" width="30.7109375" customWidth="1"/>
    <col min="2043" max="2043" width="4.7109375" customWidth="1"/>
    <col min="2044" max="2044" width="13.7109375" customWidth="1"/>
    <col min="2045" max="2047" width="12.7109375" customWidth="1"/>
    <col min="2049" max="2049" width="21" customWidth="1"/>
    <col min="2050" max="2050" width="36.5703125" customWidth="1"/>
    <col min="2297" max="2297" width="4.7109375" customWidth="1"/>
    <col min="2298" max="2298" width="30.7109375" customWidth="1"/>
    <col min="2299" max="2299" width="4.7109375" customWidth="1"/>
    <col min="2300" max="2300" width="13.7109375" customWidth="1"/>
    <col min="2301" max="2303" width="12.7109375" customWidth="1"/>
    <col min="2305" max="2305" width="21" customWidth="1"/>
    <col min="2306" max="2306" width="36.5703125" customWidth="1"/>
    <col min="2553" max="2553" width="4.7109375" customWidth="1"/>
    <col min="2554" max="2554" width="30.7109375" customWidth="1"/>
    <col min="2555" max="2555" width="4.7109375" customWidth="1"/>
    <col min="2556" max="2556" width="13.7109375" customWidth="1"/>
    <col min="2557" max="2559" width="12.7109375" customWidth="1"/>
    <col min="2561" max="2561" width="21" customWidth="1"/>
    <col min="2562" max="2562" width="36.5703125" customWidth="1"/>
    <col min="2809" max="2809" width="4.7109375" customWidth="1"/>
    <col min="2810" max="2810" width="30.7109375" customWidth="1"/>
    <col min="2811" max="2811" width="4.7109375" customWidth="1"/>
    <col min="2812" max="2812" width="13.7109375" customWidth="1"/>
    <col min="2813" max="2815" width="12.7109375" customWidth="1"/>
    <col min="2817" max="2817" width="21" customWidth="1"/>
    <col min="2818" max="2818" width="36.5703125" customWidth="1"/>
    <col min="3065" max="3065" width="4.7109375" customWidth="1"/>
    <col min="3066" max="3066" width="30.7109375" customWidth="1"/>
    <col min="3067" max="3067" width="4.7109375" customWidth="1"/>
    <col min="3068" max="3068" width="13.7109375" customWidth="1"/>
    <col min="3069" max="3071" width="12.7109375" customWidth="1"/>
    <col min="3073" max="3073" width="21" customWidth="1"/>
    <col min="3074" max="3074" width="36.5703125" customWidth="1"/>
    <col min="3321" max="3321" width="4.7109375" customWidth="1"/>
    <col min="3322" max="3322" width="30.7109375" customWidth="1"/>
    <col min="3323" max="3323" width="4.7109375" customWidth="1"/>
    <col min="3324" max="3324" width="13.7109375" customWidth="1"/>
    <col min="3325" max="3327" width="12.7109375" customWidth="1"/>
    <col min="3329" max="3329" width="21" customWidth="1"/>
    <col min="3330" max="3330" width="36.5703125" customWidth="1"/>
    <col min="3577" max="3577" width="4.7109375" customWidth="1"/>
    <col min="3578" max="3578" width="30.7109375" customWidth="1"/>
    <col min="3579" max="3579" width="4.7109375" customWidth="1"/>
    <col min="3580" max="3580" width="13.7109375" customWidth="1"/>
    <col min="3581" max="3583" width="12.7109375" customWidth="1"/>
    <col min="3585" max="3585" width="21" customWidth="1"/>
    <col min="3586" max="3586" width="36.5703125" customWidth="1"/>
    <col min="3833" max="3833" width="4.7109375" customWidth="1"/>
    <col min="3834" max="3834" width="30.7109375" customWidth="1"/>
    <col min="3835" max="3835" width="4.7109375" customWidth="1"/>
    <col min="3836" max="3836" width="13.7109375" customWidth="1"/>
    <col min="3837" max="3839" width="12.7109375" customWidth="1"/>
    <col min="3841" max="3841" width="21" customWidth="1"/>
    <col min="3842" max="3842" width="36.5703125" customWidth="1"/>
    <col min="4089" max="4089" width="4.7109375" customWidth="1"/>
    <col min="4090" max="4090" width="30.7109375" customWidth="1"/>
    <col min="4091" max="4091" width="4.7109375" customWidth="1"/>
    <col min="4092" max="4092" width="13.7109375" customWidth="1"/>
    <col min="4093" max="4095" width="12.7109375" customWidth="1"/>
    <col min="4097" max="4097" width="21" customWidth="1"/>
    <col min="4098" max="4098" width="36.5703125" customWidth="1"/>
    <col min="4345" max="4345" width="4.7109375" customWidth="1"/>
    <col min="4346" max="4346" width="30.7109375" customWidth="1"/>
    <col min="4347" max="4347" width="4.7109375" customWidth="1"/>
    <col min="4348" max="4348" width="13.7109375" customWidth="1"/>
    <col min="4349" max="4351" width="12.7109375" customWidth="1"/>
    <col min="4353" max="4353" width="21" customWidth="1"/>
    <col min="4354" max="4354" width="36.5703125" customWidth="1"/>
    <col min="4601" max="4601" width="4.7109375" customWidth="1"/>
    <col min="4602" max="4602" width="30.7109375" customWidth="1"/>
    <col min="4603" max="4603" width="4.7109375" customWidth="1"/>
    <col min="4604" max="4604" width="13.7109375" customWidth="1"/>
    <col min="4605" max="4607" width="12.7109375" customWidth="1"/>
    <col min="4609" max="4609" width="21" customWidth="1"/>
    <col min="4610" max="4610" width="36.5703125" customWidth="1"/>
    <col min="4857" max="4857" width="4.7109375" customWidth="1"/>
    <col min="4858" max="4858" width="30.7109375" customWidth="1"/>
    <col min="4859" max="4859" width="4.7109375" customWidth="1"/>
    <col min="4860" max="4860" width="13.7109375" customWidth="1"/>
    <col min="4861" max="4863" width="12.7109375" customWidth="1"/>
    <col min="4865" max="4865" width="21" customWidth="1"/>
    <col min="4866" max="4866" width="36.5703125" customWidth="1"/>
    <col min="5113" max="5113" width="4.7109375" customWidth="1"/>
    <col min="5114" max="5114" width="30.7109375" customWidth="1"/>
    <col min="5115" max="5115" width="4.7109375" customWidth="1"/>
    <col min="5116" max="5116" width="13.7109375" customWidth="1"/>
    <col min="5117" max="5119" width="12.7109375" customWidth="1"/>
    <col min="5121" max="5121" width="21" customWidth="1"/>
    <col min="5122" max="5122" width="36.5703125" customWidth="1"/>
    <col min="5369" max="5369" width="4.7109375" customWidth="1"/>
    <col min="5370" max="5370" width="30.7109375" customWidth="1"/>
    <col min="5371" max="5371" width="4.7109375" customWidth="1"/>
    <col min="5372" max="5372" width="13.7109375" customWidth="1"/>
    <col min="5373" max="5375" width="12.7109375" customWidth="1"/>
    <col min="5377" max="5377" width="21" customWidth="1"/>
    <col min="5378" max="5378" width="36.5703125" customWidth="1"/>
    <col min="5625" max="5625" width="4.7109375" customWidth="1"/>
    <col min="5626" max="5626" width="30.7109375" customWidth="1"/>
    <col min="5627" max="5627" width="4.7109375" customWidth="1"/>
    <col min="5628" max="5628" width="13.7109375" customWidth="1"/>
    <col min="5629" max="5631" width="12.7109375" customWidth="1"/>
    <col min="5633" max="5633" width="21" customWidth="1"/>
    <col min="5634" max="5634" width="36.5703125" customWidth="1"/>
    <col min="5881" max="5881" width="4.7109375" customWidth="1"/>
    <col min="5882" max="5882" width="30.7109375" customWidth="1"/>
    <col min="5883" max="5883" width="4.7109375" customWidth="1"/>
    <col min="5884" max="5884" width="13.7109375" customWidth="1"/>
    <col min="5885" max="5887" width="12.7109375" customWidth="1"/>
    <col min="5889" max="5889" width="21" customWidth="1"/>
    <col min="5890" max="5890" width="36.5703125" customWidth="1"/>
    <col min="6137" max="6137" width="4.7109375" customWidth="1"/>
    <col min="6138" max="6138" width="30.7109375" customWidth="1"/>
    <col min="6139" max="6139" width="4.7109375" customWidth="1"/>
    <col min="6140" max="6140" width="13.7109375" customWidth="1"/>
    <col min="6141" max="6143" width="12.7109375" customWidth="1"/>
    <col min="6145" max="6145" width="21" customWidth="1"/>
    <col min="6146" max="6146" width="36.5703125" customWidth="1"/>
    <col min="6393" max="6393" width="4.7109375" customWidth="1"/>
    <col min="6394" max="6394" width="30.7109375" customWidth="1"/>
    <col min="6395" max="6395" width="4.7109375" customWidth="1"/>
    <col min="6396" max="6396" width="13.7109375" customWidth="1"/>
    <col min="6397" max="6399" width="12.7109375" customWidth="1"/>
    <col min="6401" max="6401" width="21" customWidth="1"/>
    <col min="6402" max="6402" width="36.5703125" customWidth="1"/>
    <col min="6649" max="6649" width="4.7109375" customWidth="1"/>
    <col min="6650" max="6650" width="30.7109375" customWidth="1"/>
    <col min="6651" max="6651" width="4.7109375" customWidth="1"/>
    <col min="6652" max="6652" width="13.7109375" customWidth="1"/>
    <col min="6653" max="6655" width="12.7109375" customWidth="1"/>
    <col min="6657" max="6657" width="21" customWidth="1"/>
    <col min="6658" max="6658" width="36.5703125" customWidth="1"/>
    <col min="6905" max="6905" width="4.7109375" customWidth="1"/>
    <col min="6906" max="6906" width="30.7109375" customWidth="1"/>
    <col min="6907" max="6907" width="4.7109375" customWidth="1"/>
    <col min="6908" max="6908" width="13.7109375" customWidth="1"/>
    <col min="6909" max="6911" width="12.7109375" customWidth="1"/>
    <col min="6913" max="6913" width="21" customWidth="1"/>
    <col min="6914" max="6914" width="36.5703125" customWidth="1"/>
    <col min="7161" max="7161" width="4.7109375" customWidth="1"/>
    <col min="7162" max="7162" width="30.7109375" customWidth="1"/>
    <col min="7163" max="7163" width="4.7109375" customWidth="1"/>
    <col min="7164" max="7164" width="13.7109375" customWidth="1"/>
    <col min="7165" max="7167" width="12.7109375" customWidth="1"/>
    <col min="7169" max="7169" width="21" customWidth="1"/>
    <col min="7170" max="7170" width="36.5703125" customWidth="1"/>
    <col min="7417" max="7417" width="4.7109375" customWidth="1"/>
    <col min="7418" max="7418" width="30.7109375" customWidth="1"/>
    <col min="7419" max="7419" width="4.7109375" customWidth="1"/>
    <col min="7420" max="7420" width="13.7109375" customWidth="1"/>
    <col min="7421" max="7423" width="12.7109375" customWidth="1"/>
    <col min="7425" max="7425" width="21" customWidth="1"/>
    <col min="7426" max="7426" width="36.5703125" customWidth="1"/>
    <col min="7673" max="7673" width="4.7109375" customWidth="1"/>
    <col min="7674" max="7674" width="30.7109375" customWidth="1"/>
    <col min="7675" max="7675" width="4.7109375" customWidth="1"/>
    <col min="7676" max="7676" width="13.7109375" customWidth="1"/>
    <col min="7677" max="7679" width="12.7109375" customWidth="1"/>
    <col min="7681" max="7681" width="21" customWidth="1"/>
    <col min="7682" max="7682" width="36.5703125" customWidth="1"/>
    <col min="7929" max="7929" width="4.7109375" customWidth="1"/>
    <col min="7930" max="7930" width="30.7109375" customWidth="1"/>
    <col min="7931" max="7931" width="4.7109375" customWidth="1"/>
    <col min="7932" max="7932" width="13.7109375" customWidth="1"/>
    <col min="7933" max="7935" width="12.7109375" customWidth="1"/>
    <col min="7937" max="7937" width="21" customWidth="1"/>
    <col min="7938" max="7938" width="36.5703125" customWidth="1"/>
    <col min="8185" max="8185" width="4.7109375" customWidth="1"/>
    <col min="8186" max="8186" width="30.7109375" customWidth="1"/>
    <col min="8187" max="8187" width="4.7109375" customWidth="1"/>
    <col min="8188" max="8188" width="13.7109375" customWidth="1"/>
    <col min="8189" max="8191" width="12.7109375" customWidth="1"/>
    <col min="8193" max="8193" width="21" customWidth="1"/>
    <col min="8194" max="8194" width="36.5703125" customWidth="1"/>
    <col min="8441" max="8441" width="4.7109375" customWidth="1"/>
    <col min="8442" max="8442" width="30.7109375" customWidth="1"/>
    <col min="8443" max="8443" width="4.7109375" customWidth="1"/>
    <col min="8444" max="8444" width="13.7109375" customWidth="1"/>
    <col min="8445" max="8447" width="12.7109375" customWidth="1"/>
    <col min="8449" max="8449" width="21" customWidth="1"/>
    <col min="8450" max="8450" width="36.5703125" customWidth="1"/>
    <col min="8697" max="8697" width="4.7109375" customWidth="1"/>
    <col min="8698" max="8698" width="30.7109375" customWidth="1"/>
    <col min="8699" max="8699" width="4.7109375" customWidth="1"/>
    <col min="8700" max="8700" width="13.7109375" customWidth="1"/>
    <col min="8701" max="8703" width="12.7109375" customWidth="1"/>
    <col min="8705" max="8705" width="21" customWidth="1"/>
    <col min="8706" max="8706" width="36.5703125" customWidth="1"/>
    <col min="8953" max="8953" width="4.7109375" customWidth="1"/>
    <col min="8954" max="8954" width="30.7109375" customWidth="1"/>
    <col min="8955" max="8955" width="4.7109375" customWidth="1"/>
    <col min="8956" max="8956" width="13.7109375" customWidth="1"/>
    <col min="8957" max="8959" width="12.7109375" customWidth="1"/>
    <col min="8961" max="8961" width="21" customWidth="1"/>
    <col min="8962" max="8962" width="36.5703125" customWidth="1"/>
    <col min="9209" max="9209" width="4.7109375" customWidth="1"/>
    <col min="9210" max="9210" width="30.7109375" customWidth="1"/>
    <col min="9211" max="9211" width="4.7109375" customWidth="1"/>
    <col min="9212" max="9212" width="13.7109375" customWidth="1"/>
    <col min="9213" max="9215" width="12.7109375" customWidth="1"/>
    <col min="9217" max="9217" width="21" customWidth="1"/>
    <col min="9218" max="9218" width="36.5703125" customWidth="1"/>
    <col min="9465" max="9465" width="4.7109375" customWidth="1"/>
    <col min="9466" max="9466" width="30.7109375" customWidth="1"/>
    <col min="9467" max="9467" width="4.7109375" customWidth="1"/>
    <col min="9468" max="9468" width="13.7109375" customWidth="1"/>
    <col min="9469" max="9471" width="12.7109375" customWidth="1"/>
    <col min="9473" max="9473" width="21" customWidth="1"/>
    <col min="9474" max="9474" width="36.5703125" customWidth="1"/>
    <col min="9721" max="9721" width="4.7109375" customWidth="1"/>
    <col min="9722" max="9722" width="30.7109375" customWidth="1"/>
    <col min="9723" max="9723" width="4.7109375" customWidth="1"/>
    <col min="9724" max="9724" width="13.7109375" customWidth="1"/>
    <col min="9725" max="9727" width="12.7109375" customWidth="1"/>
    <col min="9729" max="9729" width="21" customWidth="1"/>
    <col min="9730" max="9730" width="36.5703125" customWidth="1"/>
    <col min="9977" max="9977" width="4.7109375" customWidth="1"/>
    <col min="9978" max="9978" width="30.7109375" customWidth="1"/>
    <col min="9979" max="9979" width="4.7109375" customWidth="1"/>
    <col min="9980" max="9980" width="13.7109375" customWidth="1"/>
    <col min="9981" max="9983" width="12.7109375" customWidth="1"/>
    <col min="9985" max="9985" width="21" customWidth="1"/>
    <col min="9986" max="9986" width="36.5703125" customWidth="1"/>
    <col min="10233" max="10233" width="4.7109375" customWidth="1"/>
    <col min="10234" max="10234" width="30.7109375" customWidth="1"/>
    <col min="10235" max="10235" width="4.7109375" customWidth="1"/>
    <col min="10236" max="10236" width="13.7109375" customWidth="1"/>
    <col min="10237" max="10239" width="12.7109375" customWidth="1"/>
    <col min="10241" max="10241" width="21" customWidth="1"/>
    <col min="10242" max="10242" width="36.5703125" customWidth="1"/>
    <col min="10489" max="10489" width="4.7109375" customWidth="1"/>
    <col min="10490" max="10490" width="30.7109375" customWidth="1"/>
    <col min="10491" max="10491" width="4.7109375" customWidth="1"/>
    <col min="10492" max="10492" width="13.7109375" customWidth="1"/>
    <col min="10493" max="10495" width="12.7109375" customWidth="1"/>
    <col min="10497" max="10497" width="21" customWidth="1"/>
    <col min="10498" max="10498" width="36.5703125" customWidth="1"/>
    <col min="10745" max="10745" width="4.7109375" customWidth="1"/>
    <col min="10746" max="10746" width="30.7109375" customWidth="1"/>
    <col min="10747" max="10747" width="4.7109375" customWidth="1"/>
    <col min="10748" max="10748" width="13.7109375" customWidth="1"/>
    <col min="10749" max="10751" width="12.7109375" customWidth="1"/>
    <col min="10753" max="10753" width="21" customWidth="1"/>
    <col min="10754" max="10754" width="36.5703125" customWidth="1"/>
    <col min="11001" max="11001" width="4.7109375" customWidth="1"/>
    <col min="11002" max="11002" width="30.7109375" customWidth="1"/>
    <col min="11003" max="11003" width="4.7109375" customWidth="1"/>
    <col min="11004" max="11004" width="13.7109375" customWidth="1"/>
    <col min="11005" max="11007" width="12.7109375" customWidth="1"/>
    <col min="11009" max="11009" width="21" customWidth="1"/>
    <col min="11010" max="11010" width="36.5703125" customWidth="1"/>
    <col min="11257" max="11257" width="4.7109375" customWidth="1"/>
    <col min="11258" max="11258" width="30.7109375" customWidth="1"/>
    <col min="11259" max="11259" width="4.7109375" customWidth="1"/>
    <col min="11260" max="11260" width="13.7109375" customWidth="1"/>
    <col min="11261" max="11263" width="12.7109375" customWidth="1"/>
    <col min="11265" max="11265" width="21" customWidth="1"/>
    <col min="11266" max="11266" width="36.5703125" customWidth="1"/>
    <col min="11513" max="11513" width="4.7109375" customWidth="1"/>
    <col min="11514" max="11514" width="30.7109375" customWidth="1"/>
    <col min="11515" max="11515" width="4.7109375" customWidth="1"/>
    <col min="11516" max="11516" width="13.7109375" customWidth="1"/>
    <col min="11517" max="11519" width="12.7109375" customWidth="1"/>
    <col min="11521" max="11521" width="21" customWidth="1"/>
    <col min="11522" max="11522" width="36.5703125" customWidth="1"/>
    <col min="11769" max="11769" width="4.7109375" customWidth="1"/>
    <col min="11770" max="11770" width="30.7109375" customWidth="1"/>
    <col min="11771" max="11771" width="4.7109375" customWidth="1"/>
    <col min="11772" max="11772" width="13.7109375" customWidth="1"/>
    <col min="11773" max="11775" width="12.7109375" customWidth="1"/>
    <col min="11777" max="11777" width="21" customWidth="1"/>
    <col min="11778" max="11778" width="36.5703125" customWidth="1"/>
    <col min="12025" max="12025" width="4.7109375" customWidth="1"/>
    <col min="12026" max="12026" width="30.7109375" customWidth="1"/>
    <col min="12027" max="12027" width="4.7109375" customWidth="1"/>
    <col min="12028" max="12028" width="13.7109375" customWidth="1"/>
    <col min="12029" max="12031" width="12.7109375" customWidth="1"/>
    <col min="12033" max="12033" width="21" customWidth="1"/>
    <col min="12034" max="12034" width="36.5703125" customWidth="1"/>
    <col min="12281" max="12281" width="4.7109375" customWidth="1"/>
    <col min="12282" max="12282" width="30.7109375" customWidth="1"/>
    <col min="12283" max="12283" width="4.7109375" customWidth="1"/>
    <col min="12284" max="12284" width="13.7109375" customWidth="1"/>
    <col min="12285" max="12287" width="12.7109375" customWidth="1"/>
    <col min="12289" max="12289" width="21" customWidth="1"/>
    <col min="12290" max="12290" width="36.5703125" customWidth="1"/>
    <col min="12537" max="12537" width="4.7109375" customWidth="1"/>
    <col min="12538" max="12538" width="30.7109375" customWidth="1"/>
    <col min="12539" max="12539" width="4.7109375" customWidth="1"/>
    <col min="12540" max="12540" width="13.7109375" customWidth="1"/>
    <col min="12541" max="12543" width="12.7109375" customWidth="1"/>
    <col min="12545" max="12545" width="21" customWidth="1"/>
    <col min="12546" max="12546" width="36.5703125" customWidth="1"/>
    <col min="12793" max="12793" width="4.7109375" customWidth="1"/>
    <col min="12794" max="12794" width="30.7109375" customWidth="1"/>
    <col min="12795" max="12795" width="4.7109375" customWidth="1"/>
    <col min="12796" max="12796" width="13.7109375" customWidth="1"/>
    <col min="12797" max="12799" width="12.7109375" customWidth="1"/>
    <col min="12801" max="12801" width="21" customWidth="1"/>
    <col min="12802" max="12802" width="36.5703125" customWidth="1"/>
    <col min="13049" max="13049" width="4.7109375" customWidth="1"/>
    <col min="13050" max="13050" width="30.7109375" customWidth="1"/>
    <col min="13051" max="13051" width="4.7109375" customWidth="1"/>
    <col min="13052" max="13052" width="13.7109375" customWidth="1"/>
    <col min="13053" max="13055" width="12.7109375" customWidth="1"/>
    <col min="13057" max="13057" width="21" customWidth="1"/>
    <col min="13058" max="13058" width="36.5703125" customWidth="1"/>
    <col min="13305" max="13305" width="4.7109375" customWidth="1"/>
    <col min="13306" max="13306" width="30.7109375" customWidth="1"/>
    <col min="13307" max="13307" width="4.7109375" customWidth="1"/>
    <col min="13308" max="13308" width="13.7109375" customWidth="1"/>
    <col min="13309" max="13311" width="12.7109375" customWidth="1"/>
    <col min="13313" max="13313" width="21" customWidth="1"/>
    <col min="13314" max="13314" width="36.5703125" customWidth="1"/>
    <col min="13561" max="13561" width="4.7109375" customWidth="1"/>
    <col min="13562" max="13562" width="30.7109375" customWidth="1"/>
    <col min="13563" max="13563" width="4.7109375" customWidth="1"/>
    <col min="13564" max="13564" width="13.7109375" customWidth="1"/>
    <col min="13565" max="13567" width="12.7109375" customWidth="1"/>
    <col min="13569" max="13569" width="21" customWidth="1"/>
    <col min="13570" max="13570" width="36.5703125" customWidth="1"/>
    <col min="13817" max="13817" width="4.7109375" customWidth="1"/>
    <col min="13818" max="13818" width="30.7109375" customWidth="1"/>
    <col min="13819" max="13819" width="4.7109375" customWidth="1"/>
    <col min="13820" max="13820" width="13.7109375" customWidth="1"/>
    <col min="13821" max="13823" width="12.7109375" customWidth="1"/>
    <col min="13825" max="13825" width="21" customWidth="1"/>
    <col min="13826" max="13826" width="36.5703125" customWidth="1"/>
    <col min="14073" max="14073" width="4.7109375" customWidth="1"/>
    <col min="14074" max="14074" width="30.7109375" customWidth="1"/>
    <col min="14075" max="14075" width="4.7109375" customWidth="1"/>
    <col min="14076" max="14076" width="13.7109375" customWidth="1"/>
    <col min="14077" max="14079" width="12.7109375" customWidth="1"/>
    <col min="14081" max="14081" width="21" customWidth="1"/>
    <col min="14082" max="14082" width="36.5703125" customWidth="1"/>
    <col min="14329" max="14329" width="4.7109375" customWidth="1"/>
    <col min="14330" max="14330" width="30.7109375" customWidth="1"/>
    <col min="14331" max="14331" width="4.7109375" customWidth="1"/>
    <col min="14332" max="14332" width="13.7109375" customWidth="1"/>
    <col min="14333" max="14335" width="12.7109375" customWidth="1"/>
    <col min="14337" max="14337" width="21" customWidth="1"/>
    <col min="14338" max="14338" width="36.5703125" customWidth="1"/>
    <col min="14585" max="14585" width="4.7109375" customWidth="1"/>
    <col min="14586" max="14586" width="30.7109375" customWidth="1"/>
    <col min="14587" max="14587" width="4.7109375" customWidth="1"/>
    <col min="14588" max="14588" width="13.7109375" customWidth="1"/>
    <col min="14589" max="14591" width="12.7109375" customWidth="1"/>
    <col min="14593" max="14593" width="21" customWidth="1"/>
    <col min="14594" max="14594" width="36.5703125" customWidth="1"/>
    <col min="14841" max="14841" width="4.7109375" customWidth="1"/>
    <col min="14842" max="14842" width="30.7109375" customWidth="1"/>
    <col min="14843" max="14843" width="4.7109375" customWidth="1"/>
    <col min="14844" max="14844" width="13.7109375" customWidth="1"/>
    <col min="14845" max="14847" width="12.7109375" customWidth="1"/>
    <col min="14849" max="14849" width="21" customWidth="1"/>
    <col min="14850" max="14850" width="36.5703125" customWidth="1"/>
    <col min="15097" max="15097" width="4.7109375" customWidth="1"/>
    <col min="15098" max="15098" width="30.7109375" customWidth="1"/>
    <col min="15099" max="15099" width="4.7109375" customWidth="1"/>
    <col min="15100" max="15100" width="13.7109375" customWidth="1"/>
    <col min="15101" max="15103" width="12.7109375" customWidth="1"/>
    <col min="15105" max="15105" width="21" customWidth="1"/>
    <col min="15106" max="15106" width="36.5703125" customWidth="1"/>
    <col min="15353" max="15353" width="4.7109375" customWidth="1"/>
    <col min="15354" max="15354" width="30.7109375" customWidth="1"/>
    <col min="15355" max="15355" width="4.7109375" customWidth="1"/>
    <col min="15356" max="15356" width="13.7109375" customWidth="1"/>
    <col min="15357" max="15359" width="12.7109375" customWidth="1"/>
    <col min="15361" max="15361" width="21" customWidth="1"/>
    <col min="15362" max="15362" width="36.5703125" customWidth="1"/>
    <col min="15609" max="15609" width="4.7109375" customWidth="1"/>
    <col min="15610" max="15610" width="30.7109375" customWidth="1"/>
    <col min="15611" max="15611" width="4.7109375" customWidth="1"/>
    <col min="15612" max="15612" width="13.7109375" customWidth="1"/>
    <col min="15613" max="15615" width="12.7109375" customWidth="1"/>
    <col min="15617" max="15617" width="21" customWidth="1"/>
    <col min="15618" max="15618" width="36.5703125" customWidth="1"/>
    <col min="15865" max="15865" width="4.7109375" customWidth="1"/>
    <col min="15866" max="15866" width="30.7109375" customWidth="1"/>
    <col min="15867" max="15867" width="4.7109375" customWidth="1"/>
    <col min="15868" max="15868" width="13.7109375" customWidth="1"/>
    <col min="15869" max="15871" width="12.7109375" customWidth="1"/>
    <col min="15873" max="15873" width="21" customWidth="1"/>
    <col min="15874" max="15874" width="36.5703125" customWidth="1"/>
    <col min="16121" max="16121" width="4.7109375" customWidth="1"/>
    <col min="16122" max="16122" width="30.7109375" customWidth="1"/>
    <col min="16123" max="16123" width="4.7109375" customWidth="1"/>
    <col min="16124" max="16124" width="13.7109375" customWidth="1"/>
    <col min="16125" max="16127" width="12.7109375" customWidth="1"/>
    <col min="16129" max="16129" width="21" customWidth="1"/>
    <col min="16130" max="16130" width="36.5703125" customWidth="1"/>
  </cols>
  <sheetData>
    <row r="1" spans="1:6">
      <c r="B1" s="91" t="e">
        <f>+nsl!#REF!</f>
        <v>#REF!</v>
      </c>
    </row>
    <row r="2" spans="1:6">
      <c r="B2" s="91" t="str">
        <f>+nsl!D20</f>
        <v>KANALIZACIJA ZGORNJE ŠKOFIJE - TRETJA ŠKOFIJA</v>
      </c>
    </row>
    <row r="3" spans="1:6">
      <c r="B3" s="91"/>
    </row>
    <row r="4" spans="1:6">
      <c r="B4" s="91"/>
    </row>
    <row r="5" spans="1:6">
      <c r="B5" s="91" t="s">
        <v>267</v>
      </c>
    </row>
    <row r="6" spans="1:6">
      <c r="B6" s="91"/>
    </row>
    <row r="7" spans="1:6" ht="15.75">
      <c r="A7" s="22" t="s">
        <v>24</v>
      </c>
      <c r="B7" s="23" t="s">
        <v>25</v>
      </c>
      <c r="C7" s="111"/>
      <c r="D7" s="135"/>
      <c r="E7" s="135"/>
      <c r="F7" s="121"/>
    </row>
    <row r="8" spans="1:6" ht="15.75">
      <c r="A8" s="22"/>
      <c r="B8" s="23"/>
      <c r="C8" s="111"/>
      <c r="D8" s="135"/>
      <c r="E8" s="135"/>
      <c r="F8" s="121"/>
    </row>
    <row r="9" spans="1:6" ht="41.25" customHeight="1">
      <c r="A9" s="45">
        <v>1</v>
      </c>
      <c r="B9" s="55" t="s">
        <v>129</v>
      </c>
      <c r="C9" s="111"/>
      <c r="D9" s="135"/>
      <c r="E9" s="135"/>
      <c r="F9" s="121"/>
    </row>
    <row r="10" spans="1:6" ht="12.75" customHeight="1">
      <c r="A10" s="45"/>
      <c r="B10" s="63"/>
      <c r="C10" s="111"/>
      <c r="D10" s="135"/>
      <c r="E10" s="135"/>
      <c r="F10" s="121"/>
    </row>
    <row r="11" spans="1:6">
      <c r="A11" s="45"/>
      <c r="B11" s="72" t="s">
        <v>270</v>
      </c>
      <c r="C11" s="64" t="s">
        <v>16</v>
      </c>
      <c r="D11" s="65">
        <v>325.2</v>
      </c>
      <c r="E11" s="185"/>
      <c r="F11" s="375">
        <f>D11*E11</f>
        <v>0</v>
      </c>
    </row>
    <row r="12" spans="1:6" ht="12.75" customHeight="1">
      <c r="A12" s="45"/>
      <c r="B12" s="72"/>
      <c r="C12" s="111"/>
      <c r="D12" s="135"/>
      <c r="E12" s="135"/>
      <c r="F12" s="121"/>
    </row>
    <row r="13" spans="1:6" ht="49.5" customHeight="1">
      <c r="A13" s="45">
        <f>+A9+1</f>
        <v>2</v>
      </c>
      <c r="B13" s="55" t="s">
        <v>17</v>
      </c>
      <c r="C13" s="111"/>
      <c r="D13" s="135"/>
      <c r="E13" s="135"/>
      <c r="F13" s="121"/>
    </row>
    <row r="14" spans="1:6" ht="12.75" customHeight="1">
      <c r="A14" s="45"/>
      <c r="B14" s="63"/>
      <c r="C14" s="111"/>
      <c r="D14" s="135"/>
      <c r="E14" s="135"/>
      <c r="F14" s="121"/>
    </row>
    <row r="15" spans="1:6" ht="12.75" customHeight="1">
      <c r="A15" s="45"/>
      <c r="B15" s="72" t="s">
        <v>270</v>
      </c>
      <c r="C15" s="111" t="s">
        <v>12</v>
      </c>
      <c r="D15" s="65">
        <v>0</v>
      </c>
      <c r="E15" s="185"/>
      <c r="F15" s="375">
        <f>D15*E15</f>
        <v>0</v>
      </c>
    </row>
    <row r="16" spans="1:6" ht="12.75" customHeight="1">
      <c r="A16" s="45"/>
      <c r="B16" s="72"/>
      <c r="C16" s="111"/>
      <c r="D16" s="135"/>
      <c r="E16" s="135"/>
      <c r="F16" s="121"/>
    </row>
    <row r="17" spans="1:6" ht="81.75" customHeight="1">
      <c r="A17" s="45">
        <f>A13+1</f>
        <v>3</v>
      </c>
      <c r="B17" s="50" t="s">
        <v>11</v>
      </c>
      <c r="C17" s="113"/>
      <c r="D17" s="155"/>
      <c r="E17" s="142"/>
      <c r="F17" s="143"/>
    </row>
    <row r="18" spans="1:6" ht="12.75" customHeight="1">
      <c r="A18" s="45"/>
      <c r="B18" s="63"/>
      <c r="C18" s="111"/>
      <c r="D18" s="135"/>
      <c r="E18" s="135"/>
      <c r="F18" s="121"/>
    </row>
    <row r="19" spans="1:6" ht="12.75" customHeight="1">
      <c r="A19" s="45"/>
      <c r="B19" s="72" t="s">
        <v>271</v>
      </c>
      <c r="C19" s="111" t="s">
        <v>12</v>
      </c>
      <c r="D19" s="65">
        <v>7</v>
      </c>
      <c r="E19" s="185"/>
      <c r="F19" s="375">
        <f>D19*E19</f>
        <v>0</v>
      </c>
    </row>
    <row r="20" spans="1:6" ht="12.75" customHeight="1">
      <c r="A20" s="45"/>
      <c r="B20" s="46"/>
      <c r="C20" s="111"/>
      <c r="D20" s="135"/>
      <c r="E20" s="135"/>
      <c r="F20" s="121"/>
    </row>
    <row r="21" spans="1:6" ht="106.5" customHeight="1">
      <c r="A21" s="45">
        <f>+A17+1</f>
        <v>4</v>
      </c>
      <c r="B21" s="250" t="s">
        <v>85</v>
      </c>
      <c r="C21" s="114"/>
      <c r="D21" s="144"/>
      <c r="E21" s="142"/>
      <c r="F21" s="123"/>
    </row>
    <row r="22" spans="1:6" ht="12.75" customHeight="1">
      <c r="A22" s="45"/>
      <c r="B22" s="63"/>
      <c r="C22" s="114"/>
      <c r="D22" s="144"/>
      <c r="E22" s="142"/>
      <c r="F22" s="123"/>
    </row>
    <row r="23" spans="1:6" ht="12.75" customHeight="1">
      <c r="A23" s="45"/>
      <c r="B23" s="72" t="s">
        <v>270</v>
      </c>
      <c r="C23" s="114" t="s">
        <v>13</v>
      </c>
      <c r="D23" s="65">
        <v>7</v>
      </c>
      <c r="E23" s="185"/>
      <c r="F23" s="123">
        <f>D23*E23</f>
        <v>0</v>
      </c>
    </row>
    <row r="24" spans="1:6" ht="12.75" customHeight="1">
      <c r="A24" s="45"/>
      <c r="B24" s="55"/>
      <c r="C24" s="114"/>
      <c r="D24" s="144"/>
      <c r="E24" s="142"/>
      <c r="F24" s="123"/>
    </row>
    <row r="25" spans="1:6" ht="153">
      <c r="A25" s="45">
        <f>+A21+1</f>
        <v>5</v>
      </c>
      <c r="B25" s="251" t="s">
        <v>106</v>
      </c>
      <c r="C25" s="114"/>
      <c r="D25" s="144"/>
      <c r="E25" s="142"/>
      <c r="F25" s="123"/>
    </row>
    <row r="26" spans="1:6" ht="12.75" customHeight="1">
      <c r="A26" s="45"/>
      <c r="B26" s="63"/>
      <c r="C26" s="114"/>
      <c r="D26" s="144"/>
      <c r="E26" s="142"/>
      <c r="F26" s="123"/>
    </row>
    <row r="27" spans="1:6" ht="12.75" customHeight="1">
      <c r="A27" s="45"/>
      <c r="B27" s="72" t="s">
        <v>270</v>
      </c>
      <c r="C27" s="114" t="s">
        <v>14</v>
      </c>
      <c r="D27" s="65">
        <v>0</v>
      </c>
      <c r="E27" s="185"/>
      <c r="F27" s="123">
        <f t="shared" ref="F27" si="0">D27*E27</f>
        <v>0</v>
      </c>
    </row>
    <row r="28" spans="1:6" ht="12.75" customHeight="1">
      <c r="A28" s="45"/>
      <c r="B28" s="55"/>
      <c r="C28" s="114"/>
      <c r="D28" s="144"/>
      <c r="E28" s="142"/>
      <c r="F28" s="123"/>
    </row>
    <row r="29" spans="1:6" ht="131.25" customHeight="1">
      <c r="A29" s="45">
        <f>+A25+1</f>
        <v>6</v>
      </c>
      <c r="B29" s="251" t="s">
        <v>107</v>
      </c>
      <c r="C29" s="114"/>
      <c r="D29" s="144"/>
      <c r="E29" s="142"/>
      <c r="F29" s="123"/>
    </row>
    <row r="30" spans="1:6" ht="12.75" customHeight="1">
      <c r="A30" s="45"/>
      <c r="B30" s="63"/>
      <c r="C30" s="114"/>
      <c r="D30" s="144"/>
      <c r="E30" s="142"/>
      <c r="F30" s="123"/>
    </row>
    <row r="31" spans="1:6" ht="12.75" customHeight="1">
      <c r="A31" s="45"/>
      <c r="B31" s="72" t="s">
        <v>270</v>
      </c>
      <c r="C31" s="114" t="s">
        <v>12</v>
      </c>
      <c r="D31" s="65">
        <v>0</v>
      </c>
      <c r="E31" s="185"/>
      <c r="F31" s="123">
        <f t="shared" ref="F31" si="1">D31*E31</f>
        <v>0</v>
      </c>
    </row>
    <row r="32" spans="1:6" ht="12.75" customHeight="1">
      <c r="A32" s="45"/>
      <c r="B32" s="55"/>
      <c r="C32" s="114"/>
      <c r="D32" s="144"/>
      <c r="E32" s="142"/>
      <c r="F32" s="123"/>
    </row>
    <row r="33" spans="1:6" ht="165.75">
      <c r="A33" s="45">
        <f>+A29+1</f>
        <v>7</v>
      </c>
      <c r="B33" s="59" t="s">
        <v>26</v>
      </c>
      <c r="C33" s="115"/>
      <c r="D33" s="135"/>
      <c r="E33" s="136"/>
      <c r="F33" s="123"/>
    </row>
    <row r="34" spans="1:6">
      <c r="A34" s="45"/>
      <c r="B34" s="63"/>
      <c r="C34" s="114"/>
      <c r="D34" s="144"/>
      <c r="E34" s="142"/>
      <c r="F34" s="123"/>
    </row>
    <row r="35" spans="1:6" ht="12.75" customHeight="1">
      <c r="A35" s="45"/>
      <c r="B35" s="72" t="s">
        <v>270</v>
      </c>
      <c r="C35" s="115" t="s">
        <v>13</v>
      </c>
      <c r="D35" s="65">
        <v>0</v>
      </c>
      <c r="E35" s="185"/>
      <c r="F35" s="123">
        <f t="shared" ref="F35" si="2">D35*E35</f>
        <v>0</v>
      </c>
    </row>
    <row r="36" spans="1:6" ht="12.75" customHeight="1">
      <c r="A36" s="45"/>
      <c r="B36" s="59"/>
      <c r="C36" s="115"/>
      <c r="D36" s="135"/>
      <c r="E36" s="136"/>
      <c r="F36" s="137"/>
    </row>
    <row r="37" spans="1:6" ht="204">
      <c r="A37" s="45">
        <f>+A33+1</f>
        <v>8</v>
      </c>
      <c r="B37" s="59" t="s">
        <v>50</v>
      </c>
      <c r="C37" s="111"/>
      <c r="D37" s="135"/>
      <c r="E37" s="136"/>
      <c r="F37" s="123"/>
    </row>
    <row r="38" spans="1:6" ht="12.75" customHeight="1">
      <c r="A38" s="45"/>
      <c r="B38" s="63"/>
      <c r="C38" s="114"/>
      <c r="D38" s="144"/>
      <c r="E38" s="142"/>
      <c r="F38" s="123"/>
    </row>
    <row r="39" spans="1:6" ht="12.75" customHeight="1">
      <c r="A39" s="45"/>
      <c r="B39" s="72" t="s">
        <v>270</v>
      </c>
      <c r="C39" s="111" t="s">
        <v>14</v>
      </c>
      <c r="D39" s="65">
        <v>0</v>
      </c>
      <c r="E39" s="185"/>
      <c r="F39" s="123">
        <f t="shared" ref="F39" si="3">D39*E39</f>
        <v>0</v>
      </c>
    </row>
    <row r="40" spans="1:6" ht="12.75" customHeight="1">
      <c r="A40" s="45"/>
      <c r="B40" s="20"/>
      <c r="C40" s="111"/>
      <c r="D40" s="135"/>
      <c r="E40" s="136"/>
      <c r="F40" s="123"/>
    </row>
    <row r="41" spans="1:6" ht="193.5" customHeight="1">
      <c r="A41" s="45">
        <f>+A37+1</f>
        <v>9</v>
      </c>
      <c r="B41" s="59" t="s">
        <v>28</v>
      </c>
      <c r="C41" s="111"/>
      <c r="D41" s="135"/>
      <c r="E41" s="136"/>
      <c r="F41" s="123"/>
    </row>
    <row r="42" spans="1:6">
      <c r="A42" s="45"/>
      <c r="B42" s="63"/>
      <c r="C42" s="114"/>
      <c r="D42" s="144"/>
      <c r="E42" s="142"/>
      <c r="F42" s="123"/>
    </row>
    <row r="43" spans="1:6" ht="12.75" customHeight="1">
      <c r="A43" s="45"/>
      <c r="B43" s="72" t="s">
        <v>270</v>
      </c>
      <c r="C43" s="111" t="s">
        <v>14</v>
      </c>
      <c r="D43" s="65">
        <v>113.2</v>
      </c>
      <c r="E43" s="185"/>
      <c r="F43" s="123">
        <f t="shared" ref="F43" si="4">D43*E43</f>
        <v>0</v>
      </c>
    </row>
    <row r="44" spans="1:6" ht="12.75" customHeight="1">
      <c r="A44" s="45"/>
      <c r="B44" s="72"/>
      <c r="C44" s="111"/>
      <c r="D44" s="135"/>
      <c r="E44" s="136"/>
      <c r="F44" s="123"/>
    </row>
    <row r="45" spans="1:6" ht="153">
      <c r="A45" s="45">
        <f>+A41+1</f>
        <v>10</v>
      </c>
      <c r="B45" s="72" t="s">
        <v>60</v>
      </c>
      <c r="C45" s="376"/>
      <c r="D45" s="377"/>
      <c r="E45" s="378"/>
      <c r="F45" s="123"/>
    </row>
    <row r="46" spans="1:6">
      <c r="A46" s="45"/>
      <c r="B46" s="72"/>
      <c r="C46" s="376"/>
      <c r="D46" s="377"/>
      <c r="E46" s="378"/>
      <c r="F46" s="123"/>
    </row>
    <row r="47" spans="1:6" ht="12.75" customHeight="1">
      <c r="A47" s="45"/>
      <c r="B47" s="72" t="s">
        <v>270</v>
      </c>
      <c r="C47" s="111" t="s">
        <v>16</v>
      </c>
      <c r="D47" s="65">
        <v>8</v>
      </c>
      <c r="E47" s="185"/>
      <c r="F47" s="123">
        <f t="shared" ref="F47" si="5">D47*E47</f>
        <v>0</v>
      </c>
    </row>
    <row r="48" spans="1:6" ht="12.75" customHeight="1">
      <c r="A48" s="45"/>
      <c r="B48" s="72"/>
      <c r="C48" s="111"/>
      <c r="D48" s="135"/>
      <c r="E48" s="136"/>
      <c r="F48" s="123"/>
    </row>
    <row r="49" spans="1:6" ht="12.75" customHeight="1">
      <c r="A49" s="45"/>
      <c r="B49" s="72" t="s">
        <v>63</v>
      </c>
      <c r="C49" s="111"/>
      <c r="D49" s="135"/>
      <c r="E49" s="136"/>
      <c r="F49" s="123"/>
    </row>
    <row r="50" spans="1:6" ht="12.75" customHeight="1">
      <c r="A50" s="45"/>
      <c r="B50" s="72"/>
      <c r="C50" s="111"/>
      <c r="D50" s="135"/>
      <c r="E50" s="136"/>
      <c r="F50" s="123"/>
    </row>
    <row r="51" spans="1:6" ht="12.75" customHeight="1">
      <c r="A51" s="45"/>
      <c r="B51" s="72" t="s">
        <v>270</v>
      </c>
      <c r="C51" s="111"/>
      <c r="D51" s="65"/>
      <c r="E51" s="185"/>
      <c r="F51" s="123">
        <f>ROUND(+F11+F15+F19+F23+F27+F31+F35+F39+F43+F47,0)</f>
        <v>0</v>
      </c>
    </row>
    <row r="52" spans="1:6" ht="12.75" customHeight="1">
      <c r="A52" s="45"/>
      <c r="B52" s="72"/>
      <c r="C52" s="111"/>
      <c r="D52" s="135"/>
      <c r="E52" s="136"/>
      <c r="F52" s="123"/>
    </row>
    <row r="53" spans="1:6" ht="16.5" thickBot="1">
      <c r="A53" s="22" t="s">
        <v>24</v>
      </c>
      <c r="B53" s="23" t="s">
        <v>25</v>
      </c>
      <c r="C53" s="116"/>
      <c r="D53" s="135"/>
      <c r="E53" s="105" t="s">
        <v>35</v>
      </c>
      <c r="F53" s="105">
        <f>SUM(F51:F51)</f>
        <v>0</v>
      </c>
    </row>
    <row r="54" spans="1:6" ht="12.75" customHeight="1" thickTop="1">
      <c r="A54" s="45"/>
      <c r="B54" s="20"/>
      <c r="C54" s="116"/>
      <c r="D54" s="135"/>
      <c r="E54" s="135"/>
      <c r="F54" s="121"/>
    </row>
    <row r="55" spans="1:6" ht="12.75" customHeight="1">
      <c r="A55" s="45"/>
      <c r="B55" s="20"/>
      <c r="C55" s="116"/>
      <c r="D55" s="135"/>
      <c r="E55" s="135"/>
      <c r="F55" s="121"/>
    </row>
    <row r="56" spans="1:6" ht="12.75" customHeight="1">
      <c r="A56" s="45"/>
      <c r="B56" s="20"/>
      <c r="C56" s="111"/>
      <c r="D56" s="135"/>
      <c r="E56" s="135"/>
      <c r="F56" s="121"/>
    </row>
    <row r="57" spans="1:6">
      <c r="B57" s="69"/>
      <c r="C57" s="114"/>
      <c r="D57" s="110"/>
      <c r="E57" s="134"/>
      <c r="F57" s="130"/>
    </row>
    <row r="59" spans="1:6">
      <c r="B59" s="66"/>
      <c r="C59" s="117"/>
      <c r="D59" s="138"/>
      <c r="E59" s="139"/>
      <c r="F59" s="123"/>
    </row>
  </sheetData>
  <pageMargins left="0.78740157480314965" right="0.19685039370078741" top="0.39370078740157483" bottom="0.39370078740157483" header="0" footer="0.19685039370078741"/>
  <pageSetup paperSize="9" orientation="portrait" r:id="rId1"/>
  <headerFooter>
    <oddFooter>Stran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N99"/>
  <sheetViews>
    <sheetView showZeros="0" topLeftCell="A7" zoomScaleNormal="100" workbookViewId="0">
      <selection activeCell="E10" sqref="E10"/>
    </sheetView>
  </sheetViews>
  <sheetFormatPr defaultRowHeight="12.75" customHeight="1"/>
  <cols>
    <col min="1" max="1" width="4.7109375" style="79" customWidth="1"/>
    <col min="2" max="2" width="30.7109375" style="79" customWidth="1"/>
    <col min="3" max="3" width="4.7109375" style="145" customWidth="1"/>
    <col min="4" max="4" width="12.7109375" style="140" customWidth="1"/>
    <col min="5" max="5" width="11.7109375" style="140" customWidth="1"/>
    <col min="6" max="6" width="12.7109375" style="141" customWidth="1"/>
    <col min="7" max="7" width="13" customWidth="1"/>
    <col min="8" max="8" width="21" style="56" customWidth="1"/>
    <col min="9" max="9" width="15.5703125" style="168" customWidth="1"/>
    <col min="10" max="10" width="12.28515625" customWidth="1"/>
    <col min="13" max="13" width="10.5703125" customWidth="1"/>
    <col min="256" max="256" width="4.7109375" customWidth="1"/>
    <col min="257" max="257" width="30.7109375" customWidth="1"/>
    <col min="258" max="258" width="4.7109375" customWidth="1"/>
    <col min="259" max="259" width="13.7109375" customWidth="1"/>
    <col min="260" max="262" width="12.7109375" customWidth="1"/>
    <col min="264" max="264" width="21" customWidth="1"/>
    <col min="265" max="265" width="36.5703125" customWidth="1"/>
    <col min="512" max="512" width="4.7109375" customWidth="1"/>
    <col min="513" max="513" width="30.7109375" customWidth="1"/>
    <col min="514" max="514" width="4.7109375" customWidth="1"/>
    <col min="515" max="515" width="13.7109375" customWidth="1"/>
    <col min="516" max="518" width="12.7109375" customWidth="1"/>
    <col min="520" max="520" width="21" customWidth="1"/>
    <col min="521" max="521" width="36.5703125" customWidth="1"/>
    <col min="768" max="768" width="4.7109375" customWidth="1"/>
    <col min="769" max="769" width="30.7109375" customWidth="1"/>
    <col min="770" max="770" width="4.7109375" customWidth="1"/>
    <col min="771" max="771" width="13.7109375" customWidth="1"/>
    <col min="772" max="774" width="12.7109375" customWidth="1"/>
    <col min="776" max="776" width="21" customWidth="1"/>
    <col min="777" max="777" width="36.5703125" customWidth="1"/>
    <col min="1024" max="1024" width="4.7109375" customWidth="1"/>
    <col min="1025" max="1025" width="30.7109375" customWidth="1"/>
    <col min="1026" max="1026" width="4.7109375" customWidth="1"/>
    <col min="1027" max="1027" width="13.7109375" customWidth="1"/>
    <col min="1028" max="1030" width="12.7109375" customWidth="1"/>
    <col min="1032" max="1032" width="21" customWidth="1"/>
    <col min="1033" max="1033" width="36.5703125" customWidth="1"/>
    <col min="1280" max="1280" width="4.7109375" customWidth="1"/>
    <col min="1281" max="1281" width="30.7109375" customWidth="1"/>
    <col min="1282" max="1282" width="4.7109375" customWidth="1"/>
    <col min="1283" max="1283" width="13.7109375" customWidth="1"/>
    <col min="1284" max="1286" width="12.7109375" customWidth="1"/>
    <col min="1288" max="1288" width="21" customWidth="1"/>
    <col min="1289" max="1289" width="36.5703125" customWidth="1"/>
    <col min="1536" max="1536" width="4.7109375" customWidth="1"/>
    <col min="1537" max="1537" width="30.7109375" customWidth="1"/>
    <col min="1538" max="1538" width="4.7109375" customWidth="1"/>
    <col min="1539" max="1539" width="13.7109375" customWidth="1"/>
    <col min="1540" max="1542" width="12.7109375" customWidth="1"/>
    <col min="1544" max="1544" width="21" customWidth="1"/>
    <col min="1545" max="1545" width="36.5703125" customWidth="1"/>
    <col min="1792" max="1792" width="4.7109375" customWidth="1"/>
    <col min="1793" max="1793" width="30.7109375" customWidth="1"/>
    <col min="1794" max="1794" width="4.7109375" customWidth="1"/>
    <col min="1795" max="1795" width="13.7109375" customWidth="1"/>
    <col min="1796" max="1798" width="12.7109375" customWidth="1"/>
    <col min="1800" max="1800" width="21" customWidth="1"/>
    <col min="1801" max="1801" width="36.5703125" customWidth="1"/>
    <col min="2048" max="2048" width="4.7109375" customWidth="1"/>
    <col min="2049" max="2049" width="30.7109375" customWidth="1"/>
    <col min="2050" max="2050" width="4.7109375" customWidth="1"/>
    <col min="2051" max="2051" width="13.7109375" customWidth="1"/>
    <col min="2052" max="2054" width="12.7109375" customWidth="1"/>
    <col min="2056" max="2056" width="21" customWidth="1"/>
    <col min="2057" max="2057" width="36.5703125" customWidth="1"/>
    <col min="2304" max="2304" width="4.7109375" customWidth="1"/>
    <col min="2305" max="2305" width="30.7109375" customWidth="1"/>
    <col min="2306" max="2306" width="4.7109375" customWidth="1"/>
    <col min="2307" max="2307" width="13.7109375" customWidth="1"/>
    <col min="2308" max="2310" width="12.7109375" customWidth="1"/>
    <col min="2312" max="2312" width="21" customWidth="1"/>
    <col min="2313" max="2313" width="36.5703125" customWidth="1"/>
    <col min="2560" max="2560" width="4.7109375" customWidth="1"/>
    <col min="2561" max="2561" width="30.7109375" customWidth="1"/>
    <col min="2562" max="2562" width="4.7109375" customWidth="1"/>
    <col min="2563" max="2563" width="13.7109375" customWidth="1"/>
    <col min="2564" max="2566" width="12.7109375" customWidth="1"/>
    <col min="2568" max="2568" width="21" customWidth="1"/>
    <col min="2569" max="2569" width="36.5703125" customWidth="1"/>
    <col min="2816" max="2816" width="4.7109375" customWidth="1"/>
    <col min="2817" max="2817" width="30.7109375" customWidth="1"/>
    <col min="2818" max="2818" width="4.7109375" customWidth="1"/>
    <col min="2819" max="2819" width="13.7109375" customWidth="1"/>
    <col min="2820" max="2822" width="12.7109375" customWidth="1"/>
    <col min="2824" max="2824" width="21" customWidth="1"/>
    <col min="2825" max="2825" width="36.5703125" customWidth="1"/>
    <col min="3072" max="3072" width="4.7109375" customWidth="1"/>
    <col min="3073" max="3073" width="30.7109375" customWidth="1"/>
    <col min="3074" max="3074" width="4.7109375" customWidth="1"/>
    <col min="3075" max="3075" width="13.7109375" customWidth="1"/>
    <col min="3076" max="3078" width="12.7109375" customWidth="1"/>
    <col min="3080" max="3080" width="21" customWidth="1"/>
    <col min="3081" max="3081" width="36.5703125" customWidth="1"/>
    <col min="3328" max="3328" width="4.7109375" customWidth="1"/>
    <col min="3329" max="3329" width="30.7109375" customWidth="1"/>
    <col min="3330" max="3330" width="4.7109375" customWidth="1"/>
    <col min="3331" max="3331" width="13.7109375" customWidth="1"/>
    <col min="3332" max="3334" width="12.7109375" customWidth="1"/>
    <col min="3336" max="3336" width="21" customWidth="1"/>
    <col min="3337" max="3337" width="36.5703125" customWidth="1"/>
    <col min="3584" max="3584" width="4.7109375" customWidth="1"/>
    <col min="3585" max="3585" width="30.7109375" customWidth="1"/>
    <col min="3586" max="3586" width="4.7109375" customWidth="1"/>
    <col min="3587" max="3587" width="13.7109375" customWidth="1"/>
    <col min="3588" max="3590" width="12.7109375" customWidth="1"/>
    <col min="3592" max="3592" width="21" customWidth="1"/>
    <col min="3593" max="3593" width="36.5703125" customWidth="1"/>
    <col min="3840" max="3840" width="4.7109375" customWidth="1"/>
    <col min="3841" max="3841" width="30.7109375" customWidth="1"/>
    <col min="3842" max="3842" width="4.7109375" customWidth="1"/>
    <col min="3843" max="3843" width="13.7109375" customWidth="1"/>
    <col min="3844" max="3846" width="12.7109375" customWidth="1"/>
    <col min="3848" max="3848" width="21" customWidth="1"/>
    <col min="3849" max="3849" width="36.5703125" customWidth="1"/>
    <col min="4096" max="4096" width="4.7109375" customWidth="1"/>
    <col min="4097" max="4097" width="30.7109375" customWidth="1"/>
    <col min="4098" max="4098" width="4.7109375" customWidth="1"/>
    <col min="4099" max="4099" width="13.7109375" customWidth="1"/>
    <col min="4100" max="4102" width="12.7109375" customWidth="1"/>
    <col min="4104" max="4104" width="21" customWidth="1"/>
    <col min="4105" max="4105" width="36.5703125" customWidth="1"/>
    <col min="4352" max="4352" width="4.7109375" customWidth="1"/>
    <col min="4353" max="4353" width="30.7109375" customWidth="1"/>
    <col min="4354" max="4354" width="4.7109375" customWidth="1"/>
    <col min="4355" max="4355" width="13.7109375" customWidth="1"/>
    <col min="4356" max="4358" width="12.7109375" customWidth="1"/>
    <col min="4360" max="4360" width="21" customWidth="1"/>
    <col min="4361" max="4361" width="36.5703125" customWidth="1"/>
    <col min="4608" max="4608" width="4.7109375" customWidth="1"/>
    <col min="4609" max="4609" width="30.7109375" customWidth="1"/>
    <col min="4610" max="4610" width="4.7109375" customWidth="1"/>
    <col min="4611" max="4611" width="13.7109375" customWidth="1"/>
    <col min="4612" max="4614" width="12.7109375" customWidth="1"/>
    <col min="4616" max="4616" width="21" customWidth="1"/>
    <col min="4617" max="4617" width="36.5703125" customWidth="1"/>
    <col min="4864" max="4864" width="4.7109375" customWidth="1"/>
    <col min="4865" max="4865" width="30.7109375" customWidth="1"/>
    <col min="4866" max="4866" width="4.7109375" customWidth="1"/>
    <col min="4867" max="4867" width="13.7109375" customWidth="1"/>
    <col min="4868" max="4870" width="12.7109375" customWidth="1"/>
    <col min="4872" max="4872" width="21" customWidth="1"/>
    <col min="4873" max="4873" width="36.5703125" customWidth="1"/>
    <col min="5120" max="5120" width="4.7109375" customWidth="1"/>
    <col min="5121" max="5121" width="30.7109375" customWidth="1"/>
    <col min="5122" max="5122" width="4.7109375" customWidth="1"/>
    <col min="5123" max="5123" width="13.7109375" customWidth="1"/>
    <col min="5124" max="5126" width="12.7109375" customWidth="1"/>
    <col min="5128" max="5128" width="21" customWidth="1"/>
    <col min="5129" max="5129" width="36.5703125" customWidth="1"/>
    <col min="5376" max="5376" width="4.7109375" customWidth="1"/>
    <col min="5377" max="5377" width="30.7109375" customWidth="1"/>
    <col min="5378" max="5378" width="4.7109375" customWidth="1"/>
    <col min="5379" max="5379" width="13.7109375" customWidth="1"/>
    <col min="5380" max="5382" width="12.7109375" customWidth="1"/>
    <col min="5384" max="5384" width="21" customWidth="1"/>
    <col min="5385" max="5385" width="36.5703125" customWidth="1"/>
    <col min="5632" max="5632" width="4.7109375" customWidth="1"/>
    <col min="5633" max="5633" width="30.7109375" customWidth="1"/>
    <col min="5634" max="5634" width="4.7109375" customWidth="1"/>
    <col min="5635" max="5635" width="13.7109375" customWidth="1"/>
    <col min="5636" max="5638" width="12.7109375" customWidth="1"/>
    <col min="5640" max="5640" width="21" customWidth="1"/>
    <col min="5641" max="5641" width="36.5703125" customWidth="1"/>
    <col min="5888" max="5888" width="4.7109375" customWidth="1"/>
    <col min="5889" max="5889" width="30.7109375" customWidth="1"/>
    <col min="5890" max="5890" width="4.7109375" customWidth="1"/>
    <col min="5891" max="5891" width="13.7109375" customWidth="1"/>
    <col min="5892" max="5894" width="12.7109375" customWidth="1"/>
    <col min="5896" max="5896" width="21" customWidth="1"/>
    <col min="5897" max="5897" width="36.5703125" customWidth="1"/>
    <col min="6144" max="6144" width="4.7109375" customWidth="1"/>
    <col min="6145" max="6145" width="30.7109375" customWidth="1"/>
    <col min="6146" max="6146" width="4.7109375" customWidth="1"/>
    <col min="6147" max="6147" width="13.7109375" customWidth="1"/>
    <col min="6148" max="6150" width="12.7109375" customWidth="1"/>
    <col min="6152" max="6152" width="21" customWidth="1"/>
    <col min="6153" max="6153" width="36.5703125" customWidth="1"/>
    <col min="6400" max="6400" width="4.7109375" customWidth="1"/>
    <col min="6401" max="6401" width="30.7109375" customWidth="1"/>
    <col min="6402" max="6402" width="4.7109375" customWidth="1"/>
    <col min="6403" max="6403" width="13.7109375" customWidth="1"/>
    <col min="6404" max="6406" width="12.7109375" customWidth="1"/>
    <col min="6408" max="6408" width="21" customWidth="1"/>
    <col min="6409" max="6409" width="36.5703125" customWidth="1"/>
    <col min="6656" max="6656" width="4.7109375" customWidth="1"/>
    <col min="6657" max="6657" width="30.7109375" customWidth="1"/>
    <col min="6658" max="6658" width="4.7109375" customWidth="1"/>
    <col min="6659" max="6659" width="13.7109375" customWidth="1"/>
    <col min="6660" max="6662" width="12.7109375" customWidth="1"/>
    <col min="6664" max="6664" width="21" customWidth="1"/>
    <col min="6665" max="6665" width="36.5703125" customWidth="1"/>
    <col min="6912" max="6912" width="4.7109375" customWidth="1"/>
    <col min="6913" max="6913" width="30.7109375" customWidth="1"/>
    <col min="6914" max="6914" width="4.7109375" customWidth="1"/>
    <col min="6915" max="6915" width="13.7109375" customWidth="1"/>
    <col min="6916" max="6918" width="12.7109375" customWidth="1"/>
    <col min="6920" max="6920" width="21" customWidth="1"/>
    <col min="6921" max="6921" width="36.5703125" customWidth="1"/>
    <col min="7168" max="7168" width="4.7109375" customWidth="1"/>
    <col min="7169" max="7169" width="30.7109375" customWidth="1"/>
    <col min="7170" max="7170" width="4.7109375" customWidth="1"/>
    <col min="7171" max="7171" width="13.7109375" customWidth="1"/>
    <col min="7172" max="7174" width="12.7109375" customWidth="1"/>
    <col min="7176" max="7176" width="21" customWidth="1"/>
    <col min="7177" max="7177" width="36.5703125" customWidth="1"/>
    <col min="7424" max="7424" width="4.7109375" customWidth="1"/>
    <col min="7425" max="7425" width="30.7109375" customWidth="1"/>
    <col min="7426" max="7426" width="4.7109375" customWidth="1"/>
    <col min="7427" max="7427" width="13.7109375" customWidth="1"/>
    <col min="7428" max="7430" width="12.7109375" customWidth="1"/>
    <col min="7432" max="7432" width="21" customWidth="1"/>
    <col min="7433" max="7433" width="36.5703125" customWidth="1"/>
    <col min="7680" max="7680" width="4.7109375" customWidth="1"/>
    <col min="7681" max="7681" width="30.7109375" customWidth="1"/>
    <col min="7682" max="7682" width="4.7109375" customWidth="1"/>
    <col min="7683" max="7683" width="13.7109375" customWidth="1"/>
    <col min="7684" max="7686" width="12.7109375" customWidth="1"/>
    <col min="7688" max="7688" width="21" customWidth="1"/>
    <col min="7689" max="7689" width="36.5703125" customWidth="1"/>
    <col min="7936" max="7936" width="4.7109375" customWidth="1"/>
    <col min="7937" max="7937" width="30.7109375" customWidth="1"/>
    <col min="7938" max="7938" width="4.7109375" customWidth="1"/>
    <col min="7939" max="7939" width="13.7109375" customWidth="1"/>
    <col min="7940" max="7942" width="12.7109375" customWidth="1"/>
    <col min="7944" max="7944" width="21" customWidth="1"/>
    <col min="7945" max="7945" width="36.5703125" customWidth="1"/>
    <col min="8192" max="8192" width="4.7109375" customWidth="1"/>
    <col min="8193" max="8193" width="30.7109375" customWidth="1"/>
    <col min="8194" max="8194" width="4.7109375" customWidth="1"/>
    <col min="8195" max="8195" width="13.7109375" customWidth="1"/>
    <col min="8196" max="8198" width="12.7109375" customWidth="1"/>
    <col min="8200" max="8200" width="21" customWidth="1"/>
    <col min="8201" max="8201" width="36.5703125" customWidth="1"/>
    <col min="8448" max="8448" width="4.7109375" customWidth="1"/>
    <col min="8449" max="8449" width="30.7109375" customWidth="1"/>
    <col min="8450" max="8450" width="4.7109375" customWidth="1"/>
    <col min="8451" max="8451" width="13.7109375" customWidth="1"/>
    <col min="8452" max="8454" width="12.7109375" customWidth="1"/>
    <col min="8456" max="8456" width="21" customWidth="1"/>
    <col min="8457" max="8457" width="36.5703125" customWidth="1"/>
    <col min="8704" max="8704" width="4.7109375" customWidth="1"/>
    <col min="8705" max="8705" width="30.7109375" customWidth="1"/>
    <col min="8706" max="8706" width="4.7109375" customWidth="1"/>
    <col min="8707" max="8707" width="13.7109375" customWidth="1"/>
    <col min="8708" max="8710" width="12.7109375" customWidth="1"/>
    <col min="8712" max="8712" width="21" customWidth="1"/>
    <col min="8713" max="8713" width="36.5703125" customWidth="1"/>
    <col min="8960" max="8960" width="4.7109375" customWidth="1"/>
    <col min="8961" max="8961" width="30.7109375" customWidth="1"/>
    <col min="8962" max="8962" width="4.7109375" customWidth="1"/>
    <col min="8963" max="8963" width="13.7109375" customWidth="1"/>
    <col min="8964" max="8966" width="12.7109375" customWidth="1"/>
    <col min="8968" max="8968" width="21" customWidth="1"/>
    <col min="8969" max="8969" width="36.5703125" customWidth="1"/>
    <col min="9216" max="9216" width="4.7109375" customWidth="1"/>
    <col min="9217" max="9217" width="30.7109375" customWidth="1"/>
    <col min="9218" max="9218" width="4.7109375" customWidth="1"/>
    <col min="9219" max="9219" width="13.7109375" customWidth="1"/>
    <col min="9220" max="9222" width="12.7109375" customWidth="1"/>
    <col min="9224" max="9224" width="21" customWidth="1"/>
    <col min="9225" max="9225" width="36.5703125" customWidth="1"/>
    <col min="9472" max="9472" width="4.7109375" customWidth="1"/>
    <col min="9473" max="9473" width="30.7109375" customWidth="1"/>
    <col min="9474" max="9474" width="4.7109375" customWidth="1"/>
    <col min="9475" max="9475" width="13.7109375" customWidth="1"/>
    <col min="9476" max="9478" width="12.7109375" customWidth="1"/>
    <col min="9480" max="9480" width="21" customWidth="1"/>
    <col min="9481" max="9481" width="36.5703125" customWidth="1"/>
    <col min="9728" max="9728" width="4.7109375" customWidth="1"/>
    <col min="9729" max="9729" width="30.7109375" customWidth="1"/>
    <col min="9730" max="9730" width="4.7109375" customWidth="1"/>
    <col min="9731" max="9731" width="13.7109375" customWidth="1"/>
    <col min="9732" max="9734" width="12.7109375" customWidth="1"/>
    <col min="9736" max="9736" width="21" customWidth="1"/>
    <col min="9737" max="9737" width="36.5703125" customWidth="1"/>
    <col min="9984" max="9984" width="4.7109375" customWidth="1"/>
    <col min="9985" max="9985" width="30.7109375" customWidth="1"/>
    <col min="9986" max="9986" width="4.7109375" customWidth="1"/>
    <col min="9987" max="9987" width="13.7109375" customWidth="1"/>
    <col min="9988" max="9990" width="12.7109375" customWidth="1"/>
    <col min="9992" max="9992" width="21" customWidth="1"/>
    <col min="9993" max="9993" width="36.5703125" customWidth="1"/>
    <col min="10240" max="10240" width="4.7109375" customWidth="1"/>
    <col min="10241" max="10241" width="30.7109375" customWidth="1"/>
    <col min="10242" max="10242" width="4.7109375" customWidth="1"/>
    <col min="10243" max="10243" width="13.7109375" customWidth="1"/>
    <col min="10244" max="10246" width="12.7109375" customWidth="1"/>
    <col min="10248" max="10248" width="21" customWidth="1"/>
    <col min="10249" max="10249" width="36.5703125" customWidth="1"/>
    <col min="10496" max="10496" width="4.7109375" customWidth="1"/>
    <col min="10497" max="10497" width="30.7109375" customWidth="1"/>
    <col min="10498" max="10498" width="4.7109375" customWidth="1"/>
    <col min="10499" max="10499" width="13.7109375" customWidth="1"/>
    <col min="10500" max="10502" width="12.7109375" customWidth="1"/>
    <col min="10504" max="10504" width="21" customWidth="1"/>
    <col min="10505" max="10505" width="36.5703125" customWidth="1"/>
    <col min="10752" max="10752" width="4.7109375" customWidth="1"/>
    <col min="10753" max="10753" width="30.7109375" customWidth="1"/>
    <col min="10754" max="10754" width="4.7109375" customWidth="1"/>
    <col min="10755" max="10755" width="13.7109375" customWidth="1"/>
    <col min="10756" max="10758" width="12.7109375" customWidth="1"/>
    <col min="10760" max="10760" width="21" customWidth="1"/>
    <col min="10761" max="10761" width="36.5703125" customWidth="1"/>
    <col min="11008" max="11008" width="4.7109375" customWidth="1"/>
    <col min="11009" max="11009" width="30.7109375" customWidth="1"/>
    <col min="11010" max="11010" width="4.7109375" customWidth="1"/>
    <col min="11011" max="11011" width="13.7109375" customWidth="1"/>
    <col min="11012" max="11014" width="12.7109375" customWidth="1"/>
    <col min="11016" max="11016" width="21" customWidth="1"/>
    <col min="11017" max="11017" width="36.5703125" customWidth="1"/>
    <col min="11264" max="11264" width="4.7109375" customWidth="1"/>
    <col min="11265" max="11265" width="30.7109375" customWidth="1"/>
    <col min="11266" max="11266" width="4.7109375" customWidth="1"/>
    <col min="11267" max="11267" width="13.7109375" customWidth="1"/>
    <col min="11268" max="11270" width="12.7109375" customWidth="1"/>
    <col min="11272" max="11272" width="21" customWidth="1"/>
    <col min="11273" max="11273" width="36.5703125" customWidth="1"/>
    <col min="11520" max="11520" width="4.7109375" customWidth="1"/>
    <col min="11521" max="11521" width="30.7109375" customWidth="1"/>
    <col min="11522" max="11522" width="4.7109375" customWidth="1"/>
    <col min="11523" max="11523" width="13.7109375" customWidth="1"/>
    <col min="11524" max="11526" width="12.7109375" customWidth="1"/>
    <col min="11528" max="11528" width="21" customWidth="1"/>
    <col min="11529" max="11529" width="36.5703125" customWidth="1"/>
    <col min="11776" max="11776" width="4.7109375" customWidth="1"/>
    <col min="11777" max="11777" width="30.7109375" customWidth="1"/>
    <col min="11778" max="11778" width="4.7109375" customWidth="1"/>
    <col min="11779" max="11779" width="13.7109375" customWidth="1"/>
    <col min="11780" max="11782" width="12.7109375" customWidth="1"/>
    <col min="11784" max="11784" width="21" customWidth="1"/>
    <col min="11785" max="11785" width="36.5703125" customWidth="1"/>
    <col min="12032" max="12032" width="4.7109375" customWidth="1"/>
    <col min="12033" max="12033" width="30.7109375" customWidth="1"/>
    <col min="12034" max="12034" width="4.7109375" customWidth="1"/>
    <col min="12035" max="12035" width="13.7109375" customWidth="1"/>
    <col min="12036" max="12038" width="12.7109375" customWidth="1"/>
    <col min="12040" max="12040" width="21" customWidth="1"/>
    <col min="12041" max="12041" width="36.5703125" customWidth="1"/>
    <col min="12288" max="12288" width="4.7109375" customWidth="1"/>
    <col min="12289" max="12289" width="30.7109375" customWidth="1"/>
    <col min="12290" max="12290" width="4.7109375" customWidth="1"/>
    <col min="12291" max="12291" width="13.7109375" customWidth="1"/>
    <col min="12292" max="12294" width="12.7109375" customWidth="1"/>
    <col min="12296" max="12296" width="21" customWidth="1"/>
    <col min="12297" max="12297" width="36.5703125" customWidth="1"/>
    <col min="12544" max="12544" width="4.7109375" customWidth="1"/>
    <col min="12545" max="12545" width="30.7109375" customWidth="1"/>
    <col min="12546" max="12546" width="4.7109375" customWidth="1"/>
    <col min="12547" max="12547" width="13.7109375" customWidth="1"/>
    <col min="12548" max="12550" width="12.7109375" customWidth="1"/>
    <col min="12552" max="12552" width="21" customWidth="1"/>
    <col min="12553" max="12553" width="36.5703125" customWidth="1"/>
    <col min="12800" max="12800" width="4.7109375" customWidth="1"/>
    <col min="12801" max="12801" width="30.7109375" customWidth="1"/>
    <col min="12802" max="12802" width="4.7109375" customWidth="1"/>
    <col min="12803" max="12803" width="13.7109375" customWidth="1"/>
    <col min="12804" max="12806" width="12.7109375" customWidth="1"/>
    <col min="12808" max="12808" width="21" customWidth="1"/>
    <col min="12809" max="12809" width="36.5703125" customWidth="1"/>
    <col min="13056" max="13056" width="4.7109375" customWidth="1"/>
    <col min="13057" max="13057" width="30.7109375" customWidth="1"/>
    <col min="13058" max="13058" width="4.7109375" customWidth="1"/>
    <col min="13059" max="13059" width="13.7109375" customWidth="1"/>
    <col min="13060" max="13062" width="12.7109375" customWidth="1"/>
    <col min="13064" max="13064" width="21" customWidth="1"/>
    <col min="13065" max="13065" width="36.5703125" customWidth="1"/>
    <col min="13312" max="13312" width="4.7109375" customWidth="1"/>
    <col min="13313" max="13313" width="30.7109375" customWidth="1"/>
    <col min="13314" max="13314" width="4.7109375" customWidth="1"/>
    <col min="13315" max="13315" width="13.7109375" customWidth="1"/>
    <col min="13316" max="13318" width="12.7109375" customWidth="1"/>
    <col min="13320" max="13320" width="21" customWidth="1"/>
    <col min="13321" max="13321" width="36.5703125" customWidth="1"/>
    <col min="13568" max="13568" width="4.7109375" customWidth="1"/>
    <col min="13569" max="13569" width="30.7109375" customWidth="1"/>
    <col min="13570" max="13570" width="4.7109375" customWidth="1"/>
    <col min="13571" max="13571" width="13.7109375" customWidth="1"/>
    <col min="13572" max="13574" width="12.7109375" customWidth="1"/>
    <col min="13576" max="13576" width="21" customWidth="1"/>
    <col min="13577" max="13577" width="36.5703125" customWidth="1"/>
    <col min="13824" max="13824" width="4.7109375" customWidth="1"/>
    <col min="13825" max="13825" width="30.7109375" customWidth="1"/>
    <col min="13826" max="13826" width="4.7109375" customWidth="1"/>
    <col min="13827" max="13827" width="13.7109375" customWidth="1"/>
    <col min="13828" max="13830" width="12.7109375" customWidth="1"/>
    <col min="13832" max="13832" width="21" customWidth="1"/>
    <col min="13833" max="13833" width="36.5703125" customWidth="1"/>
    <col min="14080" max="14080" width="4.7109375" customWidth="1"/>
    <col min="14081" max="14081" width="30.7109375" customWidth="1"/>
    <col min="14082" max="14082" width="4.7109375" customWidth="1"/>
    <col min="14083" max="14083" width="13.7109375" customWidth="1"/>
    <col min="14084" max="14086" width="12.7109375" customWidth="1"/>
    <col min="14088" max="14088" width="21" customWidth="1"/>
    <col min="14089" max="14089" width="36.5703125" customWidth="1"/>
    <col min="14336" max="14336" width="4.7109375" customWidth="1"/>
    <col min="14337" max="14337" width="30.7109375" customWidth="1"/>
    <col min="14338" max="14338" width="4.7109375" customWidth="1"/>
    <col min="14339" max="14339" width="13.7109375" customWidth="1"/>
    <col min="14340" max="14342" width="12.7109375" customWidth="1"/>
    <col min="14344" max="14344" width="21" customWidth="1"/>
    <col min="14345" max="14345" width="36.5703125" customWidth="1"/>
    <col min="14592" max="14592" width="4.7109375" customWidth="1"/>
    <col min="14593" max="14593" width="30.7109375" customWidth="1"/>
    <col min="14594" max="14594" width="4.7109375" customWidth="1"/>
    <col min="14595" max="14595" width="13.7109375" customWidth="1"/>
    <col min="14596" max="14598" width="12.7109375" customWidth="1"/>
    <col min="14600" max="14600" width="21" customWidth="1"/>
    <col min="14601" max="14601" width="36.5703125" customWidth="1"/>
    <col min="14848" max="14848" width="4.7109375" customWidth="1"/>
    <col min="14849" max="14849" width="30.7109375" customWidth="1"/>
    <col min="14850" max="14850" width="4.7109375" customWidth="1"/>
    <col min="14851" max="14851" width="13.7109375" customWidth="1"/>
    <col min="14852" max="14854" width="12.7109375" customWidth="1"/>
    <col min="14856" max="14856" width="21" customWidth="1"/>
    <col min="14857" max="14857" width="36.5703125" customWidth="1"/>
    <col min="15104" max="15104" width="4.7109375" customWidth="1"/>
    <col min="15105" max="15105" width="30.7109375" customWidth="1"/>
    <col min="15106" max="15106" width="4.7109375" customWidth="1"/>
    <col min="15107" max="15107" width="13.7109375" customWidth="1"/>
    <col min="15108" max="15110" width="12.7109375" customWidth="1"/>
    <col min="15112" max="15112" width="21" customWidth="1"/>
    <col min="15113" max="15113" width="36.5703125" customWidth="1"/>
    <col min="15360" max="15360" width="4.7109375" customWidth="1"/>
    <col min="15361" max="15361" width="30.7109375" customWidth="1"/>
    <col min="15362" max="15362" width="4.7109375" customWidth="1"/>
    <col min="15363" max="15363" width="13.7109375" customWidth="1"/>
    <col min="15364" max="15366" width="12.7109375" customWidth="1"/>
    <col min="15368" max="15368" width="21" customWidth="1"/>
    <col min="15369" max="15369" width="36.5703125" customWidth="1"/>
    <col min="15616" max="15616" width="4.7109375" customWidth="1"/>
    <col min="15617" max="15617" width="30.7109375" customWidth="1"/>
    <col min="15618" max="15618" width="4.7109375" customWidth="1"/>
    <col min="15619" max="15619" width="13.7109375" customWidth="1"/>
    <col min="15620" max="15622" width="12.7109375" customWidth="1"/>
    <col min="15624" max="15624" width="21" customWidth="1"/>
    <col min="15625" max="15625" width="36.5703125" customWidth="1"/>
    <col min="15872" max="15872" width="4.7109375" customWidth="1"/>
    <col min="15873" max="15873" width="30.7109375" customWidth="1"/>
    <col min="15874" max="15874" width="4.7109375" customWidth="1"/>
    <col min="15875" max="15875" width="13.7109375" customWidth="1"/>
    <col min="15876" max="15878" width="12.7109375" customWidth="1"/>
    <col min="15880" max="15880" width="21" customWidth="1"/>
    <col min="15881" max="15881" width="36.5703125" customWidth="1"/>
    <col min="16128" max="16128" width="4.7109375" customWidth="1"/>
    <col min="16129" max="16129" width="30.7109375" customWidth="1"/>
    <col min="16130" max="16130" width="4.7109375" customWidth="1"/>
    <col min="16131" max="16131" width="13.7109375" customWidth="1"/>
    <col min="16132" max="16134" width="12.7109375" customWidth="1"/>
    <col min="16136" max="16136" width="21" customWidth="1"/>
    <col min="16137" max="16137" width="36.5703125" customWidth="1"/>
  </cols>
  <sheetData>
    <row r="1" spans="1:10" ht="12.75" customHeight="1">
      <c r="B1" s="91" t="e">
        <f>+nsl!#REF!</f>
        <v>#REF!</v>
      </c>
    </row>
    <row r="2" spans="1:10" ht="12.75" customHeight="1">
      <c r="B2" s="91" t="str">
        <f>+nsl!D20</f>
        <v>KANALIZACIJA ZGORNJE ŠKOFIJE - TRETJA ŠKOFIJA</v>
      </c>
    </row>
    <row r="3" spans="1:10" ht="12.75" customHeight="1">
      <c r="B3" s="91"/>
    </row>
    <row r="4" spans="1:10" ht="12.75" customHeight="1">
      <c r="B4" s="91"/>
    </row>
    <row r="5" spans="1:10" ht="12.75" customHeight="1">
      <c r="B5" s="91" t="str">
        <f>+'predD VOD'!B5</f>
        <v>VODOVOD</v>
      </c>
    </row>
    <row r="6" spans="1:10" ht="12.75" customHeight="1">
      <c r="B6" s="91"/>
    </row>
    <row r="7" spans="1:10" ht="15.75">
      <c r="A7" s="22" t="s">
        <v>36</v>
      </c>
      <c r="B7" s="109" t="s">
        <v>45</v>
      </c>
      <c r="C7" s="111"/>
      <c r="D7" s="135"/>
      <c r="E7" s="135"/>
      <c r="F7" s="121"/>
      <c r="H7" s="43"/>
    </row>
    <row r="8" spans="1:10" ht="15.75">
      <c r="A8" s="22"/>
      <c r="B8" s="109"/>
      <c r="C8" s="111"/>
      <c r="D8" s="135"/>
      <c r="E8" s="135"/>
      <c r="F8" s="121"/>
      <c r="H8" s="43"/>
    </row>
    <row r="9" spans="1:10" ht="15.75">
      <c r="A9" s="22"/>
      <c r="B9" s="109"/>
      <c r="C9" s="111"/>
      <c r="D9" s="135"/>
      <c r="E9" s="135"/>
      <c r="F9" s="121"/>
      <c r="H9" s="43"/>
    </row>
    <row r="10" spans="1:10" ht="178.5">
      <c r="A10" s="45">
        <v>1</v>
      </c>
      <c r="B10" s="222" t="s">
        <v>113</v>
      </c>
      <c r="C10" s="111"/>
      <c r="D10" s="247"/>
      <c r="E10" s="135"/>
      <c r="F10" s="121"/>
      <c r="G10" s="186"/>
      <c r="H10" s="47"/>
      <c r="I10" s="48"/>
      <c r="J10" s="49"/>
    </row>
    <row r="11" spans="1:10" ht="15">
      <c r="A11" s="45"/>
      <c r="B11" s="63"/>
      <c r="C11" s="111"/>
      <c r="D11" s="135"/>
      <c r="E11" s="135"/>
      <c r="F11" s="121"/>
      <c r="G11" s="186"/>
      <c r="H11" s="47"/>
      <c r="I11" s="48"/>
      <c r="J11" s="49"/>
    </row>
    <row r="12" spans="1:10" ht="15">
      <c r="A12" s="45"/>
      <c r="B12" s="72" t="s">
        <v>270</v>
      </c>
      <c r="C12" s="64" t="s">
        <v>13</v>
      </c>
      <c r="D12" s="65">
        <v>0</v>
      </c>
      <c r="E12" s="185"/>
      <c r="F12" s="375">
        <f>D12*E12</f>
        <v>0</v>
      </c>
      <c r="H12" s="110"/>
      <c r="I12" s="48"/>
      <c r="J12" s="49"/>
    </row>
    <row r="13" spans="1:10" ht="12.75" customHeight="1">
      <c r="A13" s="45"/>
      <c r="B13" s="189"/>
      <c r="C13" s="112"/>
      <c r="D13" s="131"/>
      <c r="E13" s="185"/>
      <c r="F13" s="123"/>
      <c r="H13" s="47"/>
      <c r="I13" s="48"/>
      <c r="J13" s="49"/>
    </row>
    <row r="14" spans="1:10" ht="216.75">
      <c r="A14" s="45">
        <f>+A10+1</f>
        <v>2</v>
      </c>
      <c r="B14" s="246" t="s">
        <v>272</v>
      </c>
      <c r="C14" s="116">
        <v>0.1</v>
      </c>
      <c r="D14" s="247">
        <v>0.6</v>
      </c>
      <c r="E14" s="135"/>
      <c r="F14" s="121"/>
      <c r="H14" s="106"/>
      <c r="I14" s="48"/>
      <c r="J14" s="49"/>
    </row>
    <row r="15" spans="1:10" ht="12.75" customHeight="1">
      <c r="A15" s="45"/>
      <c r="B15" s="63"/>
      <c r="C15" s="111"/>
      <c r="D15" s="135"/>
      <c r="E15" s="135"/>
      <c r="F15" s="121"/>
      <c r="H15" s="47"/>
      <c r="I15" s="48"/>
      <c r="J15" s="49"/>
    </row>
    <row r="16" spans="1:10" ht="12.75" customHeight="1">
      <c r="A16" s="45"/>
      <c r="B16" s="72" t="s">
        <v>270</v>
      </c>
      <c r="C16" s="64" t="s">
        <v>13</v>
      </c>
      <c r="D16" s="65">
        <v>183</v>
      </c>
      <c r="E16" s="185"/>
      <c r="F16" s="375">
        <f>D16*E16</f>
        <v>0</v>
      </c>
      <c r="H16" s="67"/>
      <c r="I16" s="48"/>
      <c r="J16" s="49"/>
    </row>
    <row r="17" spans="1:14" ht="12.75" customHeight="1">
      <c r="A17" s="45"/>
      <c r="B17" s="72"/>
      <c r="C17" s="111"/>
      <c r="D17" s="135"/>
      <c r="E17" s="135"/>
      <c r="F17" s="121"/>
      <c r="H17" s="47"/>
      <c r="I17" s="48"/>
      <c r="J17" s="49"/>
    </row>
    <row r="18" spans="1:14" ht="255" customHeight="1">
      <c r="A18" s="45">
        <f>+A14+1</f>
        <v>3</v>
      </c>
      <c r="B18" s="246" t="s">
        <v>273</v>
      </c>
      <c r="C18" s="113"/>
      <c r="D18" s="248">
        <v>0.3</v>
      </c>
      <c r="E18" s="142"/>
      <c r="F18" s="143"/>
      <c r="H18" s="51"/>
      <c r="I18" s="69"/>
    </row>
    <row r="19" spans="1:14" ht="12.75" customHeight="1">
      <c r="A19" s="45"/>
      <c r="B19" s="63"/>
      <c r="C19" s="111"/>
      <c r="D19" s="135"/>
      <c r="E19" s="135"/>
      <c r="F19" s="121"/>
      <c r="H19" s="53"/>
    </row>
    <row r="20" spans="1:14" ht="12.75" customHeight="1">
      <c r="A20" s="45"/>
      <c r="B20" s="72" t="s">
        <v>270</v>
      </c>
      <c r="C20" s="64" t="s">
        <v>13</v>
      </c>
      <c r="D20" s="131">
        <v>91.5</v>
      </c>
      <c r="E20" s="185"/>
      <c r="F20" s="375">
        <f>D20*E20</f>
        <v>0</v>
      </c>
      <c r="H20" s="67"/>
    </row>
    <row r="21" spans="1:14" ht="12.75" customHeight="1">
      <c r="A21" s="45"/>
      <c r="B21" s="46"/>
      <c r="C21" s="111"/>
      <c r="D21" s="135"/>
      <c r="E21" s="135"/>
      <c r="F21" s="121"/>
      <c r="H21" s="53"/>
    </row>
    <row r="22" spans="1:14" ht="257.25" customHeight="1">
      <c r="A22" s="45">
        <f>+A18+1</f>
        <v>4</v>
      </c>
      <c r="B22" s="246" t="s">
        <v>274</v>
      </c>
      <c r="C22" s="253"/>
      <c r="D22" s="248">
        <v>0.1</v>
      </c>
      <c r="E22" s="142"/>
      <c r="F22" s="123"/>
      <c r="H22" s="175"/>
      <c r="I22" s="169"/>
    </row>
    <row r="23" spans="1:14" ht="12.75" customHeight="1">
      <c r="A23" s="45"/>
      <c r="B23" s="72"/>
      <c r="C23" s="111"/>
      <c r="D23" s="135"/>
      <c r="E23" s="135"/>
      <c r="F23" s="123"/>
      <c r="H23" s="175"/>
      <c r="I23" s="170"/>
      <c r="J23" s="178"/>
      <c r="M23" s="245"/>
    </row>
    <row r="24" spans="1:14" ht="12.75" customHeight="1">
      <c r="A24" s="45"/>
      <c r="B24" s="72" t="s">
        <v>270</v>
      </c>
      <c r="C24" s="64" t="s">
        <v>13</v>
      </c>
      <c r="D24" s="131">
        <v>30.5</v>
      </c>
      <c r="E24" s="185"/>
      <c r="F24" s="375">
        <f>D24*E24</f>
        <v>0</v>
      </c>
      <c r="H24" s="175"/>
      <c r="I24" s="170"/>
      <c r="J24" s="178"/>
      <c r="M24" s="245"/>
    </row>
    <row r="25" spans="1:14" ht="12.75" customHeight="1">
      <c r="A25" s="45"/>
      <c r="B25" s="55"/>
      <c r="C25" s="114"/>
      <c r="D25" s="144"/>
      <c r="E25" s="142"/>
      <c r="F25" s="123"/>
      <c r="H25" s="395"/>
      <c r="I25" s="170"/>
      <c r="M25" s="245"/>
    </row>
    <row r="26" spans="1:14" s="168" customFormat="1" ht="178.5">
      <c r="A26" s="45">
        <v>5</v>
      </c>
      <c r="B26" s="246" t="s">
        <v>276</v>
      </c>
      <c r="C26" s="114"/>
      <c r="D26" s="129"/>
      <c r="E26" s="129"/>
      <c r="F26" s="130"/>
      <c r="G26"/>
      <c r="H26" s="51"/>
      <c r="J26"/>
      <c r="K26"/>
      <c r="L26"/>
      <c r="M26"/>
      <c r="N26"/>
    </row>
    <row r="27" spans="1:14" s="168" customFormat="1" ht="12.75" customHeight="1">
      <c r="A27" s="45"/>
      <c r="B27" s="72"/>
      <c r="C27" s="111"/>
      <c r="D27" s="135"/>
      <c r="E27" s="135"/>
      <c r="F27" s="123"/>
      <c r="G27"/>
      <c r="H27" s="175"/>
      <c r="J27"/>
      <c r="K27"/>
      <c r="L27"/>
      <c r="M27"/>
      <c r="N27"/>
    </row>
    <row r="28" spans="1:14" s="168" customFormat="1" ht="12.75" customHeight="1">
      <c r="A28" s="45"/>
      <c r="B28" s="72" t="s">
        <v>270</v>
      </c>
      <c r="C28" s="114" t="s">
        <v>12</v>
      </c>
      <c r="D28" s="131">
        <v>11</v>
      </c>
      <c r="E28" s="129"/>
      <c r="F28" s="375">
        <f>D28*E28</f>
        <v>0</v>
      </c>
      <c r="G28"/>
      <c r="H28" s="56"/>
      <c r="J28"/>
      <c r="K28"/>
      <c r="L28"/>
      <c r="M28"/>
      <c r="N28"/>
    </row>
    <row r="29" spans="1:14" s="168" customFormat="1" ht="12.75" customHeight="1">
      <c r="A29" s="45"/>
      <c r="B29" s="55"/>
      <c r="C29" s="114"/>
      <c r="D29" s="144"/>
      <c r="E29" s="142"/>
      <c r="F29" s="123"/>
      <c r="G29"/>
      <c r="H29" s="56"/>
      <c r="J29"/>
      <c r="K29"/>
      <c r="L29"/>
      <c r="M29"/>
      <c r="N29"/>
    </row>
    <row r="30" spans="1:14" s="168" customFormat="1" ht="51">
      <c r="A30" s="45">
        <f>+A26+1</f>
        <v>6</v>
      </c>
      <c r="B30" s="66" t="s">
        <v>19</v>
      </c>
      <c r="C30" s="111"/>
      <c r="D30" s="131"/>
      <c r="E30" s="135"/>
      <c r="F30" s="121"/>
      <c r="G30"/>
      <c r="H30" s="205"/>
      <c r="J30"/>
      <c r="K30"/>
      <c r="L30"/>
      <c r="M30"/>
      <c r="N30"/>
    </row>
    <row r="31" spans="1:14" s="168" customFormat="1" ht="12.75" customHeight="1">
      <c r="A31" s="45"/>
      <c r="B31" s="72"/>
      <c r="C31" s="111"/>
      <c r="D31" s="135"/>
      <c r="E31" s="135"/>
      <c r="F31" s="123"/>
      <c r="G31"/>
      <c r="H31" s="209"/>
      <c r="J31"/>
      <c r="K31"/>
      <c r="L31"/>
      <c r="M31"/>
      <c r="N31"/>
    </row>
    <row r="32" spans="1:14" s="168" customFormat="1" ht="12.75" customHeight="1">
      <c r="A32" s="45"/>
      <c r="B32" s="72" t="s">
        <v>270</v>
      </c>
      <c r="C32" s="114" t="s">
        <v>14</v>
      </c>
      <c r="D32" s="131">
        <v>163</v>
      </c>
      <c r="E32" s="129"/>
      <c r="F32" s="375">
        <f>D32*E32</f>
        <v>0</v>
      </c>
      <c r="G32"/>
      <c r="H32" s="209"/>
      <c r="J32"/>
      <c r="K32"/>
      <c r="L32"/>
      <c r="M32"/>
      <c r="N32"/>
    </row>
    <row r="33" spans="1:14" s="168" customFormat="1" ht="12.75" customHeight="1">
      <c r="A33" s="45"/>
      <c r="B33" s="72"/>
      <c r="C33" s="114"/>
      <c r="D33" s="131"/>
      <c r="E33" s="129"/>
      <c r="F33" s="375"/>
      <c r="G33"/>
      <c r="H33" s="209"/>
      <c r="J33"/>
      <c r="K33"/>
      <c r="L33"/>
      <c r="M33"/>
      <c r="N33"/>
    </row>
    <row r="34" spans="1:14" s="168" customFormat="1" ht="140.25" customHeight="1">
      <c r="A34" s="45">
        <f>+A30+1</f>
        <v>7</v>
      </c>
      <c r="B34" s="59" t="s">
        <v>376</v>
      </c>
      <c r="C34" s="111"/>
      <c r="D34" s="131"/>
      <c r="E34" s="132"/>
      <c r="F34" s="133"/>
      <c r="G34"/>
      <c r="H34" s="51"/>
      <c r="J34"/>
      <c r="K34"/>
      <c r="L34"/>
      <c r="M34"/>
      <c r="N34"/>
    </row>
    <row r="35" spans="1:14" s="168" customFormat="1" ht="15.75" customHeight="1">
      <c r="A35" s="45"/>
      <c r="B35" s="59"/>
      <c r="C35" s="111"/>
      <c r="D35" s="131"/>
      <c r="E35" s="132"/>
      <c r="F35" s="133"/>
      <c r="G35"/>
      <c r="H35" s="51"/>
      <c r="J35"/>
      <c r="K35"/>
      <c r="L35"/>
      <c r="M35"/>
      <c r="N35"/>
    </row>
    <row r="36" spans="1:14" s="168" customFormat="1" ht="12.75" customHeight="1">
      <c r="A36" s="45"/>
      <c r="B36" s="72" t="s">
        <v>270</v>
      </c>
      <c r="C36" s="111" t="s">
        <v>13</v>
      </c>
      <c r="D36" s="131">
        <v>70</v>
      </c>
      <c r="E36" s="129"/>
      <c r="F36" s="375">
        <f>D36*E36</f>
        <v>0</v>
      </c>
      <c r="G36"/>
      <c r="H36" s="51"/>
      <c r="J36"/>
      <c r="K36"/>
      <c r="L36"/>
      <c r="M36"/>
      <c r="N36"/>
    </row>
    <row r="37" spans="1:14" s="168" customFormat="1" ht="12.75" customHeight="1">
      <c r="A37" s="45"/>
      <c r="B37" s="72"/>
      <c r="C37" s="111"/>
      <c r="D37" s="131"/>
      <c r="E37" s="135"/>
      <c r="F37" s="121"/>
      <c r="G37"/>
      <c r="H37" s="51"/>
      <c r="J37"/>
      <c r="K37"/>
      <c r="L37"/>
      <c r="M37"/>
      <c r="N37"/>
    </row>
    <row r="38" spans="1:14" s="168" customFormat="1" ht="103.5" customHeight="1">
      <c r="A38" s="45">
        <f>+A34+1</f>
        <v>8</v>
      </c>
      <c r="B38" s="249" t="s">
        <v>76</v>
      </c>
      <c r="C38" s="114"/>
      <c r="D38" s="110"/>
      <c r="E38" s="134"/>
      <c r="F38" s="130"/>
      <c r="G38"/>
      <c r="H38" s="51"/>
      <c r="J38"/>
      <c r="K38"/>
      <c r="L38"/>
      <c r="M38"/>
      <c r="N38"/>
    </row>
    <row r="39" spans="1:14" s="168" customFormat="1" ht="15">
      <c r="A39" s="45"/>
      <c r="B39" s="59"/>
      <c r="C39" s="111"/>
      <c r="D39" s="131"/>
      <c r="E39" s="132"/>
      <c r="F39" s="133"/>
      <c r="G39"/>
      <c r="H39" s="51"/>
      <c r="J39"/>
      <c r="K39"/>
      <c r="L39"/>
      <c r="M39"/>
      <c r="N39"/>
    </row>
    <row r="40" spans="1:14" s="168" customFormat="1" ht="12.75" customHeight="1">
      <c r="A40" s="45"/>
      <c r="B40" s="72" t="s">
        <v>270</v>
      </c>
      <c r="C40" s="111" t="s">
        <v>13</v>
      </c>
      <c r="D40" s="131">
        <v>0</v>
      </c>
      <c r="E40" s="129"/>
      <c r="F40" s="375">
        <f>D40*E40</f>
        <v>0</v>
      </c>
      <c r="G40"/>
      <c r="H40" s="190"/>
      <c r="J40"/>
      <c r="K40"/>
      <c r="L40"/>
      <c r="M40"/>
      <c r="N40"/>
    </row>
    <row r="41" spans="1:14" s="168" customFormat="1" ht="12.75" customHeight="1">
      <c r="A41" s="45"/>
      <c r="B41" s="72"/>
      <c r="C41" s="114"/>
      <c r="D41" s="110"/>
      <c r="E41" s="134"/>
      <c r="F41" s="130"/>
      <c r="G41"/>
      <c r="H41" s="51"/>
      <c r="J41"/>
      <c r="K41"/>
      <c r="L41"/>
      <c r="M41"/>
      <c r="N41"/>
    </row>
    <row r="42" spans="1:14" s="168" customFormat="1" ht="114.75">
      <c r="A42" s="45">
        <f>+A38+1</f>
        <v>9</v>
      </c>
      <c r="B42" s="249" t="s">
        <v>77</v>
      </c>
      <c r="C42" s="114"/>
      <c r="D42" s="110"/>
      <c r="E42" s="134"/>
      <c r="F42" s="130"/>
      <c r="G42"/>
      <c r="H42" s="51"/>
      <c r="J42"/>
      <c r="K42"/>
      <c r="L42"/>
      <c r="M42"/>
      <c r="N42"/>
    </row>
    <row r="43" spans="1:14" s="168" customFormat="1" ht="15">
      <c r="A43" s="45"/>
      <c r="B43" s="59"/>
      <c r="C43" s="111"/>
      <c r="D43" s="131"/>
      <c r="E43" s="132"/>
      <c r="F43" s="133"/>
      <c r="G43"/>
      <c r="H43" s="51"/>
      <c r="J43"/>
      <c r="K43"/>
      <c r="L43"/>
      <c r="M43"/>
      <c r="N43"/>
    </row>
    <row r="44" spans="1:14" s="168" customFormat="1" ht="12.75" customHeight="1">
      <c r="A44" s="45"/>
      <c r="B44" s="72" t="s">
        <v>270</v>
      </c>
      <c r="C44" s="111" t="s">
        <v>13</v>
      </c>
      <c r="D44" s="131">
        <v>0</v>
      </c>
      <c r="E44" s="129"/>
      <c r="F44" s="375">
        <f>D44*E44</f>
        <v>0</v>
      </c>
      <c r="G44"/>
      <c r="H44" s="51"/>
      <c r="J44"/>
      <c r="K44"/>
      <c r="L44"/>
      <c r="M44"/>
      <c r="N44"/>
    </row>
    <row r="45" spans="1:14" ht="12.75" customHeight="1">
      <c r="A45" s="45"/>
      <c r="B45" s="72"/>
      <c r="C45" s="114"/>
      <c r="D45" s="110"/>
      <c r="E45" s="134"/>
      <c r="F45" s="130"/>
    </row>
    <row r="46" spans="1:14" ht="206.25" customHeight="1">
      <c r="A46" s="45">
        <f>+A42+1</f>
        <v>10</v>
      </c>
      <c r="B46" s="249" t="s">
        <v>275</v>
      </c>
      <c r="C46" s="114"/>
      <c r="D46" s="110"/>
      <c r="E46" s="134"/>
      <c r="F46" s="130"/>
      <c r="H46" s="175"/>
    </row>
    <row r="47" spans="1:14" ht="12.75" customHeight="1">
      <c r="A47" s="45"/>
      <c r="B47" s="59"/>
      <c r="C47" s="111"/>
      <c r="D47" s="131"/>
      <c r="E47" s="132"/>
      <c r="F47" s="133"/>
      <c r="H47" s="73"/>
      <c r="I47" s="172"/>
      <c r="J47" s="173"/>
      <c r="K47" s="173"/>
      <c r="L47" s="173"/>
    </row>
    <row r="48" spans="1:14" ht="12.75" customHeight="1">
      <c r="A48" s="45"/>
      <c r="B48" s="72" t="s">
        <v>270</v>
      </c>
      <c r="C48" s="114" t="s">
        <v>16</v>
      </c>
      <c r="D48" s="131">
        <v>0</v>
      </c>
      <c r="E48" s="129"/>
      <c r="F48" s="375">
        <f>D48*E48</f>
        <v>0</v>
      </c>
    </row>
    <row r="49" spans="1:10" ht="12.75" customHeight="1">
      <c r="A49" s="45"/>
      <c r="B49" s="72"/>
      <c r="C49" s="114"/>
      <c r="D49" s="110"/>
      <c r="E49" s="134"/>
      <c r="F49" s="130"/>
    </row>
    <row r="50" spans="1:10" ht="191.25">
      <c r="A50" s="45">
        <f>+A46+1</f>
        <v>11</v>
      </c>
      <c r="B50" s="264" t="s">
        <v>47</v>
      </c>
      <c r="C50" s="114"/>
      <c r="D50" s="110"/>
      <c r="E50" s="134"/>
      <c r="F50" s="130"/>
      <c r="G50" s="174"/>
      <c r="H50" s="73"/>
      <c r="I50" s="172"/>
    </row>
    <row r="51" spans="1:10" ht="12.75" customHeight="1">
      <c r="A51" s="45"/>
      <c r="B51" s="59"/>
      <c r="C51" s="111"/>
      <c r="D51" s="131"/>
      <c r="E51" s="132"/>
      <c r="F51" s="133"/>
      <c r="I51" s="179"/>
    </row>
    <row r="52" spans="1:10" ht="12.75" customHeight="1">
      <c r="A52" s="45"/>
      <c r="B52" s="72" t="s">
        <v>270</v>
      </c>
      <c r="C52" s="114" t="s">
        <v>14</v>
      </c>
      <c r="D52" s="131">
        <v>0</v>
      </c>
      <c r="E52" s="129"/>
      <c r="F52" s="375">
        <f>D52*E52</f>
        <v>0</v>
      </c>
    </row>
    <row r="53" spans="1:10" ht="12.75" customHeight="1">
      <c r="A53" s="45"/>
      <c r="B53" s="72"/>
      <c r="C53" s="114"/>
      <c r="D53" s="110"/>
      <c r="E53" s="134"/>
      <c r="F53" s="130"/>
    </row>
    <row r="54" spans="1:10" ht="165.75">
      <c r="A54" s="45">
        <f>+A50+1</f>
        <v>12</v>
      </c>
      <c r="B54" s="72" t="s">
        <v>78</v>
      </c>
      <c r="C54" s="114"/>
      <c r="D54" s="110"/>
      <c r="E54" s="134"/>
      <c r="F54" s="130"/>
      <c r="H54" s="396"/>
      <c r="I54" s="396"/>
      <c r="J54" s="397"/>
    </row>
    <row r="55" spans="1:10" ht="12.75" customHeight="1">
      <c r="A55" s="45"/>
      <c r="B55" s="59"/>
      <c r="C55" s="111"/>
      <c r="D55" s="131"/>
      <c r="E55" s="132"/>
      <c r="F55" s="133"/>
    </row>
    <row r="56" spans="1:10" ht="12.75" customHeight="1">
      <c r="A56" s="45"/>
      <c r="B56" s="72" t="s">
        <v>270</v>
      </c>
      <c r="C56" s="114" t="s">
        <v>13</v>
      </c>
      <c r="D56" s="131">
        <v>0</v>
      </c>
      <c r="E56" s="129"/>
      <c r="F56" s="375">
        <f>D56*E56</f>
        <v>0</v>
      </c>
    </row>
    <row r="57" spans="1:10" ht="12.75" customHeight="1">
      <c r="A57" s="45"/>
      <c r="B57" s="59"/>
      <c r="C57" s="115"/>
      <c r="D57" s="135"/>
      <c r="E57" s="136"/>
      <c r="F57" s="137"/>
    </row>
    <row r="58" spans="1:10" ht="267.75">
      <c r="A58" s="45">
        <f>+A54+1</f>
        <v>13</v>
      </c>
      <c r="B58" s="439" t="s">
        <v>125</v>
      </c>
      <c r="C58" s="114"/>
      <c r="D58" s="135"/>
      <c r="E58" s="134"/>
      <c r="F58" s="130"/>
    </row>
    <row r="59" spans="1:10" ht="12.75" customHeight="1">
      <c r="A59" s="45"/>
      <c r="B59" s="59"/>
      <c r="C59" s="111"/>
      <c r="D59" s="131"/>
      <c r="E59" s="132"/>
      <c r="F59" s="133"/>
    </row>
    <row r="60" spans="1:10" ht="12.75" customHeight="1">
      <c r="A60" s="45"/>
      <c r="B60" s="72" t="s">
        <v>270</v>
      </c>
      <c r="C60" s="114" t="s">
        <v>13</v>
      </c>
      <c r="D60" s="131">
        <v>0</v>
      </c>
      <c r="E60" s="129"/>
      <c r="F60" s="375">
        <f>D60*E60</f>
        <v>0</v>
      </c>
    </row>
    <row r="61" spans="1:10" ht="15">
      <c r="A61" s="45"/>
      <c r="B61" s="72"/>
      <c r="C61" s="111"/>
      <c r="D61" s="131"/>
      <c r="E61" s="134"/>
      <c r="F61" s="130"/>
    </row>
    <row r="62" spans="1:10" ht="140.25">
      <c r="A62" s="45">
        <v>14</v>
      </c>
      <c r="B62" s="20" t="s">
        <v>80</v>
      </c>
      <c r="C62" s="36"/>
      <c r="D62" s="135"/>
      <c r="E62" s="135"/>
      <c r="F62" s="121"/>
    </row>
    <row r="63" spans="1:10" ht="15">
      <c r="A63" s="45"/>
      <c r="B63" s="59"/>
      <c r="C63" s="111"/>
      <c r="D63" s="131"/>
      <c r="E63" s="132"/>
      <c r="F63" s="133"/>
    </row>
    <row r="64" spans="1:10" ht="15">
      <c r="A64" s="45"/>
      <c r="B64" s="72" t="s">
        <v>270</v>
      </c>
      <c r="C64" s="114" t="s">
        <v>13</v>
      </c>
      <c r="D64" s="131">
        <v>270</v>
      </c>
      <c r="E64" s="129"/>
      <c r="F64" s="375">
        <f>D64*E64</f>
        <v>0</v>
      </c>
    </row>
    <row r="65" spans="1:9" ht="12.75" customHeight="1">
      <c r="A65" s="45"/>
      <c r="B65" s="72"/>
      <c r="C65" s="111"/>
      <c r="D65" s="131"/>
      <c r="E65" s="134"/>
      <c r="F65" s="130"/>
      <c r="G65" s="178"/>
    </row>
    <row r="66" spans="1:9" ht="102">
      <c r="A66" s="45">
        <v>15</v>
      </c>
      <c r="B66" s="20" t="s">
        <v>79</v>
      </c>
      <c r="C66" s="111"/>
      <c r="D66" s="131"/>
      <c r="E66" s="135"/>
      <c r="F66" s="121"/>
    </row>
    <row r="67" spans="1:9" ht="12.75" customHeight="1">
      <c r="A67" s="45"/>
      <c r="B67" s="59"/>
      <c r="C67" s="111"/>
      <c r="D67" s="131"/>
      <c r="E67" s="132"/>
      <c r="F67" s="133"/>
      <c r="H67"/>
      <c r="I67"/>
    </row>
    <row r="68" spans="1:9" ht="12.75" customHeight="1">
      <c r="A68" s="45"/>
      <c r="B68" s="72" t="s">
        <v>270</v>
      </c>
      <c r="C68" s="114" t="s">
        <v>13</v>
      </c>
      <c r="D68" s="131">
        <f>(D16+D20+D24)</f>
        <v>305</v>
      </c>
      <c r="E68" s="129"/>
      <c r="F68" s="375">
        <f>D68*E68</f>
        <v>0</v>
      </c>
      <c r="H68"/>
      <c r="I68"/>
    </row>
    <row r="69" spans="1:9" ht="12.75" customHeight="1">
      <c r="A69" s="45"/>
      <c r="B69" s="20"/>
      <c r="C69" s="111"/>
      <c r="D69" s="135"/>
      <c r="E69" s="136"/>
      <c r="F69" s="123"/>
      <c r="H69"/>
      <c r="I69"/>
    </row>
    <row r="70" spans="1:9" ht="76.5">
      <c r="A70" s="45">
        <v>16</v>
      </c>
      <c r="B70" s="20" t="s">
        <v>124</v>
      </c>
      <c r="C70" s="111"/>
      <c r="D70" s="131"/>
      <c r="E70" s="135"/>
      <c r="F70" s="121"/>
    </row>
    <row r="71" spans="1:9" ht="12.75" customHeight="1">
      <c r="A71" s="45"/>
      <c r="B71" s="59"/>
      <c r="C71" s="111"/>
      <c r="D71" s="131"/>
      <c r="E71" s="132"/>
      <c r="F71" s="133"/>
      <c r="H71"/>
      <c r="I71"/>
    </row>
    <row r="72" spans="1:9" ht="12.75" customHeight="1">
      <c r="A72" s="45"/>
      <c r="B72" s="72" t="s">
        <v>270</v>
      </c>
      <c r="C72" s="114" t="s">
        <v>13</v>
      </c>
      <c r="D72" s="131">
        <f>(D16+D20+D24)-D68</f>
        <v>0</v>
      </c>
      <c r="E72" s="129"/>
      <c r="F72" s="375">
        <f>D72*E72</f>
        <v>0</v>
      </c>
      <c r="H72"/>
      <c r="I72"/>
    </row>
    <row r="73" spans="1:9" ht="12.75" customHeight="1">
      <c r="A73" s="45"/>
      <c r="B73" s="189"/>
      <c r="C73" s="112"/>
      <c r="D73" s="131"/>
      <c r="E73" s="185"/>
      <c r="F73" s="123"/>
      <c r="H73"/>
      <c r="I73"/>
    </row>
    <row r="74" spans="1:9" s="353" customFormat="1" ht="47.25" customHeight="1">
      <c r="A74" s="45">
        <v>17</v>
      </c>
      <c r="B74" s="20" t="s">
        <v>277</v>
      </c>
      <c r="C74" s="351"/>
      <c r="D74" s="352"/>
      <c r="E74" s="352"/>
      <c r="G74" s="354"/>
      <c r="H74" s="352"/>
      <c r="I74" s="352"/>
    </row>
    <row r="75" spans="1:9" s="353" customFormat="1" ht="14.25">
      <c r="A75" s="45"/>
      <c r="B75" s="20"/>
      <c r="C75" s="351"/>
      <c r="D75" s="352"/>
      <c r="E75" s="352"/>
      <c r="G75" s="354"/>
      <c r="H75" s="352"/>
      <c r="I75" s="352"/>
    </row>
    <row r="76" spans="1:9" s="353" customFormat="1" ht="14.25">
      <c r="A76" s="355"/>
      <c r="B76" s="72" t="s">
        <v>270</v>
      </c>
      <c r="C76" s="114" t="s">
        <v>13</v>
      </c>
      <c r="D76" s="357">
        <v>2</v>
      </c>
      <c r="E76" s="131"/>
      <c r="F76" s="375">
        <f>D76*E76</f>
        <v>0</v>
      </c>
      <c r="G76" s="352"/>
      <c r="H76" s="352"/>
      <c r="I76" s="352"/>
    </row>
    <row r="77" spans="1:9" s="353" customFormat="1" ht="14.25">
      <c r="A77" s="355"/>
      <c r="B77" s="356"/>
      <c r="C77" s="352"/>
      <c r="D77" s="352"/>
      <c r="E77" s="352"/>
      <c r="G77" s="352"/>
      <c r="H77" s="352"/>
      <c r="I77" s="352"/>
    </row>
    <row r="78" spans="1:9" s="353" customFormat="1" ht="51">
      <c r="A78" s="45">
        <v>18</v>
      </c>
      <c r="B78" s="20" t="s">
        <v>312</v>
      </c>
      <c r="C78" s="351"/>
      <c r="D78" s="352"/>
      <c r="E78" s="352"/>
      <c r="G78" s="354"/>
      <c r="H78" s="352"/>
      <c r="I78" s="352"/>
    </row>
    <row r="79" spans="1:9" s="353" customFormat="1" ht="14.25">
      <c r="A79" s="45"/>
      <c r="B79" s="20"/>
      <c r="C79" s="351"/>
      <c r="D79" s="352"/>
      <c r="E79" s="352"/>
      <c r="G79" s="354"/>
      <c r="H79" s="352"/>
      <c r="I79" s="352"/>
    </row>
    <row r="80" spans="1:9" s="353" customFormat="1" ht="14.25">
      <c r="A80" s="355"/>
      <c r="B80" s="72" t="s">
        <v>270</v>
      </c>
      <c r="C80" s="114" t="s">
        <v>12</v>
      </c>
      <c r="D80" s="357">
        <v>2</v>
      </c>
      <c r="E80" s="131"/>
      <c r="F80" s="375">
        <f>D80*E80</f>
        <v>0</v>
      </c>
      <c r="G80" s="352"/>
      <c r="H80" s="352"/>
      <c r="I80" s="352"/>
    </row>
    <row r="81" spans="1:9" ht="12.75" customHeight="1">
      <c r="A81" s="45"/>
      <c r="B81" s="189"/>
      <c r="C81" s="112"/>
      <c r="D81" s="131"/>
      <c r="E81" s="185"/>
      <c r="F81" s="123"/>
      <c r="H81"/>
      <c r="I81"/>
    </row>
    <row r="82" spans="1:9" s="353" customFormat="1" ht="25.5">
      <c r="A82" s="45">
        <v>19</v>
      </c>
      <c r="B82" s="20" t="s">
        <v>278</v>
      </c>
      <c r="C82" s="351"/>
      <c r="D82" s="352"/>
      <c r="E82" s="352"/>
      <c r="G82" s="354"/>
      <c r="H82" s="352"/>
      <c r="I82" s="352"/>
    </row>
    <row r="83" spans="1:9" s="353" customFormat="1" ht="14.25">
      <c r="A83" s="45"/>
      <c r="B83" s="20"/>
      <c r="C83" s="351"/>
      <c r="D83" s="352"/>
      <c r="E83" s="352"/>
      <c r="G83" s="354"/>
      <c r="H83" s="352"/>
      <c r="I83" s="352"/>
    </row>
    <row r="84" spans="1:9" s="353" customFormat="1" ht="14.25">
      <c r="A84" s="355"/>
      <c r="B84" s="72" t="s">
        <v>270</v>
      </c>
      <c r="C84" s="114" t="s">
        <v>12</v>
      </c>
      <c r="D84" s="357">
        <v>2</v>
      </c>
      <c r="E84" s="131"/>
      <c r="F84" s="375">
        <f>D84*E84</f>
        <v>0</v>
      </c>
      <c r="G84" s="352"/>
      <c r="H84" s="352"/>
      <c r="I84" s="352"/>
    </row>
    <row r="85" spans="1:9" s="353" customFormat="1" ht="14.25">
      <c r="A85" s="355"/>
      <c r="B85" s="72"/>
      <c r="C85" s="114"/>
      <c r="D85" s="357"/>
      <c r="E85" s="131"/>
      <c r="F85" s="375"/>
      <c r="G85" s="352"/>
      <c r="H85" s="352"/>
      <c r="I85" s="352"/>
    </row>
    <row r="86" spans="1:9" ht="12.75" customHeight="1">
      <c r="A86" s="45"/>
      <c r="B86" s="20" t="s">
        <v>63</v>
      </c>
      <c r="C86" s="111"/>
      <c r="D86" s="135"/>
      <c r="E86" s="136"/>
      <c r="F86" s="123"/>
      <c r="H86"/>
      <c r="I86"/>
    </row>
    <row r="87" spans="1:9" ht="12.75" customHeight="1">
      <c r="A87" s="45"/>
      <c r="B87" s="59"/>
      <c r="C87" s="111"/>
      <c r="D87" s="131"/>
      <c r="E87" s="132"/>
      <c r="F87" s="133"/>
      <c r="H87"/>
      <c r="I87"/>
    </row>
    <row r="88" spans="1:9" ht="12.75" customHeight="1">
      <c r="A88" s="45"/>
      <c r="B88" s="72" t="s">
        <v>270</v>
      </c>
      <c r="C88" s="114"/>
      <c r="D88" s="131"/>
      <c r="E88" s="129"/>
      <c r="F88" s="375">
        <f>ROUND(+F12+F16+F20+F24+F28+F32+F36+F40+F44+F48+F52+F56+F60+F64+F68+F72+F76+F80+F84,0)</f>
        <v>0</v>
      </c>
      <c r="H88"/>
      <c r="I88"/>
    </row>
    <row r="89" spans="1:9" ht="12.75" customHeight="1">
      <c r="A89" s="45"/>
      <c r="B89" s="20"/>
      <c r="C89" s="111"/>
      <c r="D89" s="135"/>
      <c r="E89" s="136"/>
      <c r="F89" s="123"/>
      <c r="H89"/>
      <c r="I89"/>
    </row>
    <row r="90" spans="1:9" ht="16.5" thickBot="1">
      <c r="A90" s="22" t="s">
        <v>36</v>
      </c>
      <c r="B90" s="109" t="s">
        <v>45</v>
      </c>
      <c r="C90" s="116"/>
      <c r="D90" s="135"/>
      <c r="E90" s="105" t="s">
        <v>35</v>
      </c>
      <c r="F90" s="105">
        <f>SUM(F88:F88)</f>
        <v>0</v>
      </c>
      <c r="H90"/>
      <c r="I90"/>
    </row>
    <row r="91" spans="1:9" ht="12.75" customHeight="1" thickTop="1">
      <c r="A91" s="45"/>
      <c r="B91" s="20"/>
      <c r="C91" s="116"/>
      <c r="D91" s="135"/>
      <c r="E91" s="135"/>
      <c r="F91" s="121"/>
      <c r="H91"/>
      <c r="I91"/>
    </row>
    <row r="92" spans="1:9" ht="12.75" customHeight="1">
      <c r="A92" s="45"/>
      <c r="B92" s="20"/>
      <c r="C92" s="116"/>
      <c r="D92" s="135"/>
      <c r="E92" s="135"/>
      <c r="F92" s="121"/>
      <c r="H92"/>
      <c r="I92"/>
    </row>
    <row r="93" spans="1:9" ht="12.75" customHeight="1">
      <c r="A93" s="45"/>
      <c r="B93" s="20"/>
      <c r="C93" s="111"/>
      <c r="D93" s="135"/>
      <c r="E93" s="135"/>
      <c r="F93" s="121"/>
      <c r="H93"/>
      <c r="I93"/>
    </row>
    <row r="94" spans="1:9" ht="12.75" customHeight="1">
      <c r="A94" s="45"/>
      <c r="B94" s="55"/>
      <c r="C94" s="111"/>
      <c r="D94" s="135"/>
      <c r="E94" s="135"/>
      <c r="F94" s="121"/>
      <c r="H94"/>
      <c r="I94"/>
    </row>
    <row r="95" spans="1:9" ht="12.75" customHeight="1">
      <c r="A95" s="45"/>
      <c r="B95" s="55"/>
      <c r="C95" s="111"/>
      <c r="D95" s="135"/>
      <c r="E95" s="135"/>
      <c r="F95" s="121"/>
      <c r="H95"/>
      <c r="I95"/>
    </row>
    <row r="97" spans="2:9" ht="12.75" customHeight="1">
      <c r="B97" s="69"/>
      <c r="C97" s="114"/>
      <c r="D97" s="110"/>
      <c r="E97" s="134"/>
      <c r="F97" s="130"/>
      <c r="H97"/>
      <c r="I97"/>
    </row>
    <row r="99" spans="2:9" ht="12.75" customHeight="1">
      <c r="B99" s="66"/>
      <c r="C99" s="117"/>
      <c r="D99" s="138"/>
      <c r="E99" s="139"/>
      <c r="F99" s="123"/>
      <c r="H99"/>
      <c r="I99"/>
    </row>
  </sheetData>
  <pageMargins left="0.78740157480314965" right="0.19685039370078741" top="0.19685039370078741" bottom="0.19685039370078741" header="0" footer="0.19685039370078741"/>
  <pageSetup paperSize="9" orientation="portrait" r:id="rId1"/>
  <headerFooter>
    <oddFooter>Stran &amp;P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K165"/>
  <sheetViews>
    <sheetView showZeros="0" zoomScaleNormal="100" workbookViewId="0">
      <selection activeCell="E13" sqref="E13"/>
    </sheetView>
  </sheetViews>
  <sheetFormatPr defaultRowHeight="12.75" customHeight="1"/>
  <cols>
    <col min="1" max="1" width="5.85546875" style="79" customWidth="1"/>
    <col min="2" max="2" width="30.7109375" style="79" customWidth="1"/>
    <col min="3" max="3" width="4.5703125" style="465" customWidth="1"/>
    <col min="4" max="4" width="8.5703125" style="145" customWidth="1"/>
    <col min="5" max="6" width="12.7109375" style="118" customWidth="1"/>
    <col min="7" max="7" width="12.7109375" style="119" customWidth="1"/>
    <col min="251" max="251" width="4.7109375" customWidth="1"/>
    <col min="252" max="252" width="30.7109375" customWidth="1"/>
    <col min="253" max="253" width="4.7109375" customWidth="1"/>
    <col min="254" max="254" width="13.7109375" customWidth="1"/>
    <col min="255" max="257" width="12.7109375" customWidth="1"/>
    <col min="259" max="259" width="21" customWidth="1"/>
    <col min="260" max="260" width="36.5703125" customWidth="1"/>
    <col min="507" max="507" width="4.7109375" customWidth="1"/>
    <col min="508" max="508" width="30.7109375" customWidth="1"/>
    <col min="509" max="509" width="4.7109375" customWidth="1"/>
    <col min="510" max="510" width="13.7109375" customWidth="1"/>
    <col min="511" max="513" width="12.7109375" customWidth="1"/>
    <col min="515" max="515" width="21" customWidth="1"/>
    <col min="516" max="516" width="36.5703125" customWidth="1"/>
    <col min="763" max="763" width="4.7109375" customWidth="1"/>
    <col min="764" max="764" width="30.7109375" customWidth="1"/>
    <col min="765" max="765" width="4.7109375" customWidth="1"/>
    <col min="766" max="766" width="13.7109375" customWidth="1"/>
    <col min="767" max="769" width="12.7109375" customWidth="1"/>
    <col min="771" max="771" width="21" customWidth="1"/>
    <col min="772" max="772" width="36.5703125" customWidth="1"/>
    <col min="1019" max="1019" width="4.7109375" customWidth="1"/>
    <col min="1020" max="1020" width="30.7109375" customWidth="1"/>
    <col min="1021" max="1021" width="4.7109375" customWidth="1"/>
    <col min="1022" max="1022" width="13.7109375" customWidth="1"/>
    <col min="1023" max="1025" width="12.7109375" customWidth="1"/>
    <col min="1027" max="1027" width="21" customWidth="1"/>
    <col min="1028" max="1028" width="36.5703125" customWidth="1"/>
    <col min="1275" max="1275" width="4.7109375" customWidth="1"/>
    <col min="1276" max="1276" width="30.7109375" customWidth="1"/>
    <col min="1277" max="1277" width="4.7109375" customWidth="1"/>
    <col min="1278" max="1278" width="13.7109375" customWidth="1"/>
    <col min="1279" max="1281" width="12.7109375" customWidth="1"/>
    <col min="1283" max="1283" width="21" customWidth="1"/>
    <col min="1284" max="1284" width="36.5703125" customWidth="1"/>
    <col min="1531" max="1531" width="4.7109375" customWidth="1"/>
    <col min="1532" max="1532" width="30.7109375" customWidth="1"/>
    <col min="1533" max="1533" width="4.7109375" customWidth="1"/>
    <col min="1534" max="1534" width="13.7109375" customWidth="1"/>
    <col min="1535" max="1537" width="12.7109375" customWidth="1"/>
    <col min="1539" max="1539" width="21" customWidth="1"/>
    <col min="1540" max="1540" width="36.5703125" customWidth="1"/>
    <col min="1787" max="1787" width="4.7109375" customWidth="1"/>
    <col min="1788" max="1788" width="30.7109375" customWidth="1"/>
    <col min="1789" max="1789" width="4.7109375" customWidth="1"/>
    <col min="1790" max="1790" width="13.7109375" customWidth="1"/>
    <col min="1791" max="1793" width="12.7109375" customWidth="1"/>
    <col min="1795" max="1795" width="21" customWidth="1"/>
    <col min="1796" max="1796" width="36.5703125" customWidth="1"/>
    <col min="2043" max="2043" width="4.7109375" customWidth="1"/>
    <col min="2044" max="2044" width="30.7109375" customWidth="1"/>
    <col min="2045" max="2045" width="4.7109375" customWidth="1"/>
    <col min="2046" max="2046" width="13.7109375" customWidth="1"/>
    <col min="2047" max="2049" width="12.7109375" customWidth="1"/>
    <col min="2051" max="2051" width="21" customWidth="1"/>
    <col min="2052" max="2052" width="36.5703125" customWidth="1"/>
    <col min="2299" max="2299" width="4.7109375" customWidth="1"/>
    <col min="2300" max="2300" width="30.7109375" customWidth="1"/>
    <col min="2301" max="2301" width="4.7109375" customWidth="1"/>
    <col min="2302" max="2302" width="13.7109375" customWidth="1"/>
    <col min="2303" max="2305" width="12.7109375" customWidth="1"/>
    <col min="2307" max="2307" width="21" customWidth="1"/>
    <col min="2308" max="2308" width="36.5703125" customWidth="1"/>
    <col min="2555" max="2555" width="4.7109375" customWidth="1"/>
    <col min="2556" max="2556" width="30.7109375" customWidth="1"/>
    <col min="2557" max="2557" width="4.7109375" customWidth="1"/>
    <col min="2558" max="2558" width="13.7109375" customWidth="1"/>
    <col min="2559" max="2561" width="12.7109375" customWidth="1"/>
    <col min="2563" max="2563" width="21" customWidth="1"/>
    <col min="2564" max="2564" width="36.5703125" customWidth="1"/>
    <col min="2811" max="2811" width="4.7109375" customWidth="1"/>
    <col min="2812" max="2812" width="30.7109375" customWidth="1"/>
    <col min="2813" max="2813" width="4.7109375" customWidth="1"/>
    <col min="2814" max="2814" width="13.7109375" customWidth="1"/>
    <col min="2815" max="2817" width="12.7109375" customWidth="1"/>
    <col min="2819" max="2819" width="21" customWidth="1"/>
    <col min="2820" max="2820" width="36.5703125" customWidth="1"/>
    <col min="3067" max="3067" width="4.7109375" customWidth="1"/>
    <col min="3068" max="3068" width="30.7109375" customWidth="1"/>
    <col min="3069" max="3069" width="4.7109375" customWidth="1"/>
    <col min="3070" max="3070" width="13.7109375" customWidth="1"/>
    <col min="3071" max="3073" width="12.7109375" customWidth="1"/>
    <col min="3075" max="3075" width="21" customWidth="1"/>
    <col min="3076" max="3076" width="36.5703125" customWidth="1"/>
    <col min="3323" max="3323" width="4.7109375" customWidth="1"/>
    <col min="3324" max="3324" width="30.7109375" customWidth="1"/>
    <col min="3325" max="3325" width="4.7109375" customWidth="1"/>
    <col min="3326" max="3326" width="13.7109375" customWidth="1"/>
    <col min="3327" max="3329" width="12.7109375" customWidth="1"/>
    <col min="3331" max="3331" width="21" customWidth="1"/>
    <col min="3332" max="3332" width="36.5703125" customWidth="1"/>
    <col min="3579" max="3579" width="4.7109375" customWidth="1"/>
    <col min="3580" max="3580" width="30.7109375" customWidth="1"/>
    <col min="3581" max="3581" width="4.7109375" customWidth="1"/>
    <col min="3582" max="3582" width="13.7109375" customWidth="1"/>
    <col min="3583" max="3585" width="12.7109375" customWidth="1"/>
    <col min="3587" max="3587" width="21" customWidth="1"/>
    <col min="3588" max="3588" width="36.5703125" customWidth="1"/>
    <col min="3835" max="3835" width="4.7109375" customWidth="1"/>
    <col min="3836" max="3836" width="30.7109375" customWidth="1"/>
    <col min="3837" max="3837" width="4.7109375" customWidth="1"/>
    <col min="3838" max="3838" width="13.7109375" customWidth="1"/>
    <col min="3839" max="3841" width="12.7109375" customWidth="1"/>
    <col min="3843" max="3843" width="21" customWidth="1"/>
    <col min="3844" max="3844" width="36.5703125" customWidth="1"/>
    <col min="4091" max="4091" width="4.7109375" customWidth="1"/>
    <col min="4092" max="4092" width="30.7109375" customWidth="1"/>
    <col min="4093" max="4093" width="4.7109375" customWidth="1"/>
    <col min="4094" max="4094" width="13.7109375" customWidth="1"/>
    <col min="4095" max="4097" width="12.7109375" customWidth="1"/>
    <col min="4099" max="4099" width="21" customWidth="1"/>
    <col min="4100" max="4100" width="36.5703125" customWidth="1"/>
    <col min="4347" max="4347" width="4.7109375" customWidth="1"/>
    <col min="4348" max="4348" width="30.7109375" customWidth="1"/>
    <col min="4349" max="4349" width="4.7109375" customWidth="1"/>
    <col min="4350" max="4350" width="13.7109375" customWidth="1"/>
    <col min="4351" max="4353" width="12.7109375" customWidth="1"/>
    <col min="4355" max="4355" width="21" customWidth="1"/>
    <col min="4356" max="4356" width="36.5703125" customWidth="1"/>
    <col min="4603" max="4603" width="4.7109375" customWidth="1"/>
    <col min="4604" max="4604" width="30.7109375" customWidth="1"/>
    <col min="4605" max="4605" width="4.7109375" customWidth="1"/>
    <col min="4606" max="4606" width="13.7109375" customWidth="1"/>
    <col min="4607" max="4609" width="12.7109375" customWidth="1"/>
    <col min="4611" max="4611" width="21" customWidth="1"/>
    <col min="4612" max="4612" width="36.5703125" customWidth="1"/>
    <col min="4859" max="4859" width="4.7109375" customWidth="1"/>
    <col min="4860" max="4860" width="30.7109375" customWidth="1"/>
    <col min="4861" max="4861" width="4.7109375" customWidth="1"/>
    <col min="4862" max="4862" width="13.7109375" customWidth="1"/>
    <col min="4863" max="4865" width="12.7109375" customWidth="1"/>
    <col min="4867" max="4867" width="21" customWidth="1"/>
    <col min="4868" max="4868" width="36.5703125" customWidth="1"/>
    <col min="5115" max="5115" width="4.7109375" customWidth="1"/>
    <col min="5116" max="5116" width="30.7109375" customWidth="1"/>
    <col min="5117" max="5117" width="4.7109375" customWidth="1"/>
    <col min="5118" max="5118" width="13.7109375" customWidth="1"/>
    <col min="5119" max="5121" width="12.7109375" customWidth="1"/>
    <col min="5123" max="5123" width="21" customWidth="1"/>
    <col min="5124" max="5124" width="36.5703125" customWidth="1"/>
    <col min="5371" max="5371" width="4.7109375" customWidth="1"/>
    <col min="5372" max="5372" width="30.7109375" customWidth="1"/>
    <col min="5373" max="5373" width="4.7109375" customWidth="1"/>
    <col min="5374" max="5374" width="13.7109375" customWidth="1"/>
    <col min="5375" max="5377" width="12.7109375" customWidth="1"/>
    <col min="5379" max="5379" width="21" customWidth="1"/>
    <col min="5380" max="5380" width="36.5703125" customWidth="1"/>
    <col min="5627" max="5627" width="4.7109375" customWidth="1"/>
    <col min="5628" max="5628" width="30.7109375" customWidth="1"/>
    <col min="5629" max="5629" width="4.7109375" customWidth="1"/>
    <col min="5630" max="5630" width="13.7109375" customWidth="1"/>
    <col min="5631" max="5633" width="12.7109375" customWidth="1"/>
    <col min="5635" max="5635" width="21" customWidth="1"/>
    <col min="5636" max="5636" width="36.5703125" customWidth="1"/>
    <col min="5883" max="5883" width="4.7109375" customWidth="1"/>
    <col min="5884" max="5884" width="30.7109375" customWidth="1"/>
    <col min="5885" max="5885" width="4.7109375" customWidth="1"/>
    <col min="5886" max="5886" width="13.7109375" customWidth="1"/>
    <col min="5887" max="5889" width="12.7109375" customWidth="1"/>
    <col min="5891" max="5891" width="21" customWidth="1"/>
    <col min="5892" max="5892" width="36.5703125" customWidth="1"/>
    <col min="6139" max="6139" width="4.7109375" customWidth="1"/>
    <col min="6140" max="6140" width="30.7109375" customWidth="1"/>
    <col min="6141" max="6141" width="4.7109375" customWidth="1"/>
    <col min="6142" max="6142" width="13.7109375" customWidth="1"/>
    <col min="6143" max="6145" width="12.7109375" customWidth="1"/>
    <col min="6147" max="6147" width="21" customWidth="1"/>
    <col min="6148" max="6148" width="36.5703125" customWidth="1"/>
    <col min="6395" max="6395" width="4.7109375" customWidth="1"/>
    <col min="6396" max="6396" width="30.7109375" customWidth="1"/>
    <col min="6397" max="6397" width="4.7109375" customWidth="1"/>
    <col min="6398" max="6398" width="13.7109375" customWidth="1"/>
    <col min="6399" max="6401" width="12.7109375" customWidth="1"/>
    <col min="6403" max="6403" width="21" customWidth="1"/>
    <col min="6404" max="6404" width="36.5703125" customWidth="1"/>
    <col min="6651" max="6651" width="4.7109375" customWidth="1"/>
    <col min="6652" max="6652" width="30.7109375" customWidth="1"/>
    <col min="6653" max="6653" width="4.7109375" customWidth="1"/>
    <col min="6654" max="6654" width="13.7109375" customWidth="1"/>
    <col min="6655" max="6657" width="12.7109375" customWidth="1"/>
    <col min="6659" max="6659" width="21" customWidth="1"/>
    <col min="6660" max="6660" width="36.5703125" customWidth="1"/>
    <col min="6907" max="6907" width="4.7109375" customWidth="1"/>
    <col min="6908" max="6908" width="30.7109375" customWidth="1"/>
    <col min="6909" max="6909" width="4.7109375" customWidth="1"/>
    <col min="6910" max="6910" width="13.7109375" customWidth="1"/>
    <col min="6911" max="6913" width="12.7109375" customWidth="1"/>
    <col min="6915" max="6915" width="21" customWidth="1"/>
    <col min="6916" max="6916" width="36.5703125" customWidth="1"/>
    <col min="7163" max="7163" width="4.7109375" customWidth="1"/>
    <col min="7164" max="7164" width="30.7109375" customWidth="1"/>
    <col min="7165" max="7165" width="4.7109375" customWidth="1"/>
    <col min="7166" max="7166" width="13.7109375" customWidth="1"/>
    <col min="7167" max="7169" width="12.7109375" customWidth="1"/>
    <col min="7171" max="7171" width="21" customWidth="1"/>
    <col min="7172" max="7172" width="36.5703125" customWidth="1"/>
    <col min="7419" max="7419" width="4.7109375" customWidth="1"/>
    <col min="7420" max="7420" width="30.7109375" customWidth="1"/>
    <col min="7421" max="7421" width="4.7109375" customWidth="1"/>
    <col min="7422" max="7422" width="13.7109375" customWidth="1"/>
    <col min="7423" max="7425" width="12.7109375" customWidth="1"/>
    <col min="7427" max="7427" width="21" customWidth="1"/>
    <col min="7428" max="7428" width="36.5703125" customWidth="1"/>
    <col min="7675" max="7675" width="4.7109375" customWidth="1"/>
    <col min="7676" max="7676" width="30.7109375" customWidth="1"/>
    <col min="7677" max="7677" width="4.7109375" customWidth="1"/>
    <col min="7678" max="7678" width="13.7109375" customWidth="1"/>
    <col min="7679" max="7681" width="12.7109375" customWidth="1"/>
    <col min="7683" max="7683" width="21" customWidth="1"/>
    <col min="7684" max="7684" width="36.5703125" customWidth="1"/>
    <col min="7931" max="7931" width="4.7109375" customWidth="1"/>
    <col min="7932" max="7932" width="30.7109375" customWidth="1"/>
    <col min="7933" max="7933" width="4.7109375" customWidth="1"/>
    <col min="7934" max="7934" width="13.7109375" customWidth="1"/>
    <col min="7935" max="7937" width="12.7109375" customWidth="1"/>
    <col min="7939" max="7939" width="21" customWidth="1"/>
    <col min="7940" max="7940" width="36.5703125" customWidth="1"/>
    <col min="8187" max="8187" width="4.7109375" customWidth="1"/>
    <col min="8188" max="8188" width="30.7109375" customWidth="1"/>
    <col min="8189" max="8189" width="4.7109375" customWidth="1"/>
    <col min="8190" max="8190" width="13.7109375" customWidth="1"/>
    <col min="8191" max="8193" width="12.7109375" customWidth="1"/>
    <col min="8195" max="8195" width="21" customWidth="1"/>
    <col min="8196" max="8196" width="36.5703125" customWidth="1"/>
    <col min="8443" max="8443" width="4.7109375" customWidth="1"/>
    <col min="8444" max="8444" width="30.7109375" customWidth="1"/>
    <col min="8445" max="8445" width="4.7109375" customWidth="1"/>
    <col min="8446" max="8446" width="13.7109375" customWidth="1"/>
    <col min="8447" max="8449" width="12.7109375" customWidth="1"/>
    <col min="8451" max="8451" width="21" customWidth="1"/>
    <col min="8452" max="8452" width="36.5703125" customWidth="1"/>
    <col min="8699" max="8699" width="4.7109375" customWidth="1"/>
    <col min="8700" max="8700" width="30.7109375" customWidth="1"/>
    <col min="8701" max="8701" width="4.7109375" customWidth="1"/>
    <col min="8702" max="8702" width="13.7109375" customWidth="1"/>
    <col min="8703" max="8705" width="12.7109375" customWidth="1"/>
    <col min="8707" max="8707" width="21" customWidth="1"/>
    <col min="8708" max="8708" width="36.5703125" customWidth="1"/>
    <col min="8955" max="8955" width="4.7109375" customWidth="1"/>
    <col min="8956" max="8956" width="30.7109375" customWidth="1"/>
    <col min="8957" max="8957" width="4.7109375" customWidth="1"/>
    <col min="8958" max="8958" width="13.7109375" customWidth="1"/>
    <col min="8959" max="8961" width="12.7109375" customWidth="1"/>
    <col min="8963" max="8963" width="21" customWidth="1"/>
    <col min="8964" max="8964" width="36.5703125" customWidth="1"/>
    <col min="9211" max="9211" width="4.7109375" customWidth="1"/>
    <col min="9212" max="9212" width="30.7109375" customWidth="1"/>
    <col min="9213" max="9213" width="4.7109375" customWidth="1"/>
    <col min="9214" max="9214" width="13.7109375" customWidth="1"/>
    <col min="9215" max="9217" width="12.7109375" customWidth="1"/>
    <col min="9219" max="9219" width="21" customWidth="1"/>
    <col min="9220" max="9220" width="36.5703125" customWidth="1"/>
    <col min="9467" max="9467" width="4.7109375" customWidth="1"/>
    <col min="9468" max="9468" width="30.7109375" customWidth="1"/>
    <col min="9469" max="9469" width="4.7109375" customWidth="1"/>
    <col min="9470" max="9470" width="13.7109375" customWidth="1"/>
    <col min="9471" max="9473" width="12.7109375" customWidth="1"/>
    <col min="9475" max="9475" width="21" customWidth="1"/>
    <col min="9476" max="9476" width="36.5703125" customWidth="1"/>
    <col min="9723" max="9723" width="4.7109375" customWidth="1"/>
    <col min="9724" max="9724" width="30.7109375" customWidth="1"/>
    <col min="9725" max="9725" width="4.7109375" customWidth="1"/>
    <col min="9726" max="9726" width="13.7109375" customWidth="1"/>
    <col min="9727" max="9729" width="12.7109375" customWidth="1"/>
    <col min="9731" max="9731" width="21" customWidth="1"/>
    <col min="9732" max="9732" width="36.5703125" customWidth="1"/>
    <col min="9979" max="9979" width="4.7109375" customWidth="1"/>
    <col min="9980" max="9980" width="30.7109375" customWidth="1"/>
    <col min="9981" max="9981" width="4.7109375" customWidth="1"/>
    <col min="9982" max="9982" width="13.7109375" customWidth="1"/>
    <col min="9983" max="9985" width="12.7109375" customWidth="1"/>
    <col min="9987" max="9987" width="21" customWidth="1"/>
    <col min="9988" max="9988" width="36.5703125" customWidth="1"/>
    <col min="10235" max="10235" width="4.7109375" customWidth="1"/>
    <col min="10236" max="10236" width="30.7109375" customWidth="1"/>
    <col min="10237" max="10237" width="4.7109375" customWidth="1"/>
    <col min="10238" max="10238" width="13.7109375" customWidth="1"/>
    <col min="10239" max="10241" width="12.7109375" customWidth="1"/>
    <col min="10243" max="10243" width="21" customWidth="1"/>
    <col min="10244" max="10244" width="36.5703125" customWidth="1"/>
    <col min="10491" max="10491" width="4.7109375" customWidth="1"/>
    <col min="10492" max="10492" width="30.7109375" customWidth="1"/>
    <col min="10493" max="10493" width="4.7109375" customWidth="1"/>
    <col min="10494" max="10494" width="13.7109375" customWidth="1"/>
    <col min="10495" max="10497" width="12.7109375" customWidth="1"/>
    <col min="10499" max="10499" width="21" customWidth="1"/>
    <col min="10500" max="10500" width="36.5703125" customWidth="1"/>
    <col min="10747" max="10747" width="4.7109375" customWidth="1"/>
    <col min="10748" max="10748" width="30.7109375" customWidth="1"/>
    <col min="10749" max="10749" width="4.7109375" customWidth="1"/>
    <col min="10750" max="10750" width="13.7109375" customWidth="1"/>
    <col min="10751" max="10753" width="12.7109375" customWidth="1"/>
    <col min="10755" max="10755" width="21" customWidth="1"/>
    <col min="10756" max="10756" width="36.5703125" customWidth="1"/>
    <col min="11003" max="11003" width="4.7109375" customWidth="1"/>
    <col min="11004" max="11004" width="30.7109375" customWidth="1"/>
    <col min="11005" max="11005" width="4.7109375" customWidth="1"/>
    <col min="11006" max="11006" width="13.7109375" customWidth="1"/>
    <col min="11007" max="11009" width="12.7109375" customWidth="1"/>
    <col min="11011" max="11011" width="21" customWidth="1"/>
    <col min="11012" max="11012" width="36.5703125" customWidth="1"/>
    <col min="11259" max="11259" width="4.7109375" customWidth="1"/>
    <col min="11260" max="11260" width="30.7109375" customWidth="1"/>
    <col min="11261" max="11261" width="4.7109375" customWidth="1"/>
    <col min="11262" max="11262" width="13.7109375" customWidth="1"/>
    <col min="11263" max="11265" width="12.7109375" customWidth="1"/>
    <col min="11267" max="11267" width="21" customWidth="1"/>
    <col min="11268" max="11268" width="36.5703125" customWidth="1"/>
    <col min="11515" max="11515" width="4.7109375" customWidth="1"/>
    <col min="11516" max="11516" width="30.7109375" customWidth="1"/>
    <col min="11517" max="11517" width="4.7109375" customWidth="1"/>
    <col min="11518" max="11518" width="13.7109375" customWidth="1"/>
    <col min="11519" max="11521" width="12.7109375" customWidth="1"/>
    <col min="11523" max="11523" width="21" customWidth="1"/>
    <col min="11524" max="11524" width="36.5703125" customWidth="1"/>
    <col min="11771" max="11771" width="4.7109375" customWidth="1"/>
    <col min="11772" max="11772" width="30.7109375" customWidth="1"/>
    <col min="11773" max="11773" width="4.7109375" customWidth="1"/>
    <col min="11774" max="11774" width="13.7109375" customWidth="1"/>
    <col min="11775" max="11777" width="12.7109375" customWidth="1"/>
    <col min="11779" max="11779" width="21" customWidth="1"/>
    <col min="11780" max="11780" width="36.5703125" customWidth="1"/>
    <col min="12027" max="12027" width="4.7109375" customWidth="1"/>
    <col min="12028" max="12028" width="30.7109375" customWidth="1"/>
    <col min="12029" max="12029" width="4.7109375" customWidth="1"/>
    <col min="12030" max="12030" width="13.7109375" customWidth="1"/>
    <col min="12031" max="12033" width="12.7109375" customWidth="1"/>
    <col min="12035" max="12035" width="21" customWidth="1"/>
    <col min="12036" max="12036" width="36.5703125" customWidth="1"/>
    <col min="12283" max="12283" width="4.7109375" customWidth="1"/>
    <col min="12284" max="12284" width="30.7109375" customWidth="1"/>
    <col min="12285" max="12285" width="4.7109375" customWidth="1"/>
    <col min="12286" max="12286" width="13.7109375" customWidth="1"/>
    <col min="12287" max="12289" width="12.7109375" customWidth="1"/>
    <col min="12291" max="12291" width="21" customWidth="1"/>
    <col min="12292" max="12292" width="36.5703125" customWidth="1"/>
    <col min="12539" max="12539" width="4.7109375" customWidth="1"/>
    <col min="12540" max="12540" width="30.7109375" customWidth="1"/>
    <col min="12541" max="12541" width="4.7109375" customWidth="1"/>
    <col min="12542" max="12542" width="13.7109375" customWidth="1"/>
    <col min="12543" max="12545" width="12.7109375" customWidth="1"/>
    <col min="12547" max="12547" width="21" customWidth="1"/>
    <col min="12548" max="12548" width="36.5703125" customWidth="1"/>
    <col min="12795" max="12795" width="4.7109375" customWidth="1"/>
    <col min="12796" max="12796" width="30.7109375" customWidth="1"/>
    <col min="12797" max="12797" width="4.7109375" customWidth="1"/>
    <col min="12798" max="12798" width="13.7109375" customWidth="1"/>
    <col min="12799" max="12801" width="12.7109375" customWidth="1"/>
    <col min="12803" max="12803" width="21" customWidth="1"/>
    <col min="12804" max="12804" width="36.5703125" customWidth="1"/>
    <col min="13051" max="13051" width="4.7109375" customWidth="1"/>
    <col min="13052" max="13052" width="30.7109375" customWidth="1"/>
    <col min="13053" max="13053" width="4.7109375" customWidth="1"/>
    <col min="13054" max="13054" width="13.7109375" customWidth="1"/>
    <col min="13055" max="13057" width="12.7109375" customWidth="1"/>
    <col min="13059" max="13059" width="21" customWidth="1"/>
    <col min="13060" max="13060" width="36.5703125" customWidth="1"/>
    <col min="13307" max="13307" width="4.7109375" customWidth="1"/>
    <col min="13308" max="13308" width="30.7109375" customWidth="1"/>
    <col min="13309" max="13309" width="4.7109375" customWidth="1"/>
    <col min="13310" max="13310" width="13.7109375" customWidth="1"/>
    <col min="13311" max="13313" width="12.7109375" customWidth="1"/>
    <col min="13315" max="13315" width="21" customWidth="1"/>
    <col min="13316" max="13316" width="36.5703125" customWidth="1"/>
    <col min="13563" max="13563" width="4.7109375" customWidth="1"/>
    <col min="13564" max="13564" width="30.7109375" customWidth="1"/>
    <col min="13565" max="13565" width="4.7109375" customWidth="1"/>
    <col min="13566" max="13566" width="13.7109375" customWidth="1"/>
    <col min="13567" max="13569" width="12.7109375" customWidth="1"/>
    <col min="13571" max="13571" width="21" customWidth="1"/>
    <col min="13572" max="13572" width="36.5703125" customWidth="1"/>
    <col min="13819" max="13819" width="4.7109375" customWidth="1"/>
    <col min="13820" max="13820" width="30.7109375" customWidth="1"/>
    <col min="13821" max="13821" width="4.7109375" customWidth="1"/>
    <col min="13822" max="13822" width="13.7109375" customWidth="1"/>
    <col min="13823" max="13825" width="12.7109375" customWidth="1"/>
    <col min="13827" max="13827" width="21" customWidth="1"/>
    <col min="13828" max="13828" width="36.5703125" customWidth="1"/>
    <col min="14075" max="14075" width="4.7109375" customWidth="1"/>
    <col min="14076" max="14076" width="30.7109375" customWidth="1"/>
    <col min="14077" max="14077" width="4.7109375" customWidth="1"/>
    <col min="14078" max="14078" width="13.7109375" customWidth="1"/>
    <col min="14079" max="14081" width="12.7109375" customWidth="1"/>
    <col min="14083" max="14083" width="21" customWidth="1"/>
    <col min="14084" max="14084" width="36.5703125" customWidth="1"/>
    <col min="14331" max="14331" width="4.7109375" customWidth="1"/>
    <col min="14332" max="14332" width="30.7109375" customWidth="1"/>
    <col min="14333" max="14333" width="4.7109375" customWidth="1"/>
    <col min="14334" max="14334" width="13.7109375" customWidth="1"/>
    <col min="14335" max="14337" width="12.7109375" customWidth="1"/>
    <col min="14339" max="14339" width="21" customWidth="1"/>
    <col min="14340" max="14340" width="36.5703125" customWidth="1"/>
    <col min="14587" max="14587" width="4.7109375" customWidth="1"/>
    <col min="14588" max="14588" width="30.7109375" customWidth="1"/>
    <col min="14589" max="14589" width="4.7109375" customWidth="1"/>
    <col min="14590" max="14590" width="13.7109375" customWidth="1"/>
    <col min="14591" max="14593" width="12.7109375" customWidth="1"/>
    <col min="14595" max="14595" width="21" customWidth="1"/>
    <col min="14596" max="14596" width="36.5703125" customWidth="1"/>
    <col min="14843" max="14843" width="4.7109375" customWidth="1"/>
    <col min="14844" max="14844" width="30.7109375" customWidth="1"/>
    <col min="14845" max="14845" width="4.7109375" customWidth="1"/>
    <col min="14846" max="14846" width="13.7109375" customWidth="1"/>
    <col min="14847" max="14849" width="12.7109375" customWidth="1"/>
    <col min="14851" max="14851" width="21" customWidth="1"/>
    <col min="14852" max="14852" width="36.5703125" customWidth="1"/>
    <col min="15099" max="15099" width="4.7109375" customWidth="1"/>
    <col min="15100" max="15100" width="30.7109375" customWidth="1"/>
    <col min="15101" max="15101" width="4.7109375" customWidth="1"/>
    <col min="15102" max="15102" width="13.7109375" customWidth="1"/>
    <col min="15103" max="15105" width="12.7109375" customWidth="1"/>
    <col min="15107" max="15107" width="21" customWidth="1"/>
    <col min="15108" max="15108" width="36.5703125" customWidth="1"/>
    <col min="15355" max="15355" width="4.7109375" customWidth="1"/>
    <col min="15356" max="15356" width="30.7109375" customWidth="1"/>
    <col min="15357" max="15357" width="4.7109375" customWidth="1"/>
    <col min="15358" max="15358" width="13.7109375" customWidth="1"/>
    <col min="15359" max="15361" width="12.7109375" customWidth="1"/>
    <col min="15363" max="15363" width="21" customWidth="1"/>
    <col min="15364" max="15364" width="36.5703125" customWidth="1"/>
    <col min="15611" max="15611" width="4.7109375" customWidth="1"/>
    <col min="15612" max="15612" width="30.7109375" customWidth="1"/>
    <col min="15613" max="15613" width="4.7109375" customWidth="1"/>
    <col min="15614" max="15614" width="13.7109375" customWidth="1"/>
    <col min="15615" max="15617" width="12.7109375" customWidth="1"/>
    <col min="15619" max="15619" width="21" customWidth="1"/>
    <col min="15620" max="15620" width="36.5703125" customWidth="1"/>
    <col min="15867" max="15867" width="4.7109375" customWidth="1"/>
    <col min="15868" max="15868" width="30.7109375" customWidth="1"/>
    <col min="15869" max="15869" width="4.7109375" customWidth="1"/>
    <col min="15870" max="15870" width="13.7109375" customWidth="1"/>
    <col min="15871" max="15873" width="12.7109375" customWidth="1"/>
    <col min="15875" max="15875" width="21" customWidth="1"/>
    <col min="15876" max="15876" width="36.5703125" customWidth="1"/>
    <col min="16123" max="16123" width="4.7109375" customWidth="1"/>
    <col min="16124" max="16124" width="30.7109375" customWidth="1"/>
    <col min="16125" max="16125" width="4.7109375" customWidth="1"/>
    <col min="16126" max="16126" width="13.7109375" customWidth="1"/>
    <col min="16127" max="16129" width="12.7109375" customWidth="1"/>
    <col min="16131" max="16131" width="21" customWidth="1"/>
    <col min="16132" max="16132" width="36.5703125" customWidth="1"/>
  </cols>
  <sheetData>
    <row r="1" spans="1:10" ht="12.75" customHeight="1">
      <c r="B1" s="91" t="e">
        <f>+'zemBetD VOD'!B1</f>
        <v>#REF!</v>
      </c>
      <c r="C1" s="458"/>
    </row>
    <row r="2" spans="1:10" ht="12.75" customHeight="1">
      <c r="B2" s="91" t="str">
        <f>+'zemBetD VOD'!B2</f>
        <v>KANALIZACIJA ZGORNJE ŠKOFIJE - TRETJA ŠKOFIJA</v>
      </c>
      <c r="C2" s="458"/>
    </row>
    <row r="3" spans="1:10" ht="12.75" customHeight="1">
      <c r="B3" s="91"/>
      <c r="C3" s="458"/>
    </row>
    <row r="4" spans="1:10" ht="12.75" customHeight="1">
      <c r="B4" s="91"/>
      <c r="C4" s="458"/>
    </row>
    <row r="5" spans="1:10" ht="12.75" customHeight="1">
      <c r="B5" s="91" t="str">
        <f>+'zemBetD VOD'!B5</f>
        <v>VODOVOD</v>
      </c>
      <c r="C5" s="458"/>
    </row>
    <row r="7" spans="1:10" ht="31.5">
      <c r="A7" s="22" t="s">
        <v>37</v>
      </c>
      <c r="B7" s="23" t="s">
        <v>313</v>
      </c>
      <c r="C7" s="459"/>
      <c r="D7" s="111"/>
      <c r="E7" s="120"/>
      <c r="F7" s="120"/>
      <c r="G7" s="157"/>
    </row>
    <row r="8" spans="1:10" ht="12.75" customHeight="1">
      <c r="A8" s="45"/>
      <c r="B8" s="46"/>
      <c r="C8" s="460"/>
      <c r="D8" s="111"/>
      <c r="E8" s="120"/>
      <c r="F8" s="120"/>
      <c r="G8" s="157"/>
    </row>
    <row r="9" spans="1:10" ht="15">
      <c r="A9" s="45"/>
      <c r="B9" s="20"/>
      <c r="C9" s="72"/>
      <c r="D9" s="111"/>
      <c r="E9" s="120"/>
      <c r="F9" s="120"/>
      <c r="G9" s="157"/>
    </row>
    <row r="10" spans="1:10" s="353" customFormat="1" ht="42.75">
      <c r="A10" s="440">
        <v>1</v>
      </c>
      <c r="B10" s="441" t="s">
        <v>314</v>
      </c>
      <c r="C10" s="461"/>
      <c r="D10" s="351"/>
      <c r="E10" s="352"/>
      <c r="F10" s="352"/>
      <c r="H10" s="351"/>
      <c r="I10" s="352"/>
      <c r="J10" s="352"/>
    </row>
    <row r="11" spans="1:10" s="353" customFormat="1" ht="14.25">
      <c r="A11" s="442"/>
      <c r="B11" s="356"/>
      <c r="C11" s="447" t="s">
        <v>12</v>
      </c>
      <c r="D11" s="443">
        <v>9</v>
      </c>
      <c r="E11" s="352"/>
      <c r="F11" s="352">
        <f>D11*E11</f>
        <v>0</v>
      </c>
      <c r="H11" s="352"/>
      <c r="I11" s="352"/>
      <c r="J11" s="352"/>
    </row>
    <row r="12" spans="1:10" s="353" customFormat="1" ht="14.25">
      <c r="A12" s="442"/>
      <c r="B12" s="356"/>
      <c r="C12" s="447"/>
      <c r="D12" s="352"/>
      <c r="E12" s="352"/>
      <c r="F12" s="352"/>
      <c r="H12" s="444"/>
      <c r="I12" s="352"/>
      <c r="J12" s="352"/>
    </row>
    <row r="13" spans="1:10" s="353" customFormat="1" ht="71.25">
      <c r="A13" s="440">
        <v>2</v>
      </c>
      <c r="B13" s="441" t="s">
        <v>315</v>
      </c>
      <c r="C13" s="461"/>
      <c r="D13" s="351"/>
      <c r="E13" s="352"/>
      <c r="F13" s="352"/>
      <c r="H13" s="351"/>
      <c r="I13" s="352"/>
      <c r="J13" s="352"/>
    </row>
    <row r="14" spans="1:10" s="353" customFormat="1" ht="14.25">
      <c r="A14" s="440"/>
      <c r="B14" s="445" t="s">
        <v>316</v>
      </c>
      <c r="C14" s="447" t="s">
        <v>12</v>
      </c>
      <c r="D14" s="352">
        <v>61</v>
      </c>
      <c r="E14" s="352"/>
      <c r="F14" s="352">
        <f>D14*E14</f>
        <v>0</v>
      </c>
      <c r="H14" s="351"/>
      <c r="I14" s="352"/>
      <c r="J14" s="352"/>
    </row>
    <row r="15" spans="1:10" s="353" customFormat="1" ht="14.25">
      <c r="A15" s="442"/>
      <c r="B15" s="356"/>
      <c r="C15" s="462"/>
      <c r="D15" s="351"/>
      <c r="E15" s="352"/>
      <c r="F15" s="352"/>
      <c r="H15" s="352"/>
      <c r="I15" s="352"/>
      <c r="J15" s="352"/>
    </row>
    <row r="16" spans="1:10" s="353" customFormat="1" ht="14.25">
      <c r="A16" s="440"/>
      <c r="B16" s="445" t="s">
        <v>317</v>
      </c>
      <c r="C16" s="447" t="s">
        <v>12</v>
      </c>
      <c r="D16" s="352">
        <v>55</v>
      </c>
      <c r="E16" s="352"/>
      <c r="F16" s="352">
        <f>D16*E16</f>
        <v>0</v>
      </c>
      <c r="H16" s="351"/>
      <c r="I16" s="352"/>
      <c r="J16" s="352"/>
    </row>
    <row r="17" spans="1:10" s="353" customFormat="1" ht="14.25">
      <c r="A17" s="442"/>
      <c r="B17" s="356"/>
      <c r="C17" s="463"/>
      <c r="H17" s="352"/>
      <c r="I17" s="352"/>
      <c r="J17" s="352"/>
    </row>
    <row r="18" spans="1:10" s="353" customFormat="1" ht="28.5">
      <c r="A18" s="440">
        <v>3</v>
      </c>
      <c r="B18" s="441" t="s">
        <v>318</v>
      </c>
      <c r="C18" s="461"/>
      <c r="D18" s="446"/>
      <c r="E18" s="352"/>
      <c r="F18" s="352"/>
      <c r="H18" s="446"/>
      <c r="I18" s="352"/>
      <c r="J18" s="352"/>
    </row>
    <row r="19" spans="1:10" s="353" customFormat="1" ht="14.25">
      <c r="A19" s="440"/>
      <c r="B19" s="447" t="s">
        <v>319</v>
      </c>
      <c r="C19" s="447" t="s">
        <v>12</v>
      </c>
      <c r="D19" s="448">
        <v>10</v>
      </c>
      <c r="E19" s="352"/>
      <c r="F19" s="352">
        <f>D19*E19</f>
        <v>0</v>
      </c>
      <c r="H19" s="446"/>
      <c r="I19" s="352"/>
      <c r="J19" s="352"/>
    </row>
    <row r="20" spans="1:10" s="353" customFormat="1" ht="14.25">
      <c r="A20" s="440"/>
      <c r="B20" s="356"/>
      <c r="C20" s="447"/>
      <c r="D20" s="446"/>
      <c r="E20" s="352"/>
      <c r="F20" s="352"/>
      <c r="H20" s="448"/>
      <c r="I20" s="352"/>
      <c r="J20" s="352"/>
    </row>
    <row r="21" spans="1:10" s="353" customFormat="1" ht="14.25">
      <c r="A21" s="440"/>
      <c r="B21" s="447" t="s">
        <v>320</v>
      </c>
      <c r="C21" s="447" t="s">
        <v>12</v>
      </c>
      <c r="D21" s="448">
        <v>4</v>
      </c>
      <c r="E21" s="352"/>
      <c r="F21" s="352">
        <f>D21*E21</f>
        <v>0</v>
      </c>
      <c r="H21" s="446"/>
      <c r="I21" s="352"/>
      <c r="J21" s="352"/>
    </row>
    <row r="22" spans="1:10" s="353" customFormat="1" ht="14.25">
      <c r="A22" s="440"/>
      <c r="B22" s="356"/>
      <c r="C22" s="447"/>
      <c r="D22" s="446"/>
      <c r="E22" s="352"/>
      <c r="F22" s="352"/>
      <c r="H22" s="448"/>
      <c r="I22" s="352"/>
      <c r="J22" s="352"/>
    </row>
    <row r="23" spans="1:10" s="353" customFormat="1" ht="14.25">
      <c r="A23" s="440"/>
      <c r="B23" s="447" t="s">
        <v>321</v>
      </c>
      <c r="C23" s="447" t="s">
        <v>12</v>
      </c>
      <c r="D23" s="448">
        <v>1</v>
      </c>
      <c r="E23" s="352"/>
      <c r="F23" s="352">
        <f>D23*E23</f>
        <v>0</v>
      </c>
      <c r="H23" s="446"/>
      <c r="I23" s="352"/>
      <c r="J23" s="352"/>
    </row>
    <row r="24" spans="1:10" s="353" customFormat="1" ht="14.25">
      <c r="A24" s="440"/>
      <c r="B24" s="356"/>
      <c r="C24" s="463"/>
      <c r="H24" s="448"/>
      <c r="I24" s="352"/>
      <c r="J24" s="352"/>
    </row>
    <row r="25" spans="1:10" s="353" customFormat="1" ht="28.5">
      <c r="A25" s="440">
        <v>4</v>
      </c>
      <c r="B25" s="441" t="s">
        <v>322</v>
      </c>
      <c r="C25" s="461"/>
      <c r="D25" s="446"/>
      <c r="E25" s="352"/>
      <c r="F25" s="352"/>
      <c r="H25" s="446"/>
      <c r="I25" s="352"/>
      <c r="J25" s="352"/>
    </row>
    <row r="26" spans="1:10" s="353" customFormat="1" ht="14.25">
      <c r="A26" s="440"/>
      <c r="B26" s="447" t="s">
        <v>319</v>
      </c>
      <c r="C26" s="447" t="s">
        <v>12</v>
      </c>
      <c r="D26" s="448">
        <v>4</v>
      </c>
      <c r="E26" s="352"/>
      <c r="F26" s="352">
        <f>D26*E26</f>
        <v>0</v>
      </c>
      <c r="H26" s="446"/>
      <c r="I26" s="352"/>
      <c r="J26" s="352"/>
    </row>
    <row r="27" spans="1:10" s="353" customFormat="1" ht="14.25">
      <c r="A27" s="440"/>
      <c r="B27" s="356"/>
      <c r="C27" s="447"/>
      <c r="D27" s="446"/>
      <c r="E27" s="352"/>
      <c r="F27" s="352"/>
      <c r="H27" s="448"/>
      <c r="I27" s="352"/>
      <c r="J27" s="352"/>
    </row>
    <row r="28" spans="1:10" s="353" customFormat="1" ht="14.25">
      <c r="A28" s="440"/>
      <c r="B28" s="447" t="s">
        <v>320</v>
      </c>
      <c r="C28" s="447" t="s">
        <v>12</v>
      </c>
      <c r="D28" s="448">
        <v>2</v>
      </c>
      <c r="E28" s="352"/>
      <c r="F28" s="352">
        <f>D28*E28</f>
        <v>0</v>
      </c>
      <c r="H28" s="446"/>
      <c r="I28" s="352"/>
      <c r="J28" s="352"/>
    </row>
    <row r="29" spans="1:10" s="353" customFormat="1" ht="14.25">
      <c r="A29" s="440"/>
      <c r="B29" s="356"/>
      <c r="C29" s="447"/>
      <c r="D29" s="446"/>
      <c r="E29" s="352"/>
      <c r="F29" s="352"/>
      <c r="H29" s="448"/>
      <c r="I29" s="352"/>
      <c r="J29" s="352"/>
    </row>
    <row r="30" spans="1:10" s="353" customFormat="1" ht="14.25">
      <c r="A30" s="440"/>
      <c r="B30" s="447" t="s">
        <v>321</v>
      </c>
      <c r="C30" s="447" t="s">
        <v>12</v>
      </c>
      <c r="D30" s="448">
        <v>1</v>
      </c>
      <c r="E30" s="352"/>
      <c r="F30" s="352">
        <f>D30*E30</f>
        <v>0</v>
      </c>
      <c r="H30" s="446"/>
      <c r="I30" s="352"/>
      <c r="J30" s="352"/>
    </row>
    <row r="31" spans="1:10" s="353" customFormat="1" ht="14.25">
      <c r="A31" s="440"/>
      <c r="B31" s="356"/>
      <c r="C31" s="447"/>
      <c r="H31" s="448"/>
      <c r="I31" s="352"/>
      <c r="J31" s="352"/>
    </row>
    <row r="32" spans="1:10" s="353" customFormat="1" ht="28.5">
      <c r="A32" s="440">
        <v>5</v>
      </c>
      <c r="B32" s="441" t="s">
        <v>323</v>
      </c>
      <c r="C32" s="461"/>
      <c r="D32" s="351"/>
      <c r="E32" s="352"/>
      <c r="F32" s="352"/>
      <c r="H32" s="351"/>
      <c r="I32" s="352"/>
      <c r="J32" s="352"/>
    </row>
    <row r="33" spans="1:10" s="353" customFormat="1" ht="14.25">
      <c r="A33" s="440"/>
      <c r="B33" s="447" t="s">
        <v>320</v>
      </c>
      <c r="C33" s="447" t="s">
        <v>12</v>
      </c>
      <c r="D33" s="448">
        <v>55</v>
      </c>
      <c r="E33" s="352"/>
      <c r="F33" s="352">
        <f>D33*E33</f>
        <v>0</v>
      </c>
      <c r="H33" s="446"/>
      <c r="I33" s="352"/>
      <c r="J33" s="352"/>
    </row>
    <row r="34" spans="1:10" s="353" customFormat="1" ht="14.25">
      <c r="A34" s="440"/>
      <c r="B34" s="356"/>
      <c r="C34" s="447"/>
      <c r="H34" s="448"/>
      <c r="I34" s="352"/>
      <c r="J34" s="352"/>
    </row>
    <row r="35" spans="1:10" s="353" customFormat="1" ht="28.5">
      <c r="A35" s="440">
        <v>6</v>
      </c>
      <c r="B35" s="441" t="s">
        <v>324</v>
      </c>
      <c r="C35" s="461"/>
      <c r="D35" s="351"/>
      <c r="E35" s="352"/>
      <c r="F35" s="352"/>
      <c r="H35" s="351"/>
      <c r="I35" s="352"/>
      <c r="J35" s="352"/>
    </row>
    <row r="36" spans="1:10" s="353" customFormat="1" ht="14.25">
      <c r="A36" s="440"/>
      <c r="B36" s="447" t="s">
        <v>320</v>
      </c>
      <c r="C36" s="447" t="s">
        <v>12</v>
      </c>
      <c r="D36" s="448">
        <v>13</v>
      </c>
      <c r="E36" s="352"/>
      <c r="F36" s="352">
        <f>D36*E36</f>
        <v>0</v>
      </c>
      <c r="H36" s="446"/>
      <c r="I36" s="352"/>
      <c r="J36" s="352"/>
    </row>
    <row r="37" spans="1:10" s="353" customFormat="1" ht="14.25">
      <c r="A37" s="440"/>
      <c r="B37" s="356"/>
      <c r="C37" s="447"/>
      <c r="D37" s="448"/>
      <c r="E37" s="352"/>
      <c r="F37" s="352"/>
      <c r="H37" s="448"/>
      <c r="I37" s="352"/>
      <c r="J37" s="352"/>
    </row>
    <row r="38" spans="1:10" s="353" customFormat="1" ht="28.5">
      <c r="A38" s="440">
        <v>7</v>
      </c>
      <c r="B38" s="441" t="s">
        <v>325</v>
      </c>
      <c r="C38" s="461"/>
      <c r="D38" s="351"/>
      <c r="E38" s="352"/>
      <c r="F38" s="352"/>
      <c r="H38" s="351"/>
      <c r="I38" s="352"/>
      <c r="J38" s="352"/>
    </row>
    <row r="39" spans="1:10" s="353" customFormat="1" ht="14.25">
      <c r="A39" s="440"/>
      <c r="B39" s="447" t="s">
        <v>319</v>
      </c>
      <c r="C39" s="447" t="s">
        <v>12</v>
      </c>
      <c r="D39" s="448">
        <v>2</v>
      </c>
      <c r="E39" s="352"/>
      <c r="F39" s="352">
        <f>D39*E39</f>
        <v>0</v>
      </c>
      <c r="H39" s="446"/>
      <c r="I39" s="352"/>
      <c r="J39" s="352"/>
    </row>
    <row r="40" spans="1:10" s="353" customFormat="1" ht="14.25">
      <c r="A40" s="440"/>
      <c r="B40" s="356"/>
      <c r="C40" s="447"/>
      <c r="D40" s="448"/>
      <c r="E40" s="352"/>
      <c r="F40" s="352"/>
      <c r="H40" s="448"/>
      <c r="I40" s="352"/>
      <c r="J40" s="352"/>
    </row>
    <row r="41" spans="1:10" s="353" customFormat="1" ht="28.5">
      <c r="A41" s="440">
        <v>8</v>
      </c>
      <c r="B41" s="441" t="s">
        <v>326</v>
      </c>
      <c r="C41" s="461"/>
      <c r="D41" s="351"/>
      <c r="E41" s="352"/>
      <c r="F41" s="352"/>
      <c r="H41" s="351"/>
      <c r="I41" s="352"/>
      <c r="J41" s="352"/>
    </row>
    <row r="42" spans="1:10" s="353" customFormat="1" ht="14.25">
      <c r="A42" s="440"/>
      <c r="B42" s="447" t="s">
        <v>327</v>
      </c>
      <c r="C42" s="447" t="s">
        <v>12</v>
      </c>
      <c r="D42" s="448">
        <v>10</v>
      </c>
      <c r="E42" s="352"/>
      <c r="F42" s="352">
        <f>D42*E42</f>
        <v>0</v>
      </c>
      <c r="H42" s="446"/>
      <c r="I42" s="352"/>
      <c r="J42" s="352"/>
    </row>
    <row r="43" spans="1:10" s="353" customFormat="1" ht="14.25">
      <c r="A43" s="440"/>
      <c r="B43" s="356"/>
      <c r="C43" s="447"/>
      <c r="D43" s="448"/>
      <c r="E43" s="352"/>
      <c r="F43" s="352"/>
      <c r="H43" s="448"/>
      <c r="I43" s="352"/>
      <c r="J43" s="352"/>
    </row>
    <row r="44" spans="1:10" s="353" customFormat="1" ht="57">
      <c r="A44" s="440">
        <v>9</v>
      </c>
      <c r="B44" s="441" t="s">
        <v>328</v>
      </c>
      <c r="C44" s="461"/>
      <c r="D44" s="351"/>
      <c r="E44" s="352"/>
      <c r="F44" s="352"/>
      <c r="H44" s="351"/>
      <c r="I44" s="352"/>
      <c r="J44" s="352"/>
    </row>
    <row r="45" spans="1:10" s="353" customFormat="1" ht="14.25">
      <c r="A45" s="442"/>
      <c r="C45" s="447" t="s">
        <v>329</v>
      </c>
      <c r="D45" s="352">
        <v>325.2</v>
      </c>
      <c r="E45" s="352"/>
      <c r="F45" s="352">
        <f>D45*E45</f>
        <v>0</v>
      </c>
      <c r="H45" s="352"/>
      <c r="I45" s="352"/>
      <c r="J45" s="352"/>
    </row>
    <row r="46" spans="1:10" s="353" customFormat="1" ht="14.25">
      <c r="A46" s="442"/>
      <c r="B46" s="356"/>
      <c r="C46" s="447"/>
      <c r="D46" s="352"/>
      <c r="E46" s="352"/>
      <c r="F46" s="352"/>
      <c r="H46" s="352"/>
      <c r="I46" s="352"/>
      <c r="J46" s="352"/>
    </row>
    <row r="47" spans="1:10" s="353" customFormat="1" ht="57">
      <c r="A47" s="440">
        <v>10</v>
      </c>
      <c r="B47" s="441" t="s">
        <v>330</v>
      </c>
      <c r="C47" s="461"/>
      <c r="D47" s="351"/>
      <c r="E47" s="352"/>
      <c r="F47" s="352"/>
      <c r="H47" s="351"/>
      <c r="I47" s="352"/>
      <c r="J47" s="352"/>
    </row>
    <row r="48" spans="1:10" s="353" customFormat="1" ht="14.25">
      <c r="A48" s="440"/>
      <c r="B48" s="445" t="s">
        <v>331</v>
      </c>
      <c r="C48" s="447" t="s">
        <v>329</v>
      </c>
      <c r="D48" s="352">
        <v>325</v>
      </c>
      <c r="E48" s="352"/>
      <c r="F48" s="352">
        <f>D48*E48</f>
        <v>0</v>
      </c>
      <c r="H48" s="351"/>
      <c r="I48" s="352"/>
      <c r="J48" s="352"/>
    </row>
    <row r="49" spans="1:10" s="353" customFormat="1" ht="14.25">
      <c r="A49" s="442"/>
      <c r="C49" s="463"/>
      <c r="H49" s="352"/>
      <c r="I49" s="352"/>
      <c r="J49" s="352"/>
    </row>
    <row r="50" spans="1:10" s="353" customFormat="1" ht="42.75">
      <c r="A50" s="440">
        <v>11</v>
      </c>
      <c r="B50" s="441" t="s">
        <v>332</v>
      </c>
      <c r="C50" s="461"/>
      <c r="D50" s="351"/>
      <c r="E50" s="352"/>
      <c r="F50" s="352"/>
      <c r="H50" s="351"/>
      <c r="I50" s="352"/>
      <c r="J50" s="352"/>
    </row>
    <row r="51" spans="1:10" s="353" customFormat="1" ht="14.25">
      <c r="A51" s="440"/>
      <c r="B51" s="445" t="s">
        <v>331</v>
      </c>
      <c r="C51" s="462" t="s">
        <v>12</v>
      </c>
      <c r="D51" s="352">
        <v>325</v>
      </c>
      <c r="E51" s="352"/>
      <c r="F51" s="352">
        <f>D51*E51</f>
        <v>0</v>
      </c>
      <c r="H51" s="351"/>
      <c r="I51" s="352"/>
      <c r="J51" s="352"/>
    </row>
    <row r="52" spans="1:10" s="353" customFormat="1" ht="14.25">
      <c r="A52" s="442"/>
      <c r="B52" s="356"/>
      <c r="C52" s="447"/>
      <c r="D52" s="352"/>
      <c r="E52" s="352"/>
      <c r="F52" s="352"/>
      <c r="H52" s="352"/>
      <c r="I52" s="352"/>
      <c r="J52" s="352"/>
    </row>
    <row r="53" spans="1:10" s="353" customFormat="1" ht="28.5">
      <c r="A53" s="440">
        <v>12</v>
      </c>
      <c r="B53" s="441" t="s">
        <v>333</v>
      </c>
      <c r="C53" s="461"/>
      <c r="D53" s="351"/>
      <c r="E53" s="352"/>
      <c r="F53" s="352"/>
      <c r="H53" s="351"/>
      <c r="I53" s="352"/>
      <c r="J53" s="352"/>
    </row>
    <row r="54" spans="1:10" s="353" customFormat="1" ht="14.25">
      <c r="A54" s="442"/>
      <c r="B54" s="356"/>
      <c r="C54" s="447" t="s">
        <v>12</v>
      </c>
      <c r="D54" s="352">
        <v>4</v>
      </c>
      <c r="E54" s="352"/>
      <c r="F54" s="352">
        <f>D54*E54</f>
        <v>0</v>
      </c>
      <c r="H54" s="352"/>
      <c r="I54" s="352"/>
      <c r="J54" s="352"/>
    </row>
    <row r="55" spans="1:10" s="353" customFormat="1" ht="14.25">
      <c r="A55" s="442"/>
      <c r="B55" s="356"/>
      <c r="C55" s="447"/>
      <c r="D55" s="352"/>
      <c r="E55" s="352"/>
      <c r="F55" s="352"/>
      <c r="H55" s="352"/>
      <c r="I55" s="352"/>
      <c r="J55" s="352"/>
    </row>
    <row r="56" spans="1:10" s="353" customFormat="1" ht="28.5">
      <c r="A56" s="440">
        <v>13</v>
      </c>
      <c r="B56" s="441" t="s">
        <v>334</v>
      </c>
      <c r="C56" s="461"/>
      <c r="D56" s="351"/>
      <c r="E56" s="352"/>
      <c r="F56" s="352"/>
      <c r="H56" s="351"/>
      <c r="I56" s="352"/>
      <c r="J56" s="352"/>
    </row>
    <row r="57" spans="1:10" s="353" customFormat="1" ht="14.25">
      <c r="A57" s="440"/>
      <c r="B57" s="445" t="s">
        <v>335</v>
      </c>
      <c r="C57" s="447" t="s">
        <v>12</v>
      </c>
      <c r="D57" s="352">
        <v>30</v>
      </c>
      <c r="E57" s="352"/>
      <c r="F57" s="352">
        <f>D57*E57</f>
        <v>0</v>
      </c>
      <c r="H57" s="351"/>
      <c r="I57" s="352"/>
      <c r="J57" s="352"/>
    </row>
    <row r="58" spans="1:10" s="353" customFormat="1" ht="14.25">
      <c r="A58" s="442"/>
      <c r="B58" s="356"/>
      <c r="C58" s="463"/>
      <c r="H58" s="352"/>
      <c r="I58" s="352"/>
      <c r="J58" s="352"/>
    </row>
    <row r="59" spans="1:10" s="353" customFormat="1" ht="57">
      <c r="A59" s="440">
        <v>14</v>
      </c>
      <c r="B59" s="441" t="s">
        <v>336</v>
      </c>
      <c r="C59" s="461"/>
      <c r="D59" s="351"/>
      <c r="E59" s="352"/>
      <c r="F59" s="352"/>
      <c r="H59" s="351"/>
      <c r="I59" s="352"/>
      <c r="J59" s="352"/>
    </row>
    <row r="60" spans="1:10" s="353" customFormat="1" ht="14.25">
      <c r="A60" s="442"/>
      <c r="C60" s="447" t="s">
        <v>12</v>
      </c>
      <c r="D60" s="352">
        <v>18</v>
      </c>
      <c r="E60" s="352"/>
      <c r="F60" s="352">
        <f>D60*E60</f>
        <v>0</v>
      </c>
      <c r="H60" s="352"/>
      <c r="I60" s="352"/>
      <c r="J60" s="352"/>
    </row>
    <row r="61" spans="1:10" s="353" customFormat="1" ht="14.25">
      <c r="A61" s="442"/>
      <c r="B61" s="356"/>
      <c r="C61" s="447"/>
      <c r="D61" s="352"/>
      <c r="E61" s="352"/>
      <c r="F61" s="352"/>
      <c r="H61" s="352"/>
      <c r="I61" s="352"/>
      <c r="J61" s="352"/>
    </row>
    <row r="62" spans="1:10" s="353" customFormat="1" ht="156.75">
      <c r="A62" s="440">
        <v>15</v>
      </c>
      <c r="B62" s="445" t="s">
        <v>337</v>
      </c>
      <c r="C62" s="462"/>
      <c r="D62" s="351"/>
      <c r="E62" s="352"/>
      <c r="F62" s="352"/>
      <c r="H62" s="351"/>
      <c r="I62" s="352"/>
      <c r="J62" s="352"/>
    </row>
    <row r="63" spans="1:10" s="353" customFormat="1" ht="14.25">
      <c r="A63" s="442"/>
      <c r="C63" s="447" t="s">
        <v>12</v>
      </c>
      <c r="D63" s="352">
        <v>10</v>
      </c>
      <c r="E63" s="352"/>
      <c r="F63" s="352">
        <f>D63*E63</f>
        <v>0</v>
      </c>
      <c r="H63" s="352"/>
      <c r="I63" s="352"/>
      <c r="J63" s="352"/>
    </row>
    <row r="64" spans="1:10" s="353" customFormat="1" ht="14.25">
      <c r="A64" s="442"/>
      <c r="B64" s="356"/>
      <c r="C64" s="447"/>
      <c r="D64" s="352"/>
      <c r="E64" s="352"/>
      <c r="F64" s="352"/>
      <c r="H64" s="352"/>
      <c r="I64" s="352"/>
      <c r="J64" s="352"/>
    </row>
    <row r="65" spans="1:10" s="353" customFormat="1" ht="14.25">
      <c r="A65" s="440">
        <v>16</v>
      </c>
      <c r="B65" s="445" t="s">
        <v>338</v>
      </c>
      <c r="C65" s="462"/>
      <c r="D65" s="351"/>
      <c r="E65" s="352"/>
      <c r="F65" s="352"/>
      <c r="H65" s="351"/>
      <c r="I65" s="352"/>
      <c r="J65" s="352"/>
    </row>
    <row r="66" spans="1:10" s="353" customFormat="1" ht="14.25">
      <c r="A66" s="442"/>
      <c r="C66" s="447" t="s">
        <v>12</v>
      </c>
      <c r="D66" s="352">
        <v>1</v>
      </c>
      <c r="E66" s="352"/>
      <c r="F66" s="352">
        <f>D66*E66</f>
        <v>0</v>
      </c>
      <c r="H66" s="352"/>
      <c r="I66" s="352"/>
      <c r="J66" s="352"/>
    </row>
    <row r="67" spans="1:10" s="353" customFormat="1" ht="14.25">
      <c r="A67" s="442"/>
      <c r="B67" s="356"/>
      <c r="C67" s="447"/>
      <c r="D67" s="352"/>
      <c r="E67" s="352"/>
      <c r="F67" s="352"/>
      <c r="H67" s="352"/>
      <c r="I67" s="352"/>
      <c r="J67" s="352"/>
    </row>
    <row r="68" spans="1:10" s="353" customFormat="1" ht="14.25">
      <c r="A68" s="440">
        <v>17</v>
      </c>
      <c r="B68" s="445" t="s">
        <v>339</v>
      </c>
      <c r="C68" s="462"/>
      <c r="D68" s="351"/>
      <c r="E68" s="352"/>
      <c r="F68" s="352"/>
      <c r="H68" s="351"/>
      <c r="I68" s="352"/>
      <c r="J68" s="352"/>
    </row>
    <row r="69" spans="1:10" s="353" customFormat="1" ht="14.25">
      <c r="A69" s="442"/>
      <c r="C69" s="447" t="s">
        <v>12</v>
      </c>
      <c r="D69" s="352">
        <v>1</v>
      </c>
      <c r="E69" s="352"/>
      <c r="F69" s="352">
        <f>D69*E69</f>
        <v>0</v>
      </c>
      <c r="H69" s="352"/>
      <c r="I69" s="352"/>
      <c r="J69" s="352"/>
    </row>
    <row r="70" spans="1:10" s="353" customFormat="1" ht="14.25">
      <c r="A70" s="442"/>
      <c r="B70" s="356"/>
      <c r="C70" s="447"/>
      <c r="D70" s="352"/>
      <c r="E70" s="352"/>
      <c r="F70" s="352"/>
      <c r="H70" s="352"/>
      <c r="I70" s="352"/>
      <c r="J70" s="352"/>
    </row>
    <row r="71" spans="1:10" s="353" customFormat="1" ht="13.5" customHeight="1">
      <c r="A71" s="440">
        <v>18</v>
      </c>
      <c r="B71" s="449" t="s">
        <v>340</v>
      </c>
      <c r="C71" s="461"/>
      <c r="D71" s="351"/>
      <c r="E71" s="352"/>
      <c r="F71" s="352"/>
      <c r="H71" s="351"/>
      <c r="I71" s="352"/>
      <c r="J71" s="352"/>
    </row>
    <row r="72" spans="1:10" s="353" customFormat="1" ht="14.25">
      <c r="A72" s="442"/>
      <c r="C72" s="447" t="s">
        <v>16</v>
      </c>
      <c r="D72" s="352">
        <v>325.2</v>
      </c>
      <c r="E72" s="352"/>
      <c r="F72" s="352">
        <f>D72*E72</f>
        <v>0</v>
      </c>
      <c r="H72" s="352"/>
      <c r="I72" s="352"/>
      <c r="J72" s="352"/>
    </row>
    <row r="73" spans="1:10" s="353" customFormat="1" ht="14.25">
      <c r="A73" s="442"/>
      <c r="B73" s="356"/>
      <c r="C73" s="447"/>
      <c r="D73" s="352"/>
      <c r="E73" s="352"/>
      <c r="F73" s="352"/>
      <c r="H73" s="352"/>
      <c r="I73" s="352"/>
      <c r="J73" s="352"/>
    </row>
    <row r="74" spans="1:10" s="353" customFormat="1" ht="14.25">
      <c r="A74" s="440">
        <v>19</v>
      </c>
      <c r="B74" s="449" t="s">
        <v>341</v>
      </c>
      <c r="C74" s="461"/>
      <c r="D74" s="351"/>
      <c r="E74" s="352"/>
      <c r="F74" s="352"/>
      <c r="H74" s="351"/>
      <c r="I74" s="352"/>
      <c r="J74" s="352"/>
    </row>
    <row r="75" spans="1:10" s="353" customFormat="1" ht="14.25">
      <c r="A75" s="442"/>
      <c r="C75" s="447" t="s">
        <v>16</v>
      </c>
      <c r="D75" s="352">
        <v>325.2</v>
      </c>
      <c r="E75" s="352"/>
      <c r="F75" s="352">
        <f>D75*E75</f>
        <v>0</v>
      </c>
      <c r="H75" s="352"/>
      <c r="I75" s="352"/>
      <c r="J75" s="352"/>
    </row>
    <row r="76" spans="1:10" s="353" customFormat="1" ht="14.25">
      <c r="A76" s="442"/>
      <c r="B76" s="356"/>
      <c r="C76" s="447"/>
      <c r="D76" s="352"/>
      <c r="E76" s="352"/>
      <c r="F76" s="352"/>
      <c r="H76" s="352"/>
      <c r="I76" s="352"/>
      <c r="J76" s="352"/>
    </row>
    <row r="77" spans="1:10" s="353" customFormat="1" ht="114">
      <c r="A77" s="440">
        <v>20</v>
      </c>
      <c r="B77" s="445" t="s">
        <v>342</v>
      </c>
      <c r="C77" s="462"/>
      <c r="D77" s="351"/>
      <c r="E77" s="352"/>
      <c r="F77" s="352"/>
      <c r="H77" s="351"/>
      <c r="I77" s="352"/>
      <c r="J77" s="352"/>
    </row>
    <row r="78" spans="1:10" s="353" customFormat="1" ht="14.25">
      <c r="A78" s="442"/>
      <c r="C78" s="447" t="s">
        <v>16</v>
      </c>
      <c r="D78" s="352">
        <v>350</v>
      </c>
      <c r="E78" s="352"/>
      <c r="F78" s="352">
        <f>D78*E78</f>
        <v>0</v>
      </c>
      <c r="H78" s="352"/>
      <c r="I78" s="352"/>
      <c r="J78" s="352"/>
    </row>
    <row r="79" spans="1:10" s="353" customFormat="1" ht="14.25">
      <c r="A79" s="442"/>
      <c r="B79" s="356"/>
      <c r="C79" s="447"/>
      <c r="D79" s="352"/>
      <c r="E79" s="352"/>
      <c r="F79" s="352"/>
      <c r="H79" s="352"/>
      <c r="I79" s="352"/>
      <c r="J79" s="352"/>
    </row>
    <row r="80" spans="1:10" s="353" customFormat="1" ht="42.75">
      <c r="A80" s="442"/>
      <c r="B80" s="445" t="s">
        <v>343</v>
      </c>
      <c r="C80" s="462"/>
      <c r="D80" s="351"/>
      <c r="E80" s="352"/>
      <c r="F80" s="352"/>
      <c r="H80" s="351"/>
      <c r="I80" s="352"/>
      <c r="J80" s="352"/>
    </row>
    <row r="81" spans="1:10" s="353" customFormat="1" ht="14.25">
      <c r="A81" s="440"/>
      <c r="B81" s="445"/>
      <c r="C81" s="462"/>
      <c r="D81" s="450"/>
      <c r="E81" s="352"/>
      <c r="F81" s="352"/>
      <c r="H81" s="450"/>
      <c r="I81" s="352"/>
      <c r="J81" s="352"/>
    </row>
    <row r="82" spans="1:10" s="353" customFormat="1" ht="14.25">
      <c r="A82" s="440">
        <v>21</v>
      </c>
      <c r="B82" s="449" t="s">
        <v>344</v>
      </c>
      <c r="C82" s="461"/>
      <c r="D82" s="446"/>
      <c r="E82" s="352"/>
      <c r="F82" s="352"/>
      <c r="H82" s="446"/>
      <c r="I82" s="352"/>
      <c r="J82" s="352"/>
    </row>
    <row r="83" spans="1:10" s="353" customFormat="1" ht="14.25">
      <c r="A83" s="440"/>
      <c r="B83" s="449" t="s">
        <v>345</v>
      </c>
      <c r="C83" s="461"/>
      <c r="D83" s="446"/>
      <c r="E83" s="352"/>
      <c r="F83" s="352"/>
      <c r="H83" s="446"/>
      <c r="I83" s="352"/>
      <c r="J83" s="352"/>
    </row>
    <row r="84" spans="1:10" s="353" customFormat="1" ht="14.25">
      <c r="A84" s="440"/>
      <c r="C84" s="447" t="s">
        <v>16</v>
      </c>
      <c r="D84" s="448">
        <v>35</v>
      </c>
      <c r="E84" s="352"/>
      <c r="F84" s="352">
        <f>D84*E84</f>
        <v>0</v>
      </c>
      <c r="H84" s="448"/>
      <c r="I84" s="352"/>
      <c r="J84" s="352"/>
    </row>
    <row r="85" spans="1:10" s="353" customFormat="1" ht="14.25">
      <c r="A85" s="440">
        <v>22</v>
      </c>
      <c r="B85" s="449" t="s">
        <v>346</v>
      </c>
      <c r="C85" s="461"/>
      <c r="D85" s="446"/>
      <c r="E85" s="352"/>
      <c r="F85" s="352"/>
      <c r="H85" s="446"/>
      <c r="I85" s="352"/>
      <c r="J85" s="352"/>
    </row>
    <row r="86" spans="1:10" s="353" customFormat="1" ht="14.25">
      <c r="A86" s="440"/>
      <c r="B86" s="449" t="s">
        <v>347</v>
      </c>
      <c r="C86" s="461"/>
      <c r="D86" s="446"/>
      <c r="E86" s="352"/>
      <c r="F86" s="352"/>
      <c r="H86" s="446"/>
      <c r="I86" s="352"/>
      <c r="J86" s="352"/>
    </row>
    <row r="87" spans="1:10" s="353" customFormat="1" ht="14.25">
      <c r="A87" s="440"/>
      <c r="C87" s="447" t="s">
        <v>16</v>
      </c>
      <c r="D87" s="448">
        <v>130</v>
      </c>
      <c r="E87" s="352"/>
      <c r="F87" s="352">
        <f>D87*E87</f>
        <v>0</v>
      </c>
      <c r="H87" s="448"/>
      <c r="I87" s="352"/>
      <c r="J87" s="352"/>
    </row>
    <row r="88" spans="1:10" s="353" customFormat="1" ht="14.25">
      <c r="A88" s="440"/>
      <c r="B88" s="356"/>
      <c r="C88" s="447"/>
      <c r="D88" s="448"/>
      <c r="E88" s="352"/>
      <c r="F88" s="352"/>
      <c r="H88" s="448"/>
      <c r="I88" s="352"/>
      <c r="J88" s="352"/>
    </row>
    <row r="89" spans="1:10" s="353" customFormat="1" ht="42.75">
      <c r="A89" s="440">
        <v>23</v>
      </c>
      <c r="B89" s="451" t="s">
        <v>348</v>
      </c>
      <c r="C89" s="464"/>
      <c r="D89" s="446"/>
      <c r="E89" s="352"/>
      <c r="F89" s="352"/>
      <c r="H89" s="446"/>
      <c r="I89" s="352"/>
      <c r="J89" s="352"/>
    </row>
    <row r="90" spans="1:10" s="353" customFormat="1" ht="14.25">
      <c r="A90" s="440"/>
      <c r="B90" s="449" t="s">
        <v>347</v>
      </c>
      <c r="C90" s="461"/>
      <c r="D90" s="446"/>
      <c r="E90" s="352"/>
      <c r="F90" s="352"/>
      <c r="H90" s="446"/>
      <c r="I90" s="352"/>
      <c r="J90" s="352"/>
    </row>
    <row r="91" spans="1:10" s="353" customFormat="1" ht="14.25">
      <c r="A91" s="440"/>
      <c r="C91" s="447" t="s">
        <v>12</v>
      </c>
      <c r="D91" s="448">
        <v>12</v>
      </c>
      <c r="E91" s="352"/>
      <c r="F91" s="352">
        <f>D91*E91</f>
        <v>0</v>
      </c>
      <c r="H91" s="448"/>
      <c r="I91" s="352"/>
      <c r="J91" s="352"/>
    </row>
    <row r="92" spans="1:10" s="353" customFormat="1" ht="14.25">
      <c r="A92" s="440"/>
      <c r="B92" s="356"/>
      <c r="C92" s="447"/>
      <c r="D92" s="448"/>
      <c r="E92" s="352"/>
      <c r="F92" s="352"/>
      <c r="H92" s="448"/>
      <c r="I92" s="352"/>
      <c r="J92" s="352"/>
    </row>
    <row r="93" spans="1:10" s="353" customFormat="1" ht="14.25">
      <c r="A93" s="440">
        <v>24</v>
      </c>
      <c r="B93" s="445" t="s">
        <v>349</v>
      </c>
      <c r="C93" s="462"/>
      <c r="D93" s="351"/>
      <c r="E93" s="352"/>
      <c r="F93" s="352"/>
      <c r="H93" s="351"/>
      <c r="I93" s="352"/>
      <c r="J93" s="352"/>
    </row>
    <row r="94" spans="1:10" s="353" customFormat="1" ht="14.25">
      <c r="A94" s="440"/>
      <c r="B94" s="449" t="s">
        <v>350</v>
      </c>
      <c r="C94" s="461"/>
      <c r="D94" s="351"/>
      <c r="E94" s="352"/>
      <c r="F94" s="352"/>
      <c r="H94" s="351"/>
      <c r="I94" s="352"/>
      <c r="J94" s="352"/>
    </row>
    <row r="95" spans="1:10" s="353" customFormat="1" ht="14.25">
      <c r="A95" s="440"/>
      <c r="C95" s="447" t="s">
        <v>12</v>
      </c>
      <c r="D95" s="352">
        <v>2</v>
      </c>
      <c r="E95" s="352"/>
      <c r="F95" s="352">
        <f>D95*E95</f>
        <v>0</v>
      </c>
      <c r="H95" s="352"/>
      <c r="I95" s="352"/>
      <c r="J95" s="352"/>
    </row>
    <row r="96" spans="1:10" s="353" customFormat="1" ht="14.25">
      <c r="A96" s="440"/>
      <c r="B96" s="449" t="s">
        <v>351</v>
      </c>
      <c r="C96" s="461"/>
      <c r="D96" s="351"/>
      <c r="E96" s="352"/>
      <c r="F96" s="352"/>
      <c r="H96" s="351"/>
      <c r="I96" s="352"/>
      <c r="J96" s="352"/>
    </row>
    <row r="97" spans="1:10" s="353" customFormat="1" ht="14.25">
      <c r="A97" s="440"/>
      <c r="C97" s="447" t="s">
        <v>12</v>
      </c>
      <c r="D97" s="352">
        <v>4</v>
      </c>
      <c r="E97" s="352"/>
      <c r="F97" s="352">
        <f>D97*E97</f>
        <v>0</v>
      </c>
      <c r="H97" s="352"/>
      <c r="I97" s="352"/>
      <c r="J97" s="352"/>
    </row>
    <row r="98" spans="1:10" s="353" customFormat="1" ht="14.25">
      <c r="A98" s="440"/>
      <c r="B98" s="449" t="s">
        <v>352</v>
      </c>
      <c r="C98" s="461"/>
      <c r="D98" s="351"/>
      <c r="E98" s="352"/>
      <c r="F98" s="352"/>
      <c r="H98" s="351"/>
      <c r="I98" s="352"/>
      <c r="J98" s="352"/>
    </row>
    <row r="99" spans="1:10" s="353" customFormat="1" ht="14.25">
      <c r="A99" s="440"/>
      <c r="C99" s="447" t="s">
        <v>12</v>
      </c>
      <c r="D99" s="352">
        <v>1</v>
      </c>
      <c r="E99" s="352"/>
      <c r="F99" s="352">
        <f>D99*E99</f>
        <v>0</v>
      </c>
      <c r="H99" s="352"/>
      <c r="I99" s="352"/>
      <c r="J99" s="352"/>
    </row>
    <row r="100" spans="1:10" s="353" customFormat="1" ht="14.25">
      <c r="A100" s="440"/>
      <c r="B100" s="449" t="s">
        <v>353</v>
      </c>
      <c r="C100" s="461"/>
      <c r="D100" s="351"/>
      <c r="E100" s="352"/>
      <c r="F100" s="352"/>
      <c r="H100" s="351"/>
      <c r="I100" s="352"/>
      <c r="J100" s="352"/>
    </row>
    <row r="101" spans="1:10" s="353" customFormat="1" ht="14.25">
      <c r="A101" s="440"/>
      <c r="C101" s="447" t="s">
        <v>12</v>
      </c>
      <c r="D101" s="352">
        <v>2</v>
      </c>
      <c r="E101" s="352"/>
      <c r="F101" s="352">
        <f>D101*E101</f>
        <v>0</v>
      </c>
      <c r="H101" s="352"/>
      <c r="I101" s="352"/>
      <c r="J101" s="352"/>
    </row>
    <row r="102" spans="1:10" s="353" customFormat="1" ht="14.25">
      <c r="A102" s="440"/>
      <c r="B102" s="449" t="s">
        <v>354</v>
      </c>
      <c r="C102" s="461"/>
      <c r="D102" s="351"/>
      <c r="E102" s="352"/>
      <c r="F102" s="352"/>
      <c r="H102" s="351"/>
      <c r="I102" s="352"/>
      <c r="J102" s="352"/>
    </row>
    <row r="103" spans="1:10" s="353" customFormat="1" ht="14.25">
      <c r="A103" s="440"/>
      <c r="C103" s="447" t="s">
        <v>12</v>
      </c>
      <c r="D103" s="352">
        <v>3</v>
      </c>
      <c r="E103" s="352"/>
      <c r="F103" s="352">
        <f>D103*E103</f>
        <v>0</v>
      </c>
      <c r="H103" s="352"/>
      <c r="I103" s="352"/>
      <c r="J103" s="352"/>
    </row>
    <row r="104" spans="1:10" s="353" customFormat="1" ht="14.25">
      <c r="A104" s="440"/>
      <c r="B104" s="449" t="s">
        <v>355</v>
      </c>
      <c r="C104" s="461"/>
      <c r="D104" s="351"/>
      <c r="E104" s="352"/>
      <c r="F104" s="352"/>
      <c r="H104" s="351"/>
      <c r="I104" s="352"/>
      <c r="J104" s="352"/>
    </row>
    <row r="105" spans="1:10" s="353" customFormat="1" ht="14.25">
      <c r="A105" s="440"/>
      <c r="C105" s="447" t="s">
        <v>12</v>
      </c>
      <c r="D105" s="352">
        <v>1</v>
      </c>
      <c r="E105" s="352"/>
      <c r="F105" s="352">
        <f>D105*E105</f>
        <v>0</v>
      </c>
      <c r="H105" s="352"/>
      <c r="I105" s="352"/>
      <c r="J105" s="352"/>
    </row>
    <row r="106" spans="1:10" s="353" customFormat="1" ht="14.25">
      <c r="A106" s="440"/>
      <c r="B106" s="449" t="s">
        <v>356</v>
      </c>
      <c r="C106" s="461"/>
      <c r="D106" s="351"/>
      <c r="E106" s="352"/>
      <c r="F106" s="352"/>
      <c r="H106" s="351"/>
      <c r="I106" s="352"/>
      <c r="J106" s="352"/>
    </row>
    <row r="107" spans="1:10" s="353" customFormat="1" ht="14.25">
      <c r="A107" s="440"/>
      <c r="C107" s="447" t="s">
        <v>12</v>
      </c>
      <c r="D107" s="352">
        <v>1</v>
      </c>
      <c r="E107" s="352"/>
      <c r="F107" s="352">
        <f>D107*E107</f>
        <v>0</v>
      </c>
      <c r="H107" s="352"/>
      <c r="I107" s="352"/>
      <c r="J107" s="352"/>
    </row>
    <row r="108" spans="1:10" s="353" customFormat="1" ht="14.25">
      <c r="A108" s="440"/>
      <c r="B108" s="449" t="s">
        <v>357</v>
      </c>
      <c r="C108" s="461"/>
      <c r="D108" s="351"/>
      <c r="E108" s="352"/>
      <c r="F108" s="352"/>
      <c r="H108" s="351"/>
      <c r="I108" s="352"/>
      <c r="J108" s="352"/>
    </row>
    <row r="109" spans="1:10" s="353" customFormat="1" ht="14.25">
      <c r="A109" s="440"/>
      <c r="C109" s="447" t="s">
        <v>12</v>
      </c>
      <c r="D109" s="352">
        <v>1</v>
      </c>
      <c r="E109" s="352"/>
      <c r="F109" s="352">
        <f>D109*E109</f>
        <v>0</v>
      </c>
      <c r="H109" s="352"/>
      <c r="I109" s="352"/>
      <c r="J109" s="352"/>
    </row>
    <row r="110" spans="1:10" s="353" customFormat="1" ht="14.25">
      <c r="A110" s="440"/>
      <c r="B110" s="449" t="s">
        <v>358</v>
      </c>
      <c r="C110" s="461"/>
      <c r="D110" s="351"/>
      <c r="E110" s="352"/>
      <c r="F110" s="352"/>
      <c r="H110" s="351"/>
      <c r="I110" s="352"/>
      <c r="J110" s="352"/>
    </row>
    <row r="111" spans="1:10" s="353" customFormat="1" ht="14.25">
      <c r="A111" s="440"/>
      <c r="C111" s="447" t="s">
        <v>12</v>
      </c>
      <c r="D111" s="352">
        <v>1</v>
      </c>
      <c r="E111" s="352"/>
      <c r="F111" s="352">
        <f>D111*E111</f>
        <v>0</v>
      </c>
      <c r="H111" s="352"/>
      <c r="I111" s="352"/>
      <c r="J111" s="352"/>
    </row>
    <row r="112" spans="1:10" s="353" customFormat="1" ht="14.25">
      <c r="A112" s="440"/>
      <c r="B112" s="449" t="s">
        <v>359</v>
      </c>
      <c r="C112" s="461"/>
      <c r="D112" s="351"/>
      <c r="E112" s="352"/>
      <c r="F112" s="352"/>
      <c r="H112" s="351"/>
      <c r="I112" s="352"/>
      <c r="J112" s="352"/>
    </row>
    <row r="113" spans="1:10" s="353" customFormat="1" ht="14.25">
      <c r="A113" s="440"/>
      <c r="C113" s="447" t="s">
        <v>12</v>
      </c>
      <c r="D113" s="352">
        <v>1</v>
      </c>
      <c r="E113" s="352"/>
      <c r="F113" s="352">
        <f>D113*E113</f>
        <v>0</v>
      </c>
      <c r="H113" s="352"/>
      <c r="I113" s="352"/>
      <c r="J113" s="352"/>
    </row>
    <row r="114" spans="1:10" s="353" customFormat="1" ht="14.25">
      <c r="A114" s="440"/>
      <c r="B114" s="449" t="s">
        <v>360</v>
      </c>
      <c r="C114" s="461"/>
      <c r="D114" s="351"/>
      <c r="E114" s="352"/>
      <c r="F114" s="352"/>
      <c r="H114" s="351"/>
      <c r="I114" s="352"/>
      <c r="J114" s="352"/>
    </row>
    <row r="115" spans="1:10" s="353" customFormat="1" ht="14.25">
      <c r="A115" s="440"/>
      <c r="C115" s="447" t="s">
        <v>12</v>
      </c>
      <c r="D115" s="352">
        <v>3</v>
      </c>
      <c r="E115" s="352"/>
      <c r="F115" s="352">
        <f>D115*E115</f>
        <v>0</v>
      </c>
      <c r="H115" s="352"/>
      <c r="I115" s="352"/>
      <c r="J115" s="352"/>
    </row>
    <row r="116" spans="1:10" s="353" customFormat="1" ht="14.25">
      <c r="A116" s="440"/>
      <c r="B116" s="449" t="s">
        <v>361</v>
      </c>
      <c r="C116" s="461"/>
      <c r="D116" s="351"/>
      <c r="E116" s="352"/>
      <c r="F116" s="352"/>
      <c r="H116" s="351"/>
      <c r="I116" s="352"/>
      <c r="J116" s="352"/>
    </row>
    <row r="117" spans="1:10" s="353" customFormat="1" ht="14.25">
      <c r="A117" s="440"/>
      <c r="C117" s="447" t="s">
        <v>12</v>
      </c>
      <c r="D117" s="352">
        <v>3</v>
      </c>
      <c r="E117" s="352"/>
      <c r="F117" s="352">
        <f>D117*E117</f>
        <v>0</v>
      </c>
      <c r="H117" s="352"/>
      <c r="I117" s="352"/>
      <c r="J117" s="352"/>
    </row>
    <row r="118" spans="1:10" s="353" customFormat="1" ht="14.25">
      <c r="A118" s="440"/>
      <c r="B118" s="449" t="s">
        <v>362</v>
      </c>
      <c r="C118" s="461"/>
      <c r="D118" s="351"/>
      <c r="E118" s="352"/>
      <c r="F118" s="352"/>
      <c r="H118" s="351"/>
      <c r="I118" s="352"/>
      <c r="J118" s="352"/>
    </row>
    <row r="119" spans="1:10" s="353" customFormat="1" ht="14.25">
      <c r="A119" s="440"/>
      <c r="C119" s="447" t="s">
        <v>12</v>
      </c>
      <c r="D119" s="352">
        <v>3</v>
      </c>
      <c r="E119" s="352"/>
      <c r="F119" s="352">
        <f>D119*E119</f>
        <v>0</v>
      </c>
      <c r="H119" s="352"/>
      <c r="I119" s="352"/>
      <c r="J119" s="352"/>
    </row>
    <row r="120" spans="1:10" s="353" customFormat="1" ht="14.25">
      <c r="A120" s="440"/>
      <c r="B120" s="449" t="s">
        <v>363</v>
      </c>
      <c r="C120" s="461"/>
      <c r="D120" s="351"/>
      <c r="E120" s="352"/>
      <c r="F120" s="352"/>
      <c r="H120" s="351"/>
      <c r="I120" s="352"/>
      <c r="J120" s="352"/>
    </row>
    <row r="121" spans="1:10" s="353" customFormat="1" ht="14.25">
      <c r="A121" s="440"/>
      <c r="C121" s="447" t="s">
        <v>12</v>
      </c>
      <c r="D121" s="352">
        <v>3</v>
      </c>
      <c r="E121" s="352"/>
      <c r="F121" s="352">
        <f>D121*E121</f>
        <v>0</v>
      </c>
      <c r="H121" s="352"/>
      <c r="I121" s="352"/>
      <c r="J121" s="352"/>
    </row>
    <row r="122" spans="1:10" s="353" customFormat="1" ht="14.25">
      <c r="A122" s="440"/>
      <c r="B122" s="356"/>
      <c r="C122" s="447"/>
      <c r="D122" s="352"/>
      <c r="E122" s="352"/>
      <c r="F122" s="352"/>
      <c r="H122" s="352"/>
      <c r="I122" s="352"/>
      <c r="J122" s="352"/>
    </row>
    <row r="123" spans="1:10" s="353" customFormat="1" ht="14.25">
      <c r="A123" s="440"/>
      <c r="B123" s="445" t="s">
        <v>364</v>
      </c>
      <c r="C123" s="462"/>
      <c r="D123" s="351"/>
      <c r="E123" s="352"/>
      <c r="F123" s="352"/>
      <c r="H123" s="351"/>
      <c r="I123" s="352"/>
      <c r="J123" s="352"/>
    </row>
    <row r="124" spans="1:10" s="353" customFormat="1" ht="14.25">
      <c r="A124" s="440"/>
      <c r="C124" s="447" t="s">
        <v>12</v>
      </c>
      <c r="D124" s="352">
        <v>16</v>
      </c>
      <c r="E124" s="352"/>
      <c r="F124" s="352">
        <f>D124*E124</f>
        <v>0</v>
      </c>
      <c r="H124" s="352"/>
      <c r="I124" s="352"/>
      <c r="J124" s="352"/>
    </row>
    <row r="125" spans="1:10" s="353" customFormat="1" ht="14.25">
      <c r="A125" s="440"/>
      <c r="B125" s="445" t="s">
        <v>365</v>
      </c>
      <c r="C125" s="462"/>
      <c r="D125" s="351"/>
      <c r="E125" s="352"/>
      <c r="F125" s="352"/>
      <c r="H125" s="351"/>
      <c r="I125" s="352"/>
      <c r="J125" s="352"/>
    </row>
    <row r="126" spans="1:10" s="353" customFormat="1" ht="14.25">
      <c r="A126" s="440"/>
      <c r="C126" s="447" t="s">
        <v>12</v>
      </c>
      <c r="D126" s="352">
        <v>4</v>
      </c>
      <c r="E126" s="352"/>
      <c r="F126" s="352">
        <f>D126*E126</f>
        <v>0</v>
      </c>
      <c r="H126" s="352"/>
      <c r="I126" s="352"/>
      <c r="J126" s="352"/>
    </row>
    <row r="127" spans="1:10" s="353" customFormat="1" ht="14.25">
      <c r="A127" s="440"/>
      <c r="B127" s="356"/>
      <c r="C127" s="447"/>
      <c r="D127" s="352"/>
      <c r="E127" s="352"/>
      <c r="F127" s="352"/>
      <c r="H127" s="352"/>
      <c r="I127" s="352"/>
      <c r="J127" s="352"/>
    </row>
    <row r="128" spans="1:10" s="455" customFormat="1" ht="14.25">
      <c r="A128" s="452">
        <v>25</v>
      </c>
      <c r="B128" s="453" t="s">
        <v>366</v>
      </c>
      <c r="C128" s="447"/>
      <c r="D128" s="454"/>
      <c r="E128" s="443"/>
      <c r="F128" s="443"/>
      <c r="H128" s="454"/>
      <c r="I128" s="443"/>
      <c r="J128" s="443"/>
    </row>
    <row r="129" spans="1:11" s="353" customFormat="1" ht="28.5">
      <c r="A129" s="440"/>
      <c r="B129" s="447" t="s">
        <v>367</v>
      </c>
      <c r="C129" s="447"/>
      <c r="D129" s="446"/>
      <c r="E129" s="352"/>
      <c r="F129" s="352"/>
    </row>
    <row r="130" spans="1:11" s="353" customFormat="1" ht="14.25">
      <c r="A130" s="440"/>
      <c r="B130" s="447" t="s">
        <v>368</v>
      </c>
      <c r="C130" s="447"/>
      <c r="D130" s="446"/>
      <c r="E130" s="352"/>
      <c r="F130" s="352"/>
    </row>
    <row r="131" spans="1:11" s="353" customFormat="1" ht="14.25">
      <c r="A131" s="440"/>
      <c r="C131" s="447" t="s">
        <v>12</v>
      </c>
      <c r="D131" s="448">
        <v>10</v>
      </c>
      <c r="E131" s="352"/>
      <c r="F131" s="352">
        <f>D131*E131</f>
        <v>0</v>
      </c>
    </row>
    <row r="132" spans="1:11" s="353" customFormat="1" ht="14.25">
      <c r="A132" s="440"/>
      <c r="B132" s="447" t="s">
        <v>369</v>
      </c>
      <c r="C132" s="447"/>
      <c r="D132" s="446"/>
      <c r="E132" s="352"/>
      <c r="F132" s="352"/>
      <c r="H132" s="446"/>
      <c r="I132" s="352"/>
      <c r="J132" s="352"/>
    </row>
    <row r="133" spans="1:11" s="353" customFormat="1" ht="14.25">
      <c r="A133" s="440"/>
      <c r="C133" s="447" t="s">
        <v>12</v>
      </c>
      <c r="D133" s="448">
        <v>1</v>
      </c>
      <c r="E133" s="352"/>
      <c r="F133" s="352">
        <f>D133*E133</f>
        <v>0</v>
      </c>
      <c r="H133" s="448"/>
      <c r="I133" s="352"/>
      <c r="J133" s="352"/>
    </row>
    <row r="134" spans="1:11" s="353" customFormat="1" ht="14.25">
      <c r="A134" s="440"/>
      <c r="B134" s="447" t="s">
        <v>370</v>
      </c>
      <c r="C134" s="447"/>
      <c r="D134" s="446"/>
      <c r="E134" s="352"/>
      <c r="F134" s="352"/>
      <c r="H134" s="446"/>
      <c r="I134" s="352"/>
      <c r="J134" s="352"/>
    </row>
    <row r="135" spans="1:11" s="353" customFormat="1" ht="14.25">
      <c r="A135" s="440"/>
      <c r="C135" s="447" t="s">
        <v>12</v>
      </c>
      <c r="D135" s="448">
        <v>2</v>
      </c>
      <c r="E135" s="352"/>
      <c r="F135" s="352">
        <f>D135*E135</f>
        <v>0</v>
      </c>
      <c r="H135" s="448"/>
      <c r="I135" s="352"/>
      <c r="J135" s="352"/>
    </row>
    <row r="136" spans="1:11" s="353" customFormat="1" ht="14.25">
      <c r="A136" s="440"/>
      <c r="B136" s="447" t="s">
        <v>371</v>
      </c>
      <c r="C136" s="447"/>
      <c r="D136" s="446"/>
      <c r="E136" s="352"/>
      <c r="F136" s="352"/>
      <c r="H136" s="446"/>
      <c r="I136" s="352"/>
      <c r="J136" s="352"/>
    </row>
    <row r="137" spans="1:11" s="353" customFormat="1" ht="14.25">
      <c r="A137" s="440"/>
      <c r="C137" s="447" t="s">
        <v>12</v>
      </c>
      <c r="D137" s="448">
        <v>1</v>
      </c>
      <c r="E137" s="352"/>
      <c r="F137" s="352">
        <f>D137*E137</f>
        <v>0</v>
      </c>
      <c r="H137" s="448"/>
      <c r="I137" s="352"/>
      <c r="J137" s="352"/>
    </row>
    <row r="138" spans="1:11" s="353" customFormat="1" ht="14.25">
      <c r="A138" s="440"/>
      <c r="B138" s="447" t="s">
        <v>372</v>
      </c>
      <c r="C138" s="447"/>
      <c r="D138" s="446"/>
      <c r="E138" s="352"/>
      <c r="F138" s="352"/>
      <c r="H138" s="446"/>
      <c r="I138" s="352"/>
      <c r="J138" s="352"/>
    </row>
    <row r="139" spans="1:11" s="353" customFormat="1" ht="14.25">
      <c r="A139" s="440"/>
      <c r="C139" s="447" t="s">
        <v>12</v>
      </c>
      <c r="D139" s="448">
        <v>4</v>
      </c>
      <c r="E139" s="352"/>
      <c r="F139" s="352">
        <f>D139*E139</f>
        <v>0</v>
      </c>
      <c r="H139" s="448"/>
      <c r="I139" s="352"/>
      <c r="J139" s="352"/>
    </row>
    <row r="140" spans="1:11" s="353" customFormat="1" ht="14.25">
      <c r="A140" s="440"/>
      <c r="B140" s="356"/>
      <c r="C140" s="447"/>
      <c r="D140" s="448"/>
      <c r="E140" s="352"/>
      <c r="F140" s="352"/>
      <c r="H140" s="448"/>
      <c r="I140" s="352"/>
      <c r="J140" s="352"/>
    </row>
    <row r="141" spans="1:11" s="353" customFormat="1" ht="57">
      <c r="A141" s="440"/>
      <c r="B141" s="447" t="s">
        <v>373</v>
      </c>
      <c r="C141" s="447"/>
      <c r="D141" s="446"/>
      <c r="E141" s="352"/>
      <c r="F141" s="352"/>
      <c r="H141" s="446"/>
      <c r="I141" s="352"/>
      <c r="J141" s="352"/>
      <c r="K141" s="456"/>
    </row>
    <row r="142" spans="1:11" s="353" customFormat="1" ht="14.25">
      <c r="A142" s="440"/>
      <c r="C142" s="447" t="s">
        <v>12</v>
      </c>
      <c r="D142" s="448">
        <f>D139</f>
        <v>4</v>
      </c>
      <c r="E142" s="352"/>
      <c r="F142" s="352">
        <f>D142*E142</f>
        <v>0</v>
      </c>
      <c r="H142" s="448"/>
      <c r="I142" s="352"/>
      <c r="J142" s="352"/>
      <c r="K142" s="456"/>
    </row>
    <row r="143" spans="1:11" s="353" customFormat="1" ht="14.25">
      <c r="A143" s="440"/>
      <c r="B143" s="449"/>
      <c r="C143" s="461"/>
      <c r="D143" s="446"/>
      <c r="E143" s="352"/>
      <c r="F143" s="352"/>
      <c r="H143" s="446"/>
      <c r="I143" s="352"/>
      <c r="J143" s="352"/>
      <c r="K143" s="456"/>
    </row>
    <row r="144" spans="1:11" s="353" customFormat="1" ht="28.5">
      <c r="A144" s="440"/>
      <c r="B144" s="445" t="s">
        <v>374</v>
      </c>
      <c r="C144" s="462"/>
      <c r="D144" s="450"/>
      <c r="E144" s="352"/>
      <c r="F144" s="352"/>
      <c r="H144" s="457"/>
      <c r="I144" s="352"/>
      <c r="J144" s="352"/>
      <c r="K144" s="456"/>
    </row>
    <row r="145" spans="1:11" s="353" customFormat="1" ht="14.25">
      <c r="A145" s="440"/>
      <c r="B145" s="445"/>
      <c r="C145" s="462"/>
      <c r="D145" s="450"/>
      <c r="E145" s="352"/>
      <c r="F145" s="352"/>
      <c r="H145" s="457"/>
      <c r="I145" s="352"/>
      <c r="J145" s="352"/>
      <c r="K145" s="456"/>
    </row>
    <row r="146" spans="1:11" s="353" customFormat="1" ht="28.5">
      <c r="A146" s="440">
        <v>26</v>
      </c>
      <c r="B146" s="445" t="s">
        <v>375</v>
      </c>
      <c r="C146" s="462"/>
      <c r="D146" s="351"/>
      <c r="E146" s="352"/>
      <c r="F146" s="352"/>
      <c r="H146" s="351"/>
      <c r="I146" s="352"/>
      <c r="J146" s="352"/>
      <c r="K146" s="456"/>
    </row>
    <row r="147" spans="1:11" s="353" customFormat="1" ht="14.25">
      <c r="A147" s="442"/>
      <c r="B147" s="356"/>
      <c r="C147" s="447" t="s">
        <v>12</v>
      </c>
      <c r="D147" s="352">
        <v>1</v>
      </c>
      <c r="E147" s="352"/>
      <c r="F147" s="352">
        <f>D147*E147</f>
        <v>0</v>
      </c>
      <c r="H147" s="352"/>
      <c r="I147" s="352"/>
      <c r="J147" s="352"/>
      <c r="K147" s="456"/>
    </row>
    <row r="148" spans="1:11" ht="12.75" customHeight="1">
      <c r="A148" s="45"/>
      <c r="B148" s="20"/>
      <c r="C148" s="72"/>
      <c r="D148" s="78"/>
      <c r="E148" s="41"/>
      <c r="F148" s="41"/>
      <c r="G148" s="180"/>
    </row>
    <row r="149" spans="1:11" ht="12.75" customHeight="1" thickBot="1">
      <c r="A149" s="22" t="s">
        <v>37</v>
      </c>
      <c r="B149" s="23" t="s">
        <v>313</v>
      </c>
      <c r="C149" s="459"/>
      <c r="D149" s="116"/>
      <c r="E149" s="184" t="s">
        <v>35</v>
      </c>
      <c r="F149" s="105">
        <f>SUM(F10:F147)</f>
        <v>0</v>
      </c>
    </row>
    <row r="150" spans="1:11" ht="12.75" customHeight="1" thickTop="1">
      <c r="A150" s="45"/>
      <c r="B150" s="20"/>
      <c r="C150" s="72"/>
      <c r="D150" s="116"/>
      <c r="E150" s="120"/>
      <c r="F150" s="120"/>
      <c r="G150" s="157"/>
    </row>
    <row r="151" spans="1:11" ht="12.75" customHeight="1">
      <c r="A151" s="45"/>
      <c r="B151" s="20"/>
      <c r="C151" s="72"/>
      <c r="D151" s="116"/>
      <c r="E151" s="120"/>
      <c r="F151" s="120"/>
      <c r="G151" s="157"/>
    </row>
    <row r="152" spans="1:11" ht="12.75" customHeight="1">
      <c r="A152" s="45"/>
      <c r="B152" s="20"/>
      <c r="C152" s="72"/>
      <c r="D152" s="116"/>
      <c r="E152" s="120"/>
      <c r="F152" s="120"/>
      <c r="G152" s="157"/>
    </row>
    <row r="153" spans="1:11" ht="12.75" customHeight="1">
      <c r="A153" s="45"/>
      <c r="B153" s="20"/>
      <c r="C153" s="72"/>
      <c r="D153" s="116"/>
      <c r="E153" s="120"/>
      <c r="F153" s="120"/>
      <c r="G153" s="157"/>
    </row>
    <row r="154" spans="1:11" ht="12.75" customHeight="1">
      <c r="A154" s="45"/>
      <c r="B154" s="20"/>
      <c r="C154" s="72"/>
      <c r="D154" s="116"/>
      <c r="E154" s="120"/>
      <c r="F154" s="120"/>
      <c r="G154" s="157"/>
    </row>
    <row r="155" spans="1:11" ht="12.75" customHeight="1">
      <c r="A155" s="45"/>
      <c r="B155" s="20"/>
      <c r="C155" s="72"/>
      <c r="D155" s="116"/>
      <c r="E155" s="120"/>
      <c r="F155" s="120"/>
      <c r="G155" s="157"/>
    </row>
    <row r="156" spans="1:11" ht="12.75" customHeight="1">
      <c r="A156" s="45"/>
      <c r="B156" s="20"/>
      <c r="C156" s="72"/>
      <c r="D156" s="116"/>
      <c r="E156" s="120"/>
      <c r="F156" s="120"/>
      <c r="G156" s="157"/>
    </row>
    <row r="157" spans="1:11" ht="12.75" customHeight="1">
      <c r="A157" s="45"/>
      <c r="B157" s="20"/>
      <c r="C157" s="72"/>
      <c r="D157" s="116"/>
      <c r="E157" s="120"/>
      <c r="F157" s="120"/>
      <c r="G157" s="157"/>
    </row>
    <row r="158" spans="1:11" ht="12.75" customHeight="1">
      <c r="A158" s="45"/>
      <c r="B158" s="20"/>
      <c r="C158" s="72"/>
      <c r="D158" s="116"/>
      <c r="E158" s="120"/>
      <c r="F158" s="120"/>
      <c r="G158" s="157"/>
    </row>
    <row r="159" spans="1:11" ht="12.75" customHeight="1">
      <c r="A159" s="45"/>
      <c r="B159" s="20"/>
      <c r="C159" s="72"/>
      <c r="D159" s="116"/>
      <c r="E159" s="120"/>
      <c r="F159" s="120"/>
      <c r="G159" s="157"/>
    </row>
    <row r="160" spans="1:11" ht="12.75" customHeight="1">
      <c r="A160" s="45"/>
      <c r="B160" s="20"/>
      <c r="C160" s="72"/>
      <c r="D160" s="116"/>
      <c r="E160" s="120"/>
      <c r="F160" s="120"/>
      <c r="G160" s="157"/>
    </row>
    <row r="161" spans="1:7" ht="12.75" customHeight="1">
      <c r="A161" s="45"/>
      <c r="B161" s="20"/>
      <c r="C161" s="72"/>
      <c r="D161" s="116"/>
      <c r="E161" s="120"/>
      <c r="F161" s="120"/>
      <c r="G161" s="157"/>
    </row>
    <row r="162" spans="1:7" ht="12.75" customHeight="1">
      <c r="A162" s="45"/>
      <c r="B162" s="20"/>
      <c r="C162" s="72"/>
      <c r="D162" s="116"/>
      <c r="E162" s="120"/>
      <c r="F162" s="120"/>
      <c r="G162" s="157"/>
    </row>
    <row r="163" spans="1:7" ht="12.75" customHeight="1">
      <c r="A163" s="45"/>
      <c r="B163" s="20"/>
      <c r="C163" s="72"/>
      <c r="D163" s="116"/>
      <c r="E163" s="120"/>
      <c r="F163" s="120"/>
      <c r="G163" s="157"/>
    </row>
    <row r="164" spans="1:7" ht="12.75" customHeight="1">
      <c r="A164" s="45"/>
      <c r="B164" s="20"/>
      <c r="C164" s="72"/>
      <c r="D164" s="116"/>
      <c r="E164" s="120"/>
      <c r="F164" s="120"/>
      <c r="G164" s="157"/>
    </row>
    <row r="165" spans="1:7" ht="12.75" customHeight="1">
      <c r="A165" s="45"/>
      <c r="B165" s="20"/>
      <c r="C165" s="72"/>
      <c r="D165" s="116"/>
      <c r="E165" s="120"/>
      <c r="F165" s="120"/>
      <c r="G165" s="157"/>
    </row>
  </sheetData>
  <pageMargins left="0.78740157480314965" right="0.19685039370078741" top="0.19685039370078741" bottom="0.19685039370078741" header="0" footer="0.19685039370078741"/>
  <pageSetup paperSize="9" orientation="portrait" r:id="rId1"/>
  <headerFooter>
    <oddFooter>Stran &amp;P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H53"/>
  <sheetViews>
    <sheetView showZeros="0" zoomScaleNormal="100" workbookViewId="0">
      <selection activeCell="E9" sqref="E9"/>
    </sheetView>
  </sheetViews>
  <sheetFormatPr defaultRowHeight="12.75" customHeight="1"/>
  <cols>
    <col min="1" max="1" width="4.7109375" style="79" customWidth="1"/>
    <col min="2" max="2" width="30.7109375" style="79" customWidth="1"/>
    <col min="3" max="3" width="4.7109375" style="145" customWidth="1"/>
    <col min="4" max="5" width="11.7109375" style="140" customWidth="1"/>
    <col min="6" max="6" width="12.7109375" style="141" customWidth="1"/>
    <col min="7" max="7" width="4.7109375" style="141" customWidth="1"/>
    <col min="251" max="251" width="4.7109375" customWidth="1"/>
    <col min="252" max="252" width="30.7109375" customWidth="1"/>
    <col min="253" max="253" width="4.7109375" customWidth="1"/>
    <col min="254" max="254" width="13.7109375" customWidth="1"/>
    <col min="255" max="257" width="12.7109375" customWidth="1"/>
    <col min="259" max="259" width="21" customWidth="1"/>
    <col min="260" max="260" width="36.5703125" customWidth="1"/>
    <col min="507" max="507" width="4.7109375" customWidth="1"/>
    <col min="508" max="508" width="30.7109375" customWidth="1"/>
    <col min="509" max="509" width="4.7109375" customWidth="1"/>
    <col min="510" max="510" width="13.7109375" customWidth="1"/>
    <col min="511" max="513" width="12.7109375" customWidth="1"/>
    <col min="515" max="515" width="21" customWidth="1"/>
    <col min="516" max="516" width="36.5703125" customWidth="1"/>
    <col min="763" max="763" width="4.7109375" customWidth="1"/>
    <col min="764" max="764" width="30.7109375" customWidth="1"/>
    <col min="765" max="765" width="4.7109375" customWidth="1"/>
    <col min="766" max="766" width="13.7109375" customWidth="1"/>
    <col min="767" max="769" width="12.7109375" customWidth="1"/>
    <col min="771" max="771" width="21" customWidth="1"/>
    <col min="772" max="772" width="36.5703125" customWidth="1"/>
    <col min="1019" max="1019" width="4.7109375" customWidth="1"/>
    <col min="1020" max="1020" width="30.7109375" customWidth="1"/>
    <col min="1021" max="1021" width="4.7109375" customWidth="1"/>
    <col min="1022" max="1022" width="13.7109375" customWidth="1"/>
    <col min="1023" max="1025" width="12.7109375" customWidth="1"/>
    <col min="1027" max="1027" width="21" customWidth="1"/>
    <col min="1028" max="1028" width="36.5703125" customWidth="1"/>
    <col min="1275" max="1275" width="4.7109375" customWidth="1"/>
    <col min="1276" max="1276" width="30.7109375" customWidth="1"/>
    <col min="1277" max="1277" width="4.7109375" customWidth="1"/>
    <col min="1278" max="1278" width="13.7109375" customWidth="1"/>
    <col min="1279" max="1281" width="12.7109375" customWidth="1"/>
    <col min="1283" max="1283" width="21" customWidth="1"/>
    <col min="1284" max="1284" width="36.5703125" customWidth="1"/>
    <col min="1531" max="1531" width="4.7109375" customWidth="1"/>
    <col min="1532" max="1532" width="30.7109375" customWidth="1"/>
    <col min="1533" max="1533" width="4.7109375" customWidth="1"/>
    <col min="1534" max="1534" width="13.7109375" customWidth="1"/>
    <col min="1535" max="1537" width="12.7109375" customWidth="1"/>
    <col min="1539" max="1539" width="21" customWidth="1"/>
    <col min="1540" max="1540" width="36.5703125" customWidth="1"/>
    <col min="1787" max="1787" width="4.7109375" customWidth="1"/>
    <col min="1788" max="1788" width="30.7109375" customWidth="1"/>
    <col min="1789" max="1789" width="4.7109375" customWidth="1"/>
    <col min="1790" max="1790" width="13.7109375" customWidth="1"/>
    <col min="1791" max="1793" width="12.7109375" customWidth="1"/>
    <col min="1795" max="1795" width="21" customWidth="1"/>
    <col min="1796" max="1796" width="36.5703125" customWidth="1"/>
    <col min="2043" max="2043" width="4.7109375" customWidth="1"/>
    <col min="2044" max="2044" width="30.7109375" customWidth="1"/>
    <col min="2045" max="2045" width="4.7109375" customWidth="1"/>
    <col min="2046" max="2046" width="13.7109375" customWidth="1"/>
    <col min="2047" max="2049" width="12.7109375" customWidth="1"/>
    <col min="2051" max="2051" width="21" customWidth="1"/>
    <col min="2052" max="2052" width="36.5703125" customWidth="1"/>
    <col min="2299" max="2299" width="4.7109375" customWidth="1"/>
    <col min="2300" max="2300" width="30.7109375" customWidth="1"/>
    <col min="2301" max="2301" width="4.7109375" customWidth="1"/>
    <col min="2302" max="2302" width="13.7109375" customWidth="1"/>
    <col min="2303" max="2305" width="12.7109375" customWidth="1"/>
    <col min="2307" max="2307" width="21" customWidth="1"/>
    <col min="2308" max="2308" width="36.5703125" customWidth="1"/>
    <col min="2555" max="2555" width="4.7109375" customWidth="1"/>
    <col min="2556" max="2556" width="30.7109375" customWidth="1"/>
    <col min="2557" max="2557" width="4.7109375" customWidth="1"/>
    <col min="2558" max="2558" width="13.7109375" customWidth="1"/>
    <col min="2559" max="2561" width="12.7109375" customWidth="1"/>
    <col min="2563" max="2563" width="21" customWidth="1"/>
    <col min="2564" max="2564" width="36.5703125" customWidth="1"/>
    <col min="2811" max="2811" width="4.7109375" customWidth="1"/>
    <col min="2812" max="2812" width="30.7109375" customWidth="1"/>
    <col min="2813" max="2813" width="4.7109375" customWidth="1"/>
    <col min="2814" max="2814" width="13.7109375" customWidth="1"/>
    <col min="2815" max="2817" width="12.7109375" customWidth="1"/>
    <col min="2819" max="2819" width="21" customWidth="1"/>
    <col min="2820" max="2820" width="36.5703125" customWidth="1"/>
    <col min="3067" max="3067" width="4.7109375" customWidth="1"/>
    <col min="3068" max="3068" width="30.7109375" customWidth="1"/>
    <col min="3069" max="3069" width="4.7109375" customWidth="1"/>
    <col min="3070" max="3070" width="13.7109375" customWidth="1"/>
    <col min="3071" max="3073" width="12.7109375" customWidth="1"/>
    <col min="3075" max="3075" width="21" customWidth="1"/>
    <col min="3076" max="3076" width="36.5703125" customWidth="1"/>
    <col min="3323" max="3323" width="4.7109375" customWidth="1"/>
    <col min="3324" max="3324" width="30.7109375" customWidth="1"/>
    <col min="3325" max="3325" width="4.7109375" customWidth="1"/>
    <col min="3326" max="3326" width="13.7109375" customWidth="1"/>
    <col min="3327" max="3329" width="12.7109375" customWidth="1"/>
    <col min="3331" max="3331" width="21" customWidth="1"/>
    <col min="3332" max="3332" width="36.5703125" customWidth="1"/>
    <col min="3579" max="3579" width="4.7109375" customWidth="1"/>
    <col min="3580" max="3580" width="30.7109375" customWidth="1"/>
    <col min="3581" max="3581" width="4.7109375" customWidth="1"/>
    <col min="3582" max="3582" width="13.7109375" customWidth="1"/>
    <col min="3583" max="3585" width="12.7109375" customWidth="1"/>
    <col min="3587" max="3587" width="21" customWidth="1"/>
    <col min="3588" max="3588" width="36.5703125" customWidth="1"/>
    <col min="3835" max="3835" width="4.7109375" customWidth="1"/>
    <col min="3836" max="3836" width="30.7109375" customWidth="1"/>
    <col min="3837" max="3837" width="4.7109375" customWidth="1"/>
    <col min="3838" max="3838" width="13.7109375" customWidth="1"/>
    <col min="3839" max="3841" width="12.7109375" customWidth="1"/>
    <col min="3843" max="3843" width="21" customWidth="1"/>
    <col min="3844" max="3844" width="36.5703125" customWidth="1"/>
    <col min="4091" max="4091" width="4.7109375" customWidth="1"/>
    <col min="4092" max="4092" width="30.7109375" customWidth="1"/>
    <col min="4093" max="4093" width="4.7109375" customWidth="1"/>
    <col min="4094" max="4094" width="13.7109375" customWidth="1"/>
    <col min="4095" max="4097" width="12.7109375" customWidth="1"/>
    <col min="4099" max="4099" width="21" customWidth="1"/>
    <col min="4100" max="4100" width="36.5703125" customWidth="1"/>
    <col min="4347" max="4347" width="4.7109375" customWidth="1"/>
    <col min="4348" max="4348" width="30.7109375" customWidth="1"/>
    <col min="4349" max="4349" width="4.7109375" customWidth="1"/>
    <col min="4350" max="4350" width="13.7109375" customWidth="1"/>
    <col min="4351" max="4353" width="12.7109375" customWidth="1"/>
    <col min="4355" max="4355" width="21" customWidth="1"/>
    <col min="4356" max="4356" width="36.5703125" customWidth="1"/>
    <col min="4603" max="4603" width="4.7109375" customWidth="1"/>
    <col min="4604" max="4604" width="30.7109375" customWidth="1"/>
    <col min="4605" max="4605" width="4.7109375" customWidth="1"/>
    <col min="4606" max="4606" width="13.7109375" customWidth="1"/>
    <col min="4607" max="4609" width="12.7109375" customWidth="1"/>
    <col min="4611" max="4611" width="21" customWidth="1"/>
    <col min="4612" max="4612" width="36.5703125" customWidth="1"/>
    <col min="4859" max="4859" width="4.7109375" customWidth="1"/>
    <col min="4860" max="4860" width="30.7109375" customWidth="1"/>
    <col min="4861" max="4861" width="4.7109375" customWidth="1"/>
    <col min="4862" max="4862" width="13.7109375" customWidth="1"/>
    <col min="4863" max="4865" width="12.7109375" customWidth="1"/>
    <col min="4867" max="4867" width="21" customWidth="1"/>
    <col min="4868" max="4868" width="36.5703125" customWidth="1"/>
    <col min="5115" max="5115" width="4.7109375" customWidth="1"/>
    <col min="5116" max="5116" width="30.7109375" customWidth="1"/>
    <col min="5117" max="5117" width="4.7109375" customWidth="1"/>
    <col min="5118" max="5118" width="13.7109375" customWidth="1"/>
    <col min="5119" max="5121" width="12.7109375" customWidth="1"/>
    <col min="5123" max="5123" width="21" customWidth="1"/>
    <col min="5124" max="5124" width="36.5703125" customWidth="1"/>
    <col min="5371" max="5371" width="4.7109375" customWidth="1"/>
    <col min="5372" max="5372" width="30.7109375" customWidth="1"/>
    <col min="5373" max="5373" width="4.7109375" customWidth="1"/>
    <col min="5374" max="5374" width="13.7109375" customWidth="1"/>
    <col min="5375" max="5377" width="12.7109375" customWidth="1"/>
    <col min="5379" max="5379" width="21" customWidth="1"/>
    <col min="5380" max="5380" width="36.5703125" customWidth="1"/>
    <col min="5627" max="5627" width="4.7109375" customWidth="1"/>
    <col min="5628" max="5628" width="30.7109375" customWidth="1"/>
    <col min="5629" max="5629" width="4.7109375" customWidth="1"/>
    <col min="5630" max="5630" width="13.7109375" customWidth="1"/>
    <col min="5631" max="5633" width="12.7109375" customWidth="1"/>
    <col min="5635" max="5635" width="21" customWidth="1"/>
    <col min="5636" max="5636" width="36.5703125" customWidth="1"/>
    <col min="5883" max="5883" width="4.7109375" customWidth="1"/>
    <col min="5884" max="5884" width="30.7109375" customWidth="1"/>
    <col min="5885" max="5885" width="4.7109375" customWidth="1"/>
    <col min="5886" max="5886" width="13.7109375" customWidth="1"/>
    <col min="5887" max="5889" width="12.7109375" customWidth="1"/>
    <col min="5891" max="5891" width="21" customWidth="1"/>
    <col min="5892" max="5892" width="36.5703125" customWidth="1"/>
    <col min="6139" max="6139" width="4.7109375" customWidth="1"/>
    <col min="6140" max="6140" width="30.7109375" customWidth="1"/>
    <col min="6141" max="6141" width="4.7109375" customWidth="1"/>
    <col min="6142" max="6142" width="13.7109375" customWidth="1"/>
    <col min="6143" max="6145" width="12.7109375" customWidth="1"/>
    <col min="6147" max="6147" width="21" customWidth="1"/>
    <col min="6148" max="6148" width="36.5703125" customWidth="1"/>
    <col min="6395" max="6395" width="4.7109375" customWidth="1"/>
    <col min="6396" max="6396" width="30.7109375" customWidth="1"/>
    <col min="6397" max="6397" width="4.7109375" customWidth="1"/>
    <col min="6398" max="6398" width="13.7109375" customWidth="1"/>
    <col min="6399" max="6401" width="12.7109375" customWidth="1"/>
    <col min="6403" max="6403" width="21" customWidth="1"/>
    <col min="6404" max="6404" width="36.5703125" customWidth="1"/>
    <col min="6651" max="6651" width="4.7109375" customWidth="1"/>
    <col min="6652" max="6652" width="30.7109375" customWidth="1"/>
    <col min="6653" max="6653" width="4.7109375" customWidth="1"/>
    <col min="6654" max="6654" width="13.7109375" customWidth="1"/>
    <col min="6655" max="6657" width="12.7109375" customWidth="1"/>
    <col min="6659" max="6659" width="21" customWidth="1"/>
    <col min="6660" max="6660" width="36.5703125" customWidth="1"/>
    <col min="6907" max="6907" width="4.7109375" customWidth="1"/>
    <col min="6908" max="6908" width="30.7109375" customWidth="1"/>
    <col min="6909" max="6909" width="4.7109375" customWidth="1"/>
    <col min="6910" max="6910" width="13.7109375" customWidth="1"/>
    <col min="6911" max="6913" width="12.7109375" customWidth="1"/>
    <col min="6915" max="6915" width="21" customWidth="1"/>
    <col min="6916" max="6916" width="36.5703125" customWidth="1"/>
    <col min="7163" max="7163" width="4.7109375" customWidth="1"/>
    <col min="7164" max="7164" width="30.7109375" customWidth="1"/>
    <col min="7165" max="7165" width="4.7109375" customWidth="1"/>
    <col min="7166" max="7166" width="13.7109375" customWidth="1"/>
    <col min="7167" max="7169" width="12.7109375" customWidth="1"/>
    <col min="7171" max="7171" width="21" customWidth="1"/>
    <col min="7172" max="7172" width="36.5703125" customWidth="1"/>
    <col min="7419" max="7419" width="4.7109375" customWidth="1"/>
    <col min="7420" max="7420" width="30.7109375" customWidth="1"/>
    <col min="7421" max="7421" width="4.7109375" customWidth="1"/>
    <col min="7422" max="7422" width="13.7109375" customWidth="1"/>
    <col min="7423" max="7425" width="12.7109375" customWidth="1"/>
    <col min="7427" max="7427" width="21" customWidth="1"/>
    <col min="7428" max="7428" width="36.5703125" customWidth="1"/>
    <col min="7675" max="7675" width="4.7109375" customWidth="1"/>
    <col min="7676" max="7676" width="30.7109375" customWidth="1"/>
    <col min="7677" max="7677" width="4.7109375" customWidth="1"/>
    <col min="7678" max="7678" width="13.7109375" customWidth="1"/>
    <col min="7679" max="7681" width="12.7109375" customWidth="1"/>
    <col min="7683" max="7683" width="21" customWidth="1"/>
    <col min="7684" max="7684" width="36.5703125" customWidth="1"/>
    <col min="7931" max="7931" width="4.7109375" customWidth="1"/>
    <col min="7932" max="7932" width="30.7109375" customWidth="1"/>
    <col min="7933" max="7933" width="4.7109375" customWidth="1"/>
    <col min="7934" max="7934" width="13.7109375" customWidth="1"/>
    <col min="7935" max="7937" width="12.7109375" customWidth="1"/>
    <col min="7939" max="7939" width="21" customWidth="1"/>
    <col min="7940" max="7940" width="36.5703125" customWidth="1"/>
    <col min="8187" max="8187" width="4.7109375" customWidth="1"/>
    <col min="8188" max="8188" width="30.7109375" customWidth="1"/>
    <col min="8189" max="8189" width="4.7109375" customWidth="1"/>
    <col min="8190" max="8190" width="13.7109375" customWidth="1"/>
    <col min="8191" max="8193" width="12.7109375" customWidth="1"/>
    <col min="8195" max="8195" width="21" customWidth="1"/>
    <col min="8196" max="8196" width="36.5703125" customWidth="1"/>
    <col min="8443" max="8443" width="4.7109375" customWidth="1"/>
    <col min="8444" max="8444" width="30.7109375" customWidth="1"/>
    <col min="8445" max="8445" width="4.7109375" customWidth="1"/>
    <col min="8446" max="8446" width="13.7109375" customWidth="1"/>
    <col min="8447" max="8449" width="12.7109375" customWidth="1"/>
    <col min="8451" max="8451" width="21" customWidth="1"/>
    <col min="8452" max="8452" width="36.5703125" customWidth="1"/>
    <col min="8699" max="8699" width="4.7109375" customWidth="1"/>
    <col min="8700" max="8700" width="30.7109375" customWidth="1"/>
    <col min="8701" max="8701" width="4.7109375" customWidth="1"/>
    <col min="8702" max="8702" width="13.7109375" customWidth="1"/>
    <col min="8703" max="8705" width="12.7109375" customWidth="1"/>
    <col min="8707" max="8707" width="21" customWidth="1"/>
    <col min="8708" max="8708" width="36.5703125" customWidth="1"/>
    <col min="8955" max="8955" width="4.7109375" customWidth="1"/>
    <col min="8956" max="8956" width="30.7109375" customWidth="1"/>
    <col min="8957" max="8957" width="4.7109375" customWidth="1"/>
    <col min="8958" max="8958" width="13.7109375" customWidth="1"/>
    <col min="8959" max="8961" width="12.7109375" customWidth="1"/>
    <col min="8963" max="8963" width="21" customWidth="1"/>
    <col min="8964" max="8964" width="36.5703125" customWidth="1"/>
    <col min="9211" max="9211" width="4.7109375" customWidth="1"/>
    <col min="9212" max="9212" width="30.7109375" customWidth="1"/>
    <col min="9213" max="9213" width="4.7109375" customWidth="1"/>
    <col min="9214" max="9214" width="13.7109375" customWidth="1"/>
    <col min="9215" max="9217" width="12.7109375" customWidth="1"/>
    <col min="9219" max="9219" width="21" customWidth="1"/>
    <col min="9220" max="9220" width="36.5703125" customWidth="1"/>
    <col min="9467" max="9467" width="4.7109375" customWidth="1"/>
    <col min="9468" max="9468" width="30.7109375" customWidth="1"/>
    <col min="9469" max="9469" width="4.7109375" customWidth="1"/>
    <col min="9470" max="9470" width="13.7109375" customWidth="1"/>
    <col min="9471" max="9473" width="12.7109375" customWidth="1"/>
    <col min="9475" max="9475" width="21" customWidth="1"/>
    <col min="9476" max="9476" width="36.5703125" customWidth="1"/>
    <col min="9723" max="9723" width="4.7109375" customWidth="1"/>
    <col min="9724" max="9724" width="30.7109375" customWidth="1"/>
    <col min="9725" max="9725" width="4.7109375" customWidth="1"/>
    <col min="9726" max="9726" width="13.7109375" customWidth="1"/>
    <col min="9727" max="9729" width="12.7109375" customWidth="1"/>
    <col min="9731" max="9731" width="21" customWidth="1"/>
    <col min="9732" max="9732" width="36.5703125" customWidth="1"/>
    <col min="9979" max="9979" width="4.7109375" customWidth="1"/>
    <col min="9980" max="9980" width="30.7109375" customWidth="1"/>
    <col min="9981" max="9981" width="4.7109375" customWidth="1"/>
    <col min="9982" max="9982" width="13.7109375" customWidth="1"/>
    <col min="9983" max="9985" width="12.7109375" customWidth="1"/>
    <col min="9987" max="9987" width="21" customWidth="1"/>
    <col min="9988" max="9988" width="36.5703125" customWidth="1"/>
    <col min="10235" max="10235" width="4.7109375" customWidth="1"/>
    <col min="10236" max="10236" width="30.7109375" customWidth="1"/>
    <col min="10237" max="10237" width="4.7109375" customWidth="1"/>
    <col min="10238" max="10238" width="13.7109375" customWidth="1"/>
    <col min="10239" max="10241" width="12.7109375" customWidth="1"/>
    <col min="10243" max="10243" width="21" customWidth="1"/>
    <col min="10244" max="10244" width="36.5703125" customWidth="1"/>
    <col min="10491" max="10491" width="4.7109375" customWidth="1"/>
    <col min="10492" max="10492" width="30.7109375" customWidth="1"/>
    <col min="10493" max="10493" width="4.7109375" customWidth="1"/>
    <col min="10494" max="10494" width="13.7109375" customWidth="1"/>
    <col min="10495" max="10497" width="12.7109375" customWidth="1"/>
    <col min="10499" max="10499" width="21" customWidth="1"/>
    <col min="10500" max="10500" width="36.5703125" customWidth="1"/>
    <col min="10747" max="10747" width="4.7109375" customWidth="1"/>
    <col min="10748" max="10748" width="30.7109375" customWidth="1"/>
    <col min="10749" max="10749" width="4.7109375" customWidth="1"/>
    <col min="10750" max="10750" width="13.7109375" customWidth="1"/>
    <col min="10751" max="10753" width="12.7109375" customWidth="1"/>
    <col min="10755" max="10755" width="21" customWidth="1"/>
    <col min="10756" max="10756" width="36.5703125" customWidth="1"/>
    <col min="11003" max="11003" width="4.7109375" customWidth="1"/>
    <col min="11004" max="11004" width="30.7109375" customWidth="1"/>
    <col min="11005" max="11005" width="4.7109375" customWidth="1"/>
    <col min="11006" max="11006" width="13.7109375" customWidth="1"/>
    <col min="11007" max="11009" width="12.7109375" customWidth="1"/>
    <col min="11011" max="11011" width="21" customWidth="1"/>
    <col min="11012" max="11012" width="36.5703125" customWidth="1"/>
    <col min="11259" max="11259" width="4.7109375" customWidth="1"/>
    <col min="11260" max="11260" width="30.7109375" customWidth="1"/>
    <col min="11261" max="11261" width="4.7109375" customWidth="1"/>
    <col min="11262" max="11262" width="13.7109375" customWidth="1"/>
    <col min="11263" max="11265" width="12.7109375" customWidth="1"/>
    <col min="11267" max="11267" width="21" customWidth="1"/>
    <col min="11268" max="11268" width="36.5703125" customWidth="1"/>
    <col min="11515" max="11515" width="4.7109375" customWidth="1"/>
    <col min="11516" max="11516" width="30.7109375" customWidth="1"/>
    <col min="11517" max="11517" width="4.7109375" customWidth="1"/>
    <col min="11518" max="11518" width="13.7109375" customWidth="1"/>
    <col min="11519" max="11521" width="12.7109375" customWidth="1"/>
    <col min="11523" max="11523" width="21" customWidth="1"/>
    <col min="11524" max="11524" width="36.5703125" customWidth="1"/>
    <col min="11771" max="11771" width="4.7109375" customWidth="1"/>
    <col min="11772" max="11772" width="30.7109375" customWidth="1"/>
    <col min="11773" max="11773" width="4.7109375" customWidth="1"/>
    <col min="11774" max="11774" width="13.7109375" customWidth="1"/>
    <col min="11775" max="11777" width="12.7109375" customWidth="1"/>
    <col min="11779" max="11779" width="21" customWidth="1"/>
    <col min="11780" max="11780" width="36.5703125" customWidth="1"/>
    <col min="12027" max="12027" width="4.7109375" customWidth="1"/>
    <col min="12028" max="12028" width="30.7109375" customWidth="1"/>
    <col min="12029" max="12029" width="4.7109375" customWidth="1"/>
    <col min="12030" max="12030" width="13.7109375" customWidth="1"/>
    <col min="12031" max="12033" width="12.7109375" customWidth="1"/>
    <col min="12035" max="12035" width="21" customWidth="1"/>
    <col min="12036" max="12036" width="36.5703125" customWidth="1"/>
    <col min="12283" max="12283" width="4.7109375" customWidth="1"/>
    <col min="12284" max="12284" width="30.7109375" customWidth="1"/>
    <col min="12285" max="12285" width="4.7109375" customWidth="1"/>
    <col min="12286" max="12286" width="13.7109375" customWidth="1"/>
    <col min="12287" max="12289" width="12.7109375" customWidth="1"/>
    <col min="12291" max="12291" width="21" customWidth="1"/>
    <col min="12292" max="12292" width="36.5703125" customWidth="1"/>
    <col min="12539" max="12539" width="4.7109375" customWidth="1"/>
    <col min="12540" max="12540" width="30.7109375" customWidth="1"/>
    <col min="12541" max="12541" width="4.7109375" customWidth="1"/>
    <col min="12542" max="12542" width="13.7109375" customWidth="1"/>
    <col min="12543" max="12545" width="12.7109375" customWidth="1"/>
    <col min="12547" max="12547" width="21" customWidth="1"/>
    <col min="12548" max="12548" width="36.5703125" customWidth="1"/>
    <col min="12795" max="12795" width="4.7109375" customWidth="1"/>
    <col min="12796" max="12796" width="30.7109375" customWidth="1"/>
    <col min="12797" max="12797" width="4.7109375" customWidth="1"/>
    <col min="12798" max="12798" width="13.7109375" customWidth="1"/>
    <col min="12799" max="12801" width="12.7109375" customWidth="1"/>
    <col min="12803" max="12803" width="21" customWidth="1"/>
    <col min="12804" max="12804" width="36.5703125" customWidth="1"/>
    <col min="13051" max="13051" width="4.7109375" customWidth="1"/>
    <col min="13052" max="13052" width="30.7109375" customWidth="1"/>
    <col min="13053" max="13053" width="4.7109375" customWidth="1"/>
    <col min="13054" max="13054" width="13.7109375" customWidth="1"/>
    <col min="13055" max="13057" width="12.7109375" customWidth="1"/>
    <col min="13059" max="13059" width="21" customWidth="1"/>
    <col min="13060" max="13060" width="36.5703125" customWidth="1"/>
    <col min="13307" max="13307" width="4.7109375" customWidth="1"/>
    <col min="13308" max="13308" width="30.7109375" customWidth="1"/>
    <col min="13309" max="13309" width="4.7109375" customWidth="1"/>
    <col min="13310" max="13310" width="13.7109375" customWidth="1"/>
    <col min="13311" max="13313" width="12.7109375" customWidth="1"/>
    <col min="13315" max="13315" width="21" customWidth="1"/>
    <col min="13316" max="13316" width="36.5703125" customWidth="1"/>
    <col min="13563" max="13563" width="4.7109375" customWidth="1"/>
    <col min="13564" max="13564" width="30.7109375" customWidth="1"/>
    <col min="13565" max="13565" width="4.7109375" customWidth="1"/>
    <col min="13566" max="13566" width="13.7109375" customWidth="1"/>
    <col min="13567" max="13569" width="12.7109375" customWidth="1"/>
    <col min="13571" max="13571" width="21" customWidth="1"/>
    <col min="13572" max="13572" width="36.5703125" customWidth="1"/>
    <col min="13819" max="13819" width="4.7109375" customWidth="1"/>
    <col min="13820" max="13820" width="30.7109375" customWidth="1"/>
    <col min="13821" max="13821" width="4.7109375" customWidth="1"/>
    <col min="13822" max="13822" width="13.7109375" customWidth="1"/>
    <col min="13823" max="13825" width="12.7109375" customWidth="1"/>
    <col min="13827" max="13827" width="21" customWidth="1"/>
    <col min="13828" max="13828" width="36.5703125" customWidth="1"/>
    <col min="14075" max="14075" width="4.7109375" customWidth="1"/>
    <col min="14076" max="14076" width="30.7109375" customWidth="1"/>
    <col min="14077" max="14077" width="4.7109375" customWidth="1"/>
    <col min="14078" max="14078" width="13.7109375" customWidth="1"/>
    <col min="14079" max="14081" width="12.7109375" customWidth="1"/>
    <col min="14083" max="14083" width="21" customWidth="1"/>
    <col min="14084" max="14084" width="36.5703125" customWidth="1"/>
    <col min="14331" max="14331" width="4.7109375" customWidth="1"/>
    <col min="14332" max="14332" width="30.7109375" customWidth="1"/>
    <col min="14333" max="14333" width="4.7109375" customWidth="1"/>
    <col min="14334" max="14334" width="13.7109375" customWidth="1"/>
    <col min="14335" max="14337" width="12.7109375" customWidth="1"/>
    <col min="14339" max="14339" width="21" customWidth="1"/>
    <col min="14340" max="14340" width="36.5703125" customWidth="1"/>
    <col min="14587" max="14587" width="4.7109375" customWidth="1"/>
    <col min="14588" max="14588" width="30.7109375" customWidth="1"/>
    <col min="14589" max="14589" width="4.7109375" customWidth="1"/>
    <col min="14590" max="14590" width="13.7109375" customWidth="1"/>
    <col min="14591" max="14593" width="12.7109375" customWidth="1"/>
    <col min="14595" max="14595" width="21" customWidth="1"/>
    <col min="14596" max="14596" width="36.5703125" customWidth="1"/>
    <col min="14843" max="14843" width="4.7109375" customWidth="1"/>
    <col min="14844" max="14844" width="30.7109375" customWidth="1"/>
    <col min="14845" max="14845" width="4.7109375" customWidth="1"/>
    <col min="14846" max="14846" width="13.7109375" customWidth="1"/>
    <col min="14847" max="14849" width="12.7109375" customWidth="1"/>
    <col min="14851" max="14851" width="21" customWidth="1"/>
    <col min="14852" max="14852" width="36.5703125" customWidth="1"/>
    <col min="15099" max="15099" width="4.7109375" customWidth="1"/>
    <col min="15100" max="15100" width="30.7109375" customWidth="1"/>
    <col min="15101" max="15101" width="4.7109375" customWidth="1"/>
    <col min="15102" max="15102" width="13.7109375" customWidth="1"/>
    <col min="15103" max="15105" width="12.7109375" customWidth="1"/>
    <col min="15107" max="15107" width="21" customWidth="1"/>
    <col min="15108" max="15108" width="36.5703125" customWidth="1"/>
    <col min="15355" max="15355" width="4.7109375" customWidth="1"/>
    <col min="15356" max="15356" width="30.7109375" customWidth="1"/>
    <col min="15357" max="15357" width="4.7109375" customWidth="1"/>
    <col min="15358" max="15358" width="13.7109375" customWidth="1"/>
    <col min="15359" max="15361" width="12.7109375" customWidth="1"/>
    <col min="15363" max="15363" width="21" customWidth="1"/>
    <col min="15364" max="15364" width="36.5703125" customWidth="1"/>
    <col min="15611" max="15611" width="4.7109375" customWidth="1"/>
    <col min="15612" max="15612" width="30.7109375" customWidth="1"/>
    <col min="15613" max="15613" width="4.7109375" customWidth="1"/>
    <col min="15614" max="15614" width="13.7109375" customWidth="1"/>
    <col min="15615" max="15617" width="12.7109375" customWidth="1"/>
    <col min="15619" max="15619" width="21" customWidth="1"/>
    <col min="15620" max="15620" width="36.5703125" customWidth="1"/>
    <col min="15867" max="15867" width="4.7109375" customWidth="1"/>
    <col min="15868" max="15868" width="30.7109375" customWidth="1"/>
    <col min="15869" max="15869" width="4.7109375" customWidth="1"/>
    <col min="15870" max="15870" width="13.7109375" customWidth="1"/>
    <col min="15871" max="15873" width="12.7109375" customWidth="1"/>
    <col min="15875" max="15875" width="21" customWidth="1"/>
    <col min="15876" max="15876" width="36.5703125" customWidth="1"/>
    <col min="16123" max="16123" width="4.7109375" customWidth="1"/>
    <col min="16124" max="16124" width="30.7109375" customWidth="1"/>
    <col min="16125" max="16125" width="4.7109375" customWidth="1"/>
    <col min="16126" max="16126" width="13.7109375" customWidth="1"/>
    <col min="16127" max="16129" width="12.7109375" customWidth="1"/>
    <col min="16131" max="16131" width="21" customWidth="1"/>
    <col min="16132" max="16132" width="36.5703125" customWidth="1"/>
  </cols>
  <sheetData>
    <row r="1" spans="1:8" ht="12.75" customHeight="1">
      <c r="B1" s="91" t="e">
        <f>+'mont delaVOD'!B1</f>
        <v>#REF!</v>
      </c>
    </row>
    <row r="2" spans="1:8" ht="12.75" customHeight="1">
      <c r="B2" s="91" t="str">
        <f>+'mont delaVOD'!B2</f>
        <v>KANALIZACIJA ZGORNJE ŠKOFIJE - TRETJA ŠKOFIJA</v>
      </c>
    </row>
    <row r="3" spans="1:8" ht="12.75" customHeight="1">
      <c r="B3" s="91"/>
    </row>
    <row r="4" spans="1:8" ht="12.75" customHeight="1">
      <c r="B4" s="91"/>
    </row>
    <row r="5" spans="1:8" ht="12.75" customHeight="1">
      <c r="B5" s="91" t="str">
        <f>+'mont delaVOD'!B5</f>
        <v>VODOVOD</v>
      </c>
    </row>
    <row r="7" spans="1:8" ht="15.75">
      <c r="A7" s="22" t="s">
        <v>39</v>
      </c>
      <c r="B7" s="23" t="s">
        <v>38</v>
      </c>
      <c r="C7" s="111"/>
      <c r="D7" s="135"/>
      <c r="E7" s="135"/>
      <c r="F7" s="121"/>
      <c r="G7" s="121"/>
    </row>
    <row r="8" spans="1:8" ht="12.75" customHeight="1">
      <c r="A8" s="45"/>
      <c r="B8" s="46"/>
      <c r="C8" s="111"/>
      <c r="D8" s="135"/>
      <c r="E8" s="135"/>
      <c r="F8" s="121"/>
      <c r="G8" s="121"/>
    </row>
    <row r="9" spans="1:8" ht="128.25" customHeight="1">
      <c r="A9" s="45">
        <v>1</v>
      </c>
      <c r="B9" s="20" t="s">
        <v>90</v>
      </c>
      <c r="C9" s="36"/>
      <c r="D9" s="135"/>
      <c r="E9" s="135"/>
      <c r="F9" s="121"/>
      <c r="G9" s="121"/>
    </row>
    <row r="10" spans="1:8" ht="12.75" customHeight="1">
      <c r="A10" s="45"/>
      <c r="B10" s="72" t="s">
        <v>270</v>
      </c>
      <c r="C10" s="111" t="s">
        <v>14</v>
      </c>
      <c r="D10" s="65">
        <f>+'predD VOD'!D43</f>
        <v>113.2</v>
      </c>
      <c r="E10" s="185"/>
      <c r="F10" s="375">
        <f>D10*E10</f>
        <v>0</v>
      </c>
      <c r="G10" s="148"/>
    </row>
    <row r="11" spans="1:8" ht="12.75" customHeight="1">
      <c r="A11" s="45"/>
      <c r="B11" s="72"/>
      <c r="C11" s="111"/>
      <c r="D11" s="135"/>
      <c r="E11" s="135"/>
      <c r="F11" s="121"/>
      <c r="G11" s="121"/>
    </row>
    <row r="12" spans="1:8" ht="129.75" customHeight="1">
      <c r="A12" s="45">
        <f>+A9+1</f>
        <v>2</v>
      </c>
      <c r="B12" s="72" t="s">
        <v>41</v>
      </c>
      <c r="C12" s="111"/>
      <c r="D12" s="135"/>
      <c r="E12" s="131"/>
      <c r="F12" s="153"/>
      <c r="G12" s="153"/>
    </row>
    <row r="13" spans="1:8" ht="12.75" customHeight="1">
      <c r="A13" s="45"/>
      <c r="B13" s="72" t="s">
        <v>270</v>
      </c>
      <c r="C13" s="111" t="s">
        <v>14</v>
      </c>
      <c r="D13" s="65">
        <f>+'predD VOD'!D39</f>
        <v>0</v>
      </c>
      <c r="E13" s="185"/>
      <c r="F13" s="375">
        <f>D13*E13</f>
        <v>0</v>
      </c>
      <c r="G13" s="191"/>
    </row>
    <row r="14" spans="1:8" ht="12.75" customHeight="1">
      <c r="A14" s="45"/>
      <c r="B14" s="20"/>
      <c r="C14" s="111"/>
      <c r="D14" s="135"/>
      <c r="E14" s="135"/>
      <c r="F14" s="121"/>
      <c r="G14" s="148"/>
      <c r="H14" s="107"/>
    </row>
    <row r="15" spans="1:8" ht="153.75" customHeight="1">
      <c r="A15" s="45">
        <f>+A12+1</f>
        <v>3</v>
      </c>
      <c r="B15" s="71" t="s">
        <v>42</v>
      </c>
      <c r="C15" s="114"/>
      <c r="D15" s="149"/>
      <c r="E15" s="139"/>
      <c r="F15" s="123"/>
      <c r="G15" s="123"/>
      <c r="H15" s="107"/>
    </row>
    <row r="16" spans="1:8" ht="12.75" customHeight="1">
      <c r="A16" s="45"/>
      <c r="B16" s="72" t="s">
        <v>270</v>
      </c>
      <c r="C16" s="111" t="s">
        <v>14</v>
      </c>
      <c r="D16" s="65">
        <f>+'predD VOD'!D35</f>
        <v>0</v>
      </c>
      <c r="E16" s="185"/>
      <c r="F16" s="375">
        <f>D16*E16</f>
        <v>0</v>
      </c>
      <c r="G16" s="177"/>
      <c r="H16" s="107"/>
    </row>
    <row r="17" spans="1:7" ht="12.75" customHeight="1">
      <c r="A17" s="45"/>
      <c r="B17" s="46"/>
      <c r="C17" s="111"/>
      <c r="D17" s="135"/>
      <c r="E17" s="135"/>
      <c r="F17" s="121"/>
      <c r="G17" s="121"/>
    </row>
    <row r="18" spans="1:7" ht="166.5" customHeight="1">
      <c r="A18" s="45">
        <f>+A15+1</f>
        <v>4</v>
      </c>
      <c r="B18" s="252" t="s">
        <v>91</v>
      </c>
      <c r="C18" s="111"/>
      <c r="D18" s="151"/>
      <c r="E18" s="132"/>
      <c r="F18" s="133"/>
      <c r="G18" s="133"/>
    </row>
    <row r="19" spans="1:7" ht="12.75" customHeight="1">
      <c r="A19" s="45"/>
      <c r="B19" s="63"/>
      <c r="C19" s="111"/>
      <c r="D19" s="135"/>
      <c r="E19" s="135"/>
      <c r="F19" s="121"/>
      <c r="G19" s="177"/>
    </row>
    <row r="20" spans="1:7" ht="12.75" customHeight="1">
      <c r="A20" s="45"/>
      <c r="B20" s="72" t="s">
        <v>270</v>
      </c>
      <c r="C20" s="111" t="s">
        <v>14</v>
      </c>
      <c r="D20" s="65">
        <v>0</v>
      </c>
      <c r="E20" s="185"/>
      <c r="F20" s="375">
        <f>D20*E20</f>
        <v>0</v>
      </c>
      <c r="G20" s="177"/>
    </row>
    <row r="21" spans="1:7" ht="12.75" customHeight="1">
      <c r="A21" s="45"/>
      <c r="B21" s="189"/>
      <c r="C21" s="112"/>
      <c r="D21" s="131"/>
      <c r="E21" s="185"/>
      <c r="F21" s="123"/>
      <c r="G21" s="177"/>
    </row>
    <row r="22" spans="1:7" ht="153">
      <c r="A22" s="45">
        <v>5</v>
      </c>
      <c r="B22" s="20" t="s">
        <v>92</v>
      </c>
      <c r="C22" s="36"/>
      <c r="D22" s="135"/>
      <c r="E22" s="135"/>
      <c r="F22" s="121"/>
      <c r="G22" s="177"/>
    </row>
    <row r="23" spans="1:7" ht="12.75" customHeight="1">
      <c r="A23" s="45"/>
      <c r="B23" s="59"/>
      <c r="C23" s="111"/>
      <c r="D23" s="131"/>
      <c r="E23" s="132"/>
      <c r="F23" s="133"/>
      <c r="G23" s="177"/>
    </row>
    <row r="24" spans="1:7" ht="12.75" customHeight="1">
      <c r="A24" s="45"/>
      <c r="B24" s="72" t="s">
        <v>270</v>
      </c>
      <c r="C24" s="114" t="s">
        <v>13</v>
      </c>
      <c r="D24" s="131">
        <f>+('fekalna osnovni podatki'!E9+'fekalna osnovni podatki'!F9)*1.2</f>
        <v>97.08</v>
      </c>
      <c r="E24" s="129"/>
      <c r="F24" s="375">
        <f>D24*E24</f>
        <v>0</v>
      </c>
      <c r="G24" s="177"/>
    </row>
    <row r="25" spans="1:7" ht="12.75" customHeight="1">
      <c r="A25" s="45"/>
      <c r="B25" s="55"/>
      <c r="C25" s="114"/>
      <c r="D25" s="144"/>
      <c r="E25" s="142"/>
      <c r="F25" s="123"/>
      <c r="G25" s="123"/>
    </row>
    <row r="26" spans="1:7" ht="102">
      <c r="A26" s="45">
        <v>6</v>
      </c>
      <c r="B26" s="72" t="s">
        <v>99</v>
      </c>
      <c r="C26" s="111"/>
      <c r="D26" s="135"/>
      <c r="E26" s="131"/>
      <c r="F26" s="121"/>
      <c r="G26" s="121"/>
    </row>
    <row r="27" spans="1:7" ht="12.75" customHeight="1">
      <c r="A27" s="45"/>
      <c r="B27" s="63"/>
      <c r="C27" s="111"/>
      <c r="D27" s="135"/>
      <c r="E27" s="135"/>
      <c r="F27" s="121"/>
      <c r="G27" s="76"/>
    </row>
    <row r="28" spans="1:7" ht="12.75" customHeight="1">
      <c r="A28" s="45"/>
      <c r="B28" s="72" t="s">
        <v>270</v>
      </c>
      <c r="C28" s="111" t="s">
        <v>14</v>
      </c>
      <c r="D28" s="65">
        <f>+'predD VOD'!D43</f>
        <v>113.2</v>
      </c>
      <c r="E28" s="185"/>
      <c r="F28" s="375">
        <f>D28*E28</f>
        <v>0</v>
      </c>
      <c r="G28" s="121"/>
    </row>
    <row r="29" spans="1:7" ht="12.75" customHeight="1">
      <c r="A29" s="45"/>
      <c r="B29" s="55"/>
      <c r="C29" s="114"/>
      <c r="D29" s="144"/>
      <c r="E29" s="142"/>
      <c r="F29" s="123"/>
      <c r="G29" s="123"/>
    </row>
    <row r="30" spans="1:7" ht="51">
      <c r="A30" s="45">
        <f>+A26+1</f>
        <v>7</v>
      </c>
      <c r="B30" s="55" t="s">
        <v>43</v>
      </c>
      <c r="C30" s="165"/>
      <c r="D30" s="135"/>
      <c r="E30" s="149"/>
      <c r="F30" s="121"/>
      <c r="G30" s="121"/>
    </row>
    <row r="31" spans="1:7" ht="12.75" customHeight="1">
      <c r="A31" s="45"/>
      <c r="B31" s="63"/>
      <c r="C31" s="111"/>
      <c r="D31" s="135"/>
      <c r="E31" s="135"/>
      <c r="F31" s="121"/>
      <c r="G31" s="121"/>
    </row>
    <row r="32" spans="1:7" ht="12.75" customHeight="1">
      <c r="A32" s="45"/>
      <c r="B32" s="72" t="s">
        <v>110</v>
      </c>
      <c r="C32" s="111" t="s">
        <v>14</v>
      </c>
      <c r="D32" s="65">
        <f>+D28</f>
        <v>113.2</v>
      </c>
      <c r="E32" s="185"/>
      <c r="F32" s="375">
        <f>D32*E32</f>
        <v>0</v>
      </c>
      <c r="G32" s="121"/>
    </row>
    <row r="33" spans="1:7" ht="12.75" customHeight="1">
      <c r="A33" s="45"/>
      <c r="B33" s="72"/>
      <c r="C33" s="111"/>
      <c r="D33" s="131"/>
      <c r="E33" s="135"/>
      <c r="F33" s="121"/>
      <c r="G33" s="121"/>
    </row>
    <row r="34" spans="1:7" ht="89.25">
      <c r="A34" s="45">
        <f>+A30+1</f>
        <v>8</v>
      </c>
      <c r="B34" s="72" t="s">
        <v>304</v>
      </c>
      <c r="C34" s="166"/>
      <c r="D34" s="135"/>
      <c r="E34" s="131"/>
      <c r="F34" s="121"/>
      <c r="G34" s="121"/>
    </row>
    <row r="35" spans="1:7" ht="12.75" customHeight="1">
      <c r="A35" s="45"/>
      <c r="B35" s="63"/>
      <c r="C35" s="111"/>
      <c r="D35" s="135"/>
      <c r="E35" s="135"/>
      <c r="F35" s="121"/>
      <c r="G35" s="121"/>
    </row>
    <row r="36" spans="1:7" ht="12.75" customHeight="1">
      <c r="A36" s="45"/>
      <c r="B36" s="72" t="s">
        <v>270</v>
      </c>
      <c r="C36" s="111" t="s">
        <v>14</v>
      </c>
      <c r="D36" s="65">
        <f>+D32</f>
        <v>113.2</v>
      </c>
      <c r="E36" s="185"/>
      <c r="F36" s="375">
        <f>D36*E36</f>
        <v>0</v>
      </c>
      <c r="G36" s="121"/>
    </row>
    <row r="37" spans="1:7" ht="12.75" customHeight="1">
      <c r="A37" s="45"/>
      <c r="B37" s="20"/>
      <c r="C37" s="111"/>
      <c r="D37" s="135"/>
      <c r="E37" s="136"/>
      <c r="F37" s="123"/>
      <c r="G37" s="123"/>
    </row>
    <row r="38" spans="1:7" ht="12.75" customHeight="1">
      <c r="A38" s="45"/>
      <c r="B38" s="20" t="s">
        <v>63</v>
      </c>
      <c r="C38" s="111"/>
      <c r="D38" s="135"/>
      <c r="E38" s="136"/>
      <c r="F38" s="123"/>
      <c r="G38" s="126"/>
    </row>
    <row r="39" spans="1:7" ht="12.75" customHeight="1">
      <c r="A39" s="45"/>
      <c r="B39" s="59"/>
      <c r="C39" s="111"/>
      <c r="D39" s="131"/>
      <c r="E39" s="132"/>
      <c r="F39" s="133"/>
      <c r="G39" s="123"/>
    </row>
    <row r="40" spans="1:7" ht="12.75" customHeight="1">
      <c r="A40" s="45"/>
      <c r="B40" s="72" t="s">
        <v>270</v>
      </c>
      <c r="C40" s="114"/>
      <c r="D40" s="131"/>
      <c r="E40" s="129"/>
      <c r="F40" s="375">
        <f>ROUND(+F10+F13+F16+F20+F24+F28+F32+F36,0)</f>
        <v>0</v>
      </c>
      <c r="G40" s="123"/>
    </row>
    <row r="41" spans="1:7" ht="12.75" customHeight="1">
      <c r="A41" s="45"/>
      <c r="B41" s="72"/>
      <c r="C41" s="78"/>
      <c r="D41" s="135"/>
      <c r="E41" s="135"/>
      <c r="F41" s="121"/>
      <c r="G41" s="121"/>
    </row>
    <row r="42" spans="1:7" ht="16.5" thickBot="1">
      <c r="A42" s="22" t="s">
        <v>39</v>
      </c>
      <c r="B42" s="23" t="s">
        <v>38</v>
      </c>
      <c r="C42" s="116"/>
      <c r="D42" s="135"/>
      <c r="E42" s="105" t="s">
        <v>35</v>
      </c>
      <c r="F42" s="105">
        <f>SUM(F40:G40)</f>
        <v>0</v>
      </c>
      <c r="G42" s="192"/>
    </row>
    <row r="43" spans="1:7" ht="12.75" customHeight="1" thickTop="1">
      <c r="A43" s="45"/>
      <c r="B43" s="20"/>
      <c r="C43" s="116"/>
      <c r="D43" s="135"/>
      <c r="E43" s="135"/>
      <c r="F43" s="121"/>
      <c r="G43" s="121"/>
    </row>
    <row r="44" spans="1:7" ht="12.75" customHeight="1">
      <c r="A44" s="45"/>
      <c r="B44" s="20"/>
      <c r="C44" s="116"/>
      <c r="D44" s="135"/>
      <c r="E44" s="135"/>
      <c r="F44" s="121"/>
      <c r="G44" s="121"/>
    </row>
    <row r="45" spans="1:7" ht="12.75" customHeight="1">
      <c r="A45" s="45"/>
      <c r="B45" s="20"/>
      <c r="C45" s="111"/>
      <c r="D45" s="135"/>
      <c r="E45" s="135"/>
      <c r="F45" s="121"/>
      <c r="G45" s="121"/>
    </row>
    <row r="46" spans="1:7" ht="12.75" customHeight="1">
      <c r="A46" s="45"/>
      <c r="B46" s="55"/>
      <c r="C46" s="111"/>
      <c r="D46" s="135"/>
      <c r="E46" s="135"/>
      <c r="F46" s="121"/>
      <c r="G46" s="121"/>
    </row>
    <row r="47" spans="1:7" ht="12.75" customHeight="1">
      <c r="A47" s="45"/>
      <c r="B47" s="55"/>
      <c r="C47" s="111"/>
      <c r="D47" s="135"/>
      <c r="E47" s="135"/>
      <c r="F47" s="121"/>
      <c r="G47" s="121"/>
    </row>
    <row r="48" spans="1:7" ht="12.75" customHeight="1">
      <c r="A48" s="45"/>
      <c r="B48" s="20"/>
      <c r="C48" s="111"/>
      <c r="D48" s="131"/>
      <c r="E48" s="135"/>
      <c r="F48" s="121"/>
      <c r="G48" s="121"/>
    </row>
    <row r="49" spans="1:7" ht="15">
      <c r="A49" s="45"/>
      <c r="B49" s="20"/>
      <c r="C49" s="36"/>
      <c r="D49" s="135"/>
      <c r="E49" s="135"/>
      <c r="F49" s="121"/>
      <c r="G49" s="121"/>
    </row>
    <row r="51" spans="1:7" ht="12.75" customHeight="1">
      <c r="B51" s="69"/>
      <c r="C51" s="114"/>
      <c r="D51" s="110"/>
      <c r="E51" s="134"/>
      <c r="F51" s="130"/>
      <c r="G51" s="130"/>
    </row>
    <row r="53" spans="1:7" ht="12.75" customHeight="1">
      <c r="B53" s="66"/>
      <c r="C53" s="117"/>
      <c r="D53" s="138"/>
      <c r="E53" s="139"/>
      <c r="F53" s="123"/>
      <c r="G53" s="123"/>
    </row>
  </sheetData>
  <pageMargins left="0.78740157480314965" right="0.19685039370078741" top="0.39370078740157483" bottom="0.59055118110236227" header="0.31496062992125984" footer="0.19685039370078741"/>
  <pageSetup paperSize="9" orientation="portrait" r:id="rId1"/>
  <headerFooter>
    <oddFooter>Stran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34"/>
  <sheetViews>
    <sheetView showZeros="0" zoomScaleNormal="100" workbookViewId="0">
      <selection activeCell="D34" sqref="D34"/>
    </sheetView>
  </sheetViews>
  <sheetFormatPr defaultRowHeight="12.75"/>
  <cols>
    <col min="1" max="1" width="4.7109375" style="36" customWidth="1"/>
    <col min="2" max="2" width="1.5703125" style="36" customWidth="1"/>
    <col min="3" max="3" width="19.7109375" style="16" customWidth="1"/>
    <col min="4" max="4" width="1.5703125" style="16" customWidth="1"/>
    <col min="5" max="5" width="19.7109375" style="59" customWidth="1"/>
    <col min="6" max="6" width="1.5703125" style="59" customWidth="1"/>
    <col min="7" max="7" width="19.7109375" style="82" customWidth="1"/>
    <col min="8" max="8" width="2.7109375" style="82" customWidth="1"/>
    <col min="9" max="9" width="19.7109375" style="83" customWidth="1"/>
    <col min="10" max="10" width="1.5703125" style="83" customWidth="1"/>
    <col min="11" max="11" width="19.7109375" style="83" customWidth="1"/>
    <col min="12" max="12" width="1.5703125" style="83" customWidth="1"/>
    <col min="13" max="13" width="20.5703125" style="83" customWidth="1"/>
    <col min="14" max="258" width="9.140625" style="4"/>
    <col min="259" max="259" width="17.5703125" style="4" customWidth="1"/>
    <col min="260" max="260" width="42.42578125" style="4" customWidth="1"/>
    <col min="261" max="261" width="9.140625" style="4"/>
    <col min="262" max="262" width="20.7109375" style="4" customWidth="1"/>
    <col min="263" max="514" width="9.140625" style="4"/>
    <col min="515" max="515" width="17.5703125" style="4" customWidth="1"/>
    <col min="516" max="516" width="42.42578125" style="4" customWidth="1"/>
    <col min="517" max="517" width="9.140625" style="4"/>
    <col min="518" max="518" width="20.7109375" style="4" customWidth="1"/>
    <col min="519" max="770" width="9.140625" style="4"/>
    <col min="771" max="771" width="17.5703125" style="4" customWidth="1"/>
    <col min="772" max="772" width="42.42578125" style="4" customWidth="1"/>
    <col min="773" max="773" width="9.140625" style="4"/>
    <col min="774" max="774" width="20.7109375" style="4" customWidth="1"/>
    <col min="775" max="1026" width="9.140625" style="4"/>
    <col min="1027" max="1027" width="17.5703125" style="4" customWidth="1"/>
    <col min="1028" max="1028" width="42.42578125" style="4" customWidth="1"/>
    <col min="1029" max="1029" width="9.140625" style="4"/>
    <col min="1030" max="1030" width="20.7109375" style="4" customWidth="1"/>
    <col min="1031" max="1282" width="9.140625" style="4"/>
    <col min="1283" max="1283" width="17.5703125" style="4" customWidth="1"/>
    <col min="1284" max="1284" width="42.42578125" style="4" customWidth="1"/>
    <col min="1285" max="1285" width="9.140625" style="4"/>
    <col min="1286" max="1286" width="20.7109375" style="4" customWidth="1"/>
    <col min="1287" max="1538" width="9.140625" style="4"/>
    <col min="1539" max="1539" width="17.5703125" style="4" customWidth="1"/>
    <col min="1540" max="1540" width="42.42578125" style="4" customWidth="1"/>
    <col min="1541" max="1541" width="9.140625" style="4"/>
    <col min="1542" max="1542" width="20.7109375" style="4" customWidth="1"/>
    <col min="1543" max="1794" width="9.140625" style="4"/>
    <col min="1795" max="1795" width="17.5703125" style="4" customWidth="1"/>
    <col min="1796" max="1796" width="42.42578125" style="4" customWidth="1"/>
    <col min="1797" max="1797" width="9.140625" style="4"/>
    <col min="1798" max="1798" width="20.7109375" style="4" customWidth="1"/>
    <col min="1799" max="2050" width="9.140625" style="4"/>
    <col min="2051" max="2051" width="17.5703125" style="4" customWidth="1"/>
    <col min="2052" max="2052" width="42.42578125" style="4" customWidth="1"/>
    <col min="2053" max="2053" width="9.140625" style="4"/>
    <col min="2054" max="2054" width="20.7109375" style="4" customWidth="1"/>
    <col min="2055" max="2306" width="9.140625" style="4"/>
    <col min="2307" max="2307" width="17.5703125" style="4" customWidth="1"/>
    <col min="2308" max="2308" width="42.42578125" style="4" customWidth="1"/>
    <col min="2309" max="2309" width="9.140625" style="4"/>
    <col min="2310" max="2310" width="20.7109375" style="4" customWidth="1"/>
    <col min="2311" max="2562" width="9.140625" style="4"/>
    <col min="2563" max="2563" width="17.5703125" style="4" customWidth="1"/>
    <col min="2564" max="2564" width="42.42578125" style="4" customWidth="1"/>
    <col min="2565" max="2565" width="9.140625" style="4"/>
    <col min="2566" max="2566" width="20.7109375" style="4" customWidth="1"/>
    <col min="2567" max="2818" width="9.140625" style="4"/>
    <col min="2819" max="2819" width="17.5703125" style="4" customWidth="1"/>
    <col min="2820" max="2820" width="42.42578125" style="4" customWidth="1"/>
    <col min="2821" max="2821" width="9.140625" style="4"/>
    <col min="2822" max="2822" width="20.7109375" style="4" customWidth="1"/>
    <col min="2823" max="3074" width="9.140625" style="4"/>
    <col min="3075" max="3075" width="17.5703125" style="4" customWidth="1"/>
    <col min="3076" max="3076" width="42.42578125" style="4" customWidth="1"/>
    <col min="3077" max="3077" width="9.140625" style="4"/>
    <col min="3078" max="3078" width="20.7109375" style="4" customWidth="1"/>
    <col min="3079" max="3330" width="9.140625" style="4"/>
    <col min="3331" max="3331" width="17.5703125" style="4" customWidth="1"/>
    <col min="3332" max="3332" width="42.42578125" style="4" customWidth="1"/>
    <col min="3333" max="3333" width="9.140625" style="4"/>
    <col min="3334" max="3334" width="20.7109375" style="4" customWidth="1"/>
    <col min="3335" max="3586" width="9.140625" style="4"/>
    <col min="3587" max="3587" width="17.5703125" style="4" customWidth="1"/>
    <col min="3588" max="3588" width="42.42578125" style="4" customWidth="1"/>
    <col min="3589" max="3589" width="9.140625" style="4"/>
    <col min="3590" max="3590" width="20.7109375" style="4" customWidth="1"/>
    <col min="3591" max="3842" width="9.140625" style="4"/>
    <col min="3843" max="3843" width="17.5703125" style="4" customWidth="1"/>
    <col min="3844" max="3844" width="42.42578125" style="4" customWidth="1"/>
    <col min="3845" max="3845" width="9.140625" style="4"/>
    <col min="3846" max="3846" width="20.7109375" style="4" customWidth="1"/>
    <col min="3847" max="4098" width="9.140625" style="4"/>
    <col min="4099" max="4099" width="17.5703125" style="4" customWidth="1"/>
    <col min="4100" max="4100" width="42.42578125" style="4" customWidth="1"/>
    <col min="4101" max="4101" width="9.140625" style="4"/>
    <col min="4102" max="4102" width="20.7109375" style="4" customWidth="1"/>
    <col min="4103" max="4354" width="9.140625" style="4"/>
    <col min="4355" max="4355" width="17.5703125" style="4" customWidth="1"/>
    <col min="4356" max="4356" width="42.42578125" style="4" customWidth="1"/>
    <col min="4357" max="4357" width="9.140625" style="4"/>
    <col min="4358" max="4358" width="20.7109375" style="4" customWidth="1"/>
    <col min="4359" max="4610" width="9.140625" style="4"/>
    <col min="4611" max="4611" width="17.5703125" style="4" customWidth="1"/>
    <col min="4612" max="4612" width="42.42578125" style="4" customWidth="1"/>
    <col min="4613" max="4613" width="9.140625" style="4"/>
    <col min="4614" max="4614" width="20.7109375" style="4" customWidth="1"/>
    <col min="4615" max="4866" width="9.140625" style="4"/>
    <col min="4867" max="4867" width="17.5703125" style="4" customWidth="1"/>
    <col min="4868" max="4868" width="42.42578125" style="4" customWidth="1"/>
    <col min="4869" max="4869" width="9.140625" style="4"/>
    <col min="4870" max="4870" width="20.7109375" style="4" customWidth="1"/>
    <col min="4871" max="5122" width="9.140625" style="4"/>
    <col min="5123" max="5123" width="17.5703125" style="4" customWidth="1"/>
    <col min="5124" max="5124" width="42.42578125" style="4" customWidth="1"/>
    <col min="5125" max="5125" width="9.140625" style="4"/>
    <col min="5126" max="5126" width="20.7109375" style="4" customWidth="1"/>
    <col min="5127" max="5378" width="9.140625" style="4"/>
    <col min="5379" max="5379" width="17.5703125" style="4" customWidth="1"/>
    <col min="5380" max="5380" width="42.42578125" style="4" customWidth="1"/>
    <col min="5381" max="5381" width="9.140625" style="4"/>
    <col min="5382" max="5382" width="20.7109375" style="4" customWidth="1"/>
    <col min="5383" max="5634" width="9.140625" style="4"/>
    <col min="5635" max="5635" width="17.5703125" style="4" customWidth="1"/>
    <col min="5636" max="5636" width="42.42578125" style="4" customWidth="1"/>
    <col min="5637" max="5637" width="9.140625" style="4"/>
    <col min="5638" max="5638" width="20.7109375" style="4" customWidth="1"/>
    <col min="5639" max="5890" width="9.140625" style="4"/>
    <col min="5891" max="5891" width="17.5703125" style="4" customWidth="1"/>
    <col min="5892" max="5892" width="42.42578125" style="4" customWidth="1"/>
    <col min="5893" max="5893" width="9.140625" style="4"/>
    <col min="5894" max="5894" width="20.7109375" style="4" customWidth="1"/>
    <col min="5895" max="6146" width="9.140625" style="4"/>
    <col min="6147" max="6147" width="17.5703125" style="4" customWidth="1"/>
    <col min="6148" max="6148" width="42.42578125" style="4" customWidth="1"/>
    <col min="6149" max="6149" width="9.140625" style="4"/>
    <col min="6150" max="6150" width="20.7109375" style="4" customWidth="1"/>
    <col min="6151" max="6402" width="9.140625" style="4"/>
    <col min="6403" max="6403" width="17.5703125" style="4" customWidth="1"/>
    <col min="6404" max="6404" width="42.42578125" style="4" customWidth="1"/>
    <col min="6405" max="6405" width="9.140625" style="4"/>
    <col min="6406" max="6406" width="20.7109375" style="4" customWidth="1"/>
    <col min="6407" max="6658" width="9.140625" style="4"/>
    <col min="6659" max="6659" width="17.5703125" style="4" customWidth="1"/>
    <col min="6660" max="6660" width="42.42578125" style="4" customWidth="1"/>
    <col min="6661" max="6661" width="9.140625" style="4"/>
    <col min="6662" max="6662" width="20.7109375" style="4" customWidth="1"/>
    <col min="6663" max="6914" width="9.140625" style="4"/>
    <col min="6915" max="6915" width="17.5703125" style="4" customWidth="1"/>
    <col min="6916" max="6916" width="42.42578125" style="4" customWidth="1"/>
    <col min="6917" max="6917" width="9.140625" style="4"/>
    <col min="6918" max="6918" width="20.7109375" style="4" customWidth="1"/>
    <col min="6919" max="7170" width="9.140625" style="4"/>
    <col min="7171" max="7171" width="17.5703125" style="4" customWidth="1"/>
    <col min="7172" max="7172" width="42.42578125" style="4" customWidth="1"/>
    <col min="7173" max="7173" width="9.140625" style="4"/>
    <col min="7174" max="7174" width="20.7109375" style="4" customWidth="1"/>
    <col min="7175" max="7426" width="9.140625" style="4"/>
    <col min="7427" max="7427" width="17.5703125" style="4" customWidth="1"/>
    <col min="7428" max="7428" width="42.42578125" style="4" customWidth="1"/>
    <col min="7429" max="7429" width="9.140625" style="4"/>
    <col min="7430" max="7430" width="20.7109375" style="4" customWidth="1"/>
    <col min="7431" max="7682" width="9.140625" style="4"/>
    <col min="7683" max="7683" width="17.5703125" style="4" customWidth="1"/>
    <col min="7684" max="7684" width="42.42578125" style="4" customWidth="1"/>
    <col min="7685" max="7685" width="9.140625" style="4"/>
    <col min="7686" max="7686" width="20.7109375" style="4" customWidth="1"/>
    <col min="7687" max="7938" width="9.140625" style="4"/>
    <col min="7939" max="7939" width="17.5703125" style="4" customWidth="1"/>
    <col min="7940" max="7940" width="42.42578125" style="4" customWidth="1"/>
    <col min="7941" max="7941" width="9.140625" style="4"/>
    <col min="7942" max="7942" width="20.7109375" style="4" customWidth="1"/>
    <col min="7943" max="8194" width="9.140625" style="4"/>
    <col min="8195" max="8195" width="17.5703125" style="4" customWidth="1"/>
    <col min="8196" max="8196" width="42.42578125" style="4" customWidth="1"/>
    <col min="8197" max="8197" width="9.140625" style="4"/>
    <col min="8198" max="8198" width="20.7109375" style="4" customWidth="1"/>
    <col min="8199" max="8450" width="9.140625" style="4"/>
    <col min="8451" max="8451" width="17.5703125" style="4" customWidth="1"/>
    <col min="8452" max="8452" width="42.42578125" style="4" customWidth="1"/>
    <col min="8453" max="8453" width="9.140625" style="4"/>
    <col min="8454" max="8454" width="20.7109375" style="4" customWidth="1"/>
    <col min="8455" max="8706" width="9.140625" style="4"/>
    <col min="8707" max="8707" width="17.5703125" style="4" customWidth="1"/>
    <col min="8708" max="8708" width="42.42578125" style="4" customWidth="1"/>
    <col min="8709" max="8709" width="9.140625" style="4"/>
    <col min="8710" max="8710" width="20.7109375" style="4" customWidth="1"/>
    <col min="8711" max="8962" width="9.140625" style="4"/>
    <col min="8963" max="8963" width="17.5703125" style="4" customWidth="1"/>
    <col min="8964" max="8964" width="42.42578125" style="4" customWidth="1"/>
    <col min="8965" max="8965" width="9.140625" style="4"/>
    <col min="8966" max="8966" width="20.7109375" style="4" customWidth="1"/>
    <col min="8967" max="9218" width="9.140625" style="4"/>
    <col min="9219" max="9219" width="17.5703125" style="4" customWidth="1"/>
    <col min="9220" max="9220" width="42.42578125" style="4" customWidth="1"/>
    <col min="9221" max="9221" width="9.140625" style="4"/>
    <col min="9222" max="9222" width="20.7109375" style="4" customWidth="1"/>
    <col min="9223" max="9474" width="9.140625" style="4"/>
    <col min="9475" max="9475" width="17.5703125" style="4" customWidth="1"/>
    <col min="9476" max="9476" width="42.42578125" style="4" customWidth="1"/>
    <col min="9477" max="9477" width="9.140625" style="4"/>
    <col min="9478" max="9478" width="20.7109375" style="4" customWidth="1"/>
    <col min="9479" max="9730" width="9.140625" style="4"/>
    <col min="9731" max="9731" width="17.5703125" style="4" customWidth="1"/>
    <col min="9732" max="9732" width="42.42578125" style="4" customWidth="1"/>
    <col min="9733" max="9733" width="9.140625" style="4"/>
    <col min="9734" max="9734" width="20.7109375" style="4" customWidth="1"/>
    <col min="9735" max="9986" width="9.140625" style="4"/>
    <col min="9987" max="9987" width="17.5703125" style="4" customWidth="1"/>
    <col min="9988" max="9988" width="42.42578125" style="4" customWidth="1"/>
    <col min="9989" max="9989" width="9.140625" style="4"/>
    <col min="9990" max="9990" width="20.7109375" style="4" customWidth="1"/>
    <col min="9991" max="10242" width="9.140625" style="4"/>
    <col min="10243" max="10243" width="17.5703125" style="4" customWidth="1"/>
    <col min="10244" max="10244" width="42.42578125" style="4" customWidth="1"/>
    <col min="10245" max="10245" width="9.140625" style="4"/>
    <col min="10246" max="10246" width="20.7109375" style="4" customWidth="1"/>
    <col min="10247" max="10498" width="9.140625" style="4"/>
    <col min="10499" max="10499" width="17.5703125" style="4" customWidth="1"/>
    <col min="10500" max="10500" width="42.42578125" style="4" customWidth="1"/>
    <col min="10501" max="10501" width="9.140625" style="4"/>
    <col min="10502" max="10502" width="20.7109375" style="4" customWidth="1"/>
    <col min="10503" max="10754" width="9.140625" style="4"/>
    <col min="10755" max="10755" width="17.5703125" style="4" customWidth="1"/>
    <col min="10756" max="10756" width="42.42578125" style="4" customWidth="1"/>
    <col min="10757" max="10757" width="9.140625" style="4"/>
    <col min="10758" max="10758" width="20.7109375" style="4" customWidth="1"/>
    <col min="10759" max="11010" width="9.140625" style="4"/>
    <col min="11011" max="11011" width="17.5703125" style="4" customWidth="1"/>
    <col min="11012" max="11012" width="42.42578125" style="4" customWidth="1"/>
    <col min="11013" max="11013" width="9.140625" style="4"/>
    <col min="11014" max="11014" width="20.7109375" style="4" customWidth="1"/>
    <col min="11015" max="11266" width="9.140625" style="4"/>
    <col min="11267" max="11267" width="17.5703125" style="4" customWidth="1"/>
    <col min="11268" max="11268" width="42.42578125" style="4" customWidth="1"/>
    <col min="11269" max="11269" width="9.140625" style="4"/>
    <col min="11270" max="11270" width="20.7109375" style="4" customWidth="1"/>
    <col min="11271" max="11522" width="9.140625" style="4"/>
    <col min="11523" max="11523" width="17.5703125" style="4" customWidth="1"/>
    <col min="11524" max="11524" width="42.42578125" style="4" customWidth="1"/>
    <col min="11525" max="11525" width="9.140625" style="4"/>
    <col min="11526" max="11526" width="20.7109375" style="4" customWidth="1"/>
    <col min="11527" max="11778" width="9.140625" style="4"/>
    <col min="11779" max="11779" width="17.5703125" style="4" customWidth="1"/>
    <col min="11780" max="11780" width="42.42578125" style="4" customWidth="1"/>
    <col min="11781" max="11781" width="9.140625" style="4"/>
    <col min="11782" max="11782" width="20.7109375" style="4" customWidth="1"/>
    <col min="11783" max="12034" width="9.140625" style="4"/>
    <col min="12035" max="12035" width="17.5703125" style="4" customWidth="1"/>
    <col min="12036" max="12036" width="42.42578125" style="4" customWidth="1"/>
    <col min="12037" max="12037" width="9.140625" style="4"/>
    <col min="12038" max="12038" width="20.7109375" style="4" customWidth="1"/>
    <col min="12039" max="12290" width="9.140625" style="4"/>
    <col min="12291" max="12291" width="17.5703125" style="4" customWidth="1"/>
    <col min="12292" max="12292" width="42.42578125" style="4" customWidth="1"/>
    <col min="12293" max="12293" width="9.140625" style="4"/>
    <col min="12294" max="12294" width="20.7109375" style="4" customWidth="1"/>
    <col min="12295" max="12546" width="9.140625" style="4"/>
    <col min="12547" max="12547" width="17.5703125" style="4" customWidth="1"/>
    <col min="12548" max="12548" width="42.42578125" style="4" customWidth="1"/>
    <col min="12549" max="12549" width="9.140625" style="4"/>
    <col min="12550" max="12550" width="20.7109375" style="4" customWidth="1"/>
    <col min="12551" max="12802" width="9.140625" style="4"/>
    <col min="12803" max="12803" width="17.5703125" style="4" customWidth="1"/>
    <col min="12804" max="12804" width="42.42578125" style="4" customWidth="1"/>
    <col min="12805" max="12805" width="9.140625" style="4"/>
    <col min="12806" max="12806" width="20.7109375" style="4" customWidth="1"/>
    <col min="12807" max="13058" width="9.140625" style="4"/>
    <col min="13059" max="13059" width="17.5703125" style="4" customWidth="1"/>
    <col min="13060" max="13060" width="42.42578125" style="4" customWidth="1"/>
    <col min="13061" max="13061" width="9.140625" style="4"/>
    <col min="13062" max="13062" width="20.7109375" style="4" customWidth="1"/>
    <col min="13063" max="13314" width="9.140625" style="4"/>
    <col min="13315" max="13315" width="17.5703125" style="4" customWidth="1"/>
    <col min="13316" max="13316" width="42.42578125" style="4" customWidth="1"/>
    <col min="13317" max="13317" width="9.140625" style="4"/>
    <col min="13318" max="13318" width="20.7109375" style="4" customWidth="1"/>
    <col min="13319" max="13570" width="9.140625" style="4"/>
    <col min="13571" max="13571" width="17.5703125" style="4" customWidth="1"/>
    <col min="13572" max="13572" width="42.42578125" style="4" customWidth="1"/>
    <col min="13573" max="13573" width="9.140625" style="4"/>
    <col min="13574" max="13574" width="20.7109375" style="4" customWidth="1"/>
    <col min="13575" max="13826" width="9.140625" style="4"/>
    <col min="13827" max="13827" width="17.5703125" style="4" customWidth="1"/>
    <col min="13828" max="13828" width="42.42578125" style="4" customWidth="1"/>
    <col min="13829" max="13829" width="9.140625" style="4"/>
    <col min="13830" max="13830" width="20.7109375" style="4" customWidth="1"/>
    <col min="13831" max="14082" width="9.140625" style="4"/>
    <col min="14083" max="14083" width="17.5703125" style="4" customWidth="1"/>
    <col min="14084" max="14084" width="42.42578125" style="4" customWidth="1"/>
    <col min="14085" max="14085" width="9.140625" style="4"/>
    <col min="14086" max="14086" width="20.7109375" style="4" customWidth="1"/>
    <col min="14087" max="14338" width="9.140625" style="4"/>
    <col min="14339" max="14339" width="17.5703125" style="4" customWidth="1"/>
    <col min="14340" max="14340" width="42.42578125" style="4" customWidth="1"/>
    <col min="14341" max="14341" width="9.140625" style="4"/>
    <col min="14342" max="14342" width="20.7109375" style="4" customWidth="1"/>
    <col min="14343" max="14594" width="9.140625" style="4"/>
    <col min="14595" max="14595" width="17.5703125" style="4" customWidth="1"/>
    <col min="14596" max="14596" width="42.42578125" style="4" customWidth="1"/>
    <col min="14597" max="14597" width="9.140625" style="4"/>
    <col min="14598" max="14598" width="20.7109375" style="4" customWidth="1"/>
    <col min="14599" max="14850" width="9.140625" style="4"/>
    <col min="14851" max="14851" width="17.5703125" style="4" customWidth="1"/>
    <col min="14852" max="14852" width="42.42578125" style="4" customWidth="1"/>
    <col min="14853" max="14853" width="9.140625" style="4"/>
    <col min="14854" max="14854" width="20.7109375" style="4" customWidth="1"/>
    <col min="14855" max="15106" width="9.140625" style="4"/>
    <col min="15107" max="15107" width="17.5703125" style="4" customWidth="1"/>
    <col min="15108" max="15108" width="42.42578125" style="4" customWidth="1"/>
    <col min="15109" max="15109" width="9.140625" style="4"/>
    <col min="15110" max="15110" width="20.7109375" style="4" customWidth="1"/>
    <col min="15111" max="15362" width="9.140625" style="4"/>
    <col min="15363" max="15363" width="17.5703125" style="4" customWidth="1"/>
    <col min="15364" max="15364" width="42.42578125" style="4" customWidth="1"/>
    <col min="15365" max="15365" width="9.140625" style="4"/>
    <col min="15366" max="15366" width="20.7109375" style="4" customWidth="1"/>
    <col min="15367" max="15618" width="9.140625" style="4"/>
    <col min="15619" max="15619" width="17.5703125" style="4" customWidth="1"/>
    <col min="15620" max="15620" width="42.42578125" style="4" customWidth="1"/>
    <col min="15621" max="15621" width="9.140625" style="4"/>
    <col min="15622" max="15622" width="20.7109375" style="4" customWidth="1"/>
    <col min="15623" max="15874" width="9.140625" style="4"/>
    <col min="15875" max="15875" width="17.5703125" style="4" customWidth="1"/>
    <col min="15876" max="15876" width="42.42578125" style="4" customWidth="1"/>
    <col min="15877" max="15877" width="9.140625" style="4"/>
    <col min="15878" max="15878" width="20.7109375" style="4" customWidth="1"/>
    <col min="15879" max="16130" width="9.140625" style="4"/>
    <col min="16131" max="16131" width="17.5703125" style="4" customWidth="1"/>
    <col min="16132" max="16132" width="42.42578125" style="4" customWidth="1"/>
    <col min="16133" max="16133" width="9.140625" style="4"/>
    <col min="16134" max="16134" width="20.7109375" style="4" customWidth="1"/>
    <col min="16135" max="16384" width="9.140625" style="4"/>
  </cols>
  <sheetData>
    <row r="1" spans="1:13">
      <c r="E1" s="93" t="str">
        <f>nsl!D18</f>
        <v>IZGRADNJA KANALIZACIJSKEGA SISTEMA NA</v>
      </c>
      <c r="F1" s="93"/>
    </row>
    <row r="2" spans="1:13">
      <c r="E2" s="93" t="str">
        <f>nsl!D19</f>
        <v>OBMOČJU AGLOMERACIJE ŠKOFIJE -</v>
      </c>
      <c r="F2" s="93"/>
    </row>
    <row r="3" spans="1:13">
      <c r="E3" s="93" t="str">
        <f>nsl!D20</f>
        <v>KANALIZACIJA ZGORNJE ŠKOFIJE - TRETJA ŠKOFIJA</v>
      </c>
      <c r="F3" s="94"/>
    </row>
    <row r="4" spans="1:13" ht="15" customHeight="1">
      <c r="E4" s="93"/>
    </row>
    <row r="5" spans="1:13" ht="15" customHeight="1">
      <c r="E5" s="93"/>
    </row>
    <row r="6" spans="1:13" ht="26.25">
      <c r="E6" s="95" t="s">
        <v>33</v>
      </c>
      <c r="F6" s="95"/>
      <c r="G6" s="96"/>
      <c r="H6" s="96"/>
      <c r="M6" s="97"/>
    </row>
    <row r="7" spans="1:13" ht="15" customHeight="1">
      <c r="E7" s="85"/>
      <c r="F7" s="85"/>
    </row>
    <row r="8" spans="1:13" s="90" customFormat="1" ht="15">
      <c r="A8" s="87"/>
      <c r="B8" s="87"/>
      <c r="C8" s="89"/>
      <c r="D8" s="89"/>
      <c r="E8" s="199" t="s">
        <v>30</v>
      </c>
      <c r="F8" s="199"/>
      <c r="G8" s="200" t="s">
        <v>46</v>
      </c>
      <c r="H8" s="200"/>
      <c r="I8" s="199" t="s">
        <v>31</v>
      </c>
      <c r="J8" s="199"/>
      <c r="K8" s="199" t="s">
        <v>32</v>
      </c>
      <c r="L8" s="199"/>
      <c r="M8" s="199" t="s">
        <v>152</v>
      </c>
    </row>
    <row r="9" spans="1:13" s="83" customFormat="1" ht="15" customHeight="1">
      <c r="A9" s="36"/>
      <c r="B9" s="36"/>
      <c r="C9" s="81"/>
      <c r="D9" s="81"/>
      <c r="E9" s="85"/>
      <c r="F9" s="85"/>
      <c r="G9" s="82"/>
      <c r="H9" s="82"/>
    </row>
    <row r="10" spans="1:13" s="83" customFormat="1" ht="15" customHeight="1">
      <c r="A10" s="36"/>
      <c r="B10" s="36"/>
      <c r="C10" s="72"/>
      <c r="D10" s="81"/>
      <c r="E10" s="85"/>
      <c r="F10" s="85"/>
      <c r="G10" s="82"/>
      <c r="H10" s="82"/>
    </row>
    <row r="11" spans="1:13" s="83" customFormat="1">
      <c r="A11" s="36"/>
      <c r="B11" s="36"/>
      <c r="C11" s="63" t="s">
        <v>111</v>
      </c>
      <c r="D11" s="81"/>
      <c r="E11" s="187"/>
      <c r="F11" s="85"/>
      <c r="G11" s="82"/>
      <c r="H11" s="82"/>
    </row>
    <row r="12" spans="1:13" s="83" customFormat="1">
      <c r="A12" s="36"/>
      <c r="B12" s="36"/>
      <c r="C12" s="72" t="s">
        <v>110</v>
      </c>
      <c r="D12" s="81"/>
      <c r="E12" s="187">
        <f>+predD!F162</f>
        <v>0</v>
      </c>
      <c r="F12" s="85"/>
      <c r="G12" s="82">
        <f>+zemBetD!F299</f>
        <v>0</v>
      </c>
      <c r="H12" s="82"/>
      <c r="I12" s="187">
        <f>+kan!F157</f>
        <v>0</v>
      </c>
      <c r="J12" s="187"/>
      <c r="K12" s="187">
        <f>+zakljD!F155</f>
        <v>0</v>
      </c>
      <c r="L12" s="187"/>
      <c r="M12" s="187">
        <f>SUM(E12:K12)</f>
        <v>0</v>
      </c>
    </row>
    <row r="13" spans="1:13" s="83" customFormat="1">
      <c r="A13" s="36"/>
      <c r="B13" s="36"/>
      <c r="C13" s="189" t="s">
        <v>114</v>
      </c>
      <c r="D13" s="81"/>
      <c r="E13" s="187">
        <f>+predD!F163</f>
        <v>0</v>
      </c>
      <c r="F13" s="85"/>
      <c r="G13" s="82">
        <f>+zemBetD!F300</f>
        <v>0</v>
      </c>
      <c r="H13" s="82"/>
      <c r="I13" s="187">
        <f>+kan!F158</f>
        <v>0</v>
      </c>
      <c r="J13" s="187"/>
      <c r="K13" s="187">
        <f>+zakljD!F156</f>
        <v>0</v>
      </c>
      <c r="L13" s="187"/>
      <c r="M13" s="187">
        <f t="shared" ref="M13:M22" si="0">SUM(E13:K13)</f>
        <v>0</v>
      </c>
    </row>
    <row r="14" spans="1:13" s="83" customFormat="1">
      <c r="A14" s="36"/>
      <c r="B14" s="36"/>
      <c r="C14" s="189" t="s">
        <v>126</v>
      </c>
      <c r="D14" s="81"/>
      <c r="E14" s="187">
        <f>+predD!F164</f>
        <v>0</v>
      </c>
      <c r="F14" s="85"/>
      <c r="G14" s="82">
        <f>+zemBetD!F301</f>
        <v>0</v>
      </c>
      <c r="H14" s="82"/>
      <c r="I14" s="187">
        <f>+kan!F159</f>
        <v>0</v>
      </c>
      <c r="J14" s="187"/>
      <c r="K14" s="187">
        <f>+zakljD!F157</f>
        <v>0</v>
      </c>
      <c r="L14" s="187"/>
      <c r="M14" s="187">
        <f t="shared" si="0"/>
        <v>0</v>
      </c>
    </row>
    <row r="15" spans="1:13" s="83" customFormat="1">
      <c r="A15" s="36"/>
      <c r="B15" s="36"/>
      <c r="C15" s="189" t="s">
        <v>127</v>
      </c>
      <c r="D15" s="81"/>
      <c r="E15" s="187">
        <f>+predD!F165</f>
        <v>0</v>
      </c>
      <c r="F15" s="85"/>
      <c r="G15" s="82">
        <f>+zemBetD!F302</f>
        <v>0</v>
      </c>
      <c r="H15" s="82"/>
      <c r="I15" s="187">
        <f>+kan!F160</f>
        <v>0</v>
      </c>
      <c r="J15" s="187"/>
      <c r="K15" s="187">
        <f>+zakljD!F158</f>
        <v>0</v>
      </c>
      <c r="L15" s="187"/>
      <c r="M15" s="187">
        <f t="shared" si="0"/>
        <v>0</v>
      </c>
    </row>
    <row r="16" spans="1:13" s="83" customFormat="1">
      <c r="A16" s="36"/>
      <c r="B16" s="36"/>
      <c r="C16" s="189" t="s">
        <v>128</v>
      </c>
      <c r="D16" s="81"/>
      <c r="E16" s="187">
        <f>+predD!F166</f>
        <v>0</v>
      </c>
      <c r="F16" s="85"/>
      <c r="G16" s="82">
        <f>+zemBetD!F303</f>
        <v>0</v>
      </c>
      <c r="H16" s="82"/>
      <c r="I16" s="187">
        <f>+kan!F161</f>
        <v>0</v>
      </c>
      <c r="J16" s="187"/>
      <c r="K16" s="187">
        <f>+zakljD!F159</f>
        <v>0</v>
      </c>
      <c r="L16" s="187"/>
      <c r="M16" s="187">
        <f t="shared" si="0"/>
        <v>0</v>
      </c>
    </row>
    <row r="17" spans="1:13" s="83" customFormat="1">
      <c r="A17" s="36"/>
      <c r="B17" s="36"/>
      <c r="C17" s="189" t="s">
        <v>130</v>
      </c>
      <c r="D17" s="81"/>
      <c r="E17" s="187">
        <f>+predD!F167</f>
        <v>0</v>
      </c>
      <c r="F17" s="85"/>
      <c r="G17" s="82">
        <f>+zemBetD!F304</f>
        <v>0</v>
      </c>
      <c r="H17" s="82"/>
      <c r="I17" s="187">
        <f>+kan!F162</f>
        <v>0</v>
      </c>
      <c r="J17" s="187"/>
      <c r="K17" s="187">
        <f>+zakljD!F160</f>
        <v>0</v>
      </c>
      <c r="L17" s="187"/>
      <c r="M17" s="187">
        <f t="shared" si="0"/>
        <v>0</v>
      </c>
    </row>
    <row r="18" spans="1:13" s="83" customFormat="1">
      <c r="A18" s="36"/>
      <c r="B18" s="36"/>
      <c r="C18" s="189" t="s">
        <v>132</v>
      </c>
      <c r="D18" s="81"/>
      <c r="E18" s="187">
        <f>+predD!F168</f>
        <v>0</v>
      </c>
      <c r="F18" s="85"/>
      <c r="G18" s="82">
        <f>+zemBetD!F305</f>
        <v>0</v>
      </c>
      <c r="H18" s="82"/>
      <c r="I18" s="187">
        <f>+kan!F163</f>
        <v>0</v>
      </c>
      <c r="J18" s="187"/>
      <c r="K18" s="187">
        <f>+zakljD!F161</f>
        <v>0</v>
      </c>
      <c r="L18" s="187"/>
      <c r="M18" s="187">
        <f t="shared" si="0"/>
        <v>0</v>
      </c>
    </row>
    <row r="19" spans="1:13" s="83" customFormat="1">
      <c r="A19" s="36"/>
      <c r="B19" s="36"/>
      <c r="C19" s="189" t="s">
        <v>134</v>
      </c>
      <c r="D19" s="81"/>
      <c r="E19" s="187">
        <f>+predD!F169</f>
        <v>0</v>
      </c>
      <c r="F19" s="85"/>
      <c r="G19" s="82">
        <f>+zemBetD!F306</f>
        <v>0</v>
      </c>
      <c r="H19" s="82"/>
      <c r="I19" s="187">
        <f>+kan!F164</f>
        <v>0</v>
      </c>
      <c r="J19" s="187"/>
      <c r="K19" s="187">
        <f>+zakljD!F162</f>
        <v>0</v>
      </c>
      <c r="L19" s="187"/>
      <c r="M19" s="187">
        <f t="shared" si="0"/>
        <v>0</v>
      </c>
    </row>
    <row r="20" spans="1:13" s="83" customFormat="1">
      <c r="A20" s="36"/>
      <c r="B20" s="36"/>
      <c r="C20" s="189" t="s">
        <v>135</v>
      </c>
      <c r="D20" s="81"/>
      <c r="E20" s="187">
        <f>+predD!F170</f>
        <v>0</v>
      </c>
      <c r="F20" s="85"/>
      <c r="G20" s="82">
        <f>+zemBetD!F307</f>
        <v>0</v>
      </c>
      <c r="H20" s="82"/>
      <c r="I20" s="187">
        <f>+kan!F165</f>
        <v>0</v>
      </c>
      <c r="J20" s="187"/>
      <c r="K20" s="187">
        <f>+zakljD!F163</f>
        <v>0</v>
      </c>
      <c r="L20" s="187"/>
      <c r="M20" s="187">
        <f t="shared" si="0"/>
        <v>0</v>
      </c>
    </row>
    <row r="21" spans="1:13" s="83" customFormat="1">
      <c r="A21" s="36"/>
      <c r="B21" s="36"/>
      <c r="C21" s="189" t="s">
        <v>136</v>
      </c>
      <c r="D21" s="81"/>
      <c r="E21" s="187">
        <f>+predD!F171</f>
        <v>0</v>
      </c>
      <c r="F21" s="85"/>
      <c r="G21" s="82">
        <f>+zemBetD!F308</f>
        <v>0</v>
      </c>
      <c r="H21" s="82"/>
      <c r="I21" s="187">
        <f>+kan!F166</f>
        <v>0</v>
      </c>
      <c r="J21" s="187"/>
      <c r="K21" s="187">
        <f>+zakljD!F164</f>
        <v>0</v>
      </c>
      <c r="L21" s="187"/>
      <c r="M21" s="187">
        <f t="shared" si="0"/>
        <v>0</v>
      </c>
    </row>
    <row r="22" spans="1:13" s="83" customFormat="1">
      <c r="A22" s="36"/>
      <c r="B22" s="36"/>
      <c r="C22" s="189" t="s">
        <v>138</v>
      </c>
      <c r="D22" s="81"/>
      <c r="E22" s="187">
        <f>+predD!F172</f>
        <v>0</v>
      </c>
      <c r="F22" s="85"/>
      <c r="G22" s="82">
        <f>+zemBetD!F309</f>
        <v>0</v>
      </c>
      <c r="H22" s="82"/>
      <c r="I22" s="187">
        <f>+kan!F167</f>
        <v>0</v>
      </c>
      <c r="J22" s="187"/>
      <c r="K22" s="187">
        <f>+zakljD!F165</f>
        <v>0</v>
      </c>
      <c r="L22" s="187"/>
      <c r="M22" s="187">
        <f t="shared" si="0"/>
        <v>0</v>
      </c>
    </row>
    <row r="23" spans="1:13" s="83" customFormat="1">
      <c r="A23" s="36"/>
      <c r="B23" s="36"/>
      <c r="C23" s="273"/>
      <c r="D23" s="273"/>
      <c r="E23" s="281"/>
      <c r="F23" s="282"/>
      <c r="G23" s="283"/>
      <c r="H23" s="283"/>
      <c r="I23" s="281"/>
      <c r="J23" s="281"/>
      <c r="K23" s="281"/>
      <c r="L23" s="281"/>
      <c r="M23" s="281"/>
    </row>
    <row r="24" spans="1:13" s="83" customFormat="1" ht="15" customHeight="1">
      <c r="A24" s="36"/>
      <c r="B24" s="36"/>
      <c r="C24" s="81" t="s">
        <v>21</v>
      </c>
      <c r="D24" s="81"/>
      <c r="E24" s="270">
        <f>SUM(E11:E22)</f>
        <v>0</v>
      </c>
      <c r="F24" s="270"/>
      <c r="G24" s="270">
        <f t="shared" ref="G24:K24" si="1">SUM(G11:G22)</f>
        <v>0</v>
      </c>
      <c r="H24" s="270"/>
      <c r="I24" s="270">
        <f>SUM(I11:I22)</f>
        <v>0</v>
      </c>
      <c r="J24" s="270"/>
      <c r="K24" s="270">
        <f t="shared" si="1"/>
        <v>0</v>
      </c>
      <c r="L24" s="270"/>
      <c r="M24" s="270">
        <f>SUM(E24:K24)</f>
        <v>0</v>
      </c>
    </row>
    <row r="25" spans="1:13" s="83" customFormat="1" ht="15" customHeight="1">
      <c r="A25" s="36"/>
      <c r="B25" s="36"/>
      <c r="C25" s="81"/>
      <c r="D25" s="81"/>
      <c r="E25" s="85"/>
      <c r="F25" s="85"/>
      <c r="G25" s="82"/>
      <c r="H25" s="82"/>
    </row>
    <row r="26" spans="1:13">
      <c r="K26" s="272"/>
      <c r="M26" s="150"/>
    </row>
    <row r="27" spans="1:13">
      <c r="E27" s="103"/>
      <c r="F27" s="103"/>
      <c r="K27" s="275" t="s">
        <v>7</v>
      </c>
      <c r="M27" s="285">
        <f>+M24*0.22</f>
        <v>0</v>
      </c>
    </row>
    <row r="28" spans="1:13">
      <c r="K28" s="275"/>
      <c r="M28" s="150"/>
    </row>
    <row r="29" spans="1:13" ht="13.5" thickBot="1">
      <c r="E29" s="103"/>
      <c r="F29" s="103"/>
      <c r="K29" s="276" t="s">
        <v>34</v>
      </c>
      <c r="L29" s="286"/>
      <c r="M29" s="286">
        <f>+M27+M24</f>
        <v>0</v>
      </c>
    </row>
    <row r="30" spans="1:13" ht="13.5" thickTop="1">
      <c r="E30" s="103"/>
      <c r="F30" s="103"/>
    </row>
    <row r="34" spans="5:6" ht="15.75">
      <c r="E34" s="104"/>
      <c r="F34" s="104"/>
    </row>
  </sheetData>
  <pageMargins left="0.59055118110236227" right="0.19685039370078741" top="0.98425196850393704" bottom="0"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F180"/>
  <sheetViews>
    <sheetView showZeros="0" zoomScaleNormal="100" workbookViewId="0">
      <selection activeCell="E10" sqref="E10"/>
    </sheetView>
  </sheetViews>
  <sheetFormatPr defaultRowHeight="15"/>
  <cols>
    <col min="1" max="1" width="6.28515625" style="79" customWidth="1"/>
    <col min="2" max="2" width="30.7109375" style="79" customWidth="1"/>
    <col min="3" max="3" width="4.7109375" style="145" customWidth="1"/>
    <col min="4" max="4" width="11.7109375" style="140" customWidth="1"/>
    <col min="5" max="5" width="12.7109375" style="140" customWidth="1"/>
    <col min="6" max="6" width="12.7109375" style="141" customWidth="1"/>
    <col min="249" max="249" width="4.7109375" customWidth="1"/>
    <col min="250" max="250" width="30.7109375" customWidth="1"/>
    <col min="251" max="251" width="4.7109375" customWidth="1"/>
    <col min="252" max="252" width="13.7109375" customWidth="1"/>
    <col min="253" max="255" width="12.7109375" customWidth="1"/>
    <col min="257" max="257" width="21" customWidth="1"/>
    <col min="258" max="258" width="36.5703125" customWidth="1"/>
    <col min="505" max="505" width="4.7109375" customWidth="1"/>
    <col min="506" max="506" width="30.7109375" customWidth="1"/>
    <col min="507" max="507" width="4.7109375" customWidth="1"/>
    <col min="508" max="508" width="13.7109375" customWidth="1"/>
    <col min="509" max="511" width="12.7109375" customWidth="1"/>
    <col min="513" max="513" width="21" customWidth="1"/>
    <col min="514" max="514" width="36.5703125" customWidth="1"/>
    <col min="761" max="761" width="4.7109375" customWidth="1"/>
    <col min="762" max="762" width="30.7109375" customWidth="1"/>
    <col min="763" max="763" width="4.7109375" customWidth="1"/>
    <col min="764" max="764" width="13.7109375" customWidth="1"/>
    <col min="765" max="767" width="12.7109375" customWidth="1"/>
    <col min="769" max="769" width="21" customWidth="1"/>
    <col min="770" max="770" width="36.5703125" customWidth="1"/>
    <col min="1017" max="1017" width="4.7109375" customWidth="1"/>
    <col min="1018" max="1018" width="30.7109375" customWidth="1"/>
    <col min="1019" max="1019" width="4.7109375" customWidth="1"/>
    <col min="1020" max="1020" width="13.7109375" customWidth="1"/>
    <col min="1021" max="1023" width="12.7109375" customWidth="1"/>
    <col min="1025" max="1025" width="21" customWidth="1"/>
    <col min="1026" max="1026" width="36.5703125" customWidth="1"/>
    <col min="1273" max="1273" width="4.7109375" customWidth="1"/>
    <col min="1274" max="1274" width="30.7109375" customWidth="1"/>
    <col min="1275" max="1275" width="4.7109375" customWidth="1"/>
    <col min="1276" max="1276" width="13.7109375" customWidth="1"/>
    <col min="1277" max="1279" width="12.7109375" customWidth="1"/>
    <col min="1281" max="1281" width="21" customWidth="1"/>
    <col min="1282" max="1282" width="36.5703125" customWidth="1"/>
    <col min="1529" max="1529" width="4.7109375" customWidth="1"/>
    <col min="1530" max="1530" width="30.7109375" customWidth="1"/>
    <col min="1531" max="1531" width="4.7109375" customWidth="1"/>
    <col min="1532" max="1532" width="13.7109375" customWidth="1"/>
    <col min="1533" max="1535" width="12.7109375" customWidth="1"/>
    <col min="1537" max="1537" width="21" customWidth="1"/>
    <col min="1538" max="1538" width="36.5703125" customWidth="1"/>
    <col min="1785" max="1785" width="4.7109375" customWidth="1"/>
    <col min="1786" max="1786" width="30.7109375" customWidth="1"/>
    <col min="1787" max="1787" width="4.7109375" customWidth="1"/>
    <col min="1788" max="1788" width="13.7109375" customWidth="1"/>
    <col min="1789" max="1791" width="12.7109375" customWidth="1"/>
    <col min="1793" max="1793" width="21" customWidth="1"/>
    <col min="1794" max="1794" width="36.5703125" customWidth="1"/>
    <col min="2041" max="2041" width="4.7109375" customWidth="1"/>
    <col min="2042" max="2042" width="30.7109375" customWidth="1"/>
    <col min="2043" max="2043" width="4.7109375" customWidth="1"/>
    <col min="2044" max="2044" width="13.7109375" customWidth="1"/>
    <col min="2045" max="2047" width="12.7109375" customWidth="1"/>
    <col min="2049" max="2049" width="21" customWidth="1"/>
    <col min="2050" max="2050" width="36.5703125" customWidth="1"/>
    <col min="2297" max="2297" width="4.7109375" customWidth="1"/>
    <col min="2298" max="2298" width="30.7109375" customWidth="1"/>
    <col min="2299" max="2299" width="4.7109375" customWidth="1"/>
    <col min="2300" max="2300" width="13.7109375" customWidth="1"/>
    <col min="2301" max="2303" width="12.7109375" customWidth="1"/>
    <col min="2305" max="2305" width="21" customWidth="1"/>
    <col min="2306" max="2306" width="36.5703125" customWidth="1"/>
    <col min="2553" max="2553" width="4.7109375" customWidth="1"/>
    <col min="2554" max="2554" width="30.7109375" customWidth="1"/>
    <col min="2555" max="2555" width="4.7109375" customWidth="1"/>
    <col min="2556" max="2556" width="13.7109375" customWidth="1"/>
    <col min="2557" max="2559" width="12.7109375" customWidth="1"/>
    <col min="2561" max="2561" width="21" customWidth="1"/>
    <col min="2562" max="2562" width="36.5703125" customWidth="1"/>
    <col min="2809" max="2809" width="4.7109375" customWidth="1"/>
    <col min="2810" max="2810" width="30.7109375" customWidth="1"/>
    <col min="2811" max="2811" width="4.7109375" customWidth="1"/>
    <col min="2812" max="2812" width="13.7109375" customWidth="1"/>
    <col min="2813" max="2815" width="12.7109375" customWidth="1"/>
    <col min="2817" max="2817" width="21" customWidth="1"/>
    <col min="2818" max="2818" width="36.5703125" customWidth="1"/>
    <col min="3065" max="3065" width="4.7109375" customWidth="1"/>
    <col min="3066" max="3066" width="30.7109375" customWidth="1"/>
    <col min="3067" max="3067" width="4.7109375" customWidth="1"/>
    <col min="3068" max="3068" width="13.7109375" customWidth="1"/>
    <col min="3069" max="3071" width="12.7109375" customWidth="1"/>
    <col min="3073" max="3073" width="21" customWidth="1"/>
    <col min="3074" max="3074" width="36.5703125" customWidth="1"/>
    <col min="3321" max="3321" width="4.7109375" customWidth="1"/>
    <col min="3322" max="3322" width="30.7109375" customWidth="1"/>
    <col min="3323" max="3323" width="4.7109375" customWidth="1"/>
    <col min="3324" max="3324" width="13.7109375" customWidth="1"/>
    <col min="3325" max="3327" width="12.7109375" customWidth="1"/>
    <col min="3329" max="3329" width="21" customWidth="1"/>
    <col min="3330" max="3330" width="36.5703125" customWidth="1"/>
    <col min="3577" max="3577" width="4.7109375" customWidth="1"/>
    <col min="3578" max="3578" width="30.7109375" customWidth="1"/>
    <col min="3579" max="3579" width="4.7109375" customWidth="1"/>
    <col min="3580" max="3580" width="13.7109375" customWidth="1"/>
    <col min="3581" max="3583" width="12.7109375" customWidth="1"/>
    <col min="3585" max="3585" width="21" customWidth="1"/>
    <col min="3586" max="3586" width="36.5703125" customWidth="1"/>
    <col min="3833" max="3833" width="4.7109375" customWidth="1"/>
    <col min="3834" max="3834" width="30.7109375" customWidth="1"/>
    <col min="3835" max="3835" width="4.7109375" customWidth="1"/>
    <col min="3836" max="3836" width="13.7109375" customWidth="1"/>
    <col min="3837" max="3839" width="12.7109375" customWidth="1"/>
    <col min="3841" max="3841" width="21" customWidth="1"/>
    <col min="3842" max="3842" width="36.5703125" customWidth="1"/>
    <col min="4089" max="4089" width="4.7109375" customWidth="1"/>
    <col min="4090" max="4090" width="30.7109375" customWidth="1"/>
    <col min="4091" max="4091" width="4.7109375" customWidth="1"/>
    <col min="4092" max="4092" width="13.7109375" customWidth="1"/>
    <col min="4093" max="4095" width="12.7109375" customWidth="1"/>
    <col min="4097" max="4097" width="21" customWidth="1"/>
    <col min="4098" max="4098" width="36.5703125" customWidth="1"/>
    <col min="4345" max="4345" width="4.7109375" customWidth="1"/>
    <col min="4346" max="4346" width="30.7109375" customWidth="1"/>
    <col min="4347" max="4347" width="4.7109375" customWidth="1"/>
    <col min="4348" max="4348" width="13.7109375" customWidth="1"/>
    <col min="4349" max="4351" width="12.7109375" customWidth="1"/>
    <col min="4353" max="4353" width="21" customWidth="1"/>
    <col min="4354" max="4354" width="36.5703125" customWidth="1"/>
    <col min="4601" max="4601" width="4.7109375" customWidth="1"/>
    <col min="4602" max="4602" width="30.7109375" customWidth="1"/>
    <col min="4603" max="4603" width="4.7109375" customWidth="1"/>
    <col min="4604" max="4604" width="13.7109375" customWidth="1"/>
    <col min="4605" max="4607" width="12.7109375" customWidth="1"/>
    <col min="4609" max="4609" width="21" customWidth="1"/>
    <col min="4610" max="4610" width="36.5703125" customWidth="1"/>
    <col min="4857" max="4857" width="4.7109375" customWidth="1"/>
    <col min="4858" max="4858" width="30.7109375" customWidth="1"/>
    <col min="4859" max="4859" width="4.7109375" customWidth="1"/>
    <col min="4860" max="4860" width="13.7109375" customWidth="1"/>
    <col min="4861" max="4863" width="12.7109375" customWidth="1"/>
    <col min="4865" max="4865" width="21" customWidth="1"/>
    <col min="4866" max="4866" width="36.5703125" customWidth="1"/>
    <col min="5113" max="5113" width="4.7109375" customWidth="1"/>
    <col min="5114" max="5114" width="30.7109375" customWidth="1"/>
    <col min="5115" max="5115" width="4.7109375" customWidth="1"/>
    <col min="5116" max="5116" width="13.7109375" customWidth="1"/>
    <col min="5117" max="5119" width="12.7109375" customWidth="1"/>
    <col min="5121" max="5121" width="21" customWidth="1"/>
    <col min="5122" max="5122" width="36.5703125" customWidth="1"/>
    <col min="5369" max="5369" width="4.7109375" customWidth="1"/>
    <col min="5370" max="5370" width="30.7109375" customWidth="1"/>
    <col min="5371" max="5371" width="4.7109375" customWidth="1"/>
    <col min="5372" max="5372" width="13.7109375" customWidth="1"/>
    <col min="5373" max="5375" width="12.7109375" customWidth="1"/>
    <col min="5377" max="5377" width="21" customWidth="1"/>
    <col min="5378" max="5378" width="36.5703125" customWidth="1"/>
    <col min="5625" max="5625" width="4.7109375" customWidth="1"/>
    <col min="5626" max="5626" width="30.7109375" customWidth="1"/>
    <col min="5627" max="5627" width="4.7109375" customWidth="1"/>
    <col min="5628" max="5628" width="13.7109375" customWidth="1"/>
    <col min="5629" max="5631" width="12.7109375" customWidth="1"/>
    <col min="5633" max="5633" width="21" customWidth="1"/>
    <col min="5634" max="5634" width="36.5703125" customWidth="1"/>
    <col min="5881" max="5881" width="4.7109375" customWidth="1"/>
    <col min="5882" max="5882" width="30.7109375" customWidth="1"/>
    <col min="5883" max="5883" width="4.7109375" customWidth="1"/>
    <col min="5884" max="5884" width="13.7109375" customWidth="1"/>
    <col min="5885" max="5887" width="12.7109375" customWidth="1"/>
    <col min="5889" max="5889" width="21" customWidth="1"/>
    <col min="5890" max="5890" width="36.5703125" customWidth="1"/>
    <col min="6137" max="6137" width="4.7109375" customWidth="1"/>
    <col min="6138" max="6138" width="30.7109375" customWidth="1"/>
    <col min="6139" max="6139" width="4.7109375" customWidth="1"/>
    <col min="6140" max="6140" width="13.7109375" customWidth="1"/>
    <col min="6141" max="6143" width="12.7109375" customWidth="1"/>
    <col min="6145" max="6145" width="21" customWidth="1"/>
    <col min="6146" max="6146" width="36.5703125" customWidth="1"/>
    <col min="6393" max="6393" width="4.7109375" customWidth="1"/>
    <col min="6394" max="6394" width="30.7109375" customWidth="1"/>
    <col min="6395" max="6395" width="4.7109375" customWidth="1"/>
    <col min="6396" max="6396" width="13.7109375" customWidth="1"/>
    <col min="6397" max="6399" width="12.7109375" customWidth="1"/>
    <col min="6401" max="6401" width="21" customWidth="1"/>
    <col min="6402" max="6402" width="36.5703125" customWidth="1"/>
    <col min="6649" max="6649" width="4.7109375" customWidth="1"/>
    <col min="6650" max="6650" width="30.7109375" customWidth="1"/>
    <col min="6651" max="6651" width="4.7109375" customWidth="1"/>
    <col min="6652" max="6652" width="13.7109375" customWidth="1"/>
    <col min="6653" max="6655" width="12.7109375" customWidth="1"/>
    <col min="6657" max="6657" width="21" customWidth="1"/>
    <col min="6658" max="6658" width="36.5703125" customWidth="1"/>
    <col min="6905" max="6905" width="4.7109375" customWidth="1"/>
    <col min="6906" max="6906" width="30.7109375" customWidth="1"/>
    <col min="6907" max="6907" width="4.7109375" customWidth="1"/>
    <col min="6908" max="6908" width="13.7109375" customWidth="1"/>
    <col min="6909" max="6911" width="12.7109375" customWidth="1"/>
    <col min="6913" max="6913" width="21" customWidth="1"/>
    <col min="6914" max="6914" width="36.5703125" customWidth="1"/>
    <col min="7161" max="7161" width="4.7109375" customWidth="1"/>
    <col min="7162" max="7162" width="30.7109375" customWidth="1"/>
    <col min="7163" max="7163" width="4.7109375" customWidth="1"/>
    <col min="7164" max="7164" width="13.7109375" customWidth="1"/>
    <col min="7165" max="7167" width="12.7109375" customWidth="1"/>
    <col min="7169" max="7169" width="21" customWidth="1"/>
    <col min="7170" max="7170" width="36.5703125" customWidth="1"/>
    <col min="7417" max="7417" width="4.7109375" customWidth="1"/>
    <col min="7418" max="7418" width="30.7109375" customWidth="1"/>
    <col min="7419" max="7419" width="4.7109375" customWidth="1"/>
    <col min="7420" max="7420" width="13.7109375" customWidth="1"/>
    <col min="7421" max="7423" width="12.7109375" customWidth="1"/>
    <col min="7425" max="7425" width="21" customWidth="1"/>
    <col min="7426" max="7426" width="36.5703125" customWidth="1"/>
    <col min="7673" max="7673" width="4.7109375" customWidth="1"/>
    <col min="7674" max="7674" width="30.7109375" customWidth="1"/>
    <col min="7675" max="7675" width="4.7109375" customWidth="1"/>
    <col min="7676" max="7676" width="13.7109375" customWidth="1"/>
    <col min="7677" max="7679" width="12.7109375" customWidth="1"/>
    <col min="7681" max="7681" width="21" customWidth="1"/>
    <col min="7682" max="7682" width="36.5703125" customWidth="1"/>
    <col min="7929" max="7929" width="4.7109375" customWidth="1"/>
    <col min="7930" max="7930" width="30.7109375" customWidth="1"/>
    <col min="7931" max="7931" width="4.7109375" customWidth="1"/>
    <col min="7932" max="7932" width="13.7109375" customWidth="1"/>
    <col min="7933" max="7935" width="12.7109375" customWidth="1"/>
    <col min="7937" max="7937" width="21" customWidth="1"/>
    <col min="7938" max="7938" width="36.5703125" customWidth="1"/>
    <col min="8185" max="8185" width="4.7109375" customWidth="1"/>
    <col min="8186" max="8186" width="30.7109375" customWidth="1"/>
    <col min="8187" max="8187" width="4.7109375" customWidth="1"/>
    <col min="8188" max="8188" width="13.7109375" customWidth="1"/>
    <col min="8189" max="8191" width="12.7109375" customWidth="1"/>
    <col min="8193" max="8193" width="21" customWidth="1"/>
    <col min="8194" max="8194" width="36.5703125" customWidth="1"/>
    <col min="8441" max="8441" width="4.7109375" customWidth="1"/>
    <col min="8442" max="8442" width="30.7109375" customWidth="1"/>
    <col min="8443" max="8443" width="4.7109375" customWidth="1"/>
    <col min="8444" max="8444" width="13.7109375" customWidth="1"/>
    <col min="8445" max="8447" width="12.7109375" customWidth="1"/>
    <col min="8449" max="8449" width="21" customWidth="1"/>
    <col min="8450" max="8450" width="36.5703125" customWidth="1"/>
    <col min="8697" max="8697" width="4.7109375" customWidth="1"/>
    <col min="8698" max="8698" width="30.7109375" customWidth="1"/>
    <col min="8699" max="8699" width="4.7109375" customWidth="1"/>
    <col min="8700" max="8700" width="13.7109375" customWidth="1"/>
    <col min="8701" max="8703" width="12.7109375" customWidth="1"/>
    <col min="8705" max="8705" width="21" customWidth="1"/>
    <col min="8706" max="8706" width="36.5703125" customWidth="1"/>
    <col min="8953" max="8953" width="4.7109375" customWidth="1"/>
    <col min="8954" max="8954" width="30.7109375" customWidth="1"/>
    <col min="8955" max="8955" width="4.7109375" customWidth="1"/>
    <col min="8956" max="8956" width="13.7109375" customWidth="1"/>
    <col min="8957" max="8959" width="12.7109375" customWidth="1"/>
    <col min="8961" max="8961" width="21" customWidth="1"/>
    <col min="8962" max="8962" width="36.5703125" customWidth="1"/>
    <col min="9209" max="9209" width="4.7109375" customWidth="1"/>
    <col min="9210" max="9210" width="30.7109375" customWidth="1"/>
    <col min="9211" max="9211" width="4.7109375" customWidth="1"/>
    <col min="9212" max="9212" width="13.7109375" customWidth="1"/>
    <col min="9213" max="9215" width="12.7109375" customWidth="1"/>
    <col min="9217" max="9217" width="21" customWidth="1"/>
    <col min="9218" max="9218" width="36.5703125" customWidth="1"/>
    <col min="9465" max="9465" width="4.7109375" customWidth="1"/>
    <col min="9466" max="9466" width="30.7109375" customWidth="1"/>
    <col min="9467" max="9467" width="4.7109375" customWidth="1"/>
    <col min="9468" max="9468" width="13.7109375" customWidth="1"/>
    <col min="9469" max="9471" width="12.7109375" customWidth="1"/>
    <col min="9473" max="9473" width="21" customWidth="1"/>
    <col min="9474" max="9474" width="36.5703125" customWidth="1"/>
    <col min="9721" max="9721" width="4.7109375" customWidth="1"/>
    <col min="9722" max="9722" width="30.7109375" customWidth="1"/>
    <col min="9723" max="9723" width="4.7109375" customWidth="1"/>
    <col min="9724" max="9724" width="13.7109375" customWidth="1"/>
    <col min="9725" max="9727" width="12.7109375" customWidth="1"/>
    <col min="9729" max="9729" width="21" customWidth="1"/>
    <col min="9730" max="9730" width="36.5703125" customWidth="1"/>
    <col min="9977" max="9977" width="4.7109375" customWidth="1"/>
    <col min="9978" max="9978" width="30.7109375" customWidth="1"/>
    <col min="9979" max="9979" width="4.7109375" customWidth="1"/>
    <col min="9980" max="9980" width="13.7109375" customWidth="1"/>
    <col min="9981" max="9983" width="12.7109375" customWidth="1"/>
    <col min="9985" max="9985" width="21" customWidth="1"/>
    <col min="9986" max="9986" width="36.5703125" customWidth="1"/>
    <col min="10233" max="10233" width="4.7109375" customWidth="1"/>
    <col min="10234" max="10234" width="30.7109375" customWidth="1"/>
    <col min="10235" max="10235" width="4.7109375" customWidth="1"/>
    <col min="10236" max="10236" width="13.7109375" customWidth="1"/>
    <col min="10237" max="10239" width="12.7109375" customWidth="1"/>
    <col min="10241" max="10241" width="21" customWidth="1"/>
    <col min="10242" max="10242" width="36.5703125" customWidth="1"/>
    <col min="10489" max="10489" width="4.7109375" customWidth="1"/>
    <col min="10490" max="10490" width="30.7109375" customWidth="1"/>
    <col min="10491" max="10491" width="4.7109375" customWidth="1"/>
    <col min="10492" max="10492" width="13.7109375" customWidth="1"/>
    <col min="10493" max="10495" width="12.7109375" customWidth="1"/>
    <col min="10497" max="10497" width="21" customWidth="1"/>
    <col min="10498" max="10498" width="36.5703125" customWidth="1"/>
    <col min="10745" max="10745" width="4.7109375" customWidth="1"/>
    <col min="10746" max="10746" width="30.7109375" customWidth="1"/>
    <col min="10747" max="10747" width="4.7109375" customWidth="1"/>
    <col min="10748" max="10748" width="13.7109375" customWidth="1"/>
    <col min="10749" max="10751" width="12.7109375" customWidth="1"/>
    <col min="10753" max="10753" width="21" customWidth="1"/>
    <col min="10754" max="10754" width="36.5703125" customWidth="1"/>
    <col min="11001" max="11001" width="4.7109375" customWidth="1"/>
    <col min="11002" max="11002" width="30.7109375" customWidth="1"/>
    <col min="11003" max="11003" width="4.7109375" customWidth="1"/>
    <col min="11004" max="11004" width="13.7109375" customWidth="1"/>
    <col min="11005" max="11007" width="12.7109375" customWidth="1"/>
    <col min="11009" max="11009" width="21" customWidth="1"/>
    <col min="11010" max="11010" width="36.5703125" customWidth="1"/>
    <col min="11257" max="11257" width="4.7109375" customWidth="1"/>
    <col min="11258" max="11258" width="30.7109375" customWidth="1"/>
    <col min="11259" max="11259" width="4.7109375" customWidth="1"/>
    <col min="11260" max="11260" width="13.7109375" customWidth="1"/>
    <col min="11261" max="11263" width="12.7109375" customWidth="1"/>
    <col min="11265" max="11265" width="21" customWidth="1"/>
    <col min="11266" max="11266" width="36.5703125" customWidth="1"/>
    <col min="11513" max="11513" width="4.7109375" customWidth="1"/>
    <col min="11514" max="11514" width="30.7109375" customWidth="1"/>
    <col min="11515" max="11515" width="4.7109375" customWidth="1"/>
    <col min="11516" max="11516" width="13.7109375" customWidth="1"/>
    <col min="11517" max="11519" width="12.7109375" customWidth="1"/>
    <col min="11521" max="11521" width="21" customWidth="1"/>
    <col min="11522" max="11522" width="36.5703125" customWidth="1"/>
    <col min="11769" max="11769" width="4.7109375" customWidth="1"/>
    <col min="11770" max="11770" width="30.7109375" customWidth="1"/>
    <col min="11771" max="11771" width="4.7109375" customWidth="1"/>
    <col min="11772" max="11772" width="13.7109375" customWidth="1"/>
    <col min="11773" max="11775" width="12.7109375" customWidth="1"/>
    <col min="11777" max="11777" width="21" customWidth="1"/>
    <col min="11778" max="11778" width="36.5703125" customWidth="1"/>
    <col min="12025" max="12025" width="4.7109375" customWidth="1"/>
    <col min="12026" max="12026" width="30.7109375" customWidth="1"/>
    <col min="12027" max="12027" width="4.7109375" customWidth="1"/>
    <col min="12028" max="12028" width="13.7109375" customWidth="1"/>
    <col min="12029" max="12031" width="12.7109375" customWidth="1"/>
    <col min="12033" max="12033" width="21" customWidth="1"/>
    <col min="12034" max="12034" width="36.5703125" customWidth="1"/>
    <col min="12281" max="12281" width="4.7109375" customWidth="1"/>
    <col min="12282" max="12282" width="30.7109375" customWidth="1"/>
    <col min="12283" max="12283" width="4.7109375" customWidth="1"/>
    <col min="12284" max="12284" width="13.7109375" customWidth="1"/>
    <col min="12285" max="12287" width="12.7109375" customWidth="1"/>
    <col min="12289" max="12289" width="21" customWidth="1"/>
    <col min="12290" max="12290" width="36.5703125" customWidth="1"/>
    <col min="12537" max="12537" width="4.7109375" customWidth="1"/>
    <col min="12538" max="12538" width="30.7109375" customWidth="1"/>
    <col min="12539" max="12539" width="4.7109375" customWidth="1"/>
    <col min="12540" max="12540" width="13.7109375" customWidth="1"/>
    <col min="12541" max="12543" width="12.7109375" customWidth="1"/>
    <col min="12545" max="12545" width="21" customWidth="1"/>
    <col min="12546" max="12546" width="36.5703125" customWidth="1"/>
    <col min="12793" max="12793" width="4.7109375" customWidth="1"/>
    <col min="12794" max="12794" width="30.7109375" customWidth="1"/>
    <col min="12795" max="12795" width="4.7109375" customWidth="1"/>
    <col min="12796" max="12796" width="13.7109375" customWidth="1"/>
    <col min="12797" max="12799" width="12.7109375" customWidth="1"/>
    <col min="12801" max="12801" width="21" customWidth="1"/>
    <col min="12802" max="12802" width="36.5703125" customWidth="1"/>
    <col min="13049" max="13049" width="4.7109375" customWidth="1"/>
    <col min="13050" max="13050" width="30.7109375" customWidth="1"/>
    <col min="13051" max="13051" width="4.7109375" customWidth="1"/>
    <col min="13052" max="13052" width="13.7109375" customWidth="1"/>
    <col min="13053" max="13055" width="12.7109375" customWidth="1"/>
    <col min="13057" max="13057" width="21" customWidth="1"/>
    <col min="13058" max="13058" width="36.5703125" customWidth="1"/>
    <col min="13305" max="13305" width="4.7109375" customWidth="1"/>
    <col min="13306" max="13306" width="30.7109375" customWidth="1"/>
    <col min="13307" max="13307" width="4.7109375" customWidth="1"/>
    <col min="13308" max="13308" width="13.7109375" customWidth="1"/>
    <col min="13309" max="13311" width="12.7109375" customWidth="1"/>
    <col min="13313" max="13313" width="21" customWidth="1"/>
    <col min="13314" max="13314" width="36.5703125" customWidth="1"/>
    <col min="13561" max="13561" width="4.7109375" customWidth="1"/>
    <col min="13562" max="13562" width="30.7109375" customWidth="1"/>
    <col min="13563" max="13563" width="4.7109375" customWidth="1"/>
    <col min="13564" max="13564" width="13.7109375" customWidth="1"/>
    <col min="13565" max="13567" width="12.7109375" customWidth="1"/>
    <col min="13569" max="13569" width="21" customWidth="1"/>
    <col min="13570" max="13570" width="36.5703125" customWidth="1"/>
    <col min="13817" max="13817" width="4.7109375" customWidth="1"/>
    <col min="13818" max="13818" width="30.7109375" customWidth="1"/>
    <col min="13819" max="13819" width="4.7109375" customWidth="1"/>
    <col min="13820" max="13820" width="13.7109375" customWidth="1"/>
    <col min="13821" max="13823" width="12.7109375" customWidth="1"/>
    <col min="13825" max="13825" width="21" customWidth="1"/>
    <col min="13826" max="13826" width="36.5703125" customWidth="1"/>
    <col min="14073" max="14073" width="4.7109375" customWidth="1"/>
    <col min="14074" max="14074" width="30.7109375" customWidth="1"/>
    <col min="14075" max="14075" width="4.7109375" customWidth="1"/>
    <col min="14076" max="14076" width="13.7109375" customWidth="1"/>
    <col min="14077" max="14079" width="12.7109375" customWidth="1"/>
    <col min="14081" max="14081" width="21" customWidth="1"/>
    <col min="14082" max="14082" width="36.5703125" customWidth="1"/>
    <col min="14329" max="14329" width="4.7109375" customWidth="1"/>
    <col min="14330" max="14330" width="30.7109375" customWidth="1"/>
    <col min="14331" max="14331" width="4.7109375" customWidth="1"/>
    <col min="14332" max="14332" width="13.7109375" customWidth="1"/>
    <col min="14333" max="14335" width="12.7109375" customWidth="1"/>
    <col min="14337" max="14337" width="21" customWidth="1"/>
    <col min="14338" max="14338" width="36.5703125" customWidth="1"/>
    <col min="14585" max="14585" width="4.7109375" customWidth="1"/>
    <col min="14586" max="14586" width="30.7109375" customWidth="1"/>
    <col min="14587" max="14587" width="4.7109375" customWidth="1"/>
    <col min="14588" max="14588" width="13.7109375" customWidth="1"/>
    <col min="14589" max="14591" width="12.7109375" customWidth="1"/>
    <col min="14593" max="14593" width="21" customWidth="1"/>
    <col min="14594" max="14594" width="36.5703125" customWidth="1"/>
    <col min="14841" max="14841" width="4.7109375" customWidth="1"/>
    <col min="14842" max="14842" width="30.7109375" customWidth="1"/>
    <col min="14843" max="14843" width="4.7109375" customWidth="1"/>
    <col min="14844" max="14844" width="13.7109375" customWidth="1"/>
    <col min="14845" max="14847" width="12.7109375" customWidth="1"/>
    <col min="14849" max="14849" width="21" customWidth="1"/>
    <col min="14850" max="14850" width="36.5703125" customWidth="1"/>
    <col min="15097" max="15097" width="4.7109375" customWidth="1"/>
    <col min="15098" max="15098" width="30.7109375" customWidth="1"/>
    <col min="15099" max="15099" width="4.7109375" customWidth="1"/>
    <col min="15100" max="15100" width="13.7109375" customWidth="1"/>
    <col min="15101" max="15103" width="12.7109375" customWidth="1"/>
    <col min="15105" max="15105" width="21" customWidth="1"/>
    <col min="15106" max="15106" width="36.5703125" customWidth="1"/>
    <col min="15353" max="15353" width="4.7109375" customWidth="1"/>
    <col min="15354" max="15354" width="30.7109375" customWidth="1"/>
    <col min="15355" max="15355" width="4.7109375" customWidth="1"/>
    <col min="15356" max="15356" width="13.7109375" customWidth="1"/>
    <col min="15357" max="15359" width="12.7109375" customWidth="1"/>
    <col min="15361" max="15361" width="21" customWidth="1"/>
    <col min="15362" max="15362" width="36.5703125" customWidth="1"/>
    <col min="15609" max="15609" width="4.7109375" customWidth="1"/>
    <col min="15610" max="15610" width="30.7109375" customWidth="1"/>
    <col min="15611" max="15611" width="4.7109375" customWidth="1"/>
    <col min="15612" max="15612" width="13.7109375" customWidth="1"/>
    <col min="15613" max="15615" width="12.7109375" customWidth="1"/>
    <col min="15617" max="15617" width="21" customWidth="1"/>
    <col min="15618" max="15618" width="36.5703125" customWidth="1"/>
    <col min="15865" max="15865" width="4.7109375" customWidth="1"/>
    <col min="15866" max="15866" width="30.7109375" customWidth="1"/>
    <col min="15867" max="15867" width="4.7109375" customWidth="1"/>
    <col min="15868" max="15868" width="13.7109375" customWidth="1"/>
    <col min="15869" max="15871" width="12.7109375" customWidth="1"/>
    <col min="15873" max="15873" width="21" customWidth="1"/>
    <col min="15874" max="15874" width="36.5703125" customWidth="1"/>
    <col min="16121" max="16121" width="4.7109375" customWidth="1"/>
    <col min="16122" max="16122" width="30.7109375" customWidth="1"/>
    <col min="16123" max="16123" width="4.7109375" customWidth="1"/>
    <col min="16124" max="16124" width="13.7109375" customWidth="1"/>
    <col min="16125" max="16127" width="12.7109375" customWidth="1"/>
    <col min="16129" max="16129" width="21" customWidth="1"/>
    <col min="16130" max="16130" width="36.5703125" customWidth="1"/>
  </cols>
  <sheetData>
    <row r="1" spans="1:6">
      <c r="B1" s="91" t="e">
        <f>+nsl!#REF!</f>
        <v>#REF!</v>
      </c>
    </row>
    <row r="2" spans="1:6">
      <c r="B2" s="91" t="str">
        <f>+nsl!D20</f>
        <v>KANALIZACIJA ZGORNJE ŠKOFIJE - TRETJA ŠKOFIJA</v>
      </c>
    </row>
    <row r="3" spans="1:6">
      <c r="B3" s="91"/>
    </row>
    <row r="4" spans="1:6">
      <c r="B4" s="91"/>
    </row>
    <row r="5" spans="1:6">
      <c r="B5" s="91" t="s">
        <v>93</v>
      </c>
    </row>
    <row r="6" spans="1:6">
      <c r="B6" s="91"/>
    </row>
    <row r="7" spans="1:6" ht="15.75">
      <c r="A7" s="22" t="s">
        <v>24</v>
      </c>
      <c r="B7" s="23" t="s">
        <v>25</v>
      </c>
      <c r="C7" s="111"/>
      <c r="D7" s="135"/>
      <c r="E7" s="135"/>
      <c r="F7" s="121"/>
    </row>
    <row r="8" spans="1:6" ht="15.75">
      <c r="A8" s="22"/>
      <c r="B8" s="23"/>
      <c r="C8" s="111"/>
      <c r="D8" s="135"/>
      <c r="E8" s="135"/>
      <c r="F8" s="121"/>
    </row>
    <row r="9" spans="1:6" ht="41.25" customHeight="1">
      <c r="A9" s="45">
        <v>1</v>
      </c>
      <c r="B9" s="55" t="s">
        <v>129</v>
      </c>
      <c r="C9" s="111"/>
      <c r="D9" s="135"/>
      <c r="E9" s="135"/>
      <c r="F9" s="121"/>
    </row>
    <row r="10" spans="1:6" ht="12.75" customHeight="1">
      <c r="A10" s="45"/>
      <c r="B10" s="63"/>
      <c r="C10" s="111"/>
      <c r="D10" s="135"/>
      <c r="E10" s="135"/>
      <c r="F10" s="121"/>
    </row>
    <row r="11" spans="1:6" ht="12.75" customHeight="1">
      <c r="A11" s="45"/>
      <c r="B11" s="63" t="s">
        <v>109</v>
      </c>
      <c r="C11" s="111"/>
      <c r="E11" s="135"/>
      <c r="F11" s="121"/>
    </row>
    <row r="12" spans="1:6">
      <c r="A12" s="45"/>
      <c r="B12" s="72" t="s">
        <v>110</v>
      </c>
      <c r="C12" s="64" t="s">
        <v>16</v>
      </c>
      <c r="D12" s="65">
        <f>'fekalna osnovni podatki'!D9</f>
        <v>670.9</v>
      </c>
      <c r="E12" s="185"/>
      <c r="F12" s="375">
        <f>D12*E12</f>
        <v>0</v>
      </c>
    </row>
    <row r="13" spans="1:6" ht="12.75" customHeight="1">
      <c r="A13" s="45"/>
      <c r="B13" s="189" t="s">
        <v>114</v>
      </c>
      <c r="C13" s="112" t="s">
        <v>16</v>
      </c>
      <c r="D13" s="65">
        <f>+'fekalna osnovni podatki'!D10</f>
        <v>461.37</v>
      </c>
      <c r="E13" s="185"/>
      <c r="F13" s="123">
        <f t="shared" ref="F13:F16" si="0">D13*E13</f>
        <v>0</v>
      </c>
    </row>
    <row r="14" spans="1:6" ht="12.75" customHeight="1">
      <c r="A14" s="45"/>
      <c r="B14" s="189" t="s">
        <v>126</v>
      </c>
      <c r="C14" s="112" t="s">
        <v>16</v>
      </c>
      <c r="D14" s="65">
        <f>+'fekalna osnovni podatki'!D11</f>
        <v>205.3</v>
      </c>
      <c r="E14" s="185"/>
      <c r="F14" s="123">
        <f t="shared" si="0"/>
        <v>0</v>
      </c>
    </row>
    <row r="15" spans="1:6" ht="12.75" customHeight="1">
      <c r="A15" s="45"/>
      <c r="B15" s="189" t="s">
        <v>127</v>
      </c>
      <c r="C15" s="112" t="s">
        <v>16</v>
      </c>
      <c r="D15" s="65">
        <f>+'fekalna osnovni podatki'!D12</f>
        <v>82.300000000000011</v>
      </c>
      <c r="E15" s="185"/>
      <c r="F15" s="123">
        <f t="shared" si="0"/>
        <v>0</v>
      </c>
    </row>
    <row r="16" spans="1:6" ht="12.75" customHeight="1">
      <c r="A16" s="45"/>
      <c r="B16" s="189" t="s">
        <v>128</v>
      </c>
      <c r="C16" s="112" t="s">
        <v>16</v>
      </c>
      <c r="D16" s="65">
        <f>+'fekalna osnovni podatki'!D13</f>
        <v>143.80000000000001</v>
      </c>
      <c r="E16" s="185"/>
      <c r="F16" s="123">
        <f t="shared" si="0"/>
        <v>0</v>
      </c>
    </row>
    <row r="17" spans="1:6" ht="12.75" customHeight="1">
      <c r="A17" s="45"/>
      <c r="B17" s="189" t="s">
        <v>130</v>
      </c>
      <c r="C17" s="112" t="s">
        <v>16</v>
      </c>
      <c r="D17" s="65">
        <f>+'fekalna osnovni podatki'!D14</f>
        <v>73.2</v>
      </c>
      <c r="E17" s="185"/>
      <c r="F17" s="123">
        <f t="shared" ref="F17" si="1">D17*E17</f>
        <v>0</v>
      </c>
    </row>
    <row r="18" spans="1:6" ht="12.75" customHeight="1">
      <c r="A18" s="45"/>
      <c r="B18" s="189" t="s">
        <v>132</v>
      </c>
      <c r="C18" s="112" t="s">
        <v>16</v>
      </c>
      <c r="D18" s="65">
        <f>+'fekalna osnovni podatki'!D15</f>
        <v>52</v>
      </c>
      <c r="E18" s="185"/>
      <c r="F18" s="123">
        <f t="shared" ref="F18:F22" si="2">D18*E18</f>
        <v>0</v>
      </c>
    </row>
    <row r="19" spans="1:6" ht="12.75" customHeight="1">
      <c r="A19" s="45"/>
      <c r="B19" s="189" t="s">
        <v>134</v>
      </c>
      <c r="C19" s="112" t="s">
        <v>16</v>
      </c>
      <c r="D19" s="65">
        <f>+'fekalna osnovni podatki'!D16</f>
        <v>47.300000000000004</v>
      </c>
      <c r="E19" s="185"/>
      <c r="F19" s="123">
        <f t="shared" si="2"/>
        <v>0</v>
      </c>
    </row>
    <row r="20" spans="1:6" ht="12.75" customHeight="1">
      <c r="A20" s="45"/>
      <c r="B20" s="189" t="s">
        <v>135</v>
      </c>
      <c r="C20" s="112" t="s">
        <v>16</v>
      </c>
      <c r="D20" s="65">
        <f>+'fekalna osnovni podatki'!D17</f>
        <v>96.1</v>
      </c>
      <c r="E20" s="185"/>
      <c r="F20" s="123">
        <f t="shared" si="2"/>
        <v>0</v>
      </c>
    </row>
    <row r="21" spans="1:6" ht="12.75" customHeight="1">
      <c r="A21" s="45"/>
      <c r="B21" s="189" t="s">
        <v>136</v>
      </c>
      <c r="C21" s="112" t="s">
        <v>16</v>
      </c>
      <c r="D21" s="65">
        <f>+'fekalna osnovni podatki'!D18</f>
        <v>74.400000000000006</v>
      </c>
      <c r="E21" s="185"/>
      <c r="F21" s="123">
        <f t="shared" si="2"/>
        <v>0</v>
      </c>
    </row>
    <row r="22" spans="1:6" ht="12.75" customHeight="1">
      <c r="A22" s="45"/>
      <c r="B22" s="189" t="s">
        <v>138</v>
      </c>
      <c r="C22" s="112" t="s">
        <v>16</v>
      </c>
      <c r="D22" s="65">
        <f>+'fekalna osnovni podatki'!D19</f>
        <v>34.5</v>
      </c>
      <c r="E22" s="185"/>
      <c r="F22" s="123">
        <f t="shared" si="2"/>
        <v>0</v>
      </c>
    </row>
    <row r="23" spans="1:6" ht="12.75" customHeight="1">
      <c r="A23" s="45"/>
      <c r="B23" s="72"/>
      <c r="C23" s="111"/>
      <c r="D23" s="135"/>
      <c r="E23" s="135"/>
      <c r="F23" s="121"/>
    </row>
    <row r="24" spans="1:6" ht="49.5" customHeight="1">
      <c r="A24" s="45">
        <f>+A9+1</f>
        <v>2</v>
      </c>
      <c r="B24" s="55" t="s">
        <v>17</v>
      </c>
      <c r="C24" s="111"/>
      <c r="D24" s="135"/>
      <c r="E24" s="135"/>
      <c r="F24" s="121"/>
    </row>
    <row r="25" spans="1:6" ht="12.75" customHeight="1">
      <c r="A25" s="45"/>
      <c r="B25" s="63"/>
      <c r="C25" s="111"/>
      <c r="D25" s="135"/>
      <c r="E25" s="135"/>
      <c r="F25" s="121"/>
    </row>
    <row r="26" spans="1:6" ht="12.75" customHeight="1">
      <c r="A26" s="45"/>
      <c r="B26" s="63" t="s">
        <v>109</v>
      </c>
      <c r="C26" s="111"/>
      <c r="E26" s="135"/>
      <c r="F26" s="121"/>
    </row>
    <row r="27" spans="1:6" ht="12.75" customHeight="1">
      <c r="A27" s="45"/>
      <c r="B27" s="72" t="s">
        <v>110</v>
      </c>
      <c r="C27" s="111" t="s">
        <v>12</v>
      </c>
      <c r="D27" s="65">
        <v>0</v>
      </c>
      <c r="E27" s="185"/>
      <c r="F27" s="375">
        <f>D27*E27</f>
        <v>0</v>
      </c>
    </row>
    <row r="28" spans="1:6" ht="12.75" customHeight="1">
      <c r="A28" s="45"/>
      <c r="B28" s="189" t="s">
        <v>114</v>
      </c>
      <c r="C28" s="111" t="s">
        <v>12</v>
      </c>
      <c r="D28" s="65">
        <v>0</v>
      </c>
      <c r="E28" s="185"/>
      <c r="F28" s="123">
        <f t="shared" ref="F28:F31" si="3">D28*E28</f>
        <v>0</v>
      </c>
    </row>
    <row r="29" spans="1:6" ht="12.75" customHeight="1">
      <c r="A29" s="45"/>
      <c r="B29" s="189" t="s">
        <v>126</v>
      </c>
      <c r="C29" s="111" t="s">
        <v>12</v>
      </c>
      <c r="D29" s="65">
        <v>0</v>
      </c>
      <c r="E29" s="185"/>
      <c r="F29" s="123">
        <f t="shared" si="3"/>
        <v>0</v>
      </c>
    </row>
    <row r="30" spans="1:6" ht="12.75" customHeight="1">
      <c r="A30" s="45"/>
      <c r="B30" s="189" t="s">
        <v>127</v>
      </c>
      <c r="C30" s="111" t="s">
        <v>12</v>
      </c>
      <c r="D30" s="65">
        <v>0</v>
      </c>
      <c r="E30" s="185"/>
      <c r="F30" s="123">
        <f t="shared" si="3"/>
        <v>0</v>
      </c>
    </row>
    <row r="31" spans="1:6" ht="12.75" customHeight="1">
      <c r="A31" s="45"/>
      <c r="B31" s="189" t="s">
        <v>128</v>
      </c>
      <c r="C31" s="111" t="s">
        <v>12</v>
      </c>
      <c r="D31" s="65">
        <v>0</v>
      </c>
      <c r="E31" s="185"/>
      <c r="F31" s="123">
        <f t="shared" si="3"/>
        <v>0</v>
      </c>
    </row>
    <row r="32" spans="1:6" ht="12.75" customHeight="1">
      <c r="A32" s="45"/>
      <c r="B32" s="189" t="s">
        <v>130</v>
      </c>
      <c r="C32" s="111" t="s">
        <v>12</v>
      </c>
      <c r="D32" s="65">
        <v>0</v>
      </c>
      <c r="E32" s="185"/>
      <c r="F32" s="123">
        <f t="shared" ref="F32" si="4">D32*E32</f>
        <v>0</v>
      </c>
    </row>
    <row r="33" spans="1:6" ht="12.75" customHeight="1">
      <c r="A33" s="45"/>
      <c r="B33" s="189" t="s">
        <v>132</v>
      </c>
      <c r="C33" s="111" t="s">
        <v>12</v>
      </c>
      <c r="D33" s="65">
        <v>0</v>
      </c>
      <c r="E33" s="185"/>
      <c r="F33" s="123">
        <f t="shared" ref="F33:F37" si="5">D33*E33</f>
        <v>0</v>
      </c>
    </row>
    <row r="34" spans="1:6" ht="12.75" customHeight="1">
      <c r="A34" s="45"/>
      <c r="B34" s="189" t="s">
        <v>134</v>
      </c>
      <c r="C34" s="111" t="s">
        <v>12</v>
      </c>
      <c r="D34" s="65">
        <v>0</v>
      </c>
      <c r="E34" s="185"/>
      <c r="F34" s="123">
        <f t="shared" si="5"/>
        <v>0</v>
      </c>
    </row>
    <row r="35" spans="1:6" ht="12.75" customHeight="1">
      <c r="A35" s="45"/>
      <c r="B35" s="189" t="s">
        <v>135</v>
      </c>
      <c r="C35" s="111" t="s">
        <v>12</v>
      </c>
      <c r="D35" s="65">
        <v>0</v>
      </c>
      <c r="E35" s="185"/>
      <c r="F35" s="123">
        <f t="shared" si="5"/>
        <v>0</v>
      </c>
    </row>
    <row r="36" spans="1:6" ht="12.75" customHeight="1">
      <c r="A36" s="45"/>
      <c r="B36" s="189" t="s">
        <v>136</v>
      </c>
      <c r="C36" s="111" t="s">
        <v>12</v>
      </c>
      <c r="D36" s="65">
        <v>0</v>
      </c>
      <c r="E36" s="185"/>
      <c r="F36" s="123">
        <f t="shared" si="5"/>
        <v>0</v>
      </c>
    </row>
    <row r="37" spans="1:6" ht="12.75" customHeight="1">
      <c r="A37" s="45"/>
      <c r="B37" s="189" t="s">
        <v>138</v>
      </c>
      <c r="C37" s="111" t="s">
        <v>12</v>
      </c>
      <c r="D37" s="65">
        <v>2</v>
      </c>
      <c r="E37" s="185"/>
      <c r="F37" s="123">
        <f t="shared" si="5"/>
        <v>0</v>
      </c>
    </row>
    <row r="38" spans="1:6" ht="12.75" customHeight="1">
      <c r="A38" s="45"/>
      <c r="B38" s="72"/>
      <c r="C38" s="111"/>
      <c r="D38" s="135"/>
      <c r="E38" s="135"/>
      <c r="F38" s="121"/>
    </row>
    <row r="39" spans="1:6" ht="81.75" customHeight="1">
      <c r="A39" s="45">
        <f>A24+1</f>
        <v>3</v>
      </c>
      <c r="B39" s="50" t="s">
        <v>11</v>
      </c>
      <c r="C39" s="113"/>
      <c r="D39" s="155"/>
      <c r="E39" s="142"/>
      <c r="F39" s="143"/>
    </row>
    <row r="40" spans="1:6" ht="12.75" customHeight="1">
      <c r="A40" s="45"/>
      <c r="B40" s="63"/>
      <c r="C40" s="111"/>
      <c r="D40" s="135"/>
      <c r="E40" s="135"/>
      <c r="F40" s="121"/>
    </row>
    <row r="41" spans="1:6" ht="12.75" customHeight="1">
      <c r="A41" s="45"/>
      <c r="B41" s="63" t="s">
        <v>109</v>
      </c>
      <c r="C41" s="111"/>
      <c r="E41" s="135"/>
      <c r="F41" s="121"/>
    </row>
    <row r="42" spans="1:6" ht="12.75" customHeight="1">
      <c r="A42" s="45"/>
      <c r="B42" s="72" t="s">
        <v>110</v>
      </c>
      <c r="C42" s="111" t="s">
        <v>12</v>
      </c>
      <c r="D42" s="65">
        <v>2</v>
      </c>
      <c r="E42" s="185"/>
      <c r="F42" s="375">
        <f>D42*E42</f>
        <v>0</v>
      </c>
    </row>
    <row r="43" spans="1:6" ht="12.75" customHeight="1">
      <c r="A43" s="45"/>
      <c r="B43" s="189" t="s">
        <v>114</v>
      </c>
      <c r="C43" s="111" t="s">
        <v>12</v>
      </c>
      <c r="D43" s="65">
        <v>7</v>
      </c>
      <c r="E43" s="185"/>
      <c r="F43" s="123">
        <f t="shared" ref="F43:F46" si="6">D43*E43</f>
        <v>0</v>
      </c>
    </row>
    <row r="44" spans="1:6" ht="12.75" customHeight="1">
      <c r="A44" s="45"/>
      <c r="B44" s="189" t="s">
        <v>126</v>
      </c>
      <c r="C44" s="111" t="s">
        <v>12</v>
      </c>
      <c r="D44" s="65">
        <v>2</v>
      </c>
      <c r="E44" s="185"/>
      <c r="F44" s="123">
        <f t="shared" si="6"/>
        <v>0</v>
      </c>
    </row>
    <row r="45" spans="1:6" ht="12.75" customHeight="1">
      <c r="A45" s="45"/>
      <c r="B45" s="189" t="s">
        <v>127</v>
      </c>
      <c r="C45" s="111" t="s">
        <v>12</v>
      </c>
      <c r="D45" s="65">
        <v>0</v>
      </c>
      <c r="E45" s="185"/>
      <c r="F45" s="123">
        <f t="shared" si="6"/>
        <v>0</v>
      </c>
    </row>
    <row r="46" spans="1:6" ht="12.75" customHeight="1">
      <c r="A46" s="45"/>
      <c r="B46" s="189" t="s">
        <v>128</v>
      </c>
      <c r="C46" s="111" t="s">
        <v>12</v>
      </c>
      <c r="D46" s="65">
        <v>3</v>
      </c>
      <c r="E46" s="185"/>
      <c r="F46" s="123">
        <f t="shared" si="6"/>
        <v>0</v>
      </c>
    </row>
    <row r="47" spans="1:6" ht="12.75" customHeight="1">
      <c r="A47" s="45"/>
      <c r="B47" s="189" t="s">
        <v>130</v>
      </c>
      <c r="C47" s="111" t="s">
        <v>12</v>
      </c>
      <c r="D47" s="65">
        <v>5</v>
      </c>
      <c r="E47" s="185"/>
      <c r="F47" s="123">
        <f t="shared" ref="F47" si="7">D47*E47</f>
        <v>0</v>
      </c>
    </row>
    <row r="48" spans="1:6" ht="12.75" customHeight="1">
      <c r="A48" s="45"/>
      <c r="B48" s="189" t="s">
        <v>132</v>
      </c>
      <c r="C48" s="111" t="s">
        <v>12</v>
      </c>
      <c r="D48" s="65">
        <v>0</v>
      </c>
      <c r="E48" s="185"/>
      <c r="F48" s="123">
        <f t="shared" ref="F48" si="8">D48*E48</f>
        <v>0</v>
      </c>
    </row>
    <row r="49" spans="1:6" ht="12.75" customHeight="1">
      <c r="A49" s="45"/>
      <c r="B49" s="189" t="s">
        <v>134</v>
      </c>
      <c r="C49" s="111" t="s">
        <v>12</v>
      </c>
      <c r="D49" s="65">
        <v>1</v>
      </c>
      <c r="E49" s="185"/>
      <c r="F49" s="123">
        <f t="shared" ref="F49:F52" si="9">D49*E49</f>
        <v>0</v>
      </c>
    </row>
    <row r="50" spans="1:6" ht="12.75" customHeight="1">
      <c r="A50" s="45"/>
      <c r="B50" s="189" t="s">
        <v>135</v>
      </c>
      <c r="C50" s="111" t="s">
        <v>12</v>
      </c>
      <c r="D50" s="65">
        <v>2</v>
      </c>
      <c r="E50" s="185"/>
      <c r="F50" s="123">
        <f t="shared" si="9"/>
        <v>0</v>
      </c>
    </row>
    <row r="51" spans="1:6" ht="12.75" customHeight="1">
      <c r="A51" s="45"/>
      <c r="B51" s="189" t="s">
        <v>136</v>
      </c>
      <c r="C51" s="111" t="s">
        <v>12</v>
      </c>
      <c r="D51" s="65">
        <v>0</v>
      </c>
      <c r="E51" s="185"/>
      <c r="F51" s="123">
        <f t="shared" si="9"/>
        <v>0</v>
      </c>
    </row>
    <row r="52" spans="1:6" ht="12.75" customHeight="1">
      <c r="A52" s="45"/>
      <c r="B52" s="189" t="s">
        <v>138</v>
      </c>
      <c r="C52" s="111" t="s">
        <v>12</v>
      </c>
      <c r="D52" s="65">
        <v>0</v>
      </c>
      <c r="E52" s="185"/>
      <c r="F52" s="123">
        <f t="shared" si="9"/>
        <v>0</v>
      </c>
    </row>
    <row r="53" spans="1:6" ht="12.75" customHeight="1">
      <c r="A53" s="45"/>
      <c r="B53" s="46"/>
      <c r="C53" s="111"/>
      <c r="D53" s="135"/>
      <c r="E53" s="135"/>
      <c r="F53" s="121"/>
    </row>
    <row r="54" spans="1:6" ht="106.5" customHeight="1">
      <c r="A54" s="45">
        <f>+A39+1</f>
        <v>4</v>
      </c>
      <c r="B54" s="250" t="s">
        <v>85</v>
      </c>
      <c r="C54" s="114"/>
      <c r="D54" s="144"/>
      <c r="E54" s="142"/>
      <c r="F54" s="123"/>
    </row>
    <row r="55" spans="1:6" ht="12.75" customHeight="1">
      <c r="A55" s="45"/>
      <c r="B55" s="63"/>
      <c r="C55" s="114"/>
      <c r="D55" s="144"/>
      <c r="E55" s="142"/>
      <c r="F55" s="123"/>
    </row>
    <row r="56" spans="1:6" ht="12.75" customHeight="1">
      <c r="A56" s="45"/>
      <c r="B56" s="63" t="s">
        <v>109</v>
      </c>
      <c r="C56" s="114"/>
      <c r="D56" s="65"/>
      <c r="E56" s="185"/>
      <c r="F56" s="375"/>
    </row>
    <row r="57" spans="1:6" ht="12.75" customHeight="1">
      <c r="A57" s="45"/>
      <c r="B57" s="72" t="s">
        <v>110</v>
      </c>
      <c r="C57" s="114" t="s">
        <v>13</v>
      </c>
      <c r="D57" s="65">
        <v>6</v>
      </c>
      <c r="E57" s="185"/>
      <c r="F57" s="123">
        <f>D57*E57</f>
        <v>0</v>
      </c>
    </row>
    <row r="58" spans="1:6" ht="12.75" customHeight="1">
      <c r="A58" s="45"/>
      <c r="B58" s="189" t="s">
        <v>114</v>
      </c>
      <c r="C58" s="114" t="s">
        <v>13</v>
      </c>
      <c r="D58" s="65">
        <v>7</v>
      </c>
      <c r="E58" s="185"/>
      <c r="F58" s="123">
        <f>D58*E58</f>
        <v>0</v>
      </c>
    </row>
    <row r="59" spans="1:6" ht="12.75" customHeight="1">
      <c r="A59" s="45"/>
      <c r="B59" s="189" t="s">
        <v>126</v>
      </c>
      <c r="C59" s="114" t="s">
        <v>13</v>
      </c>
      <c r="D59" s="65">
        <v>0</v>
      </c>
      <c r="E59" s="185"/>
      <c r="F59" s="123">
        <f t="shared" ref="F59:F60" si="10">D59*E59</f>
        <v>0</v>
      </c>
    </row>
    <row r="60" spans="1:6" ht="12.75" customHeight="1">
      <c r="A60" s="45"/>
      <c r="B60" s="189" t="s">
        <v>127</v>
      </c>
      <c r="C60" s="114" t="s">
        <v>13</v>
      </c>
      <c r="D60" s="65">
        <v>0</v>
      </c>
      <c r="E60" s="185"/>
      <c r="F60" s="123">
        <f t="shared" si="10"/>
        <v>0</v>
      </c>
    </row>
    <row r="61" spans="1:6" ht="12.75" customHeight="1">
      <c r="A61" s="45"/>
      <c r="B61" s="189" t="s">
        <v>128</v>
      </c>
      <c r="C61" s="114" t="s">
        <v>13</v>
      </c>
      <c r="D61" s="65">
        <v>3</v>
      </c>
      <c r="E61" s="185"/>
      <c r="F61" s="123">
        <f t="shared" ref="F61" si="11">D61*E61</f>
        <v>0</v>
      </c>
    </row>
    <row r="62" spans="1:6" ht="12.75" customHeight="1">
      <c r="A62" s="45"/>
      <c r="B62" s="189" t="s">
        <v>130</v>
      </c>
      <c r="C62" s="114" t="s">
        <v>13</v>
      </c>
      <c r="D62" s="65">
        <v>9</v>
      </c>
      <c r="E62" s="185"/>
      <c r="F62" s="123">
        <f t="shared" ref="F62" si="12">D62*E62</f>
        <v>0</v>
      </c>
    </row>
    <row r="63" spans="1:6" ht="12.75" customHeight="1">
      <c r="A63" s="45"/>
      <c r="B63" s="189" t="s">
        <v>132</v>
      </c>
      <c r="C63" s="114" t="s">
        <v>13</v>
      </c>
      <c r="D63" s="65">
        <v>0</v>
      </c>
      <c r="E63" s="185"/>
      <c r="F63" s="123">
        <f t="shared" ref="F63:F67" si="13">D63*E63</f>
        <v>0</v>
      </c>
    </row>
    <row r="64" spans="1:6" ht="12.75" customHeight="1">
      <c r="A64" s="45"/>
      <c r="B64" s="189" t="s">
        <v>134</v>
      </c>
      <c r="C64" s="114" t="s">
        <v>13</v>
      </c>
      <c r="D64" s="65">
        <v>1</v>
      </c>
      <c r="E64" s="185"/>
      <c r="F64" s="123">
        <f t="shared" si="13"/>
        <v>0</v>
      </c>
    </row>
    <row r="65" spans="1:6" ht="12.75" customHeight="1">
      <c r="A65" s="45"/>
      <c r="B65" s="189" t="s">
        <v>135</v>
      </c>
      <c r="C65" s="114" t="s">
        <v>13</v>
      </c>
      <c r="D65" s="65">
        <v>3</v>
      </c>
      <c r="E65" s="185"/>
      <c r="F65" s="123">
        <f t="shared" si="13"/>
        <v>0</v>
      </c>
    </row>
    <row r="66" spans="1:6" ht="12.75" customHeight="1">
      <c r="A66" s="45"/>
      <c r="B66" s="189" t="s">
        <v>136</v>
      </c>
      <c r="C66" s="114" t="s">
        <v>13</v>
      </c>
      <c r="D66" s="65">
        <v>1.8</v>
      </c>
      <c r="E66" s="185"/>
      <c r="F66" s="123">
        <f t="shared" si="13"/>
        <v>0</v>
      </c>
    </row>
    <row r="67" spans="1:6" ht="12.75" customHeight="1">
      <c r="A67" s="45"/>
      <c r="B67" s="189" t="s">
        <v>138</v>
      </c>
      <c r="C67" s="114" t="s">
        <v>13</v>
      </c>
      <c r="D67" s="65">
        <v>0</v>
      </c>
      <c r="E67" s="185"/>
      <c r="F67" s="123">
        <f t="shared" si="13"/>
        <v>0</v>
      </c>
    </row>
    <row r="68" spans="1:6" ht="12.75" customHeight="1">
      <c r="A68" s="45"/>
      <c r="B68" s="55"/>
      <c r="C68" s="114"/>
      <c r="D68" s="144"/>
      <c r="E68" s="142"/>
      <c r="F68" s="123"/>
    </row>
    <row r="69" spans="1:6" ht="153">
      <c r="A69" s="45">
        <f>+A54+1</f>
        <v>5</v>
      </c>
      <c r="B69" s="251" t="s">
        <v>106</v>
      </c>
      <c r="C69" s="114"/>
      <c r="D69" s="144"/>
      <c r="E69" s="142"/>
      <c r="F69" s="123"/>
    </row>
    <row r="70" spans="1:6" ht="12.75" customHeight="1">
      <c r="A70" s="45"/>
      <c r="B70" s="63"/>
      <c r="C70" s="114"/>
      <c r="D70" s="144"/>
      <c r="E70" s="142"/>
      <c r="F70" s="123"/>
    </row>
    <row r="71" spans="1:6">
      <c r="A71" s="45"/>
      <c r="B71" s="63" t="s">
        <v>109</v>
      </c>
      <c r="C71" s="114"/>
      <c r="D71" s="65"/>
      <c r="E71" s="185"/>
      <c r="F71" s="375"/>
    </row>
    <row r="72" spans="1:6" ht="12.75" customHeight="1">
      <c r="A72" s="45"/>
      <c r="B72" s="72" t="s">
        <v>110</v>
      </c>
      <c r="C72" s="114" t="s">
        <v>14</v>
      </c>
      <c r="D72" s="65">
        <v>150</v>
      </c>
      <c r="E72" s="185"/>
      <c r="F72" s="123">
        <f t="shared" ref="F72:F76" si="14">D72*E72</f>
        <v>0</v>
      </c>
    </row>
    <row r="73" spans="1:6" ht="12.75" customHeight="1">
      <c r="A73" s="45"/>
      <c r="B73" s="189" t="s">
        <v>114</v>
      </c>
      <c r="C73" s="114" t="s">
        <v>14</v>
      </c>
      <c r="D73" s="65">
        <f>+'fekalna osnovni podatki'!G10*5</f>
        <v>0</v>
      </c>
      <c r="E73" s="185"/>
      <c r="F73" s="123">
        <f t="shared" si="14"/>
        <v>0</v>
      </c>
    </row>
    <row r="74" spans="1:6" ht="12.75" customHeight="1">
      <c r="A74" s="45"/>
      <c r="B74" s="189" t="s">
        <v>126</v>
      </c>
      <c r="C74" s="114" t="s">
        <v>14</v>
      </c>
      <c r="D74" s="65">
        <v>20</v>
      </c>
      <c r="E74" s="185"/>
      <c r="F74" s="123">
        <f t="shared" si="14"/>
        <v>0</v>
      </c>
    </row>
    <row r="75" spans="1:6" ht="12.75" customHeight="1">
      <c r="A75" s="45"/>
      <c r="B75" s="189" t="s">
        <v>127</v>
      </c>
      <c r="C75" s="114" t="s">
        <v>14</v>
      </c>
      <c r="D75" s="65">
        <v>0</v>
      </c>
      <c r="E75" s="185"/>
      <c r="F75" s="123">
        <f t="shared" si="14"/>
        <v>0</v>
      </c>
    </row>
    <row r="76" spans="1:6" ht="12.75" customHeight="1">
      <c r="A76" s="45"/>
      <c r="B76" s="189" t="s">
        <v>128</v>
      </c>
      <c r="C76" s="114" t="s">
        <v>14</v>
      </c>
      <c r="D76" s="65">
        <v>0</v>
      </c>
      <c r="E76" s="185"/>
      <c r="F76" s="123">
        <f t="shared" si="14"/>
        <v>0</v>
      </c>
    </row>
    <row r="77" spans="1:6" ht="12.75" customHeight="1">
      <c r="A77" s="45"/>
      <c r="B77" s="189" t="s">
        <v>130</v>
      </c>
      <c r="C77" s="114" t="s">
        <v>14</v>
      </c>
      <c r="D77" s="65">
        <v>0</v>
      </c>
      <c r="E77" s="185"/>
      <c r="F77" s="123">
        <f t="shared" ref="F77" si="15">D77*E77</f>
        <v>0</v>
      </c>
    </row>
    <row r="78" spans="1:6" ht="12.75" customHeight="1">
      <c r="A78" s="45"/>
      <c r="B78" s="189" t="s">
        <v>132</v>
      </c>
      <c r="C78" s="114" t="s">
        <v>14</v>
      </c>
      <c r="D78" s="65">
        <v>0</v>
      </c>
      <c r="E78" s="185"/>
      <c r="F78" s="123">
        <f t="shared" ref="F78:F82" si="16">D78*E78</f>
        <v>0</v>
      </c>
    </row>
    <row r="79" spans="1:6" ht="12.75" customHeight="1">
      <c r="A79" s="45"/>
      <c r="B79" s="189" t="s">
        <v>134</v>
      </c>
      <c r="C79" s="114" t="s">
        <v>14</v>
      </c>
      <c r="D79" s="65">
        <v>0</v>
      </c>
      <c r="E79" s="185"/>
      <c r="F79" s="123">
        <f t="shared" si="16"/>
        <v>0</v>
      </c>
    </row>
    <row r="80" spans="1:6" ht="12.75" customHeight="1">
      <c r="A80" s="45"/>
      <c r="B80" s="189" t="s">
        <v>135</v>
      </c>
      <c r="C80" s="114" t="s">
        <v>14</v>
      </c>
      <c r="D80" s="65">
        <v>0</v>
      </c>
      <c r="E80" s="185"/>
      <c r="F80" s="123">
        <f t="shared" si="16"/>
        <v>0</v>
      </c>
    </row>
    <row r="81" spans="1:6" ht="12.75" customHeight="1">
      <c r="A81" s="45"/>
      <c r="B81" s="189" t="s">
        <v>136</v>
      </c>
      <c r="C81" s="114" t="s">
        <v>14</v>
      </c>
      <c r="D81" s="65">
        <v>0</v>
      </c>
      <c r="E81" s="185"/>
      <c r="F81" s="123">
        <f t="shared" si="16"/>
        <v>0</v>
      </c>
    </row>
    <row r="82" spans="1:6" ht="12.75" customHeight="1">
      <c r="A82" s="45"/>
      <c r="B82" s="189" t="s">
        <v>138</v>
      </c>
      <c r="C82" s="114" t="s">
        <v>14</v>
      </c>
      <c r="D82" s="65">
        <v>0</v>
      </c>
      <c r="E82" s="185"/>
      <c r="F82" s="123">
        <f t="shared" si="16"/>
        <v>0</v>
      </c>
    </row>
    <row r="83" spans="1:6" ht="12.75" customHeight="1">
      <c r="A83" s="45"/>
      <c r="B83" s="55"/>
      <c r="C83" s="114"/>
      <c r="D83" s="144"/>
      <c r="E83" s="142"/>
      <c r="F83" s="123"/>
    </row>
    <row r="84" spans="1:6" ht="131.25" customHeight="1">
      <c r="A84" s="45">
        <f>+A69+1</f>
        <v>6</v>
      </c>
      <c r="B84" s="251" t="s">
        <v>107</v>
      </c>
      <c r="C84" s="114"/>
      <c r="D84" s="144"/>
      <c r="E84" s="142"/>
      <c r="F84" s="123"/>
    </row>
    <row r="85" spans="1:6" ht="12.75" customHeight="1">
      <c r="A85" s="45"/>
      <c r="B85" s="63"/>
      <c r="C85" s="114"/>
      <c r="D85" s="144"/>
      <c r="E85" s="142"/>
      <c r="F85" s="123"/>
    </row>
    <row r="86" spans="1:6" ht="12.75" customHeight="1">
      <c r="A86" s="45"/>
      <c r="B86" s="63" t="s">
        <v>109</v>
      </c>
      <c r="C86" s="114"/>
      <c r="D86" s="65"/>
      <c r="E86" s="185"/>
      <c r="F86" s="375"/>
    </row>
    <row r="87" spans="1:6" ht="12.75" customHeight="1">
      <c r="A87" s="45"/>
      <c r="B87" s="72" t="s">
        <v>110</v>
      </c>
      <c r="C87" s="114" t="s">
        <v>12</v>
      </c>
      <c r="D87" s="65">
        <v>3</v>
      </c>
      <c r="E87" s="185"/>
      <c r="F87" s="123">
        <f t="shared" ref="F87:F91" si="17">D87*E87</f>
        <v>0</v>
      </c>
    </row>
    <row r="88" spans="1:6" ht="12.75" customHeight="1">
      <c r="A88" s="45"/>
      <c r="B88" s="189" t="s">
        <v>114</v>
      </c>
      <c r="C88" s="114" t="s">
        <v>12</v>
      </c>
      <c r="D88" s="65">
        <v>0</v>
      </c>
      <c r="E88" s="185"/>
      <c r="F88" s="123">
        <f t="shared" si="17"/>
        <v>0</v>
      </c>
    </row>
    <row r="89" spans="1:6" ht="12.75" customHeight="1">
      <c r="A89" s="45"/>
      <c r="B89" s="189" t="s">
        <v>126</v>
      </c>
      <c r="C89" s="114" t="s">
        <v>12</v>
      </c>
      <c r="D89" s="65">
        <v>2</v>
      </c>
      <c r="E89" s="185"/>
      <c r="F89" s="123">
        <f t="shared" si="17"/>
        <v>0</v>
      </c>
    </row>
    <row r="90" spans="1:6" ht="12.75" customHeight="1">
      <c r="A90" s="45"/>
      <c r="B90" s="189" t="s">
        <v>127</v>
      </c>
      <c r="C90" s="114" t="s">
        <v>12</v>
      </c>
      <c r="D90" s="65">
        <v>0</v>
      </c>
      <c r="E90" s="185"/>
      <c r="F90" s="123">
        <f t="shared" si="17"/>
        <v>0</v>
      </c>
    </row>
    <row r="91" spans="1:6" ht="12.75" customHeight="1">
      <c r="A91" s="45"/>
      <c r="B91" s="189" t="s">
        <v>128</v>
      </c>
      <c r="C91" s="114" t="s">
        <v>12</v>
      </c>
      <c r="D91" s="65">
        <v>0</v>
      </c>
      <c r="E91" s="185"/>
      <c r="F91" s="123">
        <f t="shared" si="17"/>
        <v>0</v>
      </c>
    </row>
    <row r="92" spans="1:6" ht="12.75" customHeight="1">
      <c r="A92" s="45"/>
      <c r="B92" s="189" t="s">
        <v>130</v>
      </c>
      <c r="C92" s="114" t="s">
        <v>12</v>
      </c>
      <c r="D92" s="65">
        <v>0</v>
      </c>
      <c r="E92" s="185"/>
      <c r="F92" s="123">
        <f t="shared" ref="F92:F93" si="18">D92*E92</f>
        <v>0</v>
      </c>
    </row>
    <row r="93" spans="1:6" ht="12.75" customHeight="1">
      <c r="A93" s="45"/>
      <c r="B93" s="189" t="s">
        <v>132</v>
      </c>
      <c r="C93" s="114" t="s">
        <v>12</v>
      </c>
      <c r="D93" s="65">
        <v>0</v>
      </c>
      <c r="E93" s="185"/>
      <c r="F93" s="123">
        <f t="shared" si="18"/>
        <v>0</v>
      </c>
    </row>
    <row r="94" spans="1:6" ht="12.75" customHeight="1">
      <c r="A94" s="45"/>
      <c r="B94" s="189" t="s">
        <v>134</v>
      </c>
      <c r="C94" s="114" t="s">
        <v>12</v>
      </c>
      <c r="D94" s="65">
        <v>0</v>
      </c>
      <c r="E94" s="185"/>
      <c r="F94" s="123">
        <f t="shared" ref="F94:F97" si="19">D94*E94</f>
        <v>0</v>
      </c>
    </row>
    <row r="95" spans="1:6" ht="12.75" customHeight="1">
      <c r="A95" s="45"/>
      <c r="B95" s="189" t="s">
        <v>135</v>
      </c>
      <c r="C95" s="114" t="s">
        <v>12</v>
      </c>
      <c r="D95" s="65">
        <v>0</v>
      </c>
      <c r="E95" s="185"/>
      <c r="F95" s="123">
        <f t="shared" si="19"/>
        <v>0</v>
      </c>
    </row>
    <row r="96" spans="1:6" ht="12.75" customHeight="1">
      <c r="A96" s="45"/>
      <c r="B96" s="189" t="s">
        <v>136</v>
      </c>
      <c r="C96" s="114" t="s">
        <v>12</v>
      </c>
      <c r="D96" s="65">
        <v>0</v>
      </c>
      <c r="E96" s="185"/>
      <c r="F96" s="123">
        <f t="shared" si="19"/>
        <v>0</v>
      </c>
    </row>
    <row r="97" spans="1:6" ht="12.75" customHeight="1">
      <c r="A97" s="45"/>
      <c r="B97" s="189" t="s">
        <v>138</v>
      </c>
      <c r="C97" s="114" t="s">
        <v>12</v>
      </c>
      <c r="D97" s="65">
        <v>0</v>
      </c>
      <c r="E97" s="185"/>
      <c r="F97" s="123">
        <f t="shared" si="19"/>
        <v>0</v>
      </c>
    </row>
    <row r="98" spans="1:6" ht="12.75" customHeight="1">
      <c r="A98" s="45"/>
      <c r="B98" s="55"/>
      <c r="C98" s="114"/>
      <c r="D98" s="144"/>
      <c r="E98" s="142"/>
      <c r="F98" s="123"/>
    </row>
    <row r="99" spans="1:6" ht="165.75">
      <c r="A99" s="45">
        <f>+A84+1</f>
        <v>7</v>
      </c>
      <c r="B99" s="59" t="s">
        <v>26</v>
      </c>
      <c r="C99" s="115"/>
      <c r="D99" s="135"/>
      <c r="E99" s="136"/>
      <c r="F99" s="123"/>
    </row>
    <row r="100" spans="1:6">
      <c r="A100" s="45"/>
      <c r="B100" s="63"/>
      <c r="C100" s="114"/>
      <c r="D100" s="144"/>
      <c r="E100" s="142"/>
      <c r="F100" s="123"/>
    </row>
    <row r="101" spans="1:6" ht="12.75" customHeight="1">
      <c r="A101" s="45"/>
      <c r="B101" s="63" t="s">
        <v>109</v>
      </c>
      <c r="C101" s="114"/>
      <c r="D101" s="65"/>
      <c r="E101" s="185"/>
      <c r="F101" s="375"/>
    </row>
    <row r="102" spans="1:6" ht="12.75" customHeight="1">
      <c r="A102" s="45"/>
      <c r="B102" s="72" t="s">
        <v>110</v>
      </c>
      <c r="C102" s="115" t="s">
        <v>13</v>
      </c>
      <c r="D102" s="65">
        <v>16.8</v>
      </c>
      <c r="E102" s="185"/>
      <c r="F102" s="123">
        <f t="shared" ref="F102:F106" si="20">D102*E102</f>
        <v>0</v>
      </c>
    </row>
    <row r="103" spans="1:6" ht="12.75" customHeight="1">
      <c r="A103" s="45"/>
      <c r="B103" s="189" t="s">
        <v>114</v>
      </c>
      <c r="C103" s="115" t="s">
        <v>13</v>
      </c>
      <c r="D103" s="65">
        <v>0</v>
      </c>
      <c r="E103" s="185"/>
      <c r="F103" s="123">
        <f t="shared" si="20"/>
        <v>0</v>
      </c>
    </row>
    <row r="104" spans="1:6" ht="12.75" customHeight="1">
      <c r="A104" s="45"/>
      <c r="B104" s="189" t="s">
        <v>126</v>
      </c>
      <c r="C104" s="115" t="s">
        <v>13</v>
      </c>
      <c r="D104" s="65">
        <v>9</v>
      </c>
      <c r="E104" s="185"/>
      <c r="F104" s="123">
        <f t="shared" si="20"/>
        <v>0</v>
      </c>
    </row>
    <row r="105" spans="1:6" ht="12.75" customHeight="1">
      <c r="A105" s="45"/>
      <c r="B105" s="189" t="s">
        <v>127</v>
      </c>
      <c r="C105" s="115" t="s">
        <v>13</v>
      </c>
      <c r="D105" s="65">
        <v>0</v>
      </c>
      <c r="E105" s="185"/>
      <c r="F105" s="123">
        <f t="shared" si="20"/>
        <v>0</v>
      </c>
    </row>
    <row r="106" spans="1:6" ht="12.75" customHeight="1">
      <c r="A106" s="45"/>
      <c r="B106" s="189" t="s">
        <v>128</v>
      </c>
      <c r="C106" s="115" t="s">
        <v>13</v>
      </c>
      <c r="D106" s="65">
        <v>0</v>
      </c>
      <c r="E106" s="185"/>
      <c r="F106" s="123">
        <f t="shared" si="20"/>
        <v>0</v>
      </c>
    </row>
    <row r="107" spans="1:6" ht="12.75" customHeight="1">
      <c r="A107" s="45"/>
      <c r="B107" s="189" t="s">
        <v>130</v>
      </c>
      <c r="C107" s="115" t="s">
        <v>13</v>
      </c>
      <c r="D107" s="65">
        <v>0</v>
      </c>
      <c r="E107" s="185"/>
      <c r="F107" s="123">
        <f t="shared" ref="F107" si="21">D107*E107</f>
        <v>0</v>
      </c>
    </row>
    <row r="108" spans="1:6" ht="12.75" customHeight="1">
      <c r="A108" s="45"/>
      <c r="B108" s="189" t="s">
        <v>132</v>
      </c>
      <c r="C108" s="115" t="s">
        <v>13</v>
      </c>
      <c r="D108" s="65">
        <v>0</v>
      </c>
      <c r="E108" s="185"/>
      <c r="F108" s="123">
        <f t="shared" ref="F108" si="22">D108*E108</f>
        <v>0</v>
      </c>
    </row>
    <row r="109" spans="1:6" ht="12.75" customHeight="1">
      <c r="A109" s="45"/>
      <c r="B109" s="189" t="s">
        <v>134</v>
      </c>
      <c r="C109" s="115" t="s">
        <v>13</v>
      </c>
      <c r="D109" s="65">
        <v>0</v>
      </c>
      <c r="E109" s="185"/>
      <c r="F109" s="123">
        <f t="shared" ref="F109:F112" si="23">D109*E109</f>
        <v>0</v>
      </c>
    </row>
    <row r="110" spans="1:6" ht="12.75" customHeight="1">
      <c r="A110" s="45"/>
      <c r="B110" s="189" t="s">
        <v>135</v>
      </c>
      <c r="C110" s="115" t="s">
        <v>13</v>
      </c>
      <c r="D110" s="65">
        <v>2</v>
      </c>
      <c r="E110" s="185"/>
      <c r="F110" s="123">
        <f t="shared" si="23"/>
        <v>0</v>
      </c>
    </row>
    <row r="111" spans="1:6" ht="12.75" customHeight="1">
      <c r="A111" s="45"/>
      <c r="B111" s="189" t="s">
        <v>136</v>
      </c>
      <c r="C111" s="115" t="s">
        <v>13</v>
      </c>
      <c r="D111" s="65">
        <v>0</v>
      </c>
      <c r="E111" s="185"/>
      <c r="F111" s="123">
        <f t="shared" si="23"/>
        <v>0</v>
      </c>
    </row>
    <row r="112" spans="1:6" ht="12.75" customHeight="1">
      <c r="A112" s="45"/>
      <c r="B112" s="189" t="s">
        <v>138</v>
      </c>
      <c r="C112" s="115" t="s">
        <v>13</v>
      </c>
      <c r="D112" s="65">
        <v>0</v>
      </c>
      <c r="E112" s="185"/>
      <c r="F112" s="123">
        <f t="shared" si="23"/>
        <v>0</v>
      </c>
    </row>
    <row r="113" spans="1:6" ht="12.75" customHeight="1">
      <c r="A113" s="45"/>
      <c r="B113" s="59"/>
      <c r="C113" s="115"/>
      <c r="D113" s="135"/>
      <c r="E113" s="136"/>
      <c r="F113" s="137"/>
    </row>
    <row r="114" spans="1:6" ht="204">
      <c r="A114" s="45">
        <f>+A99+1</f>
        <v>8</v>
      </c>
      <c r="B114" s="59" t="s">
        <v>50</v>
      </c>
      <c r="C114" s="111"/>
      <c r="D114" s="135"/>
      <c r="E114" s="136"/>
      <c r="F114" s="123"/>
    </row>
    <row r="115" spans="1:6" ht="12.75" customHeight="1">
      <c r="A115" s="45"/>
      <c r="B115" s="63"/>
      <c r="C115" s="114"/>
      <c r="D115" s="144"/>
      <c r="E115" s="142"/>
      <c r="F115" s="123"/>
    </row>
    <row r="116" spans="1:6" ht="12.75" customHeight="1">
      <c r="A116" s="45"/>
      <c r="B116" s="63" t="s">
        <v>109</v>
      </c>
      <c r="C116" s="114"/>
      <c r="D116" s="65"/>
      <c r="E116" s="185"/>
      <c r="F116" s="375"/>
    </row>
    <row r="117" spans="1:6" ht="12.75" customHeight="1">
      <c r="A117" s="45"/>
      <c r="B117" s="72" t="s">
        <v>110</v>
      </c>
      <c r="C117" s="111" t="s">
        <v>14</v>
      </c>
      <c r="D117" s="65">
        <v>5</v>
      </c>
      <c r="E117" s="185"/>
      <c r="F117" s="123">
        <f t="shared" ref="F117:F121" si="24">D117*E117</f>
        <v>0</v>
      </c>
    </row>
    <row r="118" spans="1:6" ht="12.75" customHeight="1">
      <c r="A118" s="45"/>
      <c r="B118" s="189" t="s">
        <v>114</v>
      </c>
      <c r="C118" s="111" t="s">
        <v>14</v>
      </c>
      <c r="D118" s="65">
        <v>0</v>
      </c>
      <c r="E118" s="185"/>
      <c r="F118" s="123">
        <f t="shared" si="24"/>
        <v>0</v>
      </c>
    </row>
    <row r="119" spans="1:6" ht="12.75" customHeight="1">
      <c r="A119" s="45"/>
      <c r="B119" s="189" t="s">
        <v>126</v>
      </c>
      <c r="C119" s="111" t="s">
        <v>14</v>
      </c>
      <c r="D119" s="65">
        <v>0</v>
      </c>
      <c r="E119" s="185"/>
      <c r="F119" s="123">
        <f t="shared" si="24"/>
        <v>0</v>
      </c>
    </row>
    <row r="120" spans="1:6" ht="12.75" customHeight="1">
      <c r="A120" s="45"/>
      <c r="B120" s="189" t="s">
        <v>127</v>
      </c>
      <c r="C120" s="111" t="s">
        <v>14</v>
      </c>
      <c r="D120" s="65">
        <v>0</v>
      </c>
      <c r="E120" s="185"/>
      <c r="F120" s="123">
        <f t="shared" si="24"/>
        <v>0</v>
      </c>
    </row>
    <row r="121" spans="1:6" ht="12.75" customHeight="1">
      <c r="A121" s="45"/>
      <c r="B121" s="189" t="s">
        <v>128</v>
      </c>
      <c r="C121" s="111" t="s">
        <v>14</v>
      </c>
      <c r="D121" s="65">
        <v>0</v>
      </c>
      <c r="E121" s="185"/>
      <c r="F121" s="123">
        <f t="shared" si="24"/>
        <v>0</v>
      </c>
    </row>
    <row r="122" spans="1:6" ht="12.75" customHeight="1">
      <c r="A122" s="45"/>
      <c r="B122" s="189" t="s">
        <v>130</v>
      </c>
      <c r="C122" s="111" t="s">
        <v>14</v>
      </c>
      <c r="D122" s="65">
        <v>0</v>
      </c>
      <c r="E122" s="185"/>
      <c r="F122" s="123">
        <f t="shared" ref="F122" si="25">D122*E122</f>
        <v>0</v>
      </c>
    </row>
    <row r="123" spans="1:6" ht="12.75" customHeight="1">
      <c r="A123" s="45"/>
      <c r="B123" s="189" t="s">
        <v>132</v>
      </c>
      <c r="C123" s="111" t="s">
        <v>14</v>
      </c>
      <c r="D123" s="65">
        <v>0</v>
      </c>
      <c r="E123" s="185"/>
      <c r="F123" s="123">
        <f t="shared" ref="F123:F127" si="26">D123*E123</f>
        <v>0</v>
      </c>
    </row>
    <row r="124" spans="1:6" ht="12.75" customHeight="1">
      <c r="A124" s="45"/>
      <c r="B124" s="189" t="s">
        <v>134</v>
      </c>
      <c r="C124" s="111" t="s">
        <v>133</v>
      </c>
      <c r="D124" s="65">
        <v>0</v>
      </c>
      <c r="E124" s="185"/>
      <c r="F124" s="123">
        <f t="shared" si="26"/>
        <v>0</v>
      </c>
    </row>
    <row r="125" spans="1:6" ht="12.75" customHeight="1">
      <c r="A125" s="45"/>
      <c r="B125" s="189" t="s">
        <v>135</v>
      </c>
      <c r="C125" s="111" t="s">
        <v>14</v>
      </c>
      <c r="D125" s="65">
        <v>0</v>
      </c>
      <c r="E125" s="185"/>
      <c r="F125" s="123">
        <f t="shared" si="26"/>
        <v>0</v>
      </c>
    </row>
    <row r="126" spans="1:6" ht="12.75" customHeight="1">
      <c r="A126" s="45"/>
      <c r="B126" s="189" t="s">
        <v>136</v>
      </c>
      <c r="C126" s="111" t="s">
        <v>14</v>
      </c>
      <c r="D126" s="65">
        <v>0</v>
      </c>
      <c r="E126" s="185"/>
      <c r="F126" s="123">
        <f t="shared" si="26"/>
        <v>0</v>
      </c>
    </row>
    <row r="127" spans="1:6" ht="12.75" customHeight="1">
      <c r="A127" s="45"/>
      <c r="B127" s="189" t="s">
        <v>138</v>
      </c>
      <c r="C127" s="111" t="s">
        <v>14</v>
      </c>
      <c r="D127" s="65">
        <v>0</v>
      </c>
      <c r="E127" s="185"/>
      <c r="F127" s="123">
        <f t="shared" si="26"/>
        <v>0</v>
      </c>
    </row>
    <row r="128" spans="1:6" ht="12.75" customHeight="1">
      <c r="A128" s="45"/>
      <c r="B128" s="20"/>
      <c r="C128" s="111"/>
      <c r="D128" s="135"/>
      <c r="E128" s="136"/>
      <c r="F128" s="123"/>
    </row>
    <row r="129" spans="1:6" ht="193.5" customHeight="1">
      <c r="A129" s="45">
        <f>+A114+1</f>
        <v>9</v>
      </c>
      <c r="B129" s="59" t="s">
        <v>28</v>
      </c>
      <c r="C129" s="111"/>
      <c r="D129" s="135"/>
      <c r="E129" s="136"/>
      <c r="F129" s="123"/>
    </row>
    <row r="130" spans="1:6">
      <c r="A130" s="45"/>
      <c r="B130" s="63"/>
      <c r="C130" s="114"/>
      <c r="D130" s="144"/>
      <c r="E130" s="142"/>
      <c r="F130" s="123"/>
    </row>
    <row r="131" spans="1:6" ht="12.75" customHeight="1">
      <c r="A131" s="45"/>
      <c r="B131" s="63" t="s">
        <v>109</v>
      </c>
      <c r="C131" s="114"/>
      <c r="D131" s="65"/>
      <c r="E131" s="185"/>
      <c r="F131" s="375"/>
    </row>
    <row r="132" spans="1:6" ht="12.75" customHeight="1">
      <c r="A132" s="45"/>
      <c r="B132" s="72" t="s">
        <v>110</v>
      </c>
      <c r="C132" s="111" t="s">
        <v>14</v>
      </c>
      <c r="D132" s="65">
        <v>110</v>
      </c>
      <c r="E132" s="185"/>
      <c r="F132" s="123">
        <f t="shared" ref="F132:F136" si="27">D132*E132</f>
        <v>0</v>
      </c>
    </row>
    <row r="133" spans="1:6" ht="12.75" customHeight="1">
      <c r="A133" s="45"/>
      <c r="B133" s="189" t="s">
        <v>114</v>
      </c>
      <c r="C133" s="111" t="s">
        <v>14</v>
      </c>
      <c r="D133" s="65">
        <v>399</v>
      </c>
      <c r="E133" s="185"/>
      <c r="F133" s="123">
        <f t="shared" si="27"/>
        <v>0</v>
      </c>
    </row>
    <row r="134" spans="1:6" ht="12.75" customHeight="1">
      <c r="A134" s="45"/>
      <c r="B134" s="189" t="s">
        <v>126</v>
      </c>
      <c r="C134" s="111" t="s">
        <v>14</v>
      </c>
      <c r="D134" s="65">
        <v>4.4000000000000004</v>
      </c>
      <c r="E134" s="185"/>
      <c r="F134" s="123">
        <f t="shared" si="27"/>
        <v>0</v>
      </c>
    </row>
    <row r="135" spans="1:6" ht="12.75" customHeight="1">
      <c r="A135" s="45"/>
      <c r="B135" s="189" t="s">
        <v>127</v>
      </c>
      <c r="C135" s="111" t="s">
        <v>14</v>
      </c>
      <c r="D135" s="65">
        <v>27.4</v>
      </c>
      <c r="E135" s="185"/>
      <c r="F135" s="123">
        <f t="shared" si="27"/>
        <v>0</v>
      </c>
    </row>
    <row r="136" spans="1:6" ht="12.75" customHeight="1">
      <c r="A136" s="45"/>
      <c r="B136" s="189" t="s">
        <v>128</v>
      </c>
      <c r="C136" s="111" t="s">
        <v>14</v>
      </c>
      <c r="D136" s="65">
        <v>196</v>
      </c>
      <c r="E136" s="185"/>
      <c r="F136" s="123">
        <f t="shared" si="27"/>
        <v>0</v>
      </c>
    </row>
    <row r="137" spans="1:6" ht="12.75" customHeight="1">
      <c r="A137" s="45"/>
      <c r="B137" s="189" t="s">
        <v>130</v>
      </c>
      <c r="C137" s="111" t="s">
        <v>14</v>
      </c>
      <c r="D137" s="65">
        <v>85</v>
      </c>
      <c r="E137" s="185"/>
      <c r="F137" s="123">
        <f t="shared" ref="F137" si="28">D137*E137</f>
        <v>0</v>
      </c>
    </row>
    <row r="138" spans="1:6" ht="12.75" customHeight="1">
      <c r="A138" s="45"/>
      <c r="B138" s="189" t="s">
        <v>132</v>
      </c>
      <c r="C138" s="111" t="s">
        <v>14</v>
      </c>
      <c r="D138" s="65">
        <v>66.599999999999994</v>
      </c>
      <c r="E138" s="185"/>
      <c r="F138" s="123">
        <f t="shared" ref="F138:F142" si="29">D138*E138</f>
        <v>0</v>
      </c>
    </row>
    <row r="139" spans="1:6" ht="12.75" customHeight="1">
      <c r="A139" s="45"/>
      <c r="B139" s="189" t="s">
        <v>134</v>
      </c>
      <c r="C139" s="111" t="s">
        <v>14</v>
      </c>
      <c r="D139" s="65">
        <v>2.7</v>
      </c>
      <c r="E139" s="185"/>
      <c r="F139" s="123">
        <f t="shared" si="29"/>
        <v>0</v>
      </c>
    </row>
    <row r="140" spans="1:6" ht="12.75" customHeight="1">
      <c r="A140" s="45"/>
      <c r="B140" s="189" t="s">
        <v>135</v>
      </c>
      <c r="C140" s="111" t="s">
        <v>14</v>
      </c>
      <c r="D140" s="65">
        <v>67.599999999999994</v>
      </c>
      <c r="E140" s="185"/>
      <c r="F140" s="123">
        <f t="shared" si="29"/>
        <v>0</v>
      </c>
    </row>
    <row r="141" spans="1:6" ht="12.75" customHeight="1">
      <c r="A141" s="45"/>
      <c r="B141" s="189" t="s">
        <v>136</v>
      </c>
      <c r="C141" s="111" t="s">
        <v>14</v>
      </c>
      <c r="D141" s="65">
        <v>4.9000000000000004</v>
      </c>
      <c r="E141" s="185"/>
      <c r="F141" s="123">
        <f t="shared" si="29"/>
        <v>0</v>
      </c>
    </row>
    <row r="142" spans="1:6" ht="12.75" customHeight="1">
      <c r="A142" s="45"/>
      <c r="B142" s="189" t="s">
        <v>138</v>
      </c>
      <c r="C142" s="111" t="s">
        <v>14</v>
      </c>
      <c r="D142" s="65">
        <v>0</v>
      </c>
      <c r="E142" s="185"/>
      <c r="F142" s="123">
        <f t="shared" si="29"/>
        <v>0</v>
      </c>
    </row>
    <row r="143" spans="1:6" ht="12.75" customHeight="1">
      <c r="A143" s="45"/>
      <c r="B143" s="72"/>
      <c r="C143" s="111"/>
      <c r="D143" s="135"/>
      <c r="E143" s="136"/>
      <c r="F143" s="123"/>
    </row>
    <row r="144" spans="1:6" ht="153">
      <c r="A144" s="45">
        <f>+A129+1</f>
        <v>10</v>
      </c>
      <c r="B144" s="72" t="s">
        <v>60</v>
      </c>
      <c r="C144" s="376"/>
      <c r="D144" s="377"/>
      <c r="E144" s="378"/>
      <c r="F144" s="123"/>
    </row>
    <row r="145" spans="1:6">
      <c r="A145" s="45"/>
      <c r="B145" s="72"/>
      <c r="C145" s="376"/>
      <c r="D145" s="377"/>
      <c r="E145" s="378"/>
      <c r="F145" s="123"/>
    </row>
    <row r="146" spans="1:6" ht="12.75" customHeight="1">
      <c r="A146" s="45"/>
      <c r="B146" s="63" t="s">
        <v>111</v>
      </c>
      <c r="C146" s="114"/>
      <c r="D146" s="65"/>
      <c r="E146" s="185"/>
      <c r="F146" s="375"/>
    </row>
    <row r="147" spans="1:6" ht="12.75" customHeight="1">
      <c r="A147" s="45"/>
      <c r="B147" s="72" t="s">
        <v>110</v>
      </c>
      <c r="C147" s="111" t="s">
        <v>16</v>
      </c>
      <c r="D147" s="65">
        <v>8</v>
      </c>
      <c r="E147" s="185"/>
      <c r="F147" s="123">
        <f t="shared" ref="F147:F151" si="30">D147*E147</f>
        <v>0</v>
      </c>
    </row>
    <row r="148" spans="1:6" ht="12.75" customHeight="1">
      <c r="A148" s="45"/>
      <c r="B148" s="189" t="s">
        <v>114</v>
      </c>
      <c r="C148" s="111" t="s">
        <v>16</v>
      </c>
      <c r="D148" s="65">
        <v>0</v>
      </c>
      <c r="E148" s="185"/>
      <c r="F148" s="123">
        <f t="shared" si="30"/>
        <v>0</v>
      </c>
    </row>
    <row r="149" spans="1:6" ht="12.75" customHeight="1">
      <c r="A149" s="45"/>
      <c r="B149" s="189" t="s">
        <v>126</v>
      </c>
      <c r="C149" s="111" t="s">
        <v>16</v>
      </c>
      <c r="D149" s="65">
        <v>0</v>
      </c>
      <c r="E149" s="185"/>
      <c r="F149" s="123">
        <f t="shared" si="30"/>
        <v>0</v>
      </c>
    </row>
    <row r="150" spans="1:6" ht="12.75" customHeight="1">
      <c r="A150" s="45"/>
      <c r="B150" s="189" t="s">
        <v>127</v>
      </c>
      <c r="C150" s="111" t="s">
        <v>16</v>
      </c>
      <c r="D150" s="65">
        <v>0</v>
      </c>
      <c r="E150" s="185"/>
      <c r="F150" s="123">
        <f t="shared" si="30"/>
        <v>0</v>
      </c>
    </row>
    <row r="151" spans="1:6" ht="12.75" customHeight="1">
      <c r="A151" s="45"/>
      <c r="B151" s="189" t="s">
        <v>128</v>
      </c>
      <c r="C151" s="111" t="s">
        <v>16</v>
      </c>
      <c r="D151" s="65">
        <f>+'fekalna osnovni podatki'!E27*4</f>
        <v>0</v>
      </c>
      <c r="E151" s="185"/>
      <c r="F151" s="123">
        <f t="shared" si="30"/>
        <v>0</v>
      </c>
    </row>
    <row r="152" spans="1:6" ht="12.75" customHeight="1">
      <c r="A152" s="45"/>
      <c r="B152" s="189" t="s">
        <v>130</v>
      </c>
      <c r="C152" s="111" t="s">
        <v>16</v>
      </c>
      <c r="D152" s="65">
        <v>0</v>
      </c>
      <c r="E152" s="185"/>
      <c r="F152" s="123">
        <f t="shared" ref="F152" si="31">D152*E152</f>
        <v>0</v>
      </c>
    </row>
    <row r="153" spans="1:6" ht="12.75" customHeight="1">
      <c r="A153" s="45"/>
      <c r="B153" s="189" t="s">
        <v>132</v>
      </c>
      <c r="C153" s="111" t="s">
        <v>16</v>
      </c>
      <c r="D153" s="65">
        <v>1</v>
      </c>
      <c r="E153" s="185"/>
      <c r="F153" s="123">
        <f t="shared" ref="F153:F157" si="32">D153*E153</f>
        <v>0</v>
      </c>
    </row>
    <row r="154" spans="1:6" ht="12.75" customHeight="1">
      <c r="A154" s="45"/>
      <c r="B154" s="189" t="s">
        <v>134</v>
      </c>
      <c r="C154" s="111" t="s">
        <v>16</v>
      </c>
      <c r="D154" s="65">
        <v>0</v>
      </c>
      <c r="E154" s="185"/>
      <c r="F154" s="123">
        <f t="shared" si="32"/>
        <v>0</v>
      </c>
    </row>
    <row r="155" spans="1:6" ht="12.75" customHeight="1">
      <c r="A155" s="45"/>
      <c r="B155" s="189" t="s">
        <v>135</v>
      </c>
      <c r="C155" s="111" t="s">
        <v>16</v>
      </c>
      <c r="D155" s="65">
        <v>0</v>
      </c>
      <c r="E155" s="185"/>
      <c r="F155" s="123">
        <f t="shared" si="32"/>
        <v>0</v>
      </c>
    </row>
    <row r="156" spans="1:6" ht="12.75" customHeight="1">
      <c r="A156" s="45"/>
      <c r="B156" s="189" t="s">
        <v>136</v>
      </c>
      <c r="C156" s="111" t="s">
        <v>16</v>
      </c>
      <c r="D156" s="65">
        <v>0</v>
      </c>
      <c r="E156" s="185"/>
      <c r="F156" s="123">
        <f t="shared" si="32"/>
        <v>0</v>
      </c>
    </row>
    <row r="157" spans="1:6" ht="12.75" customHeight="1">
      <c r="A157" s="45"/>
      <c r="B157" s="189" t="s">
        <v>138</v>
      </c>
      <c r="C157" s="111" t="s">
        <v>16</v>
      </c>
      <c r="D157" s="65">
        <v>0</v>
      </c>
      <c r="E157" s="185"/>
      <c r="F157" s="123">
        <f t="shared" si="32"/>
        <v>0</v>
      </c>
    </row>
    <row r="158" spans="1:6" ht="12.75" customHeight="1">
      <c r="A158" s="45"/>
      <c r="B158" s="72"/>
      <c r="C158" s="111"/>
      <c r="D158" s="135"/>
      <c r="E158" s="136"/>
      <c r="F158" s="123"/>
    </row>
    <row r="159" spans="1:6" ht="12.75" customHeight="1">
      <c r="A159" s="45"/>
      <c r="B159" s="72" t="s">
        <v>63</v>
      </c>
      <c r="C159" s="111"/>
      <c r="D159" s="135"/>
      <c r="E159" s="136"/>
      <c r="F159" s="123"/>
    </row>
    <row r="160" spans="1:6" ht="12.75" customHeight="1">
      <c r="A160" s="45"/>
      <c r="B160" s="72"/>
      <c r="C160" s="111"/>
      <c r="D160" s="135"/>
      <c r="E160" s="136"/>
      <c r="F160" s="123"/>
    </row>
    <row r="161" spans="1:6" ht="12.75" customHeight="1">
      <c r="A161" s="45"/>
      <c r="B161" s="63" t="s">
        <v>111</v>
      </c>
      <c r="C161" s="114"/>
      <c r="D161" s="65"/>
      <c r="E161" s="185"/>
      <c r="F161" s="375"/>
    </row>
    <row r="162" spans="1:6" ht="12.75" customHeight="1">
      <c r="A162" s="45"/>
      <c r="B162" s="72" t="s">
        <v>110</v>
      </c>
      <c r="C162" s="111"/>
      <c r="D162" s="65"/>
      <c r="E162" s="185"/>
      <c r="F162" s="123">
        <f>ROUND(+F12+F27+F42+F57+F72+F87+F102+F117+F132+F147,0)</f>
        <v>0</v>
      </c>
    </row>
    <row r="163" spans="1:6" ht="12.75" customHeight="1">
      <c r="A163" s="45"/>
      <c r="B163" s="189" t="s">
        <v>114</v>
      </c>
      <c r="C163" s="111"/>
      <c r="D163" s="65"/>
      <c r="E163" s="185"/>
      <c r="F163" s="123">
        <f t="shared" ref="F163:F172" si="33">ROUND(+F13+F28+F43+F58+F73+F88+F103+F118+F133+F148,0)</f>
        <v>0</v>
      </c>
    </row>
    <row r="164" spans="1:6" ht="12.75" customHeight="1">
      <c r="A164" s="45"/>
      <c r="B164" s="189" t="s">
        <v>126</v>
      </c>
      <c r="C164" s="111"/>
      <c r="D164" s="65"/>
      <c r="E164" s="185"/>
      <c r="F164" s="123">
        <f t="shared" si="33"/>
        <v>0</v>
      </c>
    </row>
    <row r="165" spans="1:6" ht="12.75" customHeight="1">
      <c r="A165" s="45"/>
      <c r="B165" s="189" t="s">
        <v>127</v>
      </c>
      <c r="C165" s="111"/>
      <c r="D165" s="65"/>
      <c r="E165" s="185"/>
      <c r="F165" s="123">
        <f t="shared" si="33"/>
        <v>0</v>
      </c>
    </row>
    <row r="166" spans="1:6" ht="12.75" customHeight="1">
      <c r="A166" s="45"/>
      <c r="B166" s="189" t="s">
        <v>128</v>
      </c>
      <c r="C166" s="111"/>
      <c r="D166" s="65"/>
      <c r="E166" s="185"/>
      <c r="F166" s="123">
        <f t="shared" si="33"/>
        <v>0</v>
      </c>
    </row>
    <row r="167" spans="1:6" ht="12.75" customHeight="1">
      <c r="A167" s="45"/>
      <c r="B167" s="189" t="s">
        <v>130</v>
      </c>
      <c r="C167" s="111"/>
      <c r="D167" s="65"/>
      <c r="E167" s="185"/>
      <c r="F167" s="123">
        <f t="shared" si="33"/>
        <v>0</v>
      </c>
    </row>
    <row r="168" spans="1:6" ht="12.75" customHeight="1">
      <c r="A168" s="45"/>
      <c r="B168" s="189" t="s">
        <v>132</v>
      </c>
      <c r="C168" s="111"/>
      <c r="D168" s="65"/>
      <c r="E168" s="185"/>
      <c r="F168" s="123">
        <f t="shared" si="33"/>
        <v>0</v>
      </c>
    </row>
    <row r="169" spans="1:6" ht="12.75" customHeight="1">
      <c r="A169" s="45"/>
      <c r="B169" s="189" t="s">
        <v>134</v>
      </c>
      <c r="C169" s="111"/>
      <c r="D169" s="65"/>
      <c r="E169" s="185"/>
      <c r="F169" s="123">
        <f t="shared" si="33"/>
        <v>0</v>
      </c>
    </row>
    <row r="170" spans="1:6" ht="12.75" customHeight="1">
      <c r="A170" s="45"/>
      <c r="B170" s="189" t="s">
        <v>135</v>
      </c>
      <c r="C170" s="111"/>
      <c r="D170" s="65"/>
      <c r="E170" s="185"/>
      <c r="F170" s="123">
        <f t="shared" si="33"/>
        <v>0</v>
      </c>
    </row>
    <row r="171" spans="1:6" ht="12.75" customHeight="1">
      <c r="A171" s="45"/>
      <c r="B171" s="189" t="s">
        <v>136</v>
      </c>
      <c r="C171" s="111"/>
      <c r="D171" s="65"/>
      <c r="E171" s="185"/>
      <c r="F171" s="123">
        <f t="shared" si="33"/>
        <v>0</v>
      </c>
    </row>
    <row r="172" spans="1:6" ht="12.75" customHeight="1">
      <c r="A172" s="45"/>
      <c r="B172" s="189" t="s">
        <v>138</v>
      </c>
      <c r="C172" s="111"/>
      <c r="D172" s="65"/>
      <c r="E172" s="185"/>
      <c r="F172" s="123">
        <f t="shared" si="33"/>
        <v>0</v>
      </c>
    </row>
    <row r="173" spans="1:6" ht="12.75" customHeight="1">
      <c r="A173" s="45"/>
      <c r="B173" s="72"/>
      <c r="C173" s="111"/>
      <c r="D173" s="135"/>
      <c r="E173" s="136"/>
      <c r="F173" s="123"/>
    </row>
    <row r="174" spans="1:6" ht="16.5" thickBot="1">
      <c r="A174" s="22" t="s">
        <v>24</v>
      </c>
      <c r="B174" s="23" t="s">
        <v>25</v>
      </c>
      <c r="C174" s="116"/>
      <c r="D174" s="135"/>
      <c r="E174" s="105" t="s">
        <v>35</v>
      </c>
      <c r="F174" s="105">
        <f>SUM(F162:F172)</f>
        <v>0</v>
      </c>
    </row>
    <row r="175" spans="1:6" ht="12.75" customHeight="1" thickTop="1">
      <c r="A175" s="45"/>
      <c r="B175" s="20"/>
      <c r="C175" s="116"/>
      <c r="D175" s="135"/>
      <c r="E175" s="135"/>
      <c r="F175" s="121"/>
    </row>
    <row r="176" spans="1:6" ht="12.75" customHeight="1">
      <c r="A176" s="45"/>
      <c r="B176" s="20"/>
      <c r="C176" s="116"/>
      <c r="D176" s="135"/>
      <c r="E176" s="135"/>
      <c r="F176" s="121"/>
    </row>
    <row r="177" spans="1:6" ht="12.75" customHeight="1">
      <c r="A177" s="45"/>
      <c r="B177" s="20"/>
      <c r="C177" s="111"/>
      <c r="D177" s="135"/>
      <c r="E177" s="135"/>
      <c r="F177" s="121"/>
    </row>
    <row r="178" spans="1:6">
      <c r="B178" s="69"/>
      <c r="C178" s="114"/>
      <c r="D178" s="110"/>
      <c r="E178" s="134"/>
      <c r="F178" s="130"/>
    </row>
    <row r="180" spans="1:6">
      <c r="B180" s="66"/>
      <c r="C180" s="117"/>
      <c r="D180" s="138"/>
      <c r="E180" s="139"/>
      <c r="F180" s="123"/>
    </row>
  </sheetData>
  <pageMargins left="0.78740157480314965" right="0.19685039370078741" top="0.39370078740157483" bottom="0.39370078740157483" header="0" footer="0.19685039370078741"/>
  <pageSetup paperSize="9" orientation="portrait" r:id="rId1"/>
  <headerFooter>
    <oddFooter>Stran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320"/>
  <sheetViews>
    <sheetView showZeros="0" topLeftCell="A36" zoomScaleNormal="100" workbookViewId="0">
      <selection activeCell="E38" sqref="E38"/>
    </sheetView>
  </sheetViews>
  <sheetFormatPr defaultRowHeight="12.75" customHeight="1"/>
  <cols>
    <col min="1" max="1" width="4.7109375" style="79" customWidth="1"/>
    <col min="2" max="2" width="30.7109375" style="79" customWidth="1"/>
    <col min="3" max="3" width="4.7109375" style="145" customWidth="1"/>
    <col min="4" max="4" width="12.7109375" style="140" customWidth="1"/>
    <col min="5" max="5" width="11.7109375" style="140" customWidth="1"/>
    <col min="6" max="6" width="12.7109375" style="141" customWidth="1"/>
    <col min="7" max="7" width="13" style="79" customWidth="1"/>
    <col min="8" max="8" width="21" style="56" customWidth="1"/>
    <col min="9" max="9" width="15.5703125" style="168" customWidth="1"/>
    <col min="10" max="10" width="12.28515625" customWidth="1"/>
    <col min="13" max="13" width="10.5703125" customWidth="1"/>
    <col min="256" max="256" width="4.7109375" customWidth="1"/>
    <col min="257" max="257" width="30.7109375" customWidth="1"/>
    <col min="258" max="258" width="4.7109375" customWidth="1"/>
    <col min="259" max="259" width="13.7109375" customWidth="1"/>
    <col min="260" max="262" width="12.7109375" customWidth="1"/>
    <col min="264" max="264" width="21" customWidth="1"/>
    <col min="265" max="265" width="36.5703125" customWidth="1"/>
    <col min="512" max="512" width="4.7109375" customWidth="1"/>
    <col min="513" max="513" width="30.7109375" customWidth="1"/>
    <col min="514" max="514" width="4.7109375" customWidth="1"/>
    <col min="515" max="515" width="13.7109375" customWidth="1"/>
    <col min="516" max="518" width="12.7109375" customWidth="1"/>
    <col min="520" max="520" width="21" customWidth="1"/>
    <col min="521" max="521" width="36.5703125" customWidth="1"/>
    <col min="768" max="768" width="4.7109375" customWidth="1"/>
    <col min="769" max="769" width="30.7109375" customWidth="1"/>
    <col min="770" max="770" width="4.7109375" customWidth="1"/>
    <col min="771" max="771" width="13.7109375" customWidth="1"/>
    <col min="772" max="774" width="12.7109375" customWidth="1"/>
    <col min="776" max="776" width="21" customWidth="1"/>
    <col min="777" max="777" width="36.5703125" customWidth="1"/>
    <col min="1024" max="1024" width="4.7109375" customWidth="1"/>
    <col min="1025" max="1025" width="30.7109375" customWidth="1"/>
    <col min="1026" max="1026" width="4.7109375" customWidth="1"/>
    <col min="1027" max="1027" width="13.7109375" customWidth="1"/>
    <col min="1028" max="1030" width="12.7109375" customWidth="1"/>
    <col min="1032" max="1032" width="21" customWidth="1"/>
    <col min="1033" max="1033" width="36.5703125" customWidth="1"/>
    <col min="1280" max="1280" width="4.7109375" customWidth="1"/>
    <col min="1281" max="1281" width="30.7109375" customWidth="1"/>
    <col min="1282" max="1282" width="4.7109375" customWidth="1"/>
    <col min="1283" max="1283" width="13.7109375" customWidth="1"/>
    <col min="1284" max="1286" width="12.7109375" customWidth="1"/>
    <col min="1288" max="1288" width="21" customWidth="1"/>
    <col min="1289" max="1289" width="36.5703125" customWidth="1"/>
    <col min="1536" max="1536" width="4.7109375" customWidth="1"/>
    <col min="1537" max="1537" width="30.7109375" customWidth="1"/>
    <col min="1538" max="1538" width="4.7109375" customWidth="1"/>
    <col min="1539" max="1539" width="13.7109375" customWidth="1"/>
    <col min="1540" max="1542" width="12.7109375" customWidth="1"/>
    <col min="1544" max="1544" width="21" customWidth="1"/>
    <col min="1545" max="1545" width="36.5703125" customWidth="1"/>
    <col min="1792" max="1792" width="4.7109375" customWidth="1"/>
    <col min="1793" max="1793" width="30.7109375" customWidth="1"/>
    <col min="1794" max="1794" width="4.7109375" customWidth="1"/>
    <col min="1795" max="1795" width="13.7109375" customWidth="1"/>
    <col min="1796" max="1798" width="12.7109375" customWidth="1"/>
    <col min="1800" max="1800" width="21" customWidth="1"/>
    <col min="1801" max="1801" width="36.5703125" customWidth="1"/>
    <col min="2048" max="2048" width="4.7109375" customWidth="1"/>
    <col min="2049" max="2049" width="30.7109375" customWidth="1"/>
    <col min="2050" max="2050" width="4.7109375" customWidth="1"/>
    <col min="2051" max="2051" width="13.7109375" customWidth="1"/>
    <col min="2052" max="2054" width="12.7109375" customWidth="1"/>
    <col min="2056" max="2056" width="21" customWidth="1"/>
    <col min="2057" max="2057" width="36.5703125" customWidth="1"/>
    <col min="2304" max="2304" width="4.7109375" customWidth="1"/>
    <col min="2305" max="2305" width="30.7109375" customWidth="1"/>
    <col min="2306" max="2306" width="4.7109375" customWidth="1"/>
    <col min="2307" max="2307" width="13.7109375" customWidth="1"/>
    <col min="2308" max="2310" width="12.7109375" customWidth="1"/>
    <col min="2312" max="2312" width="21" customWidth="1"/>
    <col min="2313" max="2313" width="36.5703125" customWidth="1"/>
    <col min="2560" max="2560" width="4.7109375" customWidth="1"/>
    <col min="2561" max="2561" width="30.7109375" customWidth="1"/>
    <col min="2562" max="2562" width="4.7109375" customWidth="1"/>
    <col min="2563" max="2563" width="13.7109375" customWidth="1"/>
    <col min="2564" max="2566" width="12.7109375" customWidth="1"/>
    <col min="2568" max="2568" width="21" customWidth="1"/>
    <col min="2569" max="2569" width="36.5703125" customWidth="1"/>
    <col min="2816" max="2816" width="4.7109375" customWidth="1"/>
    <col min="2817" max="2817" width="30.7109375" customWidth="1"/>
    <col min="2818" max="2818" width="4.7109375" customWidth="1"/>
    <col min="2819" max="2819" width="13.7109375" customWidth="1"/>
    <col min="2820" max="2822" width="12.7109375" customWidth="1"/>
    <col min="2824" max="2824" width="21" customWidth="1"/>
    <col min="2825" max="2825" width="36.5703125" customWidth="1"/>
    <col min="3072" max="3072" width="4.7109375" customWidth="1"/>
    <col min="3073" max="3073" width="30.7109375" customWidth="1"/>
    <col min="3074" max="3074" width="4.7109375" customWidth="1"/>
    <col min="3075" max="3075" width="13.7109375" customWidth="1"/>
    <col min="3076" max="3078" width="12.7109375" customWidth="1"/>
    <col min="3080" max="3080" width="21" customWidth="1"/>
    <col min="3081" max="3081" width="36.5703125" customWidth="1"/>
    <col min="3328" max="3328" width="4.7109375" customWidth="1"/>
    <col min="3329" max="3329" width="30.7109375" customWidth="1"/>
    <col min="3330" max="3330" width="4.7109375" customWidth="1"/>
    <col min="3331" max="3331" width="13.7109375" customWidth="1"/>
    <col min="3332" max="3334" width="12.7109375" customWidth="1"/>
    <col min="3336" max="3336" width="21" customWidth="1"/>
    <col min="3337" max="3337" width="36.5703125" customWidth="1"/>
    <col min="3584" max="3584" width="4.7109375" customWidth="1"/>
    <col min="3585" max="3585" width="30.7109375" customWidth="1"/>
    <col min="3586" max="3586" width="4.7109375" customWidth="1"/>
    <col min="3587" max="3587" width="13.7109375" customWidth="1"/>
    <col min="3588" max="3590" width="12.7109375" customWidth="1"/>
    <col min="3592" max="3592" width="21" customWidth="1"/>
    <col min="3593" max="3593" width="36.5703125" customWidth="1"/>
    <col min="3840" max="3840" width="4.7109375" customWidth="1"/>
    <col min="3841" max="3841" width="30.7109375" customWidth="1"/>
    <col min="3842" max="3842" width="4.7109375" customWidth="1"/>
    <col min="3843" max="3843" width="13.7109375" customWidth="1"/>
    <col min="3844" max="3846" width="12.7109375" customWidth="1"/>
    <col min="3848" max="3848" width="21" customWidth="1"/>
    <col min="3849" max="3849" width="36.5703125" customWidth="1"/>
    <col min="4096" max="4096" width="4.7109375" customWidth="1"/>
    <col min="4097" max="4097" width="30.7109375" customWidth="1"/>
    <col min="4098" max="4098" width="4.7109375" customWidth="1"/>
    <col min="4099" max="4099" width="13.7109375" customWidth="1"/>
    <col min="4100" max="4102" width="12.7109375" customWidth="1"/>
    <col min="4104" max="4104" width="21" customWidth="1"/>
    <col min="4105" max="4105" width="36.5703125" customWidth="1"/>
    <col min="4352" max="4352" width="4.7109375" customWidth="1"/>
    <col min="4353" max="4353" width="30.7109375" customWidth="1"/>
    <col min="4354" max="4354" width="4.7109375" customWidth="1"/>
    <col min="4355" max="4355" width="13.7109375" customWidth="1"/>
    <col min="4356" max="4358" width="12.7109375" customWidth="1"/>
    <col min="4360" max="4360" width="21" customWidth="1"/>
    <col min="4361" max="4361" width="36.5703125" customWidth="1"/>
    <col min="4608" max="4608" width="4.7109375" customWidth="1"/>
    <col min="4609" max="4609" width="30.7109375" customWidth="1"/>
    <col min="4610" max="4610" width="4.7109375" customWidth="1"/>
    <col min="4611" max="4611" width="13.7109375" customWidth="1"/>
    <col min="4612" max="4614" width="12.7109375" customWidth="1"/>
    <col min="4616" max="4616" width="21" customWidth="1"/>
    <col min="4617" max="4617" width="36.5703125" customWidth="1"/>
    <col min="4864" max="4864" width="4.7109375" customWidth="1"/>
    <col min="4865" max="4865" width="30.7109375" customWidth="1"/>
    <col min="4866" max="4866" width="4.7109375" customWidth="1"/>
    <col min="4867" max="4867" width="13.7109375" customWidth="1"/>
    <col min="4868" max="4870" width="12.7109375" customWidth="1"/>
    <col min="4872" max="4872" width="21" customWidth="1"/>
    <col min="4873" max="4873" width="36.5703125" customWidth="1"/>
    <col min="5120" max="5120" width="4.7109375" customWidth="1"/>
    <col min="5121" max="5121" width="30.7109375" customWidth="1"/>
    <col min="5122" max="5122" width="4.7109375" customWidth="1"/>
    <col min="5123" max="5123" width="13.7109375" customWidth="1"/>
    <col min="5124" max="5126" width="12.7109375" customWidth="1"/>
    <col min="5128" max="5128" width="21" customWidth="1"/>
    <col min="5129" max="5129" width="36.5703125" customWidth="1"/>
    <col min="5376" max="5376" width="4.7109375" customWidth="1"/>
    <col min="5377" max="5377" width="30.7109375" customWidth="1"/>
    <col min="5378" max="5378" width="4.7109375" customWidth="1"/>
    <col min="5379" max="5379" width="13.7109375" customWidth="1"/>
    <col min="5380" max="5382" width="12.7109375" customWidth="1"/>
    <col min="5384" max="5384" width="21" customWidth="1"/>
    <col min="5385" max="5385" width="36.5703125" customWidth="1"/>
    <col min="5632" max="5632" width="4.7109375" customWidth="1"/>
    <col min="5633" max="5633" width="30.7109375" customWidth="1"/>
    <col min="5634" max="5634" width="4.7109375" customWidth="1"/>
    <col min="5635" max="5635" width="13.7109375" customWidth="1"/>
    <col min="5636" max="5638" width="12.7109375" customWidth="1"/>
    <col min="5640" max="5640" width="21" customWidth="1"/>
    <col min="5641" max="5641" width="36.5703125" customWidth="1"/>
    <col min="5888" max="5888" width="4.7109375" customWidth="1"/>
    <col min="5889" max="5889" width="30.7109375" customWidth="1"/>
    <col min="5890" max="5890" width="4.7109375" customWidth="1"/>
    <col min="5891" max="5891" width="13.7109375" customWidth="1"/>
    <col min="5892" max="5894" width="12.7109375" customWidth="1"/>
    <col min="5896" max="5896" width="21" customWidth="1"/>
    <col min="5897" max="5897" width="36.5703125" customWidth="1"/>
    <col min="6144" max="6144" width="4.7109375" customWidth="1"/>
    <col min="6145" max="6145" width="30.7109375" customWidth="1"/>
    <col min="6146" max="6146" width="4.7109375" customWidth="1"/>
    <col min="6147" max="6147" width="13.7109375" customWidth="1"/>
    <col min="6148" max="6150" width="12.7109375" customWidth="1"/>
    <col min="6152" max="6152" width="21" customWidth="1"/>
    <col min="6153" max="6153" width="36.5703125" customWidth="1"/>
    <col min="6400" max="6400" width="4.7109375" customWidth="1"/>
    <col min="6401" max="6401" width="30.7109375" customWidth="1"/>
    <col min="6402" max="6402" width="4.7109375" customWidth="1"/>
    <col min="6403" max="6403" width="13.7109375" customWidth="1"/>
    <col min="6404" max="6406" width="12.7109375" customWidth="1"/>
    <col min="6408" max="6408" width="21" customWidth="1"/>
    <col min="6409" max="6409" width="36.5703125" customWidth="1"/>
    <col min="6656" max="6656" width="4.7109375" customWidth="1"/>
    <col min="6657" max="6657" width="30.7109375" customWidth="1"/>
    <col min="6658" max="6658" width="4.7109375" customWidth="1"/>
    <col min="6659" max="6659" width="13.7109375" customWidth="1"/>
    <col min="6660" max="6662" width="12.7109375" customWidth="1"/>
    <col min="6664" max="6664" width="21" customWidth="1"/>
    <col min="6665" max="6665" width="36.5703125" customWidth="1"/>
    <col min="6912" max="6912" width="4.7109375" customWidth="1"/>
    <col min="6913" max="6913" width="30.7109375" customWidth="1"/>
    <col min="6914" max="6914" width="4.7109375" customWidth="1"/>
    <col min="6915" max="6915" width="13.7109375" customWidth="1"/>
    <col min="6916" max="6918" width="12.7109375" customWidth="1"/>
    <col min="6920" max="6920" width="21" customWidth="1"/>
    <col min="6921" max="6921" width="36.5703125" customWidth="1"/>
    <col min="7168" max="7168" width="4.7109375" customWidth="1"/>
    <col min="7169" max="7169" width="30.7109375" customWidth="1"/>
    <col min="7170" max="7170" width="4.7109375" customWidth="1"/>
    <col min="7171" max="7171" width="13.7109375" customWidth="1"/>
    <col min="7172" max="7174" width="12.7109375" customWidth="1"/>
    <col min="7176" max="7176" width="21" customWidth="1"/>
    <col min="7177" max="7177" width="36.5703125" customWidth="1"/>
    <col min="7424" max="7424" width="4.7109375" customWidth="1"/>
    <col min="7425" max="7425" width="30.7109375" customWidth="1"/>
    <col min="7426" max="7426" width="4.7109375" customWidth="1"/>
    <col min="7427" max="7427" width="13.7109375" customWidth="1"/>
    <col min="7428" max="7430" width="12.7109375" customWidth="1"/>
    <col min="7432" max="7432" width="21" customWidth="1"/>
    <col min="7433" max="7433" width="36.5703125" customWidth="1"/>
    <col min="7680" max="7680" width="4.7109375" customWidth="1"/>
    <col min="7681" max="7681" width="30.7109375" customWidth="1"/>
    <col min="7682" max="7682" width="4.7109375" customWidth="1"/>
    <col min="7683" max="7683" width="13.7109375" customWidth="1"/>
    <col min="7684" max="7686" width="12.7109375" customWidth="1"/>
    <col min="7688" max="7688" width="21" customWidth="1"/>
    <col min="7689" max="7689" width="36.5703125" customWidth="1"/>
    <col min="7936" max="7936" width="4.7109375" customWidth="1"/>
    <col min="7937" max="7937" width="30.7109375" customWidth="1"/>
    <col min="7938" max="7938" width="4.7109375" customWidth="1"/>
    <col min="7939" max="7939" width="13.7109375" customWidth="1"/>
    <col min="7940" max="7942" width="12.7109375" customWidth="1"/>
    <col min="7944" max="7944" width="21" customWidth="1"/>
    <col min="7945" max="7945" width="36.5703125" customWidth="1"/>
    <col min="8192" max="8192" width="4.7109375" customWidth="1"/>
    <col min="8193" max="8193" width="30.7109375" customWidth="1"/>
    <col min="8194" max="8194" width="4.7109375" customWidth="1"/>
    <col min="8195" max="8195" width="13.7109375" customWidth="1"/>
    <col min="8196" max="8198" width="12.7109375" customWidth="1"/>
    <col min="8200" max="8200" width="21" customWidth="1"/>
    <col min="8201" max="8201" width="36.5703125" customWidth="1"/>
    <col min="8448" max="8448" width="4.7109375" customWidth="1"/>
    <col min="8449" max="8449" width="30.7109375" customWidth="1"/>
    <col min="8450" max="8450" width="4.7109375" customWidth="1"/>
    <col min="8451" max="8451" width="13.7109375" customWidth="1"/>
    <col min="8452" max="8454" width="12.7109375" customWidth="1"/>
    <col min="8456" max="8456" width="21" customWidth="1"/>
    <col min="8457" max="8457" width="36.5703125" customWidth="1"/>
    <col min="8704" max="8704" width="4.7109375" customWidth="1"/>
    <col min="8705" max="8705" width="30.7109375" customWidth="1"/>
    <col min="8706" max="8706" width="4.7109375" customWidth="1"/>
    <col min="8707" max="8707" width="13.7109375" customWidth="1"/>
    <col min="8708" max="8710" width="12.7109375" customWidth="1"/>
    <col min="8712" max="8712" width="21" customWidth="1"/>
    <col min="8713" max="8713" width="36.5703125" customWidth="1"/>
    <col min="8960" max="8960" width="4.7109375" customWidth="1"/>
    <col min="8961" max="8961" width="30.7109375" customWidth="1"/>
    <col min="8962" max="8962" width="4.7109375" customWidth="1"/>
    <col min="8963" max="8963" width="13.7109375" customWidth="1"/>
    <col min="8964" max="8966" width="12.7109375" customWidth="1"/>
    <col min="8968" max="8968" width="21" customWidth="1"/>
    <col min="8969" max="8969" width="36.5703125" customWidth="1"/>
    <col min="9216" max="9216" width="4.7109375" customWidth="1"/>
    <col min="9217" max="9217" width="30.7109375" customWidth="1"/>
    <col min="9218" max="9218" width="4.7109375" customWidth="1"/>
    <col min="9219" max="9219" width="13.7109375" customWidth="1"/>
    <col min="9220" max="9222" width="12.7109375" customWidth="1"/>
    <col min="9224" max="9224" width="21" customWidth="1"/>
    <col min="9225" max="9225" width="36.5703125" customWidth="1"/>
    <col min="9472" max="9472" width="4.7109375" customWidth="1"/>
    <col min="9473" max="9473" width="30.7109375" customWidth="1"/>
    <col min="9474" max="9474" width="4.7109375" customWidth="1"/>
    <col min="9475" max="9475" width="13.7109375" customWidth="1"/>
    <col min="9476" max="9478" width="12.7109375" customWidth="1"/>
    <col min="9480" max="9480" width="21" customWidth="1"/>
    <col min="9481" max="9481" width="36.5703125" customWidth="1"/>
    <col min="9728" max="9728" width="4.7109375" customWidth="1"/>
    <col min="9729" max="9729" width="30.7109375" customWidth="1"/>
    <col min="9730" max="9730" width="4.7109375" customWidth="1"/>
    <col min="9731" max="9731" width="13.7109375" customWidth="1"/>
    <col min="9732" max="9734" width="12.7109375" customWidth="1"/>
    <col min="9736" max="9736" width="21" customWidth="1"/>
    <col min="9737" max="9737" width="36.5703125" customWidth="1"/>
    <col min="9984" max="9984" width="4.7109375" customWidth="1"/>
    <col min="9985" max="9985" width="30.7109375" customWidth="1"/>
    <col min="9986" max="9986" width="4.7109375" customWidth="1"/>
    <col min="9987" max="9987" width="13.7109375" customWidth="1"/>
    <col min="9988" max="9990" width="12.7109375" customWidth="1"/>
    <col min="9992" max="9992" width="21" customWidth="1"/>
    <col min="9993" max="9993" width="36.5703125" customWidth="1"/>
    <col min="10240" max="10240" width="4.7109375" customWidth="1"/>
    <col min="10241" max="10241" width="30.7109375" customWidth="1"/>
    <col min="10242" max="10242" width="4.7109375" customWidth="1"/>
    <col min="10243" max="10243" width="13.7109375" customWidth="1"/>
    <col min="10244" max="10246" width="12.7109375" customWidth="1"/>
    <col min="10248" max="10248" width="21" customWidth="1"/>
    <col min="10249" max="10249" width="36.5703125" customWidth="1"/>
    <col min="10496" max="10496" width="4.7109375" customWidth="1"/>
    <col min="10497" max="10497" width="30.7109375" customWidth="1"/>
    <col min="10498" max="10498" width="4.7109375" customWidth="1"/>
    <col min="10499" max="10499" width="13.7109375" customWidth="1"/>
    <col min="10500" max="10502" width="12.7109375" customWidth="1"/>
    <col min="10504" max="10504" width="21" customWidth="1"/>
    <col min="10505" max="10505" width="36.5703125" customWidth="1"/>
    <col min="10752" max="10752" width="4.7109375" customWidth="1"/>
    <col min="10753" max="10753" width="30.7109375" customWidth="1"/>
    <col min="10754" max="10754" width="4.7109375" customWidth="1"/>
    <col min="10755" max="10755" width="13.7109375" customWidth="1"/>
    <col min="10756" max="10758" width="12.7109375" customWidth="1"/>
    <col min="10760" max="10760" width="21" customWidth="1"/>
    <col min="10761" max="10761" width="36.5703125" customWidth="1"/>
    <col min="11008" max="11008" width="4.7109375" customWidth="1"/>
    <col min="11009" max="11009" width="30.7109375" customWidth="1"/>
    <col min="11010" max="11010" width="4.7109375" customWidth="1"/>
    <col min="11011" max="11011" width="13.7109375" customWidth="1"/>
    <col min="11012" max="11014" width="12.7109375" customWidth="1"/>
    <col min="11016" max="11016" width="21" customWidth="1"/>
    <col min="11017" max="11017" width="36.5703125" customWidth="1"/>
    <col min="11264" max="11264" width="4.7109375" customWidth="1"/>
    <col min="11265" max="11265" width="30.7109375" customWidth="1"/>
    <col min="11266" max="11266" width="4.7109375" customWidth="1"/>
    <col min="11267" max="11267" width="13.7109375" customWidth="1"/>
    <col min="11268" max="11270" width="12.7109375" customWidth="1"/>
    <col min="11272" max="11272" width="21" customWidth="1"/>
    <col min="11273" max="11273" width="36.5703125" customWidth="1"/>
    <col min="11520" max="11520" width="4.7109375" customWidth="1"/>
    <col min="11521" max="11521" width="30.7109375" customWidth="1"/>
    <col min="11522" max="11522" width="4.7109375" customWidth="1"/>
    <col min="11523" max="11523" width="13.7109375" customWidth="1"/>
    <col min="11524" max="11526" width="12.7109375" customWidth="1"/>
    <col min="11528" max="11528" width="21" customWidth="1"/>
    <col min="11529" max="11529" width="36.5703125" customWidth="1"/>
    <col min="11776" max="11776" width="4.7109375" customWidth="1"/>
    <col min="11777" max="11777" width="30.7109375" customWidth="1"/>
    <col min="11778" max="11778" width="4.7109375" customWidth="1"/>
    <col min="11779" max="11779" width="13.7109375" customWidth="1"/>
    <col min="11780" max="11782" width="12.7109375" customWidth="1"/>
    <col min="11784" max="11784" width="21" customWidth="1"/>
    <col min="11785" max="11785" width="36.5703125" customWidth="1"/>
    <col min="12032" max="12032" width="4.7109375" customWidth="1"/>
    <col min="12033" max="12033" width="30.7109375" customWidth="1"/>
    <col min="12034" max="12034" width="4.7109375" customWidth="1"/>
    <col min="12035" max="12035" width="13.7109375" customWidth="1"/>
    <col min="12036" max="12038" width="12.7109375" customWidth="1"/>
    <col min="12040" max="12040" width="21" customWidth="1"/>
    <col min="12041" max="12041" width="36.5703125" customWidth="1"/>
    <col min="12288" max="12288" width="4.7109375" customWidth="1"/>
    <col min="12289" max="12289" width="30.7109375" customWidth="1"/>
    <col min="12290" max="12290" width="4.7109375" customWidth="1"/>
    <col min="12291" max="12291" width="13.7109375" customWidth="1"/>
    <col min="12292" max="12294" width="12.7109375" customWidth="1"/>
    <col min="12296" max="12296" width="21" customWidth="1"/>
    <col min="12297" max="12297" width="36.5703125" customWidth="1"/>
    <col min="12544" max="12544" width="4.7109375" customWidth="1"/>
    <col min="12545" max="12545" width="30.7109375" customWidth="1"/>
    <col min="12546" max="12546" width="4.7109375" customWidth="1"/>
    <col min="12547" max="12547" width="13.7109375" customWidth="1"/>
    <col min="12548" max="12550" width="12.7109375" customWidth="1"/>
    <col min="12552" max="12552" width="21" customWidth="1"/>
    <col min="12553" max="12553" width="36.5703125" customWidth="1"/>
    <col min="12800" max="12800" width="4.7109375" customWidth="1"/>
    <col min="12801" max="12801" width="30.7109375" customWidth="1"/>
    <col min="12802" max="12802" width="4.7109375" customWidth="1"/>
    <col min="12803" max="12803" width="13.7109375" customWidth="1"/>
    <col min="12804" max="12806" width="12.7109375" customWidth="1"/>
    <col min="12808" max="12808" width="21" customWidth="1"/>
    <col min="12809" max="12809" width="36.5703125" customWidth="1"/>
    <col min="13056" max="13056" width="4.7109375" customWidth="1"/>
    <col min="13057" max="13057" width="30.7109375" customWidth="1"/>
    <col min="13058" max="13058" width="4.7109375" customWidth="1"/>
    <col min="13059" max="13059" width="13.7109375" customWidth="1"/>
    <col min="13060" max="13062" width="12.7109375" customWidth="1"/>
    <col min="13064" max="13064" width="21" customWidth="1"/>
    <col min="13065" max="13065" width="36.5703125" customWidth="1"/>
    <col min="13312" max="13312" width="4.7109375" customWidth="1"/>
    <col min="13313" max="13313" width="30.7109375" customWidth="1"/>
    <col min="13314" max="13314" width="4.7109375" customWidth="1"/>
    <col min="13315" max="13315" width="13.7109375" customWidth="1"/>
    <col min="13316" max="13318" width="12.7109375" customWidth="1"/>
    <col min="13320" max="13320" width="21" customWidth="1"/>
    <col min="13321" max="13321" width="36.5703125" customWidth="1"/>
    <col min="13568" max="13568" width="4.7109375" customWidth="1"/>
    <col min="13569" max="13569" width="30.7109375" customWidth="1"/>
    <col min="13570" max="13570" width="4.7109375" customWidth="1"/>
    <col min="13571" max="13571" width="13.7109375" customWidth="1"/>
    <col min="13572" max="13574" width="12.7109375" customWidth="1"/>
    <col min="13576" max="13576" width="21" customWidth="1"/>
    <col min="13577" max="13577" width="36.5703125" customWidth="1"/>
    <col min="13824" max="13824" width="4.7109375" customWidth="1"/>
    <col min="13825" max="13825" width="30.7109375" customWidth="1"/>
    <col min="13826" max="13826" width="4.7109375" customWidth="1"/>
    <col min="13827" max="13827" width="13.7109375" customWidth="1"/>
    <col min="13828" max="13830" width="12.7109375" customWidth="1"/>
    <col min="13832" max="13832" width="21" customWidth="1"/>
    <col min="13833" max="13833" width="36.5703125" customWidth="1"/>
    <col min="14080" max="14080" width="4.7109375" customWidth="1"/>
    <col min="14081" max="14081" width="30.7109375" customWidth="1"/>
    <col min="14082" max="14082" width="4.7109375" customWidth="1"/>
    <col min="14083" max="14083" width="13.7109375" customWidth="1"/>
    <col min="14084" max="14086" width="12.7109375" customWidth="1"/>
    <col min="14088" max="14088" width="21" customWidth="1"/>
    <col min="14089" max="14089" width="36.5703125" customWidth="1"/>
    <col min="14336" max="14336" width="4.7109375" customWidth="1"/>
    <col min="14337" max="14337" width="30.7109375" customWidth="1"/>
    <col min="14338" max="14338" width="4.7109375" customWidth="1"/>
    <col min="14339" max="14339" width="13.7109375" customWidth="1"/>
    <col min="14340" max="14342" width="12.7109375" customWidth="1"/>
    <col min="14344" max="14344" width="21" customWidth="1"/>
    <col min="14345" max="14345" width="36.5703125" customWidth="1"/>
    <col min="14592" max="14592" width="4.7109375" customWidth="1"/>
    <col min="14593" max="14593" width="30.7109375" customWidth="1"/>
    <col min="14594" max="14594" width="4.7109375" customWidth="1"/>
    <col min="14595" max="14595" width="13.7109375" customWidth="1"/>
    <col min="14596" max="14598" width="12.7109375" customWidth="1"/>
    <col min="14600" max="14600" width="21" customWidth="1"/>
    <col min="14601" max="14601" width="36.5703125" customWidth="1"/>
    <col min="14848" max="14848" width="4.7109375" customWidth="1"/>
    <col min="14849" max="14849" width="30.7109375" customWidth="1"/>
    <col min="14850" max="14850" width="4.7109375" customWidth="1"/>
    <col min="14851" max="14851" width="13.7109375" customWidth="1"/>
    <col min="14852" max="14854" width="12.7109375" customWidth="1"/>
    <col min="14856" max="14856" width="21" customWidth="1"/>
    <col min="14857" max="14857" width="36.5703125" customWidth="1"/>
    <col min="15104" max="15104" width="4.7109375" customWidth="1"/>
    <col min="15105" max="15105" width="30.7109375" customWidth="1"/>
    <col min="15106" max="15106" width="4.7109375" customWidth="1"/>
    <col min="15107" max="15107" width="13.7109375" customWidth="1"/>
    <col min="15108" max="15110" width="12.7109375" customWidth="1"/>
    <col min="15112" max="15112" width="21" customWidth="1"/>
    <col min="15113" max="15113" width="36.5703125" customWidth="1"/>
    <col min="15360" max="15360" width="4.7109375" customWidth="1"/>
    <col min="15361" max="15361" width="30.7109375" customWidth="1"/>
    <col min="15362" max="15362" width="4.7109375" customWidth="1"/>
    <col min="15363" max="15363" width="13.7109375" customWidth="1"/>
    <col min="15364" max="15366" width="12.7109375" customWidth="1"/>
    <col min="15368" max="15368" width="21" customWidth="1"/>
    <col min="15369" max="15369" width="36.5703125" customWidth="1"/>
    <col min="15616" max="15616" width="4.7109375" customWidth="1"/>
    <col min="15617" max="15617" width="30.7109375" customWidth="1"/>
    <col min="15618" max="15618" width="4.7109375" customWidth="1"/>
    <col min="15619" max="15619" width="13.7109375" customWidth="1"/>
    <col min="15620" max="15622" width="12.7109375" customWidth="1"/>
    <col min="15624" max="15624" width="21" customWidth="1"/>
    <col min="15625" max="15625" width="36.5703125" customWidth="1"/>
    <col min="15872" max="15872" width="4.7109375" customWidth="1"/>
    <col min="15873" max="15873" width="30.7109375" customWidth="1"/>
    <col min="15874" max="15874" width="4.7109375" customWidth="1"/>
    <col min="15875" max="15875" width="13.7109375" customWidth="1"/>
    <col min="15876" max="15878" width="12.7109375" customWidth="1"/>
    <col min="15880" max="15880" width="21" customWidth="1"/>
    <col min="15881" max="15881" width="36.5703125" customWidth="1"/>
    <col min="16128" max="16128" width="4.7109375" customWidth="1"/>
    <col min="16129" max="16129" width="30.7109375" customWidth="1"/>
    <col min="16130" max="16130" width="4.7109375" customWidth="1"/>
    <col min="16131" max="16131" width="13.7109375" customWidth="1"/>
    <col min="16132" max="16134" width="12.7109375" customWidth="1"/>
    <col min="16136" max="16136" width="21" customWidth="1"/>
    <col min="16137" max="16137" width="36.5703125" customWidth="1"/>
  </cols>
  <sheetData>
    <row r="1" spans="1:8" ht="12.75" customHeight="1">
      <c r="B1" s="91" t="e">
        <f>+nsl!#REF!</f>
        <v>#REF!</v>
      </c>
    </row>
    <row r="2" spans="1:8" ht="12.75" customHeight="1">
      <c r="B2" s="91" t="str">
        <f>+nsl!D20</f>
        <v>KANALIZACIJA ZGORNJE ŠKOFIJE - TRETJA ŠKOFIJA</v>
      </c>
    </row>
    <row r="3" spans="1:8" ht="12.75" customHeight="1">
      <c r="B3" s="91" t="e">
        <f>+nsl!#REF!</f>
        <v>#REF!</v>
      </c>
    </row>
    <row r="4" spans="1:8" ht="12.75" customHeight="1">
      <c r="B4" s="91">
        <f>+nsl!D21</f>
        <v>0</v>
      </c>
    </row>
    <row r="5" spans="1:8" ht="12.75" customHeight="1">
      <c r="B5" s="91" t="str">
        <f>+predD!B5</f>
        <v xml:space="preserve">FEKALNA KANALIZACIJA </v>
      </c>
    </row>
    <row r="6" spans="1:8" ht="12.75" customHeight="1">
      <c r="B6" s="91"/>
    </row>
    <row r="7" spans="1:8" ht="15.75">
      <c r="A7" s="22" t="s">
        <v>36</v>
      </c>
      <c r="B7" s="109" t="s">
        <v>45</v>
      </c>
      <c r="C7" s="111"/>
      <c r="D7" s="135"/>
      <c r="E7" s="135"/>
      <c r="F7" s="121"/>
      <c r="H7" s="43"/>
    </row>
    <row r="8" spans="1:8" ht="15.75">
      <c r="A8" s="22"/>
      <c r="B8" s="476"/>
      <c r="C8" s="265"/>
      <c r="D8" s="267"/>
      <c r="E8" s="267"/>
      <c r="F8" s="268"/>
      <c r="G8" s="269"/>
      <c r="H8" s="43"/>
    </row>
    <row r="9" spans="1:8" ht="15.75">
      <c r="A9" s="22"/>
      <c r="B9" s="477" t="s">
        <v>71</v>
      </c>
      <c r="C9" s="265"/>
      <c r="D9" s="267"/>
      <c r="E9" s="267"/>
      <c r="F9" s="268"/>
      <c r="G9" s="269"/>
      <c r="H9" s="43"/>
    </row>
    <row r="10" spans="1:8" ht="15.75">
      <c r="A10" s="22"/>
      <c r="B10" s="477" t="s">
        <v>112</v>
      </c>
      <c r="C10" s="265"/>
      <c r="D10" s="267" t="s">
        <v>21</v>
      </c>
      <c r="E10" s="267" t="s">
        <v>72</v>
      </c>
      <c r="F10" s="267" t="s">
        <v>51</v>
      </c>
      <c r="G10" s="478" t="s">
        <v>73</v>
      </c>
      <c r="H10" s="43"/>
    </row>
    <row r="11" spans="1:8" ht="15.75">
      <c r="A11" s="22"/>
      <c r="B11" s="264" t="s">
        <v>110</v>
      </c>
      <c r="C11" s="479" t="s">
        <v>16</v>
      </c>
      <c r="D11" s="263">
        <v>671.6</v>
      </c>
      <c r="E11" s="263">
        <v>81</v>
      </c>
      <c r="F11" s="263">
        <v>0</v>
      </c>
      <c r="G11" s="263">
        <v>589.9</v>
      </c>
      <c r="H11" s="43"/>
    </row>
    <row r="12" spans="1:8" ht="15.75">
      <c r="A12" s="22"/>
      <c r="B12" s="480" t="s">
        <v>114</v>
      </c>
      <c r="C12" s="479" t="s">
        <v>16</v>
      </c>
      <c r="D12" s="263">
        <f>+'fekalna osnovni podatki'!D10</f>
        <v>461.37</v>
      </c>
      <c r="E12" s="263">
        <f>+'fekalna osnovni podatki'!E10</f>
        <v>293.2</v>
      </c>
      <c r="F12" s="263">
        <f>+'fekalna osnovni podatki'!F10</f>
        <v>168.17</v>
      </c>
      <c r="G12" s="263">
        <f>+'fekalna osnovni podatki'!G10</f>
        <v>0</v>
      </c>
      <c r="H12" s="43"/>
    </row>
    <row r="13" spans="1:8" ht="15.75">
      <c r="A13" s="22"/>
      <c r="B13" s="480" t="s">
        <v>126</v>
      </c>
      <c r="C13" s="479" t="s">
        <v>16</v>
      </c>
      <c r="D13" s="263">
        <f>+'fekalna osnovni podatki'!D11</f>
        <v>205.3</v>
      </c>
      <c r="E13" s="263">
        <f>+'fekalna osnovni podatki'!E11</f>
        <v>3.3</v>
      </c>
      <c r="F13" s="263">
        <f>+'fekalna osnovni podatki'!F11</f>
        <v>20</v>
      </c>
      <c r="G13" s="263">
        <f>+'fekalna osnovni podatki'!G11</f>
        <v>182</v>
      </c>
      <c r="H13" s="43"/>
    </row>
    <row r="14" spans="1:8" ht="15.75">
      <c r="A14" s="22"/>
      <c r="B14" s="480" t="s">
        <v>127</v>
      </c>
      <c r="C14" s="479" t="s">
        <v>16</v>
      </c>
      <c r="D14" s="263">
        <f>+'fekalna osnovni podatki'!D12</f>
        <v>82.300000000000011</v>
      </c>
      <c r="E14" s="263">
        <v>23.6</v>
      </c>
      <c r="F14" s="263">
        <v>58.7</v>
      </c>
      <c r="G14" s="263">
        <v>0</v>
      </c>
      <c r="H14" s="43"/>
    </row>
    <row r="15" spans="1:8" ht="15.75">
      <c r="A15" s="22"/>
      <c r="B15" s="480" t="s">
        <v>128</v>
      </c>
      <c r="C15" s="479" t="s">
        <v>16</v>
      </c>
      <c r="D15" s="263">
        <f>+'fekalna osnovni podatki'!D13</f>
        <v>143.80000000000001</v>
      </c>
      <c r="E15" s="263">
        <f>+'fekalna osnovni podatki'!E13</f>
        <v>143.80000000000001</v>
      </c>
      <c r="F15" s="263">
        <f>+'fekalna osnovni podatki'!F13</f>
        <v>0</v>
      </c>
      <c r="G15" s="263">
        <f>+'fekalna osnovni podatki'!G13</f>
        <v>0</v>
      </c>
      <c r="H15" s="43"/>
    </row>
    <row r="16" spans="1:8" ht="15.75">
      <c r="A16" s="22"/>
      <c r="B16" s="480" t="s">
        <v>130</v>
      </c>
      <c r="C16" s="479" t="s">
        <v>16</v>
      </c>
      <c r="D16" s="263">
        <f>+'fekalna osnovni podatki'!D14</f>
        <v>73.2</v>
      </c>
      <c r="E16" s="263">
        <f>+'fekalna osnovni podatki'!E14</f>
        <v>73.2</v>
      </c>
      <c r="F16" s="263">
        <f>+'fekalna osnovni podatki'!F14</f>
        <v>0</v>
      </c>
      <c r="G16" s="263">
        <f>+'fekalna osnovni podatki'!G14</f>
        <v>0</v>
      </c>
      <c r="H16" s="43"/>
    </row>
    <row r="17" spans="1:8" ht="15.75">
      <c r="A17" s="22"/>
      <c r="B17" s="480" t="s">
        <v>132</v>
      </c>
      <c r="C17" s="479" t="s">
        <v>16</v>
      </c>
      <c r="D17" s="263">
        <f>+'fekalna osnovni podatki'!D15</f>
        <v>52</v>
      </c>
      <c r="E17" s="263">
        <f>+'fekalna osnovni podatki'!E15</f>
        <v>52</v>
      </c>
      <c r="F17" s="263">
        <f>+'fekalna osnovni podatki'!F15</f>
        <v>0</v>
      </c>
      <c r="G17" s="263">
        <f>+'fekalna osnovni podatki'!G15</f>
        <v>0</v>
      </c>
      <c r="H17" s="43"/>
    </row>
    <row r="18" spans="1:8" ht="15.75">
      <c r="A18" s="22"/>
      <c r="B18" s="480" t="s">
        <v>134</v>
      </c>
      <c r="C18" s="479" t="s">
        <v>16</v>
      </c>
      <c r="D18" s="263">
        <f>+'fekalna osnovni podatki'!D16</f>
        <v>47.300000000000004</v>
      </c>
      <c r="E18" s="263">
        <f>+'fekalna osnovni podatki'!E16</f>
        <v>2.1</v>
      </c>
      <c r="F18" s="263">
        <f>+'fekalna osnovni podatki'!F16</f>
        <v>45.2</v>
      </c>
      <c r="G18" s="263">
        <f>+'fekalna osnovni podatki'!G16</f>
        <v>0</v>
      </c>
      <c r="H18" s="43"/>
    </row>
    <row r="19" spans="1:8" ht="15.75">
      <c r="A19" s="22"/>
      <c r="B19" s="480" t="s">
        <v>135</v>
      </c>
      <c r="C19" s="479" t="s">
        <v>16</v>
      </c>
      <c r="D19" s="263">
        <f>+'fekalna osnovni podatki'!D17</f>
        <v>96.1</v>
      </c>
      <c r="E19" s="263">
        <f>+'fekalna osnovni podatki'!E17</f>
        <v>54.5</v>
      </c>
      <c r="F19" s="263">
        <f>+'fekalna osnovni podatki'!F17</f>
        <v>41.6</v>
      </c>
      <c r="G19" s="263">
        <f>+'fekalna osnovni podatki'!G17</f>
        <v>0</v>
      </c>
      <c r="H19" s="43"/>
    </row>
    <row r="20" spans="1:8" ht="15.75">
      <c r="A20" s="22"/>
      <c r="B20" s="480" t="s">
        <v>136</v>
      </c>
      <c r="C20" s="479" t="s">
        <v>16</v>
      </c>
      <c r="D20" s="263">
        <f>+'fekalna osnovni podatki'!D18</f>
        <v>74.400000000000006</v>
      </c>
      <c r="E20" s="263">
        <f>+'fekalna osnovni podatki'!E18</f>
        <v>2.7</v>
      </c>
      <c r="F20" s="263">
        <f>+'fekalna osnovni podatki'!F18</f>
        <v>71.7</v>
      </c>
      <c r="G20" s="263">
        <f>+'fekalna osnovni podatki'!G18</f>
        <v>0</v>
      </c>
      <c r="H20" s="43"/>
    </row>
    <row r="21" spans="1:8" ht="15.75">
      <c r="A21" s="22"/>
      <c r="B21" s="480" t="s">
        <v>138</v>
      </c>
      <c r="C21" s="479" t="s">
        <v>16</v>
      </c>
      <c r="D21" s="263">
        <f>+'fekalna osnovni podatki'!D19</f>
        <v>34.5</v>
      </c>
      <c r="E21" s="263">
        <f>+'fekalna osnovni podatki'!E19</f>
        <v>0</v>
      </c>
      <c r="F21" s="263">
        <f>+'fekalna osnovni podatki'!F19</f>
        <v>0</v>
      </c>
      <c r="G21" s="263">
        <f>+'fekalna osnovni podatki'!G19</f>
        <v>34.5</v>
      </c>
      <c r="H21" s="43"/>
    </row>
    <row r="22" spans="1:8" ht="15.75">
      <c r="A22" s="22"/>
      <c r="B22" s="476"/>
      <c r="C22" s="265"/>
      <c r="D22" s="267"/>
      <c r="E22" s="267"/>
      <c r="F22" s="268"/>
      <c r="G22" s="269"/>
      <c r="H22" s="43"/>
    </row>
    <row r="23" spans="1:8" ht="15.75">
      <c r="A23" s="22"/>
      <c r="B23" s="477" t="s">
        <v>70</v>
      </c>
      <c r="C23" s="265"/>
      <c r="D23" s="267"/>
      <c r="E23" s="267"/>
      <c r="F23" s="268"/>
      <c r="G23" s="269"/>
      <c r="H23" s="43"/>
    </row>
    <row r="24" spans="1:8" ht="15.75">
      <c r="A24" s="22"/>
      <c r="B24" s="477" t="s">
        <v>109</v>
      </c>
      <c r="C24" s="265"/>
      <c r="D24" s="267"/>
      <c r="E24" s="267"/>
      <c r="F24" s="268"/>
      <c r="G24" s="269"/>
      <c r="H24" s="43"/>
    </row>
    <row r="25" spans="1:8" ht="15.75">
      <c r="A25" s="22"/>
      <c r="B25" s="264" t="s">
        <v>110</v>
      </c>
      <c r="C25" s="479" t="s">
        <v>13</v>
      </c>
      <c r="D25" s="263">
        <v>1250</v>
      </c>
      <c r="E25" s="267"/>
      <c r="F25" s="268"/>
      <c r="G25" s="269"/>
      <c r="H25" s="43"/>
    </row>
    <row r="26" spans="1:8" ht="15.75">
      <c r="A26" s="22"/>
      <c r="B26" s="480" t="s">
        <v>114</v>
      </c>
      <c r="C26" s="481" t="s">
        <v>13</v>
      </c>
      <c r="D26" s="357">
        <v>828</v>
      </c>
      <c r="E26" s="267"/>
      <c r="F26" s="268"/>
      <c r="G26" s="269"/>
      <c r="H26" s="43"/>
    </row>
    <row r="27" spans="1:8" ht="15.75">
      <c r="A27" s="22"/>
      <c r="B27" s="480" t="s">
        <v>126</v>
      </c>
      <c r="C27" s="481" t="s">
        <v>13</v>
      </c>
      <c r="D27" s="357">
        <v>342</v>
      </c>
      <c r="E27" s="267"/>
      <c r="F27" s="268"/>
      <c r="G27" s="269"/>
      <c r="H27" s="43"/>
    </row>
    <row r="28" spans="1:8" ht="15.75">
      <c r="A28" s="22"/>
      <c r="B28" s="480" t="s">
        <v>127</v>
      </c>
      <c r="C28" s="481" t="s">
        <v>13</v>
      </c>
      <c r="D28" s="357">
        <v>97</v>
      </c>
      <c r="E28" s="267"/>
      <c r="F28" s="268"/>
      <c r="G28" s="269"/>
      <c r="H28" s="43"/>
    </row>
    <row r="29" spans="1:8" ht="15.75">
      <c r="A29" s="22"/>
      <c r="B29" s="480" t="s">
        <v>128</v>
      </c>
      <c r="C29" s="481" t="s">
        <v>13</v>
      </c>
      <c r="D29" s="357">
        <v>258</v>
      </c>
      <c r="E29" s="267"/>
      <c r="F29" s="268"/>
      <c r="G29" s="269"/>
      <c r="H29" s="43"/>
    </row>
    <row r="30" spans="1:8" ht="15.75">
      <c r="A30" s="22"/>
      <c r="B30" s="480" t="s">
        <v>130</v>
      </c>
      <c r="C30" s="481" t="s">
        <v>13</v>
      </c>
      <c r="D30" s="357">
        <v>86</v>
      </c>
      <c r="E30" s="267"/>
      <c r="F30" s="268"/>
      <c r="G30" s="269"/>
      <c r="H30" s="43"/>
    </row>
    <row r="31" spans="1:8" ht="15.75">
      <c r="A31" s="22"/>
      <c r="B31" s="480" t="s">
        <v>132</v>
      </c>
      <c r="C31" s="481" t="s">
        <v>13</v>
      </c>
      <c r="D31" s="357">
        <v>80</v>
      </c>
      <c r="E31" s="267"/>
      <c r="F31" s="268"/>
      <c r="G31" s="269"/>
      <c r="H31" s="43"/>
    </row>
    <row r="32" spans="1:8" ht="15.75">
      <c r="A32" s="22"/>
      <c r="B32" s="480" t="s">
        <v>134</v>
      </c>
      <c r="C32" s="481" t="s">
        <v>13</v>
      </c>
      <c r="D32" s="357">
        <v>73</v>
      </c>
      <c r="E32" s="267"/>
      <c r="F32" s="268"/>
      <c r="G32" s="269"/>
      <c r="H32" s="43"/>
    </row>
    <row r="33" spans="1:10" ht="15.75">
      <c r="A33" s="22"/>
      <c r="B33" s="480" t="s">
        <v>135</v>
      </c>
      <c r="C33" s="481" t="s">
        <v>13</v>
      </c>
      <c r="D33" s="357">
        <v>138</v>
      </c>
      <c r="E33" s="267"/>
      <c r="F33" s="268"/>
      <c r="G33" s="269"/>
      <c r="H33" s="43"/>
    </row>
    <row r="34" spans="1:10" ht="15.75">
      <c r="A34" s="22"/>
      <c r="B34" s="480" t="s">
        <v>136</v>
      </c>
      <c r="C34" s="481" t="s">
        <v>13</v>
      </c>
      <c r="D34" s="357">
        <v>79</v>
      </c>
      <c r="E34" s="267"/>
      <c r="F34" s="268"/>
      <c r="G34" s="269"/>
      <c r="H34" s="43"/>
    </row>
    <row r="35" spans="1:10" ht="15.75">
      <c r="A35" s="22"/>
      <c r="B35" s="480" t="s">
        <v>138</v>
      </c>
      <c r="C35" s="481" t="s">
        <v>13</v>
      </c>
      <c r="D35" s="357">
        <v>40</v>
      </c>
      <c r="E35" s="267"/>
      <c r="F35" s="268"/>
      <c r="G35" s="269"/>
      <c r="H35" s="43"/>
    </row>
    <row r="36" spans="1:10" ht="15.75">
      <c r="A36" s="22"/>
      <c r="B36" s="480" t="s">
        <v>21</v>
      </c>
      <c r="C36" s="265"/>
      <c r="D36" s="267">
        <f>SUM(D25:D35)</f>
        <v>3271</v>
      </c>
      <c r="E36" s="267"/>
      <c r="F36" s="268"/>
      <c r="G36" s="269"/>
      <c r="H36" s="43"/>
    </row>
    <row r="37" spans="1:10" ht="15.75">
      <c r="A37" s="22"/>
      <c r="B37" s="476"/>
      <c r="C37" s="265"/>
      <c r="D37" s="267"/>
      <c r="E37" s="267"/>
      <c r="F37" s="268"/>
      <c r="G37" s="269"/>
      <c r="H37" s="43"/>
    </row>
    <row r="38" spans="1:10" ht="178.5">
      <c r="A38" s="45">
        <v>1</v>
      </c>
      <c r="B38" s="222" t="s">
        <v>113</v>
      </c>
      <c r="C38" s="111"/>
      <c r="D38" s="247"/>
      <c r="E38" s="135"/>
      <c r="F38" s="121"/>
      <c r="G38" s="379"/>
      <c r="H38" s="47"/>
      <c r="I38" s="48"/>
      <c r="J38" s="49"/>
    </row>
    <row r="39" spans="1:10" ht="15">
      <c r="A39" s="45"/>
      <c r="B39" s="63"/>
      <c r="C39" s="111"/>
      <c r="D39" s="135"/>
      <c r="E39" s="135"/>
      <c r="F39" s="121"/>
      <c r="G39" s="379"/>
      <c r="H39" s="47"/>
      <c r="I39" s="48"/>
      <c r="J39" s="49"/>
    </row>
    <row r="40" spans="1:10" ht="15">
      <c r="A40" s="45"/>
      <c r="B40" s="63" t="s">
        <v>109</v>
      </c>
      <c r="C40" s="111"/>
      <c r="E40" s="135"/>
      <c r="F40" s="121"/>
      <c r="G40" s="379"/>
      <c r="H40" s="47"/>
      <c r="I40" s="48"/>
      <c r="J40" s="49"/>
    </row>
    <row r="41" spans="1:10" ht="15">
      <c r="A41" s="45"/>
      <c r="B41" s="72" t="s">
        <v>110</v>
      </c>
      <c r="C41" s="64" t="s">
        <v>13</v>
      </c>
      <c r="D41" s="65">
        <v>161</v>
      </c>
      <c r="E41" s="185"/>
      <c r="F41" s="375">
        <f>D41*E41</f>
        <v>0</v>
      </c>
      <c r="H41" s="110"/>
      <c r="I41" s="48"/>
      <c r="J41" s="49"/>
    </row>
    <row r="42" spans="1:10" ht="12.75" customHeight="1">
      <c r="A42" s="45"/>
      <c r="B42" s="189" t="s">
        <v>114</v>
      </c>
      <c r="C42" s="112" t="s">
        <v>13</v>
      </c>
      <c r="D42" s="65">
        <v>3</v>
      </c>
      <c r="E42" s="185"/>
      <c r="F42" s="123">
        <f t="shared" ref="F42:F45" si="0">D42*E42</f>
        <v>0</v>
      </c>
      <c r="H42" s="47"/>
      <c r="I42" s="48"/>
      <c r="J42" s="49"/>
    </row>
    <row r="43" spans="1:10" ht="12.75" customHeight="1">
      <c r="A43" s="45"/>
      <c r="B43" s="189" t="s">
        <v>126</v>
      </c>
      <c r="C43" s="112" t="s">
        <v>13</v>
      </c>
      <c r="D43" s="65">
        <v>48</v>
      </c>
      <c r="E43" s="185"/>
      <c r="F43" s="123">
        <f t="shared" si="0"/>
        <v>0</v>
      </c>
      <c r="H43" s="47"/>
      <c r="I43" s="48"/>
      <c r="J43" s="49"/>
    </row>
    <row r="44" spans="1:10" ht="12.75" customHeight="1">
      <c r="A44" s="45"/>
      <c r="B44" s="189" t="s">
        <v>127</v>
      </c>
      <c r="C44" s="112" t="s">
        <v>13</v>
      </c>
      <c r="D44" s="65">
        <v>0</v>
      </c>
      <c r="E44" s="185"/>
      <c r="F44" s="123">
        <f t="shared" si="0"/>
        <v>0</v>
      </c>
      <c r="H44" s="47"/>
      <c r="I44" s="48"/>
      <c r="J44" s="49"/>
    </row>
    <row r="45" spans="1:10" ht="12.75" customHeight="1">
      <c r="A45" s="45"/>
      <c r="B45" s="189" t="s">
        <v>128</v>
      </c>
      <c r="C45" s="112" t="s">
        <v>13</v>
      </c>
      <c r="D45" s="65">
        <v>0</v>
      </c>
      <c r="E45" s="185"/>
      <c r="F45" s="123">
        <f t="shared" si="0"/>
        <v>0</v>
      </c>
      <c r="H45" s="47"/>
      <c r="I45" s="48"/>
      <c r="J45" s="49"/>
    </row>
    <row r="46" spans="1:10" ht="12.75" customHeight="1">
      <c r="A46" s="45"/>
      <c r="B46" s="189" t="s">
        <v>130</v>
      </c>
      <c r="C46" s="112" t="s">
        <v>13</v>
      </c>
      <c r="D46" s="65">
        <v>0</v>
      </c>
      <c r="E46" s="185"/>
      <c r="F46" s="123">
        <f t="shared" ref="F46" si="1">D46*E46</f>
        <v>0</v>
      </c>
      <c r="H46" s="47"/>
      <c r="I46" s="48"/>
      <c r="J46" s="49"/>
    </row>
    <row r="47" spans="1:10" ht="12.75" customHeight="1">
      <c r="A47" s="45"/>
      <c r="B47" s="189" t="s">
        <v>132</v>
      </c>
      <c r="C47" s="112" t="s">
        <v>13</v>
      </c>
      <c r="D47" s="65">
        <v>0</v>
      </c>
      <c r="E47" s="185"/>
      <c r="F47" s="123">
        <f t="shared" ref="F47:F51" si="2">D47*E47</f>
        <v>0</v>
      </c>
      <c r="H47" s="47"/>
      <c r="I47" s="48"/>
      <c r="J47" s="49"/>
    </row>
    <row r="48" spans="1:10" ht="12.75" customHeight="1">
      <c r="A48" s="45"/>
      <c r="B48" s="189" t="s">
        <v>134</v>
      </c>
      <c r="C48" s="112" t="s">
        <v>13</v>
      </c>
      <c r="D48" s="65">
        <v>0</v>
      </c>
      <c r="E48" s="185"/>
      <c r="F48" s="123">
        <f t="shared" si="2"/>
        <v>0</v>
      </c>
      <c r="H48" s="47"/>
      <c r="I48" s="48"/>
      <c r="J48" s="49"/>
    </row>
    <row r="49" spans="1:10" ht="12.75" customHeight="1">
      <c r="A49" s="45"/>
      <c r="B49" s="189" t="s">
        <v>135</v>
      </c>
      <c r="C49" s="112" t="s">
        <v>13</v>
      </c>
      <c r="D49" s="65">
        <v>0</v>
      </c>
      <c r="E49" s="185"/>
      <c r="F49" s="123">
        <f t="shared" si="2"/>
        <v>0</v>
      </c>
      <c r="H49" s="47"/>
      <c r="I49" s="48"/>
      <c r="J49" s="49"/>
    </row>
    <row r="50" spans="1:10" ht="12.75" customHeight="1">
      <c r="A50" s="45"/>
      <c r="B50" s="189" t="s">
        <v>136</v>
      </c>
      <c r="C50" s="112" t="s">
        <v>13</v>
      </c>
      <c r="D50" s="65">
        <v>0</v>
      </c>
      <c r="E50" s="185"/>
      <c r="F50" s="123">
        <f t="shared" si="2"/>
        <v>0</v>
      </c>
      <c r="H50" s="47"/>
      <c r="I50" s="48"/>
      <c r="J50" s="49"/>
    </row>
    <row r="51" spans="1:10" ht="12.75" customHeight="1">
      <c r="A51" s="45"/>
      <c r="B51" s="189" t="s">
        <v>138</v>
      </c>
      <c r="C51" s="112" t="s">
        <v>13</v>
      </c>
      <c r="D51" s="65">
        <v>7.6</v>
      </c>
      <c r="E51" s="185"/>
      <c r="F51" s="123">
        <f t="shared" si="2"/>
        <v>0</v>
      </c>
      <c r="H51" s="47"/>
      <c r="I51" s="48"/>
      <c r="J51" s="49"/>
    </row>
    <row r="52" spans="1:10" ht="12.75" customHeight="1">
      <c r="A52" s="45"/>
      <c r="B52" s="189" t="s">
        <v>21</v>
      </c>
      <c r="C52" s="112"/>
      <c r="D52" s="131">
        <f>SUM(D41:D51)</f>
        <v>219.6</v>
      </c>
      <c r="E52" s="185"/>
      <c r="F52" s="123"/>
      <c r="H52" s="47"/>
      <c r="I52" s="48"/>
      <c r="J52" s="49"/>
    </row>
    <row r="53" spans="1:10" ht="12.75" customHeight="1">
      <c r="A53" s="45"/>
      <c r="B53" s="189"/>
      <c r="C53" s="112"/>
      <c r="D53" s="131"/>
      <c r="E53" s="185"/>
      <c r="F53" s="123"/>
      <c r="H53" s="47"/>
      <c r="I53" s="48"/>
      <c r="J53" s="49"/>
    </row>
    <row r="54" spans="1:10" ht="204">
      <c r="A54" s="45">
        <f>+A38+1</f>
        <v>2</v>
      </c>
      <c r="B54" s="246" t="s">
        <v>121</v>
      </c>
      <c r="C54" s="116">
        <v>0.1</v>
      </c>
      <c r="D54" s="247">
        <v>0.6</v>
      </c>
      <c r="E54" s="135"/>
      <c r="F54" s="121"/>
      <c r="H54" s="106"/>
      <c r="I54" s="48"/>
      <c r="J54" s="49"/>
    </row>
    <row r="55" spans="1:10" ht="12.75" customHeight="1">
      <c r="A55" s="45"/>
      <c r="B55" s="63"/>
      <c r="C55" s="111"/>
      <c r="D55" s="135"/>
      <c r="E55" s="135"/>
      <c r="F55" s="121"/>
      <c r="H55" s="47"/>
      <c r="I55" s="48"/>
      <c r="J55" s="49"/>
    </row>
    <row r="56" spans="1:10" ht="12.75" customHeight="1">
      <c r="A56" s="45"/>
      <c r="B56" s="63" t="s">
        <v>109</v>
      </c>
      <c r="C56" s="111"/>
      <c r="D56" s="135"/>
      <c r="E56" s="135"/>
      <c r="F56" s="121"/>
      <c r="H56" s="67"/>
      <c r="I56" s="48"/>
      <c r="J56" s="49"/>
    </row>
    <row r="57" spans="1:10" ht="12.75" customHeight="1">
      <c r="A57" s="45"/>
      <c r="B57" s="72" t="s">
        <v>110</v>
      </c>
      <c r="C57" s="64" t="s">
        <v>13</v>
      </c>
      <c r="D57" s="65">
        <f>+D25*D54</f>
        <v>750</v>
      </c>
      <c r="E57" s="185"/>
      <c r="F57" s="375">
        <f>D57*E57</f>
        <v>0</v>
      </c>
      <c r="H57" s="67"/>
      <c r="I57" s="48"/>
      <c r="J57" s="49"/>
    </row>
    <row r="58" spans="1:10" ht="12.75" customHeight="1">
      <c r="A58" s="45"/>
      <c r="B58" s="189" t="s">
        <v>114</v>
      </c>
      <c r="C58" s="112" t="s">
        <v>13</v>
      </c>
      <c r="D58" s="65">
        <f>+D26*D54</f>
        <v>496.79999999999995</v>
      </c>
      <c r="E58" s="185"/>
      <c r="F58" s="123">
        <f t="shared" ref="F58:F61" si="3">D58*E58</f>
        <v>0</v>
      </c>
      <c r="H58" s="47"/>
      <c r="I58" s="48"/>
      <c r="J58" s="49"/>
    </row>
    <row r="59" spans="1:10" ht="12.75" customHeight="1">
      <c r="A59" s="45"/>
      <c r="B59" s="189" t="s">
        <v>126</v>
      </c>
      <c r="C59" s="112" t="s">
        <v>13</v>
      </c>
      <c r="D59" s="65">
        <f>+D27*D54</f>
        <v>205.2</v>
      </c>
      <c r="E59" s="185"/>
      <c r="F59" s="123">
        <f t="shared" si="3"/>
        <v>0</v>
      </c>
      <c r="H59" s="47"/>
      <c r="I59" s="48"/>
      <c r="J59" s="49"/>
    </row>
    <row r="60" spans="1:10" ht="12.75" customHeight="1">
      <c r="A60" s="45"/>
      <c r="B60" s="189" t="s">
        <v>127</v>
      </c>
      <c r="C60" s="112" t="s">
        <v>13</v>
      </c>
      <c r="D60" s="65">
        <f>+D28*D54</f>
        <v>58.199999999999996</v>
      </c>
      <c r="E60" s="185"/>
      <c r="F60" s="123">
        <f t="shared" si="3"/>
        <v>0</v>
      </c>
      <c r="H60" s="47"/>
      <c r="I60" s="48"/>
      <c r="J60" s="49"/>
    </row>
    <row r="61" spans="1:10" ht="12.75" customHeight="1">
      <c r="A61" s="45"/>
      <c r="B61" s="189" t="s">
        <v>128</v>
      </c>
      <c r="C61" s="112" t="s">
        <v>13</v>
      </c>
      <c r="D61" s="65">
        <f>+D29*D54</f>
        <v>154.79999999999998</v>
      </c>
      <c r="E61" s="185"/>
      <c r="F61" s="123">
        <f t="shared" si="3"/>
        <v>0</v>
      </c>
      <c r="H61" s="47"/>
      <c r="I61" s="48"/>
      <c r="J61" s="49"/>
    </row>
    <row r="62" spans="1:10" ht="12.75" customHeight="1">
      <c r="A62" s="45"/>
      <c r="B62" s="189" t="s">
        <v>130</v>
      </c>
      <c r="C62" s="112" t="s">
        <v>13</v>
      </c>
      <c r="D62" s="65">
        <f>+D30*D54</f>
        <v>51.6</v>
      </c>
      <c r="E62" s="185"/>
      <c r="F62" s="123">
        <f t="shared" ref="F62" si="4">D62*E62</f>
        <v>0</v>
      </c>
      <c r="H62" s="47"/>
      <c r="I62" s="48"/>
      <c r="J62" s="49"/>
    </row>
    <row r="63" spans="1:10" ht="12.75" customHeight="1">
      <c r="A63" s="45"/>
      <c r="B63" s="189" t="s">
        <v>132</v>
      </c>
      <c r="C63" s="112" t="s">
        <v>13</v>
      </c>
      <c r="D63" s="65">
        <f>+D31*D54</f>
        <v>48</v>
      </c>
      <c r="E63" s="185"/>
      <c r="F63" s="123">
        <f t="shared" ref="F63:F67" si="5">D63*E63</f>
        <v>0</v>
      </c>
      <c r="H63" s="47"/>
      <c r="I63" s="48"/>
      <c r="J63" s="49"/>
    </row>
    <row r="64" spans="1:10" ht="12.75" customHeight="1">
      <c r="A64" s="45"/>
      <c r="B64" s="189" t="s">
        <v>134</v>
      </c>
      <c r="C64" s="112" t="s">
        <v>13</v>
      </c>
      <c r="D64" s="65">
        <f>+D32*D54</f>
        <v>43.8</v>
      </c>
      <c r="E64" s="185"/>
      <c r="F64" s="123">
        <f t="shared" si="5"/>
        <v>0</v>
      </c>
      <c r="H64" s="47"/>
      <c r="I64" s="48"/>
      <c r="J64" s="49"/>
    </row>
    <row r="65" spans="1:10" ht="12.75" customHeight="1">
      <c r="A65" s="45"/>
      <c r="B65" s="189" t="s">
        <v>135</v>
      </c>
      <c r="C65" s="112" t="s">
        <v>13</v>
      </c>
      <c r="D65" s="65">
        <f>+D33*D54</f>
        <v>82.8</v>
      </c>
      <c r="E65" s="185"/>
      <c r="F65" s="123">
        <f t="shared" si="5"/>
        <v>0</v>
      </c>
      <c r="H65" s="47"/>
      <c r="I65" s="48"/>
      <c r="J65" s="49"/>
    </row>
    <row r="66" spans="1:10" ht="12.75" customHeight="1">
      <c r="A66" s="45"/>
      <c r="B66" s="189" t="s">
        <v>136</v>
      </c>
      <c r="C66" s="112" t="s">
        <v>13</v>
      </c>
      <c r="D66" s="65">
        <f>+D34*D54</f>
        <v>47.4</v>
      </c>
      <c r="E66" s="185"/>
      <c r="F66" s="123">
        <f t="shared" si="5"/>
        <v>0</v>
      </c>
      <c r="H66" s="47"/>
      <c r="I66" s="48"/>
      <c r="J66" s="49"/>
    </row>
    <row r="67" spans="1:10" ht="12.75" customHeight="1">
      <c r="A67" s="45"/>
      <c r="B67" s="189" t="s">
        <v>138</v>
      </c>
      <c r="C67" s="112" t="s">
        <v>13</v>
      </c>
      <c r="D67" s="65">
        <f>+D35*D54</f>
        <v>24</v>
      </c>
      <c r="E67" s="185"/>
      <c r="F67" s="123">
        <f t="shared" si="5"/>
        <v>0</v>
      </c>
      <c r="H67" s="47"/>
      <c r="I67" s="48"/>
      <c r="J67" s="49"/>
    </row>
    <row r="68" spans="1:10" ht="12.75" customHeight="1">
      <c r="A68" s="45"/>
      <c r="B68" s="189" t="s">
        <v>21</v>
      </c>
      <c r="C68" s="112"/>
      <c r="D68" s="131">
        <f>SUM(D57:D67)</f>
        <v>1962.6</v>
      </c>
      <c r="E68" s="185"/>
      <c r="F68" s="123"/>
      <c r="H68" s="47"/>
      <c r="I68" s="48"/>
      <c r="J68" s="49"/>
    </row>
    <row r="69" spans="1:10" ht="12.75" customHeight="1">
      <c r="A69" s="45"/>
      <c r="B69" s="72"/>
      <c r="C69" s="111"/>
      <c r="D69" s="135"/>
      <c r="E69" s="135"/>
      <c r="F69" s="121"/>
      <c r="H69" s="47"/>
      <c r="I69" s="48"/>
      <c r="J69" s="49"/>
    </row>
    <row r="70" spans="1:10" ht="255" customHeight="1">
      <c r="A70" s="45">
        <f>+A54+1</f>
        <v>3</v>
      </c>
      <c r="B70" s="246" t="s">
        <v>122</v>
      </c>
      <c r="C70" s="113"/>
      <c r="D70" s="248">
        <v>0.3</v>
      </c>
      <c r="E70" s="142"/>
      <c r="F70" s="143"/>
      <c r="H70" s="51"/>
      <c r="I70" s="69"/>
    </row>
    <row r="71" spans="1:10" ht="12.75" customHeight="1">
      <c r="A71" s="45"/>
      <c r="B71" s="63"/>
      <c r="C71" s="111"/>
      <c r="D71" s="135"/>
      <c r="E71" s="135"/>
      <c r="F71" s="121"/>
      <c r="H71" s="53"/>
    </row>
    <row r="72" spans="1:10" ht="12.75" customHeight="1">
      <c r="A72" s="45"/>
      <c r="B72" s="63" t="s">
        <v>109</v>
      </c>
      <c r="C72" s="111"/>
      <c r="D72" s="135"/>
      <c r="E72" s="135"/>
      <c r="F72" s="121"/>
      <c r="H72" s="67"/>
    </row>
    <row r="73" spans="1:10" ht="12.75" customHeight="1">
      <c r="A73" s="45"/>
      <c r="B73" s="72" t="s">
        <v>110</v>
      </c>
      <c r="C73" s="64" t="s">
        <v>13</v>
      </c>
      <c r="D73" s="131">
        <f>+D25*D70</f>
        <v>375</v>
      </c>
      <c r="E73" s="185"/>
      <c r="F73" s="375">
        <f>D73*E73</f>
        <v>0</v>
      </c>
      <c r="H73" s="67"/>
    </row>
    <row r="74" spans="1:10" ht="12.75" customHeight="1">
      <c r="A74" s="45"/>
      <c r="B74" s="189" t="s">
        <v>114</v>
      </c>
      <c r="C74" s="112" t="s">
        <v>13</v>
      </c>
      <c r="D74" s="131">
        <f>+D26*D70</f>
        <v>248.39999999999998</v>
      </c>
      <c r="E74" s="185"/>
      <c r="F74" s="123">
        <f t="shared" ref="F74:F77" si="6">D74*E74</f>
        <v>0</v>
      </c>
      <c r="H74" s="53"/>
    </row>
    <row r="75" spans="1:10" ht="12.75" customHeight="1">
      <c r="A75" s="45"/>
      <c r="B75" s="189" t="s">
        <v>126</v>
      </c>
      <c r="C75" s="112" t="s">
        <v>13</v>
      </c>
      <c r="D75" s="131">
        <f>+D27*D70</f>
        <v>102.6</v>
      </c>
      <c r="E75" s="185"/>
      <c r="F75" s="123">
        <f t="shared" si="6"/>
        <v>0</v>
      </c>
      <c r="H75" s="53"/>
    </row>
    <row r="76" spans="1:10" ht="12.75" customHeight="1">
      <c r="A76" s="45"/>
      <c r="B76" s="189" t="s">
        <v>127</v>
      </c>
      <c r="C76" s="112" t="s">
        <v>13</v>
      </c>
      <c r="D76" s="131">
        <f>+D28*D70</f>
        <v>29.099999999999998</v>
      </c>
      <c r="E76" s="185"/>
      <c r="F76" s="123">
        <f t="shared" si="6"/>
        <v>0</v>
      </c>
      <c r="H76" s="53"/>
    </row>
    <row r="77" spans="1:10" ht="12.75" customHeight="1">
      <c r="A77" s="45"/>
      <c r="B77" s="189" t="s">
        <v>128</v>
      </c>
      <c r="C77" s="112" t="s">
        <v>13</v>
      </c>
      <c r="D77" s="131">
        <f>+D29*D70</f>
        <v>77.399999999999991</v>
      </c>
      <c r="E77" s="185"/>
      <c r="F77" s="123">
        <f t="shared" si="6"/>
        <v>0</v>
      </c>
      <c r="H77" s="53"/>
    </row>
    <row r="78" spans="1:10" ht="12.75" customHeight="1">
      <c r="A78" s="45"/>
      <c r="B78" s="189" t="s">
        <v>130</v>
      </c>
      <c r="C78" s="112" t="s">
        <v>13</v>
      </c>
      <c r="D78" s="131">
        <f>+D30*D70</f>
        <v>25.8</v>
      </c>
      <c r="E78" s="185"/>
      <c r="F78" s="123">
        <f t="shared" ref="F78" si="7">D78*E78</f>
        <v>0</v>
      </c>
      <c r="H78" s="53"/>
    </row>
    <row r="79" spans="1:10" ht="12.75" customHeight="1">
      <c r="A79" s="45"/>
      <c r="B79" s="189" t="s">
        <v>132</v>
      </c>
      <c r="C79" s="112" t="s">
        <v>13</v>
      </c>
      <c r="D79" s="131">
        <f>+D31*D70</f>
        <v>24</v>
      </c>
      <c r="E79" s="185"/>
      <c r="F79" s="123">
        <f t="shared" ref="F79:F83" si="8">D79*E79</f>
        <v>0</v>
      </c>
      <c r="H79" s="53"/>
    </row>
    <row r="80" spans="1:10" ht="12.75" customHeight="1">
      <c r="A80" s="45"/>
      <c r="B80" s="189" t="s">
        <v>134</v>
      </c>
      <c r="C80" s="112" t="s">
        <v>13</v>
      </c>
      <c r="D80" s="131">
        <f>+D32*D70</f>
        <v>21.9</v>
      </c>
      <c r="E80" s="185"/>
      <c r="F80" s="123">
        <f t="shared" si="8"/>
        <v>0</v>
      </c>
      <c r="H80" s="53"/>
    </row>
    <row r="81" spans="1:13" ht="12.75" customHeight="1">
      <c r="A81" s="45"/>
      <c r="B81" s="189" t="s">
        <v>135</v>
      </c>
      <c r="C81" s="112" t="s">
        <v>13</v>
      </c>
      <c r="D81" s="131">
        <f>+D33*D70</f>
        <v>41.4</v>
      </c>
      <c r="E81" s="185"/>
      <c r="F81" s="123">
        <f t="shared" si="8"/>
        <v>0</v>
      </c>
      <c r="H81" s="53"/>
    </row>
    <row r="82" spans="1:13" ht="12.75" customHeight="1">
      <c r="A82" s="45"/>
      <c r="B82" s="189" t="s">
        <v>136</v>
      </c>
      <c r="C82" s="112" t="s">
        <v>13</v>
      </c>
      <c r="D82" s="131">
        <f>+D34*D70</f>
        <v>23.7</v>
      </c>
      <c r="E82" s="185"/>
      <c r="F82" s="123">
        <f t="shared" si="8"/>
        <v>0</v>
      </c>
      <c r="H82" s="53"/>
    </row>
    <row r="83" spans="1:13" ht="12.75" customHeight="1">
      <c r="A83" s="45"/>
      <c r="B83" s="189" t="s">
        <v>138</v>
      </c>
      <c r="C83" s="112" t="s">
        <v>13</v>
      </c>
      <c r="D83" s="131">
        <f>+D35*D70</f>
        <v>12</v>
      </c>
      <c r="E83" s="185"/>
      <c r="F83" s="123">
        <f t="shared" si="8"/>
        <v>0</v>
      </c>
      <c r="H83" s="53"/>
    </row>
    <row r="84" spans="1:13" ht="12.75" customHeight="1">
      <c r="A84" s="45"/>
      <c r="B84" s="189" t="s">
        <v>21</v>
      </c>
      <c r="C84" s="112"/>
      <c r="D84" s="131">
        <f>SUM(D73:D83)</f>
        <v>981.3</v>
      </c>
      <c r="E84" s="185"/>
      <c r="F84" s="123"/>
      <c r="H84" s="53"/>
    </row>
    <row r="85" spans="1:13" ht="12.75" customHeight="1">
      <c r="A85" s="45"/>
      <c r="B85" s="46"/>
      <c r="C85" s="111"/>
      <c r="D85" s="135"/>
      <c r="E85" s="135"/>
      <c r="F85" s="121"/>
      <c r="H85" s="53"/>
    </row>
    <row r="86" spans="1:13" ht="257.25" customHeight="1">
      <c r="A86" s="45">
        <f>+A70+1</f>
        <v>4</v>
      </c>
      <c r="B86" s="246" t="s">
        <v>123</v>
      </c>
      <c r="C86" s="253">
        <v>0.4</v>
      </c>
      <c r="D86" s="248">
        <v>0.1</v>
      </c>
      <c r="E86" s="142"/>
      <c r="F86" s="123"/>
      <c r="H86" s="175"/>
      <c r="I86" s="169"/>
    </row>
    <row r="87" spans="1:13" ht="12.75" customHeight="1">
      <c r="A87" s="45"/>
      <c r="B87" s="72"/>
      <c r="C87" s="111"/>
      <c r="D87" s="135"/>
      <c r="E87" s="135"/>
      <c r="F87" s="123"/>
      <c r="H87" s="175"/>
      <c r="I87" s="170"/>
      <c r="J87" s="178"/>
      <c r="M87" s="245"/>
    </row>
    <row r="88" spans="1:13" ht="12.75" customHeight="1">
      <c r="A88" s="45"/>
      <c r="B88" s="63" t="s">
        <v>109</v>
      </c>
      <c r="C88" s="111"/>
      <c r="D88" s="135"/>
      <c r="E88" s="135"/>
      <c r="F88" s="121"/>
      <c r="H88" s="175"/>
      <c r="I88" s="170"/>
      <c r="J88" s="178"/>
      <c r="M88" s="245"/>
    </row>
    <row r="89" spans="1:13" ht="12.75" customHeight="1">
      <c r="A89" s="45"/>
      <c r="B89" s="72" t="s">
        <v>110</v>
      </c>
      <c r="C89" s="64" t="s">
        <v>13</v>
      </c>
      <c r="D89" s="131">
        <f>+D25*D86</f>
        <v>125</v>
      </c>
      <c r="E89" s="185"/>
      <c r="F89" s="375">
        <f>D89*E89</f>
        <v>0</v>
      </c>
      <c r="H89" s="175"/>
      <c r="I89" s="170"/>
      <c r="J89" s="178"/>
      <c r="M89" s="245"/>
    </row>
    <row r="90" spans="1:13" ht="12.75" customHeight="1">
      <c r="A90" s="45"/>
      <c r="B90" s="189" t="s">
        <v>114</v>
      </c>
      <c r="C90" s="112" t="s">
        <v>13</v>
      </c>
      <c r="D90" s="131">
        <f>+D26*D86</f>
        <v>82.800000000000011</v>
      </c>
      <c r="E90" s="185"/>
      <c r="F90" s="123">
        <f t="shared" ref="F90:F93" si="9">D90*E90</f>
        <v>0</v>
      </c>
      <c r="H90" s="175"/>
      <c r="I90" s="170"/>
      <c r="J90" s="178"/>
      <c r="M90" s="245"/>
    </row>
    <row r="91" spans="1:13" ht="12.75" customHeight="1">
      <c r="A91" s="45"/>
      <c r="B91" s="189" t="s">
        <v>126</v>
      </c>
      <c r="C91" s="112" t="s">
        <v>13</v>
      </c>
      <c r="D91" s="131">
        <f>+D27*D86</f>
        <v>34.200000000000003</v>
      </c>
      <c r="E91" s="185"/>
      <c r="F91" s="123">
        <f t="shared" si="9"/>
        <v>0</v>
      </c>
      <c r="H91" s="175"/>
      <c r="I91" s="170"/>
      <c r="J91" s="178"/>
      <c r="M91" s="245"/>
    </row>
    <row r="92" spans="1:13" ht="12.75" customHeight="1">
      <c r="A92" s="45"/>
      <c r="B92" s="189" t="s">
        <v>127</v>
      </c>
      <c r="C92" s="112" t="s">
        <v>13</v>
      </c>
      <c r="D92" s="131">
        <f>+D28*D86</f>
        <v>9.7000000000000011</v>
      </c>
      <c r="E92" s="185"/>
      <c r="F92" s="123">
        <f t="shared" si="9"/>
        <v>0</v>
      </c>
      <c r="H92" s="175"/>
      <c r="I92" s="170"/>
      <c r="J92" s="178"/>
      <c r="M92" s="245"/>
    </row>
    <row r="93" spans="1:13" ht="12.75" customHeight="1">
      <c r="A93" s="45"/>
      <c r="B93" s="189" t="s">
        <v>128</v>
      </c>
      <c r="C93" s="112" t="s">
        <v>13</v>
      </c>
      <c r="D93" s="131">
        <f>+D29*D86</f>
        <v>25.8</v>
      </c>
      <c r="E93" s="185"/>
      <c r="F93" s="123">
        <f t="shared" si="9"/>
        <v>0</v>
      </c>
      <c r="H93" s="175"/>
      <c r="I93" s="170"/>
      <c r="J93" s="178"/>
      <c r="M93" s="245"/>
    </row>
    <row r="94" spans="1:13" ht="12.75" customHeight="1">
      <c r="A94" s="45"/>
      <c r="B94" s="189" t="s">
        <v>130</v>
      </c>
      <c r="C94" s="112" t="s">
        <v>13</v>
      </c>
      <c r="D94" s="131">
        <f>+D30*D86</f>
        <v>8.6</v>
      </c>
      <c r="E94" s="185"/>
      <c r="F94" s="123">
        <f t="shared" ref="F94" si="10">D94*E94</f>
        <v>0</v>
      </c>
      <c r="H94" s="175"/>
      <c r="I94" s="170"/>
      <c r="J94" s="178"/>
      <c r="M94" s="245"/>
    </row>
    <row r="95" spans="1:13" ht="12.75" customHeight="1">
      <c r="A95" s="45"/>
      <c r="B95" s="189" t="s">
        <v>132</v>
      </c>
      <c r="C95" s="112" t="s">
        <v>13</v>
      </c>
      <c r="D95" s="131">
        <f>+D31*D86</f>
        <v>8</v>
      </c>
      <c r="E95" s="185"/>
      <c r="F95" s="123">
        <f t="shared" ref="F95:F99" si="11">D95*E95</f>
        <v>0</v>
      </c>
      <c r="H95" s="175"/>
      <c r="I95" s="170"/>
      <c r="J95" s="178"/>
      <c r="M95" s="245"/>
    </row>
    <row r="96" spans="1:13" ht="12.75" customHeight="1">
      <c r="A96" s="45"/>
      <c r="B96" s="189" t="s">
        <v>134</v>
      </c>
      <c r="C96" s="112" t="s">
        <v>13</v>
      </c>
      <c r="D96" s="131">
        <f>+D32*D86</f>
        <v>7.3000000000000007</v>
      </c>
      <c r="E96" s="185"/>
      <c r="F96" s="123">
        <f t="shared" si="11"/>
        <v>0</v>
      </c>
      <c r="H96" s="175"/>
      <c r="I96" s="170"/>
      <c r="J96" s="178"/>
      <c r="M96" s="245"/>
    </row>
    <row r="97" spans="1:13" ht="12.75" customHeight="1">
      <c r="A97" s="45"/>
      <c r="B97" s="189" t="s">
        <v>135</v>
      </c>
      <c r="C97" s="112" t="s">
        <v>13</v>
      </c>
      <c r="D97" s="131">
        <f>+D33*D86</f>
        <v>13.8</v>
      </c>
      <c r="E97" s="185"/>
      <c r="F97" s="123">
        <f t="shared" si="11"/>
        <v>0</v>
      </c>
      <c r="H97" s="175"/>
      <c r="I97" s="170"/>
      <c r="J97" s="178"/>
      <c r="M97" s="245"/>
    </row>
    <row r="98" spans="1:13" ht="12.75" customHeight="1">
      <c r="A98" s="45"/>
      <c r="B98" s="189" t="s">
        <v>136</v>
      </c>
      <c r="C98" s="112" t="s">
        <v>13</v>
      </c>
      <c r="D98" s="131">
        <f>+D34*D86</f>
        <v>7.9</v>
      </c>
      <c r="E98" s="185"/>
      <c r="F98" s="123">
        <f t="shared" si="11"/>
        <v>0</v>
      </c>
      <c r="H98" s="175"/>
      <c r="I98" s="170"/>
      <c r="J98" s="178"/>
      <c r="M98" s="245"/>
    </row>
    <row r="99" spans="1:13" ht="12.75" customHeight="1">
      <c r="A99" s="45"/>
      <c r="B99" s="189" t="s">
        <v>138</v>
      </c>
      <c r="C99" s="112" t="s">
        <v>13</v>
      </c>
      <c r="D99" s="131">
        <f>+D35*D86</f>
        <v>4</v>
      </c>
      <c r="E99" s="185"/>
      <c r="F99" s="123">
        <f t="shared" si="11"/>
        <v>0</v>
      </c>
      <c r="H99" s="175"/>
      <c r="I99" s="170"/>
      <c r="J99" s="178"/>
      <c r="M99" s="245"/>
    </row>
    <row r="100" spans="1:13" ht="12.75" customHeight="1">
      <c r="A100" s="45"/>
      <c r="B100" s="189" t="s">
        <v>21</v>
      </c>
      <c r="C100" s="112"/>
      <c r="D100" s="131">
        <f>SUM(D89:D99)</f>
        <v>327.10000000000002</v>
      </c>
      <c r="E100" s="185"/>
      <c r="F100" s="123"/>
      <c r="H100" s="175"/>
      <c r="I100" s="170"/>
      <c r="J100" s="178"/>
      <c r="M100" s="245"/>
    </row>
    <row r="101" spans="1:13" ht="12.75" customHeight="1">
      <c r="A101" s="45"/>
      <c r="B101" s="55"/>
      <c r="C101" s="114"/>
      <c r="D101" s="144"/>
      <c r="E101" s="142"/>
      <c r="F101" s="123"/>
      <c r="H101" s="395"/>
      <c r="I101" s="170"/>
      <c r="M101" s="245"/>
    </row>
    <row r="102" spans="1:13" ht="140.25">
      <c r="A102" s="45">
        <f>+A86+1</f>
        <v>5</v>
      </c>
      <c r="B102" s="20" t="s">
        <v>303</v>
      </c>
      <c r="C102" s="114"/>
      <c r="D102" s="129"/>
      <c r="E102" s="129"/>
      <c r="F102" s="130"/>
      <c r="H102" s="51"/>
      <c r="I102" s="171"/>
    </row>
    <row r="103" spans="1:13" ht="12.75" customHeight="1">
      <c r="A103" s="45"/>
      <c r="B103" s="72"/>
      <c r="C103" s="111"/>
      <c r="D103" s="135"/>
      <c r="E103" s="135"/>
      <c r="F103" s="123"/>
      <c r="H103" s="175"/>
    </row>
    <row r="104" spans="1:13" ht="12.75" customHeight="1">
      <c r="A104" s="45"/>
      <c r="B104" s="63" t="s">
        <v>109</v>
      </c>
      <c r="C104" s="111"/>
      <c r="D104" s="135"/>
      <c r="E104" s="135"/>
      <c r="F104" s="121"/>
    </row>
    <row r="105" spans="1:13" ht="12.75" customHeight="1">
      <c r="A105" s="45"/>
      <c r="B105" s="72" t="s">
        <v>110</v>
      </c>
      <c r="C105" s="114" t="s">
        <v>12</v>
      </c>
      <c r="D105" s="131">
        <v>0</v>
      </c>
      <c r="E105" s="129"/>
      <c r="F105" s="375">
        <f>D105*E105</f>
        <v>0</v>
      </c>
    </row>
    <row r="106" spans="1:13" ht="12.75" customHeight="1">
      <c r="A106" s="45"/>
      <c r="B106" s="189" t="s">
        <v>114</v>
      </c>
      <c r="C106" s="114" t="s">
        <v>12</v>
      </c>
      <c r="D106" s="131">
        <v>2</v>
      </c>
      <c r="E106" s="129"/>
      <c r="F106" s="123">
        <f t="shared" ref="F106:F109" si="12">D106*E106</f>
        <v>0</v>
      </c>
    </row>
    <row r="107" spans="1:13" ht="12.75" customHeight="1">
      <c r="A107" s="45"/>
      <c r="B107" s="189" t="s">
        <v>126</v>
      </c>
      <c r="C107" s="114" t="s">
        <v>12</v>
      </c>
      <c r="D107" s="131">
        <f>+D43*D102</f>
        <v>0</v>
      </c>
      <c r="E107" s="129"/>
      <c r="F107" s="123">
        <f t="shared" si="12"/>
        <v>0</v>
      </c>
    </row>
    <row r="108" spans="1:13" ht="12.75" customHeight="1">
      <c r="A108" s="45"/>
      <c r="B108" s="189" t="s">
        <v>127</v>
      </c>
      <c r="C108" s="114" t="s">
        <v>12</v>
      </c>
      <c r="D108" s="131">
        <v>0</v>
      </c>
      <c r="E108" s="129"/>
      <c r="F108" s="123">
        <f t="shared" si="12"/>
        <v>0</v>
      </c>
    </row>
    <row r="109" spans="1:13" ht="12.75" customHeight="1">
      <c r="A109" s="45"/>
      <c r="B109" s="189" t="s">
        <v>128</v>
      </c>
      <c r="C109" s="114" t="s">
        <v>12</v>
      </c>
      <c r="D109" s="131">
        <v>7</v>
      </c>
      <c r="E109" s="129"/>
      <c r="F109" s="123">
        <f t="shared" si="12"/>
        <v>0</v>
      </c>
    </row>
    <row r="110" spans="1:13" ht="12.75" customHeight="1">
      <c r="A110" s="45"/>
      <c r="B110" s="189" t="s">
        <v>130</v>
      </c>
      <c r="C110" s="114" t="s">
        <v>12</v>
      </c>
      <c r="D110" s="131">
        <v>2</v>
      </c>
      <c r="E110" s="129"/>
      <c r="F110" s="123">
        <f t="shared" ref="F110:F111" si="13">D110*E110</f>
        <v>0</v>
      </c>
    </row>
    <row r="111" spans="1:13" ht="12.75" customHeight="1">
      <c r="A111" s="45"/>
      <c r="B111" s="189" t="s">
        <v>132</v>
      </c>
      <c r="C111" s="114" t="s">
        <v>12</v>
      </c>
      <c r="D111" s="131">
        <v>1</v>
      </c>
      <c r="E111" s="129"/>
      <c r="F111" s="123">
        <f t="shared" si="13"/>
        <v>0</v>
      </c>
    </row>
    <row r="112" spans="1:13" ht="12.75" customHeight="1">
      <c r="A112" s="45"/>
      <c r="B112" s="189" t="s">
        <v>134</v>
      </c>
      <c r="C112" s="114" t="s">
        <v>12</v>
      </c>
      <c r="D112" s="131">
        <v>1</v>
      </c>
      <c r="E112" s="129"/>
      <c r="F112" s="123">
        <f t="shared" ref="F112:F115" si="14">D112*E112</f>
        <v>0</v>
      </c>
    </row>
    <row r="113" spans="1:8" ht="12.75" customHeight="1">
      <c r="A113" s="45"/>
      <c r="B113" s="189" t="s">
        <v>135</v>
      </c>
      <c r="C113" s="114" t="s">
        <v>12</v>
      </c>
      <c r="D113" s="131">
        <v>1</v>
      </c>
      <c r="E113" s="129"/>
      <c r="F113" s="123">
        <f t="shared" si="14"/>
        <v>0</v>
      </c>
    </row>
    <row r="114" spans="1:8" ht="12.75" customHeight="1">
      <c r="A114" s="45"/>
      <c r="B114" s="189" t="s">
        <v>136</v>
      </c>
      <c r="C114" s="114" t="s">
        <v>12</v>
      </c>
      <c r="D114" s="131">
        <v>0</v>
      </c>
      <c r="E114" s="129"/>
      <c r="F114" s="123">
        <f t="shared" si="14"/>
        <v>0</v>
      </c>
    </row>
    <row r="115" spans="1:8" ht="12.75" customHeight="1">
      <c r="A115" s="45"/>
      <c r="B115" s="189" t="s">
        <v>138</v>
      </c>
      <c r="C115" s="114" t="s">
        <v>12</v>
      </c>
      <c r="D115" s="131">
        <v>0</v>
      </c>
      <c r="E115" s="129"/>
      <c r="F115" s="123">
        <f t="shared" si="14"/>
        <v>0</v>
      </c>
    </row>
    <row r="116" spans="1:8" ht="12.75" customHeight="1">
      <c r="A116" s="45"/>
      <c r="B116" s="189" t="s">
        <v>21</v>
      </c>
      <c r="C116" s="112"/>
      <c r="D116" s="131">
        <f>SUM(D105:D115)</f>
        <v>14</v>
      </c>
      <c r="E116" s="185"/>
      <c r="F116" s="123"/>
    </row>
    <row r="117" spans="1:8" ht="12.75" customHeight="1">
      <c r="A117" s="45"/>
      <c r="B117" s="55"/>
      <c r="C117" s="114"/>
      <c r="D117" s="144"/>
      <c r="E117" s="142"/>
      <c r="F117" s="123"/>
    </row>
    <row r="118" spans="1:8" ht="165.75">
      <c r="A118" s="45">
        <f>+A102+1</f>
        <v>6</v>
      </c>
      <c r="B118" s="246" t="s">
        <v>74</v>
      </c>
      <c r="C118" s="114"/>
      <c r="D118" s="129"/>
      <c r="E118" s="129"/>
      <c r="F118" s="130"/>
      <c r="H118" s="51"/>
    </row>
    <row r="119" spans="1:8" ht="12.75" customHeight="1">
      <c r="A119" s="45"/>
      <c r="B119" s="72"/>
      <c r="C119" s="111"/>
      <c r="D119" s="135"/>
      <c r="E119" s="135"/>
      <c r="F119" s="123"/>
      <c r="H119" s="175"/>
    </row>
    <row r="120" spans="1:8" ht="12.75" customHeight="1">
      <c r="A120" s="45"/>
      <c r="B120" s="63" t="s">
        <v>109</v>
      </c>
      <c r="C120" s="111"/>
      <c r="D120" s="135"/>
      <c r="E120" s="135"/>
      <c r="F120" s="121"/>
    </row>
    <row r="121" spans="1:8" ht="12.75" customHeight="1">
      <c r="A121" s="45"/>
      <c r="B121" s="72" t="s">
        <v>110</v>
      </c>
      <c r="C121" s="114" t="s">
        <v>12</v>
      </c>
      <c r="D121" s="131">
        <v>0</v>
      </c>
      <c r="E121" s="129"/>
      <c r="F121" s="375">
        <f>D121*E121</f>
        <v>0</v>
      </c>
    </row>
    <row r="122" spans="1:8" ht="12.75" customHeight="1">
      <c r="A122" s="45"/>
      <c r="B122" s="189" t="s">
        <v>114</v>
      </c>
      <c r="C122" s="114" t="s">
        <v>12</v>
      </c>
      <c r="D122" s="131">
        <v>5</v>
      </c>
      <c r="E122" s="129"/>
      <c r="F122" s="123">
        <f t="shared" ref="F122:F125" si="15">D122*E122</f>
        <v>0</v>
      </c>
    </row>
    <row r="123" spans="1:8" ht="12.75" customHeight="1">
      <c r="A123" s="45"/>
      <c r="B123" s="189" t="s">
        <v>126</v>
      </c>
      <c r="C123" s="114" t="s">
        <v>12</v>
      </c>
      <c r="D123" s="131">
        <v>0</v>
      </c>
      <c r="E123" s="129"/>
      <c r="F123" s="123">
        <f t="shared" si="15"/>
        <v>0</v>
      </c>
    </row>
    <row r="124" spans="1:8" ht="12.75" customHeight="1">
      <c r="A124" s="45"/>
      <c r="B124" s="189" t="s">
        <v>127</v>
      </c>
      <c r="C124" s="114" t="s">
        <v>12</v>
      </c>
      <c r="D124" s="131">
        <v>0</v>
      </c>
      <c r="E124" s="129"/>
      <c r="F124" s="123">
        <f t="shared" si="15"/>
        <v>0</v>
      </c>
    </row>
    <row r="125" spans="1:8" ht="12.75" customHeight="1">
      <c r="A125" s="45"/>
      <c r="B125" s="189" t="s">
        <v>128</v>
      </c>
      <c r="C125" s="114" t="s">
        <v>12</v>
      </c>
      <c r="D125" s="131">
        <v>2</v>
      </c>
      <c r="E125" s="129"/>
      <c r="F125" s="123">
        <f t="shared" si="15"/>
        <v>0</v>
      </c>
    </row>
    <row r="126" spans="1:8" ht="12.75" customHeight="1">
      <c r="A126" s="45"/>
      <c r="B126" s="189" t="s">
        <v>130</v>
      </c>
      <c r="C126" s="114" t="s">
        <v>12</v>
      </c>
      <c r="D126" s="131">
        <v>4</v>
      </c>
      <c r="E126" s="129"/>
      <c r="F126" s="123">
        <f t="shared" ref="F126" si="16">D126*E126</f>
        <v>0</v>
      </c>
    </row>
    <row r="127" spans="1:8" ht="12.75" customHeight="1">
      <c r="A127" s="45"/>
      <c r="B127" s="189" t="s">
        <v>132</v>
      </c>
      <c r="C127" s="114" t="s">
        <v>12</v>
      </c>
      <c r="D127" s="131">
        <v>1</v>
      </c>
      <c r="E127" s="129"/>
      <c r="F127" s="123">
        <f t="shared" ref="F127:F131" si="17">D127*E127</f>
        <v>0</v>
      </c>
    </row>
    <row r="128" spans="1:8" ht="12.75" customHeight="1">
      <c r="A128" s="45"/>
      <c r="B128" s="189" t="s">
        <v>134</v>
      </c>
      <c r="C128" s="114" t="s">
        <v>12</v>
      </c>
      <c r="D128" s="131">
        <v>2</v>
      </c>
      <c r="E128" s="129"/>
      <c r="F128" s="123">
        <f t="shared" si="17"/>
        <v>0</v>
      </c>
    </row>
    <row r="129" spans="1:8" ht="12.75" customHeight="1">
      <c r="A129" s="45"/>
      <c r="B129" s="189" t="s">
        <v>135</v>
      </c>
      <c r="C129" s="114" t="s">
        <v>12</v>
      </c>
      <c r="D129" s="131">
        <v>2</v>
      </c>
      <c r="E129" s="129"/>
      <c r="F129" s="123">
        <f t="shared" si="17"/>
        <v>0</v>
      </c>
    </row>
    <row r="130" spans="1:8" ht="12.75" customHeight="1">
      <c r="A130" s="45"/>
      <c r="B130" s="189" t="s">
        <v>136</v>
      </c>
      <c r="C130" s="114" t="s">
        <v>12</v>
      </c>
      <c r="D130" s="131">
        <v>1</v>
      </c>
      <c r="E130" s="129"/>
      <c r="F130" s="123">
        <f t="shared" si="17"/>
        <v>0</v>
      </c>
    </row>
    <row r="131" spans="1:8" ht="12.75" customHeight="1">
      <c r="A131" s="45"/>
      <c r="B131" s="189" t="s">
        <v>138</v>
      </c>
      <c r="C131" s="114" t="s">
        <v>12</v>
      </c>
      <c r="D131" s="131">
        <v>0</v>
      </c>
      <c r="E131" s="129"/>
      <c r="F131" s="123">
        <f t="shared" si="17"/>
        <v>0</v>
      </c>
    </row>
    <row r="132" spans="1:8" ht="12.75" customHeight="1">
      <c r="A132" s="45"/>
      <c r="B132" s="189" t="s">
        <v>21</v>
      </c>
      <c r="C132" s="112"/>
      <c r="D132" s="131">
        <f>SUM(D121:D131)</f>
        <v>17</v>
      </c>
      <c r="E132" s="185"/>
      <c r="F132" s="123"/>
    </row>
    <row r="133" spans="1:8" ht="12.75" customHeight="1">
      <c r="A133" s="45"/>
      <c r="B133" s="55"/>
      <c r="C133" s="114"/>
      <c r="D133" s="144"/>
      <c r="E133" s="142"/>
      <c r="F133" s="123"/>
    </row>
    <row r="134" spans="1:8" ht="51">
      <c r="A134" s="45">
        <f>+A118+1</f>
        <v>7</v>
      </c>
      <c r="B134" s="66" t="s">
        <v>19</v>
      </c>
      <c r="C134" s="111"/>
      <c r="D134" s="131"/>
      <c r="E134" s="135"/>
      <c r="F134" s="121"/>
      <c r="H134" s="205"/>
    </row>
    <row r="135" spans="1:8" ht="12.75" customHeight="1">
      <c r="A135" s="45"/>
      <c r="B135" s="72"/>
      <c r="C135" s="111"/>
      <c r="D135" s="135"/>
      <c r="E135" s="135"/>
      <c r="F135" s="123"/>
      <c r="H135" s="209"/>
    </row>
    <row r="136" spans="1:8" ht="12.75" customHeight="1">
      <c r="A136" s="45"/>
      <c r="B136" s="63" t="s">
        <v>109</v>
      </c>
      <c r="C136" s="111"/>
      <c r="D136" s="135"/>
      <c r="E136" s="135"/>
      <c r="F136" s="121"/>
      <c r="H136" s="209"/>
    </row>
    <row r="137" spans="1:8" ht="12.75" customHeight="1">
      <c r="A137" s="45"/>
      <c r="B137" s="72" t="s">
        <v>110</v>
      </c>
      <c r="C137" s="114" t="s">
        <v>14</v>
      </c>
      <c r="D137" s="131">
        <f t="shared" ref="D137:D142" si="18">+D11*0.6</f>
        <v>402.96</v>
      </c>
      <c r="E137" s="129"/>
      <c r="F137" s="375">
        <f>D137*E137</f>
        <v>0</v>
      </c>
      <c r="H137" s="209"/>
    </row>
    <row r="138" spans="1:8" ht="12.75" customHeight="1">
      <c r="A138" s="45"/>
      <c r="B138" s="189" t="s">
        <v>114</v>
      </c>
      <c r="C138" s="114" t="s">
        <v>14</v>
      </c>
      <c r="D138" s="131">
        <f t="shared" si="18"/>
        <v>276.822</v>
      </c>
      <c r="E138" s="129"/>
      <c r="F138" s="123">
        <f t="shared" ref="F138:F141" si="19">D138*E138</f>
        <v>0</v>
      </c>
      <c r="H138" s="209"/>
    </row>
    <row r="139" spans="1:8" ht="12.75" customHeight="1">
      <c r="A139" s="45"/>
      <c r="B139" s="189" t="s">
        <v>126</v>
      </c>
      <c r="C139" s="114" t="s">
        <v>14</v>
      </c>
      <c r="D139" s="131">
        <f t="shared" si="18"/>
        <v>123.18</v>
      </c>
      <c r="E139" s="129"/>
      <c r="F139" s="123">
        <f t="shared" si="19"/>
        <v>0</v>
      </c>
      <c r="H139" s="209"/>
    </row>
    <row r="140" spans="1:8" ht="12.75" customHeight="1">
      <c r="A140" s="45"/>
      <c r="B140" s="189" t="s">
        <v>127</v>
      </c>
      <c r="C140" s="114" t="s">
        <v>14</v>
      </c>
      <c r="D140" s="131">
        <f t="shared" si="18"/>
        <v>49.38</v>
      </c>
      <c r="E140" s="129"/>
      <c r="F140" s="123">
        <f t="shared" si="19"/>
        <v>0</v>
      </c>
      <c r="H140" s="209"/>
    </row>
    <row r="141" spans="1:8" ht="12.75" customHeight="1">
      <c r="A141" s="45"/>
      <c r="B141" s="189" t="s">
        <v>128</v>
      </c>
      <c r="C141" s="114" t="s">
        <v>14</v>
      </c>
      <c r="D141" s="131">
        <f t="shared" si="18"/>
        <v>86.28</v>
      </c>
      <c r="E141" s="129"/>
      <c r="F141" s="123">
        <f t="shared" si="19"/>
        <v>0</v>
      </c>
      <c r="H141" s="209"/>
    </row>
    <row r="142" spans="1:8" ht="12.75" customHeight="1">
      <c r="A142" s="45"/>
      <c r="B142" s="189" t="s">
        <v>130</v>
      </c>
      <c r="C142" s="114" t="s">
        <v>14</v>
      </c>
      <c r="D142" s="131">
        <f t="shared" si="18"/>
        <v>43.92</v>
      </c>
      <c r="E142" s="129"/>
      <c r="F142" s="123">
        <f t="shared" ref="F142" si="20">D142*E142</f>
        <v>0</v>
      </c>
      <c r="H142" s="209"/>
    </row>
    <row r="143" spans="1:8" ht="12.75" customHeight="1">
      <c r="A143" s="45"/>
      <c r="B143" s="189" t="s">
        <v>132</v>
      </c>
      <c r="C143" s="114" t="s">
        <v>14</v>
      </c>
      <c r="D143" s="131">
        <f t="shared" ref="D143:D146" si="21">+D17*0.6</f>
        <v>31.2</v>
      </c>
      <c r="E143" s="129"/>
      <c r="F143" s="123">
        <f t="shared" ref="F143:F147" si="22">D143*E143</f>
        <v>0</v>
      </c>
      <c r="H143" s="209"/>
    </row>
    <row r="144" spans="1:8" ht="12.75" customHeight="1">
      <c r="A144" s="45"/>
      <c r="B144" s="189" t="s">
        <v>134</v>
      </c>
      <c r="C144" s="114" t="s">
        <v>14</v>
      </c>
      <c r="D144" s="131">
        <f t="shared" si="21"/>
        <v>28.380000000000003</v>
      </c>
      <c r="E144" s="129"/>
      <c r="F144" s="123">
        <f t="shared" si="22"/>
        <v>0</v>
      </c>
      <c r="H144" s="209"/>
    </row>
    <row r="145" spans="1:8" ht="12.75" customHeight="1">
      <c r="A145" s="45"/>
      <c r="B145" s="189" t="s">
        <v>135</v>
      </c>
      <c r="C145" s="114" t="s">
        <v>14</v>
      </c>
      <c r="D145" s="131">
        <f t="shared" si="21"/>
        <v>57.66</v>
      </c>
      <c r="E145" s="129"/>
      <c r="F145" s="123">
        <f t="shared" si="22"/>
        <v>0</v>
      </c>
      <c r="H145" s="209"/>
    </row>
    <row r="146" spans="1:8" ht="12.75" customHeight="1">
      <c r="A146" s="45"/>
      <c r="B146" s="189" t="s">
        <v>136</v>
      </c>
      <c r="C146" s="114" t="s">
        <v>14</v>
      </c>
      <c r="D146" s="131">
        <f t="shared" si="21"/>
        <v>44.64</v>
      </c>
      <c r="E146" s="129"/>
      <c r="F146" s="123">
        <f t="shared" si="22"/>
        <v>0</v>
      </c>
      <c r="H146" s="209"/>
    </row>
    <row r="147" spans="1:8" ht="12.75" customHeight="1">
      <c r="A147" s="45"/>
      <c r="B147" s="189" t="s">
        <v>138</v>
      </c>
      <c r="C147" s="114" t="s">
        <v>14</v>
      </c>
      <c r="D147" s="131">
        <f>+D21*0.5</f>
        <v>17.25</v>
      </c>
      <c r="E147" s="129"/>
      <c r="F147" s="123">
        <f t="shared" si="22"/>
        <v>0</v>
      </c>
      <c r="H147" s="209"/>
    </row>
    <row r="148" spans="1:8" ht="12.75" customHeight="1">
      <c r="A148" s="45"/>
      <c r="B148" s="189" t="s">
        <v>21</v>
      </c>
      <c r="C148" s="112"/>
      <c r="D148" s="131">
        <f>SUM(D137:D147)</f>
        <v>1161.6720000000003</v>
      </c>
      <c r="E148" s="185"/>
      <c r="F148" s="123"/>
      <c r="H148" s="209"/>
    </row>
    <row r="149" spans="1:8" ht="12.75" customHeight="1">
      <c r="A149" s="45"/>
      <c r="B149" s="72"/>
      <c r="C149" s="111"/>
      <c r="D149" s="131"/>
      <c r="E149" s="135"/>
      <c r="F149" s="121"/>
      <c r="H149" s="51"/>
    </row>
    <row r="150" spans="1:8" ht="140.25" customHeight="1">
      <c r="A150" s="45">
        <f>+A134+1</f>
        <v>8</v>
      </c>
      <c r="B150" s="59" t="s">
        <v>75</v>
      </c>
      <c r="C150" s="111"/>
      <c r="D150" s="131"/>
      <c r="E150" s="132"/>
      <c r="F150" s="133"/>
      <c r="H150" s="51"/>
    </row>
    <row r="151" spans="1:8" ht="15.75" customHeight="1">
      <c r="A151" s="45"/>
      <c r="B151" s="59"/>
      <c r="C151" s="111"/>
      <c r="D151" s="131"/>
      <c r="E151" s="132"/>
      <c r="F151" s="133"/>
      <c r="H151" s="51"/>
    </row>
    <row r="152" spans="1:8" ht="15">
      <c r="A152" s="45"/>
      <c r="B152" s="63" t="s">
        <v>109</v>
      </c>
      <c r="C152" s="111"/>
      <c r="D152" s="135"/>
      <c r="E152" s="135"/>
      <c r="F152" s="121"/>
      <c r="H152" s="51"/>
    </row>
    <row r="153" spans="1:8" ht="12.75" customHeight="1">
      <c r="A153" s="45"/>
      <c r="B153" s="72" t="s">
        <v>110</v>
      </c>
      <c r="C153" s="111" t="s">
        <v>13</v>
      </c>
      <c r="D153" s="131">
        <f>+G11*0.5</f>
        <v>294.95</v>
      </c>
      <c r="E153" s="129"/>
      <c r="F153" s="375">
        <f>D153*E153</f>
        <v>0</v>
      </c>
      <c r="H153" s="51"/>
    </row>
    <row r="154" spans="1:8" ht="12.75" customHeight="1">
      <c r="A154" s="45"/>
      <c r="B154" s="189" t="s">
        <v>114</v>
      </c>
      <c r="C154" s="111" t="s">
        <v>13</v>
      </c>
      <c r="D154" s="131">
        <f>+G12*0.5</f>
        <v>0</v>
      </c>
      <c r="E154" s="129"/>
      <c r="F154" s="123">
        <f t="shared" ref="F154:F157" si="23">D154*E154</f>
        <v>0</v>
      </c>
      <c r="H154" s="51"/>
    </row>
    <row r="155" spans="1:8" ht="12.75" customHeight="1">
      <c r="A155" s="45"/>
      <c r="B155" s="189" t="s">
        <v>126</v>
      </c>
      <c r="C155" s="111" t="s">
        <v>13</v>
      </c>
      <c r="D155" s="131">
        <f t="shared" ref="D155:D157" si="24">+G13*0.5</f>
        <v>91</v>
      </c>
      <c r="E155" s="129"/>
      <c r="F155" s="123">
        <f t="shared" si="23"/>
        <v>0</v>
      </c>
      <c r="H155" s="51"/>
    </row>
    <row r="156" spans="1:8" ht="12.75" customHeight="1">
      <c r="A156" s="45"/>
      <c r="B156" s="189" t="s">
        <v>127</v>
      </c>
      <c r="C156" s="111" t="s">
        <v>13</v>
      </c>
      <c r="D156" s="131">
        <f t="shared" si="24"/>
        <v>0</v>
      </c>
      <c r="E156" s="129"/>
      <c r="F156" s="123">
        <f t="shared" si="23"/>
        <v>0</v>
      </c>
      <c r="H156" s="51"/>
    </row>
    <row r="157" spans="1:8" ht="12.75" customHeight="1">
      <c r="A157" s="45"/>
      <c r="B157" s="189" t="s">
        <v>128</v>
      </c>
      <c r="C157" s="111" t="s">
        <v>13</v>
      </c>
      <c r="D157" s="131">
        <f t="shared" si="24"/>
        <v>0</v>
      </c>
      <c r="E157" s="129"/>
      <c r="F157" s="123">
        <f t="shared" si="23"/>
        <v>0</v>
      </c>
      <c r="H157" s="51"/>
    </row>
    <row r="158" spans="1:8" ht="12.75" customHeight="1">
      <c r="A158" s="45"/>
      <c r="B158" s="189" t="s">
        <v>130</v>
      </c>
      <c r="C158" s="111" t="s">
        <v>13</v>
      </c>
      <c r="D158" s="131">
        <f t="shared" ref="D158:D159" si="25">+G16*0.5</f>
        <v>0</v>
      </c>
      <c r="E158" s="129"/>
      <c r="F158" s="123">
        <f t="shared" ref="F158:F159" si="26">D158*E158</f>
        <v>0</v>
      </c>
      <c r="H158" s="51"/>
    </row>
    <row r="159" spans="1:8" ht="12.75" customHeight="1">
      <c r="A159" s="45"/>
      <c r="B159" s="189" t="s">
        <v>132</v>
      </c>
      <c r="C159" s="111" t="s">
        <v>13</v>
      </c>
      <c r="D159" s="131">
        <f t="shared" si="25"/>
        <v>0</v>
      </c>
      <c r="E159" s="129"/>
      <c r="F159" s="123">
        <f t="shared" si="26"/>
        <v>0</v>
      </c>
      <c r="H159" s="51"/>
    </row>
    <row r="160" spans="1:8" ht="12.75" customHeight="1">
      <c r="A160" s="45"/>
      <c r="B160" s="189" t="s">
        <v>134</v>
      </c>
      <c r="C160" s="111" t="s">
        <v>13</v>
      </c>
      <c r="D160" s="131">
        <f t="shared" ref="D160:D162" si="27">+G18*0.5</f>
        <v>0</v>
      </c>
      <c r="E160" s="129"/>
      <c r="F160" s="123">
        <f t="shared" ref="F160:F163" si="28">D160*E160</f>
        <v>0</v>
      </c>
      <c r="H160" s="51"/>
    </row>
    <row r="161" spans="1:8" ht="12.75" customHeight="1">
      <c r="A161" s="45"/>
      <c r="B161" s="189" t="s">
        <v>135</v>
      </c>
      <c r="C161" s="111" t="s">
        <v>13</v>
      </c>
      <c r="D161" s="131">
        <f t="shared" si="27"/>
        <v>0</v>
      </c>
      <c r="E161" s="129"/>
      <c r="F161" s="123">
        <f t="shared" si="28"/>
        <v>0</v>
      </c>
      <c r="H161" s="51"/>
    </row>
    <row r="162" spans="1:8" ht="12.75" customHeight="1">
      <c r="A162" s="45"/>
      <c r="B162" s="189" t="s">
        <v>136</v>
      </c>
      <c r="C162" s="111" t="s">
        <v>13</v>
      </c>
      <c r="D162" s="131">
        <f t="shared" si="27"/>
        <v>0</v>
      </c>
      <c r="E162" s="129"/>
      <c r="F162" s="123">
        <f t="shared" si="28"/>
        <v>0</v>
      </c>
      <c r="H162" s="51"/>
    </row>
    <row r="163" spans="1:8" ht="12.75" customHeight="1">
      <c r="A163" s="45"/>
      <c r="B163" s="189" t="s">
        <v>138</v>
      </c>
      <c r="C163" s="111" t="s">
        <v>13</v>
      </c>
      <c r="D163" s="131">
        <f>+G21*0.5</f>
        <v>17.25</v>
      </c>
      <c r="E163" s="129"/>
      <c r="F163" s="123">
        <f t="shared" si="28"/>
        <v>0</v>
      </c>
      <c r="H163" s="51"/>
    </row>
    <row r="164" spans="1:8" ht="12.75" customHeight="1">
      <c r="A164" s="45"/>
      <c r="B164" s="189" t="s">
        <v>21</v>
      </c>
      <c r="C164" s="112"/>
      <c r="D164" s="131">
        <f>SUM(D153:D163)</f>
        <v>403.2</v>
      </c>
      <c r="E164" s="185"/>
      <c r="F164" s="123"/>
      <c r="H164" s="51"/>
    </row>
    <row r="165" spans="1:8" ht="12.75" customHeight="1">
      <c r="A165" s="45"/>
      <c r="B165" s="72"/>
      <c r="C165" s="111"/>
      <c r="D165" s="131"/>
      <c r="E165" s="135"/>
      <c r="F165" s="121"/>
      <c r="H165" s="51"/>
    </row>
    <row r="166" spans="1:8" ht="103.5" customHeight="1">
      <c r="A166" s="45">
        <f>+A150+1</f>
        <v>9</v>
      </c>
      <c r="B166" s="249" t="s">
        <v>76</v>
      </c>
      <c r="C166" s="114"/>
      <c r="D166" s="110"/>
      <c r="E166" s="134"/>
      <c r="F166" s="130"/>
      <c r="H166" s="51"/>
    </row>
    <row r="167" spans="1:8" ht="15">
      <c r="A167" s="45"/>
      <c r="B167" s="59"/>
      <c r="C167" s="111"/>
      <c r="D167" s="131"/>
      <c r="E167" s="132"/>
      <c r="F167" s="133"/>
      <c r="H167" s="51"/>
    </row>
    <row r="168" spans="1:8" ht="15">
      <c r="A168" s="45"/>
      <c r="B168" s="63" t="s">
        <v>109</v>
      </c>
      <c r="C168" s="111"/>
      <c r="D168" s="135"/>
      <c r="E168" s="135"/>
      <c r="F168" s="121"/>
      <c r="H168" s="51"/>
    </row>
    <row r="169" spans="1:8" ht="12.75" customHeight="1">
      <c r="A169" s="45"/>
      <c r="B169" s="72" t="s">
        <v>110</v>
      </c>
      <c r="C169" s="111" t="s">
        <v>13</v>
      </c>
      <c r="D169" s="131">
        <f>+(E11+F11)*0.1</f>
        <v>8.1</v>
      </c>
      <c r="E169" s="129"/>
      <c r="F169" s="375">
        <f>D169*E169</f>
        <v>0</v>
      </c>
      <c r="H169" s="190"/>
    </row>
    <row r="170" spans="1:8" ht="12.75" customHeight="1">
      <c r="A170" s="45"/>
      <c r="B170" s="189" t="s">
        <v>114</v>
      </c>
      <c r="C170" s="111" t="s">
        <v>13</v>
      </c>
      <c r="D170" s="131">
        <f t="shared" ref="D170:D173" si="29">+(E12+F12)*0.1</f>
        <v>46.137</v>
      </c>
      <c r="E170" s="129"/>
      <c r="F170" s="123">
        <f t="shared" ref="F170:F173" si="30">D170*E170</f>
        <v>0</v>
      </c>
      <c r="H170" s="190"/>
    </row>
    <row r="171" spans="1:8" ht="12.75" customHeight="1">
      <c r="A171" s="45"/>
      <c r="B171" s="189" t="s">
        <v>126</v>
      </c>
      <c r="C171" s="111" t="s">
        <v>13</v>
      </c>
      <c r="D171" s="131">
        <f t="shared" si="29"/>
        <v>2.33</v>
      </c>
      <c r="E171" s="129"/>
      <c r="F171" s="123">
        <f t="shared" si="30"/>
        <v>0</v>
      </c>
      <c r="H171" s="53"/>
    </row>
    <row r="172" spans="1:8" ht="12.75" customHeight="1">
      <c r="A172" s="45"/>
      <c r="B172" s="189" t="s">
        <v>127</v>
      </c>
      <c r="C172" s="111" t="s">
        <v>13</v>
      </c>
      <c r="D172" s="131">
        <f t="shared" si="29"/>
        <v>8.2300000000000022</v>
      </c>
      <c r="E172" s="129"/>
      <c r="F172" s="123">
        <f t="shared" si="30"/>
        <v>0</v>
      </c>
      <c r="H172" s="53"/>
    </row>
    <row r="173" spans="1:8" ht="12.75" customHeight="1">
      <c r="A173" s="45"/>
      <c r="B173" s="189" t="s">
        <v>128</v>
      </c>
      <c r="C173" s="111" t="s">
        <v>13</v>
      </c>
      <c r="D173" s="131">
        <f t="shared" si="29"/>
        <v>14.380000000000003</v>
      </c>
      <c r="E173" s="129"/>
      <c r="F173" s="123">
        <f t="shared" si="30"/>
        <v>0</v>
      </c>
      <c r="H173" s="190"/>
    </row>
    <row r="174" spans="1:8" ht="12.75" customHeight="1">
      <c r="A174" s="45"/>
      <c r="B174" s="189" t="s">
        <v>130</v>
      </c>
      <c r="C174" s="111" t="s">
        <v>13</v>
      </c>
      <c r="D174" s="131">
        <f t="shared" ref="D174" si="31">+(E16+F16)*0.1</f>
        <v>7.32</v>
      </c>
      <c r="E174" s="129"/>
      <c r="F174" s="123">
        <f t="shared" ref="F174" si="32">D174*E174</f>
        <v>0</v>
      </c>
      <c r="H174" s="190"/>
    </row>
    <row r="175" spans="1:8" ht="12.75" customHeight="1">
      <c r="A175" s="45"/>
      <c r="B175" s="189" t="s">
        <v>132</v>
      </c>
      <c r="C175" s="111" t="s">
        <v>13</v>
      </c>
      <c r="D175" s="131">
        <f t="shared" ref="D175:D178" si="33">+(E17+F17)*0.1</f>
        <v>5.2</v>
      </c>
      <c r="E175" s="129"/>
      <c r="F175" s="123">
        <f t="shared" ref="F175:F178" si="34">D175*E175</f>
        <v>0</v>
      </c>
      <c r="H175" s="190"/>
    </row>
    <row r="176" spans="1:8" ht="12.75" customHeight="1">
      <c r="A176" s="45"/>
      <c r="B176" s="189" t="s">
        <v>134</v>
      </c>
      <c r="C176" s="111" t="s">
        <v>13</v>
      </c>
      <c r="D176" s="131">
        <f t="shared" si="33"/>
        <v>4.7300000000000004</v>
      </c>
      <c r="E176" s="129"/>
      <c r="F176" s="123">
        <f t="shared" si="34"/>
        <v>0</v>
      </c>
      <c r="H176" s="190"/>
    </row>
    <row r="177" spans="1:8" ht="12.75" customHeight="1">
      <c r="A177" s="45"/>
      <c r="B177" s="189" t="s">
        <v>135</v>
      </c>
      <c r="C177" s="111" t="s">
        <v>13</v>
      </c>
      <c r="D177" s="131">
        <f t="shared" si="33"/>
        <v>9.61</v>
      </c>
      <c r="E177" s="129"/>
      <c r="F177" s="123">
        <f t="shared" si="34"/>
        <v>0</v>
      </c>
      <c r="H177" s="190"/>
    </row>
    <row r="178" spans="1:8" ht="12.75" customHeight="1">
      <c r="A178" s="45"/>
      <c r="B178" s="189" t="s">
        <v>136</v>
      </c>
      <c r="C178" s="111" t="s">
        <v>13</v>
      </c>
      <c r="D178" s="131">
        <f t="shared" si="33"/>
        <v>7.4400000000000013</v>
      </c>
      <c r="E178" s="129"/>
      <c r="F178" s="123">
        <f t="shared" si="34"/>
        <v>0</v>
      </c>
      <c r="H178" s="53"/>
    </row>
    <row r="179" spans="1:8" ht="12.75" customHeight="1">
      <c r="A179" s="45"/>
      <c r="B179" s="189" t="s">
        <v>138</v>
      </c>
      <c r="C179" s="111" t="s">
        <v>13</v>
      </c>
      <c r="D179" s="131">
        <f t="shared" ref="D179" si="35">+(E21+F21)*0.1</f>
        <v>0</v>
      </c>
      <c r="E179" s="185"/>
      <c r="F179" s="123">
        <f t="shared" ref="F179" si="36">D179*E179</f>
        <v>0</v>
      </c>
      <c r="H179" s="53"/>
    </row>
    <row r="180" spans="1:8" ht="12.75" customHeight="1">
      <c r="A180" s="45"/>
      <c r="B180" s="189" t="s">
        <v>21</v>
      </c>
      <c r="C180" s="112"/>
      <c r="D180" s="131">
        <f>SUM(D169:D179)</f>
        <v>113.47699999999999</v>
      </c>
      <c r="E180" s="185"/>
      <c r="F180" s="123"/>
      <c r="H180" s="190"/>
    </row>
    <row r="181" spans="1:8" ht="12.75" customHeight="1">
      <c r="A181" s="45"/>
      <c r="B181" s="72"/>
      <c r="C181" s="114"/>
      <c r="D181" s="110"/>
      <c r="E181" s="134"/>
      <c r="F181" s="130"/>
      <c r="H181" s="51"/>
    </row>
    <row r="182" spans="1:8" ht="114.75">
      <c r="A182" s="45">
        <f>+A166+1</f>
        <v>10</v>
      </c>
      <c r="B182" s="249" t="s">
        <v>77</v>
      </c>
      <c r="C182" s="114"/>
      <c r="D182" s="110"/>
      <c r="E182" s="134"/>
      <c r="F182" s="130"/>
      <c r="H182" s="51"/>
    </row>
    <row r="183" spans="1:8" ht="15">
      <c r="A183" s="45"/>
      <c r="B183" s="59"/>
      <c r="C183" s="111"/>
      <c r="D183" s="131"/>
      <c r="E183" s="132"/>
      <c r="F183" s="133"/>
      <c r="H183" s="51"/>
    </row>
    <row r="184" spans="1:8" ht="15">
      <c r="A184" s="45"/>
      <c r="B184" s="63" t="s">
        <v>109</v>
      </c>
      <c r="C184" s="111"/>
      <c r="D184" s="135"/>
      <c r="E184" s="135"/>
      <c r="F184" s="121"/>
      <c r="H184" s="51"/>
    </row>
    <row r="185" spans="1:8" ht="12.75" customHeight="1">
      <c r="A185" s="45"/>
      <c r="B185" s="72" t="s">
        <v>110</v>
      </c>
      <c r="C185" s="111" t="s">
        <v>13</v>
      </c>
      <c r="D185" s="131">
        <f>+D169*2.5</f>
        <v>20.25</v>
      </c>
      <c r="E185" s="129"/>
      <c r="F185" s="375">
        <f>D185*E185</f>
        <v>0</v>
      </c>
      <c r="H185" s="51"/>
    </row>
    <row r="186" spans="1:8" ht="12.75" customHeight="1">
      <c r="A186" s="45"/>
      <c r="B186" s="189" t="s">
        <v>114</v>
      </c>
      <c r="C186" s="111" t="s">
        <v>13</v>
      </c>
      <c r="D186" s="131">
        <f t="shared" ref="D186:D195" si="37">+D170*2.5</f>
        <v>115.3425</v>
      </c>
      <c r="E186" s="129"/>
      <c r="F186" s="123">
        <f t="shared" ref="F186:F189" si="38">D186*E186</f>
        <v>0</v>
      </c>
      <c r="H186" s="51"/>
    </row>
    <row r="187" spans="1:8" ht="12.75" customHeight="1">
      <c r="A187" s="45"/>
      <c r="B187" s="189" t="s">
        <v>126</v>
      </c>
      <c r="C187" s="111" t="s">
        <v>13</v>
      </c>
      <c r="D187" s="131">
        <f t="shared" si="37"/>
        <v>5.8250000000000002</v>
      </c>
      <c r="E187" s="129"/>
      <c r="F187" s="123">
        <f t="shared" si="38"/>
        <v>0</v>
      </c>
      <c r="H187" s="51"/>
    </row>
    <row r="188" spans="1:8" ht="12.75" customHeight="1">
      <c r="A188" s="45"/>
      <c r="B188" s="189" t="s">
        <v>127</v>
      </c>
      <c r="C188" s="111" t="s">
        <v>13</v>
      </c>
      <c r="D188" s="131">
        <f t="shared" si="37"/>
        <v>20.575000000000006</v>
      </c>
      <c r="E188" s="129"/>
      <c r="F188" s="123">
        <f t="shared" si="38"/>
        <v>0</v>
      </c>
      <c r="H188" s="51"/>
    </row>
    <row r="189" spans="1:8" ht="12.75" customHeight="1">
      <c r="A189" s="45"/>
      <c r="B189" s="189" t="s">
        <v>128</v>
      </c>
      <c r="C189" s="111" t="s">
        <v>13</v>
      </c>
      <c r="D189" s="131">
        <f t="shared" si="37"/>
        <v>35.950000000000003</v>
      </c>
      <c r="E189" s="129"/>
      <c r="F189" s="123">
        <f t="shared" si="38"/>
        <v>0</v>
      </c>
      <c r="H189" s="51"/>
    </row>
    <row r="190" spans="1:8" ht="12.75" customHeight="1">
      <c r="A190" s="45"/>
      <c r="B190" s="189" t="s">
        <v>130</v>
      </c>
      <c r="C190" s="111" t="s">
        <v>13</v>
      </c>
      <c r="D190" s="131">
        <f t="shared" si="37"/>
        <v>18.3</v>
      </c>
      <c r="E190" s="129"/>
      <c r="F190" s="123">
        <f t="shared" ref="F190" si="39">D190*E190</f>
        <v>0</v>
      </c>
      <c r="H190" s="51"/>
    </row>
    <row r="191" spans="1:8" ht="12.75" customHeight="1">
      <c r="A191" s="45"/>
      <c r="B191" s="189" t="s">
        <v>132</v>
      </c>
      <c r="C191" s="111" t="s">
        <v>13</v>
      </c>
      <c r="D191" s="131">
        <f t="shared" si="37"/>
        <v>13</v>
      </c>
      <c r="E191" s="129"/>
      <c r="F191" s="123">
        <f t="shared" ref="F191:F195" si="40">D191*E191</f>
        <v>0</v>
      </c>
      <c r="H191" s="51"/>
    </row>
    <row r="192" spans="1:8" ht="12.75" customHeight="1">
      <c r="A192" s="45"/>
      <c r="B192" s="189" t="s">
        <v>134</v>
      </c>
      <c r="C192" s="111" t="s">
        <v>13</v>
      </c>
      <c r="D192" s="131">
        <f t="shared" si="37"/>
        <v>11.825000000000001</v>
      </c>
      <c r="E192" s="129"/>
      <c r="F192" s="123">
        <f t="shared" si="40"/>
        <v>0</v>
      </c>
      <c r="H192" s="51"/>
    </row>
    <row r="193" spans="1:12" ht="12.75" customHeight="1">
      <c r="A193" s="45"/>
      <c r="B193" s="189" t="s">
        <v>135</v>
      </c>
      <c r="C193" s="111" t="s">
        <v>13</v>
      </c>
      <c r="D193" s="131">
        <f t="shared" si="37"/>
        <v>24.024999999999999</v>
      </c>
      <c r="E193" s="129"/>
      <c r="F193" s="123">
        <f t="shared" si="40"/>
        <v>0</v>
      </c>
      <c r="H193" s="51"/>
    </row>
    <row r="194" spans="1:12" ht="12.75" customHeight="1">
      <c r="A194" s="45"/>
      <c r="B194" s="189" t="s">
        <v>136</v>
      </c>
      <c r="C194" s="111" t="s">
        <v>13</v>
      </c>
      <c r="D194" s="131">
        <f t="shared" si="37"/>
        <v>18.600000000000001</v>
      </c>
      <c r="E194" s="129"/>
      <c r="F194" s="123">
        <f t="shared" si="40"/>
        <v>0</v>
      </c>
      <c r="H194" s="51"/>
    </row>
    <row r="195" spans="1:12" ht="12.75" customHeight="1">
      <c r="A195" s="45"/>
      <c r="B195" s="189" t="s">
        <v>138</v>
      </c>
      <c r="C195" s="111" t="s">
        <v>13</v>
      </c>
      <c r="D195" s="131">
        <f t="shared" si="37"/>
        <v>0</v>
      </c>
      <c r="E195" s="129"/>
      <c r="F195" s="123">
        <f t="shared" si="40"/>
        <v>0</v>
      </c>
      <c r="H195" s="51"/>
    </row>
    <row r="196" spans="1:12" ht="12.75" customHeight="1">
      <c r="A196" s="45"/>
      <c r="B196" s="189" t="s">
        <v>21</v>
      </c>
      <c r="C196" s="112"/>
      <c r="D196" s="131">
        <f>SUM(D185:D195)</f>
        <v>283.6925</v>
      </c>
      <c r="E196" s="185"/>
      <c r="F196" s="123"/>
      <c r="H196" s="51"/>
    </row>
    <row r="197" spans="1:12" ht="12.75" customHeight="1">
      <c r="A197" s="45"/>
      <c r="B197" s="72"/>
      <c r="C197" s="114"/>
      <c r="D197" s="110"/>
      <c r="E197" s="134"/>
      <c r="F197" s="130"/>
    </row>
    <row r="198" spans="1:12" ht="206.25" customHeight="1">
      <c r="A198" s="45">
        <f>+A182+1</f>
        <v>11</v>
      </c>
      <c r="B198" s="249" t="s">
        <v>299</v>
      </c>
      <c r="C198" s="114"/>
      <c r="D198" s="110"/>
      <c r="E198" s="134"/>
      <c r="F198" s="130"/>
      <c r="H198" s="175"/>
    </row>
    <row r="199" spans="1:12" ht="12.75" customHeight="1">
      <c r="A199" s="45"/>
      <c r="B199" s="59"/>
      <c r="C199" s="111"/>
      <c r="D199" s="131"/>
      <c r="E199" s="132"/>
      <c r="F199" s="133"/>
      <c r="H199" s="73"/>
      <c r="I199" s="172"/>
      <c r="J199" s="173"/>
      <c r="K199" s="173"/>
      <c r="L199" s="173"/>
    </row>
    <row r="200" spans="1:12" ht="12.75" customHeight="1">
      <c r="A200" s="45"/>
      <c r="B200" s="63" t="s">
        <v>109</v>
      </c>
      <c r="C200" s="111"/>
      <c r="D200" s="135"/>
      <c r="E200" s="135"/>
      <c r="F200" s="121"/>
      <c r="H200" s="175"/>
      <c r="I200" s="176"/>
      <c r="J200" s="174"/>
    </row>
    <row r="201" spans="1:12" ht="12.75" customHeight="1">
      <c r="A201" s="45"/>
      <c r="B201" s="72" t="s">
        <v>110</v>
      </c>
      <c r="C201" s="114" t="s">
        <v>16</v>
      </c>
      <c r="D201" s="131">
        <f>4*3</f>
        <v>12</v>
      </c>
      <c r="E201" s="129"/>
      <c r="F201" s="375">
        <f>D201*E201</f>
        <v>0</v>
      </c>
    </row>
    <row r="202" spans="1:12" ht="12.75" customHeight="1">
      <c r="A202" s="45"/>
      <c r="B202" s="189" t="s">
        <v>114</v>
      </c>
      <c r="C202" s="114" t="s">
        <v>16</v>
      </c>
      <c r="D202" s="131">
        <f>32*3</f>
        <v>96</v>
      </c>
      <c r="E202" s="129"/>
      <c r="F202" s="123">
        <f t="shared" ref="F202:F205" si="41">D202*E202</f>
        <v>0</v>
      </c>
    </row>
    <row r="203" spans="1:12" ht="12.75" customHeight="1">
      <c r="A203" s="45"/>
      <c r="B203" s="189" t="s">
        <v>126</v>
      </c>
      <c r="C203" s="114" t="s">
        <v>16</v>
      </c>
      <c r="D203" s="131">
        <f>10*3</f>
        <v>30</v>
      </c>
      <c r="E203" s="129"/>
      <c r="F203" s="123">
        <f t="shared" si="41"/>
        <v>0</v>
      </c>
    </row>
    <row r="204" spans="1:12" ht="12.75" customHeight="1">
      <c r="A204" s="45"/>
      <c r="B204" s="189" t="s">
        <v>127</v>
      </c>
      <c r="C204" s="114" t="s">
        <v>16</v>
      </c>
      <c r="D204" s="131">
        <v>0</v>
      </c>
      <c r="E204" s="129"/>
      <c r="F204" s="123">
        <f t="shared" si="41"/>
        <v>0</v>
      </c>
    </row>
    <row r="205" spans="1:12" ht="12.75" customHeight="1">
      <c r="A205" s="45"/>
      <c r="B205" s="189" t="s">
        <v>128</v>
      </c>
      <c r="C205" s="114" t="s">
        <v>16</v>
      </c>
      <c r="D205" s="131">
        <f>9*3</f>
        <v>27</v>
      </c>
      <c r="E205" s="129"/>
      <c r="F205" s="123">
        <f t="shared" si="41"/>
        <v>0</v>
      </c>
    </row>
    <row r="206" spans="1:12" ht="12.75" customHeight="1">
      <c r="A206" s="45"/>
      <c r="B206" s="189" t="s">
        <v>130</v>
      </c>
      <c r="C206" s="114" t="s">
        <v>16</v>
      </c>
      <c r="D206" s="131">
        <f>10*3</f>
        <v>30</v>
      </c>
      <c r="E206" s="129"/>
      <c r="F206" s="123">
        <f t="shared" ref="F206" si="42">D206*E206</f>
        <v>0</v>
      </c>
    </row>
    <row r="207" spans="1:12" ht="12.75" customHeight="1">
      <c r="A207" s="45"/>
      <c r="B207" s="189" t="s">
        <v>132</v>
      </c>
      <c r="C207" s="114" t="s">
        <v>16</v>
      </c>
      <c r="D207" s="131">
        <v>0</v>
      </c>
      <c r="E207" s="129"/>
      <c r="F207" s="123">
        <f t="shared" ref="F207:F211" si="43">D207*E207</f>
        <v>0</v>
      </c>
    </row>
    <row r="208" spans="1:12" ht="12.75" customHeight="1">
      <c r="A208" s="45"/>
      <c r="B208" s="189" t="s">
        <v>134</v>
      </c>
      <c r="C208" s="114" t="s">
        <v>16</v>
      </c>
      <c r="D208" s="131">
        <v>0</v>
      </c>
      <c r="E208" s="129"/>
      <c r="F208" s="123">
        <f t="shared" si="43"/>
        <v>0</v>
      </c>
    </row>
    <row r="209" spans="1:9" ht="12.75" customHeight="1">
      <c r="A209" s="45"/>
      <c r="B209" s="189" t="s">
        <v>135</v>
      </c>
      <c r="C209" s="114" t="s">
        <v>16</v>
      </c>
      <c r="D209" s="131">
        <v>0</v>
      </c>
      <c r="E209" s="129"/>
      <c r="F209" s="123">
        <f t="shared" si="43"/>
        <v>0</v>
      </c>
    </row>
    <row r="210" spans="1:9" ht="12.75" customHeight="1">
      <c r="A210" s="45"/>
      <c r="B210" s="189" t="s">
        <v>136</v>
      </c>
      <c r="C210" s="114" t="s">
        <v>16</v>
      </c>
      <c r="D210" s="131">
        <f>12*3</f>
        <v>36</v>
      </c>
      <c r="E210" s="129"/>
      <c r="F210" s="123">
        <f t="shared" si="43"/>
        <v>0</v>
      </c>
    </row>
    <row r="211" spans="1:9" ht="12.75" customHeight="1">
      <c r="A211" s="45"/>
      <c r="B211" s="189" t="s">
        <v>138</v>
      </c>
      <c r="C211" s="114" t="s">
        <v>16</v>
      </c>
      <c r="D211" s="131">
        <v>0</v>
      </c>
      <c r="E211" s="129"/>
      <c r="F211" s="123">
        <f t="shared" si="43"/>
        <v>0</v>
      </c>
    </row>
    <row r="212" spans="1:9" ht="12.75" customHeight="1">
      <c r="A212" s="45"/>
      <c r="B212" s="189" t="s">
        <v>21</v>
      </c>
      <c r="C212" s="112"/>
      <c r="D212" s="131">
        <f>SUM(D201:D211)</f>
        <v>231</v>
      </c>
      <c r="E212" s="185"/>
      <c r="F212" s="123"/>
    </row>
    <row r="213" spans="1:9" ht="12.75" customHeight="1">
      <c r="A213" s="45"/>
      <c r="B213" s="72"/>
      <c r="C213" s="114"/>
      <c r="D213" s="110"/>
      <c r="E213" s="134"/>
      <c r="F213" s="130"/>
    </row>
    <row r="214" spans="1:9" ht="191.25">
      <c r="A214" s="45">
        <f>+A198+1</f>
        <v>12</v>
      </c>
      <c r="B214" s="264" t="s">
        <v>47</v>
      </c>
      <c r="C214" s="114"/>
      <c r="D214" s="110"/>
      <c r="E214" s="134"/>
      <c r="F214" s="130"/>
      <c r="H214" s="73"/>
      <c r="I214" s="172"/>
    </row>
    <row r="215" spans="1:9" ht="12.75" customHeight="1">
      <c r="A215" s="45"/>
      <c r="B215" s="59"/>
      <c r="C215" s="111"/>
      <c r="D215" s="131"/>
      <c r="E215" s="132"/>
      <c r="F215" s="133"/>
      <c r="I215" s="179"/>
    </row>
    <row r="216" spans="1:9" ht="12.75" customHeight="1">
      <c r="A216" s="45"/>
      <c r="B216" s="63" t="s">
        <v>109</v>
      </c>
      <c r="C216" s="111"/>
      <c r="D216" s="135"/>
      <c r="E216" s="135"/>
      <c r="F216" s="121"/>
    </row>
    <row r="217" spans="1:9" ht="12.75" customHeight="1">
      <c r="A217" s="45"/>
      <c r="B217" s="72" t="s">
        <v>110</v>
      </c>
      <c r="C217" s="114" t="s">
        <v>14</v>
      </c>
      <c r="D217" s="131">
        <v>0</v>
      </c>
      <c r="E217" s="129"/>
      <c r="F217" s="375">
        <f>D217*E217</f>
        <v>0</v>
      </c>
    </row>
    <row r="218" spans="1:9" ht="12.75" customHeight="1">
      <c r="A218" s="45"/>
      <c r="B218" s="189" t="s">
        <v>114</v>
      </c>
      <c r="C218" s="114" t="s">
        <v>14</v>
      </c>
      <c r="D218" s="131">
        <v>0</v>
      </c>
      <c r="E218" s="129"/>
      <c r="F218" s="123">
        <f t="shared" ref="F218:F221" si="44">D218*E218</f>
        <v>0</v>
      </c>
    </row>
    <row r="219" spans="1:9" ht="12.75" customHeight="1">
      <c r="A219" s="45"/>
      <c r="B219" s="189" t="s">
        <v>126</v>
      </c>
      <c r="C219" s="114" t="s">
        <v>14</v>
      </c>
      <c r="D219" s="131">
        <v>0</v>
      </c>
      <c r="E219" s="129"/>
      <c r="F219" s="123">
        <f t="shared" si="44"/>
        <v>0</v>
      </c>
    </row>
    <row r="220" spans="1:9" ht="12.75" customHeight="1">
      <c r="A220" s="45"/>
      <c r="B220" s="189" t="s">
        <v>127</v>
      </c>
      <c r="C220" s="114" t="s">
        <v>14</v>
      </c>
      <c r="D220" s="131">
        <v>0</v>
      </c>
      <c r="E220" s="129"/>
      <c r="F220" s="123">
        <f t="shared" si="44"/>
        <v>0</v>
      </c>
    </row>
    <row r="221" spans="1:9" ht="12.75" customHeight="1">
      <c r="A221" s="45"/>
      <c r="B221" s="189" t="s">
        <v>128</v>
      </c>
      <c r="C221" s="114" t="s">
        <v>14</v>
      </c>
      <c r="D221" s="131">
        <f>70*1.2</f>
        <v>84</v>
      </c>
      <c r="E221" s="129"/>
      <c r="F221" s="123">
        <f t="shared" si="44"/>
        <v>0</v>
      </c>
    </row>
    <row r="222" spans="1:9" ht="12.75" customHeight="1">
      <c r="A222" s="45"/>
      <c r="B222" s="189" t="s">
        <v>130</v>
      </c>
      <c r="C222" s="114" t="s">
        <v>14</v>
      </c>
      <c r="D222" s="131">
        <v>0</v>
      </c>
      <c r="E222" s="129"/>
      <c r="F222" s="123">
        <f t="shared" ref="F222" si="45">D222*E222</f>
        <v>0</v>
      </c>
    </row>
    <row r="223" spans="1:9" ht="12.75" customHeight="1">
      <c r="A223" s="45"/>
      <c r="B223" s="189" t="s">
        <v>132</v>
      </c>
      <c r="C223" s="114" t="s">
        <v>14</v>
      </c>
      <c r="D223" s="131">
        <v>0</v>
      </c>
      <c r="E223" s="129"/>
      <c r="F223" s="123">
        <f t="shared" ref="F223:F227" si="46">D223*E223</f>
        <v>0</v>
      </c>
    </row>
    <row r="224" spans="1:9" ht="12.75" customHeight="1">
      <c r="A224" s="45"/>
      <c r="B224" s="189" t="s">
        <v>134</v>
      </c>
      <c r="C224" s="114" t="s">
        <v>14</v>
      </c>
      <c r="D224" s="131">
        <v>0</v>
      </c>
      <c r="E224" s="129"/>
      <c r="F224" s="123">
        <f t="shared" si="46"/>
        <v>0</v>
      </c>
    </row>
    <row r="225" spans="1:10" ht="12.75" customHeight="1">
      <c r="A225" s="45"/>
      <c r="B225" s="189" t="s">
        <v>135</v>
      </c>
      <c r="C225" s="114" t="s">
        <v>14</v>
      </c>
      <c r="D225" s="131">
        <v>0</v>
      </c>
      <c r="E225" s="129"/>
      <c r="F225" s="123">
        <f t="shared" si="46"/>
        <v>0</v>
      </c>
    </row>
    <row r="226" spans="1:10" ht="12.75" customHeight="1">
      <c r="A226" s="45"/>
      <c r="B226" s="189" t="s">
        <v>136</v>
      </c>
      <c r="C226" s="114" t="s">
        <v>14</v>
      </c>
      <c r="D226" s="131">
        <v>0</v>
      </c>
      <c r="E226" s="129"/>
      <c r="F226" s="123">
        <f t="shared" si="46"/>
        <v>0</v>
      </c>
    </row>
    <row r="227" spans="1:10" ht="12.75" customHeight="1">
      <c r="A227" s="45"/>
      <c r="B227" s="189" t="s">
        <v>138</v>
      </c>
      <c r="C227" s="114" t="s">
        <v>14</v>
      </c>
      <c r="D227" s="131">
        <v>0</v>
      </c>
      <c r="E227" s="129"/>
      <c r="F227" s="123">
        <f t="shared" si="46"/>
        <v>0</v>
      </c>
    </row>
    <row r="228" spans="1:10" ht="12.75" customHeight="1">
      <c r="A228" s="45"/>
      <c r="B228" s="189" t="s">
        <v>21</v>
      </c>
      <c r="C228" s="112"/>
      <c r="D228" s="131">
        <f>SUM(D217:D227)</f>
        <v>84</v>
      </c>
      <c r="E228" s="185"/>
      <c r="F228" s="123"/>
    </row>
    <row r="229" spans="1:10" ht="12.75" customHeight="1">
      <c r="A229" s="45"/>
      <c r="B229" s="72"/>
      <c r="C229" s="114"/>
      <c r="D229" s="110"/>
      <c r="E229" s="134"/>
      <c r="F229" s="130"/>
    </row>
    <row r="230" spans="1:10" ht="165.75">
      <c r="A230" s="45">
        <f>+A214+1</f>
        <v>13</v>
      </c>
      <c r="B230" s="264" t="s">
        <v>300</v>
      </c>
      <c r="C230" s="114"/>
      <c r="D230" s="110"/>
      <c r="E230" s="134"/>
      <c r="F230" s="130"/>
      <c r="H230" s="396"/>
      <c r="I230" s="396"/>
      <c r="J230" s="397"/>
    </row>
    <row r="231" spans="1:10" ht="12.75" customHeight="1">
      <c r="A231" s="45"/>
      <c r="B231" s="59"/>
      <c r="C231" s="111"/>
      <c r="D231" s="131"/>
      <c r="E231" s="132"/>
      <c r="F231" s="133"/>
    </row>
    <row r="232" spans="1:10" ht="12.75" customHeight="1">
      <c r="A232" s="45"/>
      <c r="B232" s="63" t="s">
        <v>109</v>
      </c>
      <c r="C232" s="111"/>
      <c r="D232" s="135"/>
      <c r="E232" s="135"/>
      <c r="F232" s="121"/>
    </row>
    <row r="233" spans="1:10" ht="12.75" customHeight="1">
      <c r="A233" s="45"/>
      <c r="B233" s="72" t="s">
        <v>110</v>
      </c>
      <c r="C233" s="114" t="s">
        <v>13</v>
      </c>
      <c r="D233" s="131">
        <v>0</v>
      </c>
      <c r="E233" s="129"/>
      <c r="F233" s="375">
        <f>D233*E233</f>
        <v>0</v>
      </c>
    </row>
    <row r="234" spans="1:10" ht="12.75" customHeight="1">
      <c r="A234" s="45"/>
      <c r="B234" s="189" t="s">
        <v>114</v>
      </c>
      <c r="C234" s="114" t="s">
        <v>13</v>
      </c>
      <c r="D234" s="131">
        <v>0</v>
      </c>
      <c r="E234" s="129"/>
      <c r="F234" s="123">
        <f t="shared" ref="F234:F237" si="47">D234*E234</f>
        <v>0</v>
      </c>
    </row>
    <row r="235" spans="1:10" ht="12.75" customHeight="1">
      <c r="A235" s="45"/>
      <c r="B235" s="189" t="s">
        <v>126</v>
      </c>
      <c r="C235" s="114" t="s">
        <v>13</v>
      </c>
      <c r="D235" s="131">
        <v>0</v>
      </c>
      <c r="E235" s="129"/>
      <c r="F235" s="123">
        <f t="shared" si="47"/>
        <v>0</v>
      </c>
    </row>
    <row r="236" spans="1:10" ht="12.75" customHeight="1">
      <c r="A236" s="45"/>
      <c r="B236" s="189" t="s">
        <v>127</v>
      </c>
      <c r="C236" s="114" t="s">
        <v>13</v>
      </c>
      <c r="D236" s="131">
        <v>0</v>
      </c>
      <c r="E236" s="129"/>
      <c r="F236" s="123">
        <f t="shared" si="47"/>
        <v>0</v>
      </c>
    </row>
    <row r="237" spans="1:10" ht="12.75" customHeight="1">
      <c r="A237" s="45"/>
      <c r="B237" s="189" t="s">
        <v>128</v>
      </c>
      <c r="C237" s="114" t="s">
        <v>13</v>
      </c>
      <c r="D237" s="131">
        <f>70*0.5</f>
        <v>35</v>
      </c>
      <c r="E237" s="129"/>
      <c r="F237" s="123">
        <f t="shared" si="47"/>
        <v>0</v>
      </c>
    </row>
    <row r="238" spans="1:10" ht="12.75" customHeight="1">
      <c r="A238" s="45"/>
      <c r="B238" s="189" t="s">
        <v>130</v>
      </c>
      <c r="C238" s="114" t="s">
        <v>13</v>
      </c>
      <c r="D238" s="131">
        <f>2*70*0.5</f>
        <v>70</v>
      </c>
      <c r="E238" s="129"/>
      <c r="F238" s="123">
        <f t="shared" ref="F238" si="48">D238*E238</f>
        <v>0</v>
      </c>
      <c r="I238" s="195"/>
    </row>
    <row r="239" spans="1:10" ht="12.75" customHeight="1">
      <c r="A239" s="45"/>
      <c r="B239" s="189" t="s">
        <v>132</v>
      </c>
      <c r="C239" s="114" t="s">
        <v>13</v>
      </c>
      <c r="D239" s="131">
        <v>0</v>
      </c>
      <c r="E239" s="129"/>
      <c r="F239" s="123">
        <f t="shared" ref="F239:F243" si="49">D239*E239</f>
        <v>0</v>
      </c>
    </row>
    <row r="240" spans="1:10" ht="12.75" customHeight="1">
      <c r="A240" s="45"/>
      <c r="B240" s="189" t="s">
        <v>134</v>
      </c>
      <c r="C240" s="114" t="s">
        <v>13</v>
      </c>
      <c r="D240" s="131">
        <v>0</v>
      </c>
      <c r="E240" s="129"/>
      <c r="F240" s="123">
        <f t="shared" si="49"/>
        <v>0</v>
      </c>
    </row>
    <row r="241" spans="1:6" ht="12.75" customHeight="1">
      <c r="A241" s="45"/>
      <c r="B241" s="189" t="s">
        <v>135</v>
      </c>
      <c r="C241" s="114" t="s">
        <v>13</v>
      </c>
      <c r="D241" s="131">
        <v>0</v>
      </c>
      <c r="E241" s="129"/>
      <c r="F241" s="123">
        <f t="shared" si="49"/>
        <v>0</v>
      </c>
    </row>
    <row r="242" spans="1:6" ht="12.75" customHeight="1">
      <c r="A242" s="45"/>
      <c r="B242" s="189" t="s">
        <v>136</v>
      </c>
      <c r="C242" s="114" t="s">
        <v>13</v>
      </c>
      <c r="D242" s="131">
        <v>0</v>
      </c>
      <c r="E242" s="129"/>
      <c r="F242" s="123">
        <f t="shared" si="49"/>
        <v>0</v>
      </c>
    </row>
    <row r="243" spans="1:6" ht="12.75" customHeight="1">
      <c r="A243" s="45"/>
      <c r="B243" s="189" t="s">
        <v>138</v>
      </c>
      <c r="C243" s="114" t="s">
        <v>13</v>
      </c>
      <c r="D243" s="131">
        <v>0</v>
      </c>
      <c r="E243" s="129"/>
      <c r="F243" s="123">
        <f t="shared" si="49"/>
        <v>0</v>
      </c>
    </row>
    <row r="244" spans="1:6" ht="12.75" customHeight="1">
      <c r="A244" s="45"/>
      <c r="B244" s="189" t="s">
        <v>21</v>
      </c>
      <c r="C244" s="112"/>
      <c r="D244" s="131">
        <f>SUM(D233:D243)</f>
        <v>105</v>
      </c>
      <c r="E244" s="185"/>
      <c r="F244" s="123"/>
    </row>
    <row r="245" spans="1:6" ht="12.75" customHeight="1">
      <c r="A245" s="45"/>
      <c r="B245" s="59"/>
      <c r="C245" s="115"/>
      <c r="D245" s="135"/>
      <c r="E245" s="136"/>
      <c r="F245" s="137"/>
    </row>
    <row r="246" spans="1:6" ht="140.25">
      <c r="A246" s="45">
        <f>+A230+1</f>
        <v>14</v>
      </c>
      <c r="B246" s="20" t="s">
        <v>80</v>
      </c>
      <c r="C246" s="36"/>
      <c r="D246" s="135"/>
      <c r="E246" s="135"/>
      <c r="F246" s="121"/>
    </row>
    <row r="247" spans="1:6" ht="15">
      <c r="A247" s="45"/>
      <c r="B247" s="59"/>
      <c r="C247" s="111"/>
      <c r="D247" s="131"/>
      <c r="E247" s="132"/>
      <c r="F247" s="133"/>
    </row>
    <row r="248" spans="1:6" ht="15">
      <c r="A248" s="45"/>
      <c r="B248" s="63" t="s">
        <v>109</v>
      </c>
      <c r="C248" s="111"/>
      <c r="D248" s="135"/>
      <c r="E248" s="135"/>
      <c r="F248" s="121"/>
    </row>
    <row r="249" spans="1:6" ht="15">
      <c r="A249" s="45"/>
      <c r="B249" s="72" t="s">
        <v>110</v>
      </c>
      <c r="C249" s="114" t="s">
        <v>13</v>
      </c>
      <c r="D249" s="131">
        <f>+(E11+F11)*1.3</f>
        <v>105.3</v>
      </c>
      <c r="E249" s="129"/>
      <c r="F249" s="375">
        <f>D249*E249</f>
        <v>0</v>
      </c>
    </row>
    <row r="250" spans="1:6" ht="15">
      <c r="A250" s="45"/>
      <c r="B250" s="189" t="s">
        <v>114</v>
      </c>
      <c r="C250" s="114" t="s">
        <v>13</v>
      </c>
      <c r="D250" s="131">
        <f>+(E12+F12)*1.3</f>
        <v>599.78100000000006</v>
      </c>
      <c r="E250" s="129"/>
      <c r="F250" s="123">
        <f t="shared" ref="F250:F253" si="50">D250*E250</f>
        <v>0</v>
      </c>
    </row>
    <row r="251" spans="1:6" ht="15">
      <c r="A251" s="45"/>
      <c r="B251" s="189" t="s">
        <v>126</v>
      </c>
      <c r="C251" s="114" t="s">
        <v>13</v>
      </c>
      <c r="D251" s="131">
        <f>+(E13+F13)*1.3</f>
        <v>30.290000000000003</v>
      </c>
      <c r="E251" s="129"/>
      <c r="F251" s="123">
        <f t="shared" si="50"/>
        <v>0</v>
      </c>
    </row>
    <row r="252" spans="1:6" ht="15">
      <c r="A252" s="45"/>
      <c r="B252" s="189" t="s">
        <v>127</v>
      </c>
      <c r="C252" s="114" t="s">
        <v>13</v>
      </c>
      <c r="D252" s="131">
        <f>+(E14+F14)*0.82</f>
        <v>67.486000000000004</v>
      </c>
      <c r="E252" s="129"/>
      <c r="F252" s="123">
        <f t="shared" si="50"/>
        <v>0</v>
      </c>
    </row>
    <row r="253" spans="1:6" ht="15">
      <c r="A253" s="45"/>
      <c r="B253" s="189" t="s">
        <v>128</v>
      </c>
      <c r="C253" s="114" t="s">
        <v>13</v>
      </c>
      <c r="D253" s="131">
        <f>+(E15+F15)*1.3</f>
        <v>186.94000000000003</v>
      </c>
      <c r="E253" s="129"/>
      <c r="F253" s="123">
        <f t="shared" si="50"/>
        <v>0</v>
      </c>
    </row>
    <row r="254" spans="1:6" ht="15">
      <c r="A254" s="45"/>
      <c r="B254" s="189" t="s">
        <v>130</v>
      </c>
      <c r="C254" s="114" t="s">
        <v>13</v>
      </c>
      <c r="D254" s="131">
        <f>+(E16+F16)*0.9</f>
        <v>65.88000000000001</v>
      </c>
      <c r="E254" s="129"/>
      <c r="F254" s="123">
        <f t="shared" ref="F254" si="51">D254*E254</f>
        <v>0</v>
      </c>
    </row>
    <row r="255" spans="1:6" ht="15">
      <c r="A255" s="45"/>
      <c r="B255" s="189" t="s">
        <v>132</v>
      </c>
      <c r="C255" s="114" t="s">
        <v>13</v>
      </c>
      <c r="D255" s="131">
        <f>+(E17+F17)*1.5</f>
        <v>78</v>
      </c>
      <c r="E255" s="129"/>
      <c r="F255" s="123">
        <f t="shared" ref="F255:F259" si="52">D255*E255</f>
        <v>0</v>
      </c>
    </row>
    <row r="256" spans="1:6" ht="15">
      <c r="A256" s="45"/>
      <c r="B256" s="189" t="s">
        <v>134</v>
      </c>
      <c r="C256" s="114" t="s">
        <v>13</v>
      </c>
      <c r="D256" s="131">
        <f>+(E18+F18)*1.5</f>
        <v>70.95</v>
      </c>
      <c r="E256" s="129"/>
      <c r="F256" s="123">
        <f t="shared" si="52"/>
        <v>0</v>
      </c>
    </row>
    <row r="257" spans="1:9" ht="15">
      <c r="A257" s="45"/>
      <c r="B257" s="189" t="s">
        <v>135</v>
      </c>
      <c r="C257" s="114" t="s">
        <v>13</v>
      </c>
      <c r="D257" s="131">
        <f>+(E19+F19)*1.4</f>
        <v>134.54</v>
      </c>
      <c r="E257" s="129"/>
      <c r="F257" s="123">
        <f t="shared" si="52"/>
        <v>0</v>
      </c>
    </row>
    <row r="258" spans="1:9" ht="15">
      <c r="A258" s="45"/>
      <c r="B258" s="189" t="s">
        <v>136</v>
      </c>
      <c r="C258" s="114" t="s">
        <v>13</v>
      </c>
      <c r="D258" s="131">
        <f>+(E20+F20)*0.9</f>
        <v>66.960000000000008</v>
      </c>
      <c r="E258" s="129"/>
      <c r="F258" s="123">
        <f t="shared" si="52"/>
        <v>0</v>
      </c>
    </row>
    <row r="259" spans="1:9" ht="15">
      <c r="A259" s="45"/>
      <c r="B259" s="189" t="s">
        <v>138</v>
      </c>
      <c r="C259" s="114" t="s">
        <v>13</v>
      </c>
      <c r="D259" s="131">
        <f>+(E21+F21)*1.3</f>
        <v>0</v>
      </c>
      <c r="E259" s="129"/>
      <c r="F259" s="123">
        <f t="shared" si="52"/>
        <v>0</v>
      </c>
    </row>
    <row r="260" spans="1:9" ht="15">
      <c r="A260" s="45"/>
      <c r="B260" s="189" t="s">
        <v>21</v>
      </c>
      <c r="C260" s="112"/>
      <c r="D260" s="131">
        <f>SUM(D249:D259)</f>
        <v>1406.1270000000002</v>
      </c>
      <c r="E260" s="185"/>
      <c r="F260" s="123"/>
    </row>
    <row r="261" spans="1:9" ht="12.75" customHeight="1">
      <c r="A261" s="45"/>
      <c r="B261" s="72"/>
      <c r="C261" s="111"/>
      <c r="D261" s="131"/>
      <c r="E261" s="134"/>
      <c r="F261" s="130"/>
      <c r="G261" s="380"/>
    </row>
    <row r="262" spans="1:9" ht="15">
      <c r="A262" s="45"/>
      <c r="B262" s="189"/>
      <c r="C262" s="114"/>
      <c r="D262" s="131"/>
      <c r="E262" s="185"/>
      <c r="F262" s="123"/>
      <c r="G262" s="380"/>
    </row>
    <row r="263" spans="1:9" ht="102">
      <c r="A263" s="45">
        <f>+A246+1</f>
        <v>15</v>
      </c>
      <c r="B263" s="20" t="s">
        <v>79</v>
      </c>
      <c r="C263" s="111"/>
      <c r="D263" s="131"/>
      <c r="E263" s="135"/>
      <c r="F263" s="121"/>
    </row>
    <row r="264" spans="1:9" ht="12.75" customHeight="1">
      <c r="A264" s="45"/>
      <c r="B264" s="59"/>
      <c r="C264" s="111"/>
      <c r="D264" s="131"/>
      <c r="E264" s="132"/>
      <c r="F264" s="133"/>
      <c r="H264"/>
      <c r="I264"/>
    </row>
    <row r="265" spans="1:9" ht="12.75" customHeight="1">
      <c r="A265" s="45"/>
      <c r="B265" s="63" t="s">
        <v>109</v>
      </c>
      <c r="C265" s="111"/>
      <c r="D265" s="135"/>
      <c r="E265" s="135"/>
      <c r="F265" s="121"/>
      <c r="H265"/>
      <c r="I265"/>
    </row>
    <row r="266" spans="1:9" ht="12.75" customHeight="1">
      <c r="A266" s="45"/>
      <c r="B266" s="72" t="s">
        <v>110</v>
      </c>
      <c r="C266" s="114" t="s">
        <v>13</v>
      </c>
      <c r="D266" s="131">
        <f t="shared" ref="D266:D276" si="53">(D153+D169+D185+D249)</f>
        <v>428.6</v>
      </c>
      <c r="E266" s="129"/>
      <c r="F266" s="375">
        <f>D266*E266</f>
        <v>0</v>
      </c>
      <c r="H266"/>
      <c r="I266"/>
    </row>
    <row r="267" spans="1:9" ht="12.75" customHeight="1">
      <c r="A267" s="45"/>
      <c r="B267" s="189" t="s">
        <v>114</v>
      </c>
      <c r="C267" s="114" t="s">
        <v>13</v>
      </c>
      <c r="D267" s="131">
        <f t="shared" si="53"/>
        <v>761.26050000000009</v>
      </c>
      <c r="E267" s="129"/>
      <c r="F267" s="123">
        <f t="shared" ref="F267:F270" si="54">D267*E267</f>
        <v>0</v>
      </c>
      <c r="H267"/>
      <c r="I267"/>
    </row>
    <row r="268" spans="1:9" ht="12.75" customHeight="1">
      <c r="A268" s="45"/>
      <c r="B268" s="189" t="s">
        <v>126</v>
      </c>
      <c r="C268" s="114" t="s">
        <v>13</v>
      </c>
      <c r="D268" s="131">
        <f t="shared" si="53"/>
        <v>129.44499999999999</v>
      </c>
      <c r="E268" s="129"/>
      <c r="F268" s="123">
        <f t="shared" si="54"/>
        <v>0</v>
      </c>
      <c r="H268"/>
      <c r="I268"/>
    </row>
    <row r="269" spans="1:9" ht="12.75" customHeight="1">
      <c r="A269" s="45"/>
      <c r="B269" s="189" t="s">
        <v>127</v>
      </c>
      <c r="C269" s="114" t="s">
        <v>13</v>
      </c>
      <c r="D269" s="131">
        <f t="shared" si="53"/>
        <v>96.291000000000011</v>
      </c>
      <c r="E269" s="129"/>
      <c r="F269" s="123">
        <f t="shared" si="54"/>
        <v>0</v>
      </c>
      <c r="H269"/>
      <c r="I269"/>
    </row>
    <row r="270" spans="1:9" ht="12.75" customHeight="1">
      <c r="A270" s="45"/>
      <c r="B270" s="189" t="s">
        <v>128</v>
      </c>
      <c r="C270" s="114" t="s">
        <v>13</v>
      </c>
      <c r="D270" s="131">
        <f t="shared" si="53"/>
        <v>237.27000000000004</v>
      </c>
      <c r="E270" s="129"/>
      <c r="F270" s="123">
        <f t="shared" si="54"/>
        <v>0</v>
      </c>
      <c r="H270"/>
      <c r="I270"/>
    </row>
    <row r="271" spans="1:9" ht="12.75" customHeight="1">
      <c r="A271" s="45"/>
      <c r="B271" s="189" t="s">
        <v>130</v>
      </c>
      <c r="C271" s="114" t="s">
        <v>13</v>
      </c>
      <c r="D271" s="131">
        <f t="shared" si="53"/>
        <v>91.500000000000014</v>
      </c>
      <c r="E271" s="129"/>
      <c r="F271" s="123">
        <f t="shared" ref="F271" si="55">D271*E271</f>
        <v>0</v>
      </c>
      <c r="H271"/>
      <c r="I271"/>
    </row>
    <row r="272" spans="1:9" ht="12.75" customHeight="1">
      <c r="A272" s="45"/>
      <c r="B272" s="189" t="s">
        <v>132</v>
      </c>
      <c r="C272" s="114" t="s">
        <v>13</v>
      </c>
      <c r="D272" s="131">
        <f t="shared" si="53"/>
        <v>96.2</v>
      </c>
      <c r="E272" s="129"/>
      <c r="F272" s="123">
        <f t="shared" ref="F272:F276" si="56">D272*E272</f>
        <v>0</v>
      </c>
      <c r="H272"/>
      <c r="I272"/>
    </row>
    <row r="273" spans="1:9" ht="12.75" customHeight="1">
      <c r="A273" s="45"/>
      <c r="B273" s="189" t="s">
        <v>134</v>
      </c>
      <c r="C273" s="114" t="s">
        <v>13</v>
      </c>
      <c r="D273" s="131">
        <f t="shared" si="53"/>
        <v>87.504999999999995</v>
      </c>
      <c r="E273" s="129"/>
      <c r="F273" s="123">
        <f t="shared" si="56"/>
        <v>0</v>
      </c>
      <c r="H273"/>
      <c r="I273"/>
    </row>
    <row r="274" spans="1:9" ht="12.75" customHeight="1">
      <c r="A274" s="45"/>
      <c r="B274" s="189" t="s">
        <v>135</v>
      </c>
      <c r="C274" s="114" t="s">
        <v>13</v>
      </c>
      <c r="D274" s="131">
        <f t="shared" si="53"/>
        <v>168.17499999999998</v>
      </c>
      <c r="E274" s="129"/>
      <c r="F274" s="123">
        <f t="shared" si="56"/>
        <v>0</v>
      </c>
      <c r="H274"/>
      <c r="I274"/>
    </row>
    <row r="275" spans="1:9" ht="12.75" customHeight="1">
      <c r="A275" s="45"/>
      <c r="B275" s="189" t="s">
        <v>136</v>
      </c>
      <c r="C275" s="114" t="s">
        <v>13</v>
      </c>
      <c r="D275" s="131">
        <f t="shared" si="53"/>
        <v>93.000000000000014</v>
      </c>
      <c r="E275" s="129"/>
      <c r="F275" s="123">
        <f t="shared" si="56"/>
        <v>0</v>
      </c>
      <c r="H275"/>
      <c r="I275"/>
    </row>
    <row r="276" spans="1:9" ht="12.75" customHeight="1">
      <c r="A276" s="45"/>
      <c r="B276" s="189" t="s">
        <v>138</v>
      </c>
      <c r="C276" s="114" t="s">
        <v>13</v>
      </c>
      <c r="D276" s="131">
        <f t="shared" si="53"/>
        <v>17.25</v>
      </c>
      <c r="E276" s="129"/>
      <c r="F276" s="123">
        <f t="shared" si="56"/>
        <v>0</v>
      </c>
      <c r="H276"/>
      <c r="I276"/>
    </row>
    <row r="277" spans="1:9" ht="12.75" customHeight="1">
      <c r="A277" s="45"/>
      <c r="B277" s="189" t="s">
        <v>21</v>
      </c>
      <c r="C277" s="112"/>
      <c r="D277" s="131">
        <f>SUM(D266:D276)</f>
        <v>2206.4965000000002</v>
      </c>
      <c r="E277" s="185"/>
      <c r="F277" s="123"/>
      <c r="H277"/>
      <c r="I277"/>
    </row>
    <row r="278" spans="1:9" ht="12.75" customHeight="1">
      <c r="A278" s="45"/>
      <c r="B278" s="20"/>
      <c r="C278" s="111"/>
      <c r="D278" s="135"/>
      <c r="E278" s="136"/>
      <c r="F278" s="123"/>
      <c r="H278"/>
      <c r="I278"/>
    </row>
    <row r="279" spans="1:9" ht="76.5">
      <c r="A279" s="45">
        <f>+A263+1</f>
        <v>16</v>
      </c>
      <c r="B279" s="20" t="s">
        <v>124</v>
      </c>
      <c r="C279" s="111"/>
      <c r="D279" s="131"/>
      <c r="E279" s="135"/>
      <c r="F279" s="121"/>
    </row>
    <row r="280" spans="1:9" ht="12.75" customHeight="1">
      <c r="A280" s="45"/>
      <c r="B280" s="59"/>
      <c r="C280" s="111"/>
      <c r="D280" s="131"/>
      <c r="E280" s="132"/>
      <c r="F280" s="133"/>
      <c r="H280"/>
      <c r="I280"/>
    </row>
    <row r="281" spans="1:9" ht="12.75" customHeight="1">
      <c r="A281" s="45"/>
      <c r="B281" s="63" t="s">
        <v>109</v>
      </c>
      <c r="C281" s="111"/>
      <c r="D281" s="135"/>
      <c r="E281" s="135"/>
      <c r="F281" s="121"/>
      <c r="H281"/>
      <c r="I281"/>
    </row>
    <row r="282" spans="1:9" ht="12.75" customHeight="1">
      <c r="A282" s="45"/>
      <c r="B282" s="72" t="s">
        <v>110</v>
      </c>
      <c r="C282" s="114" t="s">
        <v>13</v>
      </c>
      <c r="D282" s="131">
        <f>(D57+D73+D89)-D266</f>
        <v>821.4</v>
      </c>
      <c r="E282" s="129"/>
      <c r="F282" s="375">
        <f>D282*E282</f>
        <v>0</v>
      </c>
      <c r="H282"/>
      <c r="I282"/>
    </row>
    <row r="283" spans="1:9" ht="12.75" customHeight="1">
      <c r="A283" s="45"/>
      <c r="B283" s="189" t="s">
        <v>114</v>
      </c>
      <c r="C283" s="114" t="s">
        <v>13</v>
      </c>
      <c r="D283" s="131">
        <f>(D58+D74+D90)-D267</f>
        <v>66.739499999999907</v>
      </c>
      <c r="E283" s="129"/>
      <c r="F283" s="123">
        <f t="shared" ref="F283:F286" si="57">D283*E283</f>
        <v>0</v>
      </c>
      <c r="H283"/>
      <c r="I283"/>
    </row>
    <row r="284" spans="1:9" ht="12.75" customHeight="1">
      <c r="A284" s="45"/>
      <c r="B284" s="189" t="s">
        <v>126</v>
      </c>
      <c r="C284" s="114" t="s">
        <v>13</v>
      </c>
      <c r="D284" s="131">
        <f>(D59+D75+D91)-D268</f>
        <v>212.55499999999995</v>
      </c>
      <c r="E284" s="129"/>
      <c r="F284" s="123">
        <f t="shared" si="57"/>
        <v>0</v>
      </c>
      <c r="H284"/>
      <c r="I284"/>
    </row>
    <row r="285" spans="1:9" ht="12.75" customHeight="1">
      <c r="A285" s="45"/>
      <c r="B285" s="189" t="s">
        <v>127</v>
      </c>
      <c r="C285" s="114" t="s">
        <v>13</v>
      </c>
      <c r="D285" s="131">
        <v>0</v>
      </c>
      <c r="E285" s="129"/>
      <c r="F285" s="123">
        <f t="shared" si="57"/>
        <v>0</v>
      </c>
      <c r="H285"/>
      <c r="I285"/>
    </row>
    <row r="286" spans="1:9" ht="12.75" customHeight="1">
      <c r="A286" s="45"/>
      <c r="B286" s="189" t="s">
        <v>128</v>
      </c>
      <c r="C286" s="114" t="s">
        <v>13</v>
      </c>
      <c r="D286" s="131">
        <f>(D61+D77+D93)-D270</f>
        <v>20.729999999999961</v>
      </c>
      <c r="E286" s="129"/>
      <c r="F286" s="123">
        <f t="shared" si="57"/>
        <v>0</v>
      </c>
      <c r="H286"/>
      <c r="I286"/>
    </row>
    <row r="287" spans="1:9" ht="12.75" customHeight="1">
      <c r="A287" s="45"/>
      <c r="B287" s="189" t="s">
        <v>130</v>
      </c>
      <c r="C287" s="114" t="s">
        <v>13</v>
      </c>
      <c r="D287" s="131">
        <v>0</v>
      </c>
      <c r="E287" s="129"/>
      <c r="F287" s="123">
        <f t="shared" ref="F287:F292" si="58">D287*E287</f>
        <v>0</v>
      </c>
      <c r="H287"/>
      <c r="I287"/>
    </row>
    <row r="288" spans="1:9" ht="12.75" customHeight="1">
      <c r="A288" s="45"/>
      <c r="B288" s="189" t="s">
        <v>132</v>
      </c>
      <c r="C288" s="114" t="s">
        <v>13</v>
      </c>
      <c r="D288" s="131">
        <v>0</v>
      </c>
      <c r="E288" s="129"/>
      <c r="F288" s="123">
        <f t="shared" si="58"/>
        <v>0</v>
      </c>
      <c r="H288"/>
      <c r="I288"/>
    </row>
    <row r="289" spans="1:9" ht="12.75" customHeight="1">
      <c r="A289" s="45"/>
      <c r="B289" s="189" t="s">
        <v>134</v>
      </c>
      <c r="C289" s="114" t="s">
        <v>131</v>
      </c>
      <c r="D289" s="131">
        <v>0</v>
      </c>
      <c r="E289" s="129"/>
      <c r="F289" s="123">
        <f t="shared" si="58"/>
        <v>0</v>
      </c>
      <c r="H289"/>
      <c r="I289"/>
    </row>
    <row r="290" spans="1:9" ht="12.75" customHeight="1">
      <c r="A290" s="45"/>
      <c r="B290" s="189" t="s">
        <v>135</v>
      </c>
      <c r="C290" s="114" t="s">
        <v>13</v>
      </c>
      <c r="D290" s="131">
        <v>0</v>
      </c>
      <c r="E290" s="129"/>
      <c r="F290" s="123">
        <f t="shared" si="58"/>
        <v>0</v>
      </c>
      <c r="H290"/>
      <c r="I290"/>
    </row>
    <row r="291" spans="1:9" ht="12.75" customHeight="1">
      <c r="A291" s="45"/>
      <c r="B291" s="189" t="s">
        <v>136</v>
      </c>
      <c r="C291" s="114" t="s">
        <v>13</v>
      </c>
      <c r="D291" s="131">
        <v>0</v>
      </c>
      <c r="E291" s="129"/>
      <c r="F291" s="123">
        <f t="shared" si="58"/>
        <v>0</v>
      </c>
      <c r="H291"/>
      <c r="I291"/>
    </row>
    <row r="292" spans="1:9" ht="12.75" customHeight="1">
      <c r="A292" s="45"/>
      <c r="B292" s="189" t="s">
        <v>138</v>
      </c>
      <c r="C292" s="114" t="s">
        <v>13</v>
      </c>
      <c r="D292" s="131">
        <f>(D67+D83+D99)-D276</f>
        <v>22.75</v>
      </c>
      <c r="E292" s="129"/>
      <c r="F292" s="123">
        <f t="shared" si="58"/>
        <v>0</v>
      </c>
      <c r="H292"/>
      <c r="I292"/>
    </row>
    <row r="293" spans="1:9" ht="12.75" customHeight="1">
      <c r="A293" s="45"/>
      <c r="B293" s="189" t="s">
        <v>21</v>
      </c>
      <c r="C293" s="112"/>
      <c r="D293" s="131">
        <f>SUM(D282:D292)</f>
        <v>1144.1744999999999</v>
      </c>
      <c r="E293" s="185"/>
      <c r="F293" s="123"/>
      <c r="H293"/>
      <c r="I293"/>
    </row>
    <row r="294" spans="1:9" ht="12.75" customHeight="1">
      <c r="A294" s="45"/>
      <c r="B294" s="189"/>
      <c r="C294" s="112"/>
      <c r="D294" s="131"/>
      <c r="E294" s="185"/>
      <c r="F294" s="123"/>
      <c r="H294"/>
      <c r="I294"/>
    </row>
    <row r="295" spans="1:9" ht="12.75" customHeight="1">
      <c r="A295" s="45"/>
      <c r="B295" s="189"/>
      <c r="C295" s="112"/>
      <c r="D295" s="131"/>
      <c r="E295" s="185"/>
      <c r="F295" s="123"/>
      <c r="H295"/>
      <c r="I295"/>
    </row>
    <row r="296" spans="1:9" ht="12.75" customHeight="1">
      <c r="A296" s="45"/>
      <c r="B296" s="20" t="s">
        <v>63</v>
      </c>
      <c r="C296" s="111"/>
      <c r="D296" s="135"/>
      <c r="E296" s="136"/>
      <c r="F296" s="123"/>
      <c r="H296"/>
      <c r="I296"/>
    </row>
    <row r="297" spans="1:9" ht="12.75" customHeight="1">
      <c r="A297" s="45"/>
      <c r="B297" s="59"/>
      <c r="C297" s="111"/>
      <c r="D297" s="131"/>
      <c r="E297" s="132"/>
      <c r="F297" s="133"/>
      <c r="H297"/>
      <c r="I297"/>
    </row>
    <row r="298" spans="1:9" ht="12.75" customHeight="1">
      <c r="A298" s="45"/>
      <c r="B298" s="63" t="s">
        <v>109</v>
      </c>
      <c r="C298" s="111"/>
      <c r="D298" s="135"/>
      <c r="E298" s="135"/>
      <c r="F298" s="121"/>
      <c r="H298"/>
      <c r="I298"/>
    </row>
    <row r="299" spans="1:9" ht="12.75" customHeight="1">
      <c r="A299" s="45"/>
      <c r="B299" s="72" t="s">
        <v>110</v>
      </c>
      <c r="C299" s="114"/>
      <c r="D299" s="131"/>
      <c r="E299" s="129"/>
      <c r="F299" s="375">
        <f t="shared" ref="F299:F309" si="59">ROUND(+F41+F57+F73+F89+F105+F121+F137+F153+F169+F185+F201+F217+F233+F249+F266+F282,0)</f>
        <v>0</v>
      </c>
      <c r="H299"/>
      <c r="I299"/>
    </row>
    <row r="300" spans="1:9" ht="12.75" customHeight="1">
      <c r="A300" s="45"/>
      <c r="B300" s="189" t="s">
        <v>114</v>
      </c>
      <c r="C300" s="114"/>
      <c r="D300" s="131"/>
      <c r="E300" s="129"/>
      <c r="F300" s="375">
        <f t="shared" si="59"/>
        <v>0</v>
      </c>
      <c r="H300"/>
      <c r="I300"/>
    </row>
    <row r="301" spans="1:9" ht="12.75" customHeight="1">
      <c r="A301" s="45"/>
      <c r="B301" s="189" t="s">
        <v>126</v>
      </c>
      <c r="C301" s="114"/>
      <c r="D301" s="131"/>
      <c r="E301" s="129"/>
      <c r="F301" s="375">
        <f t="shared" si="59"/>
        <v>0</v>
      </c>
      <c r="H301"/>
      <c r="I301"/>
    </row>
    <row r="302" spans="1:9" ht="12.75" customHeight="1">
      <c r="A302" s="45"/>
      <c r="B302" s="189" t="s">
        <v>127</v>
      </c>
      <c r="C302" s="114"/>
      <c r="D302" s="131"/>
      <c r="E302" s="129"/>
      <c r="F302" s="375">
        <f t="shared" si="59"/>
        <v>0</v>
      </c>
      <c r="H302"/>
      <c r="I302"/>
    </row>
    <row r="303" spans="1:9" ht="12.75" customHeight="1">
      <c r="A303" s="45"/>
      <c r="B303" s="189" t="s">
        <v>128</v>
      </c>
      <c r="C303" s="114"/>
      <c r="D303" s="131"/>
      <c r="E303" s="129"/>
      <c r="F303" s="375">
        <f t="shared" si="59"/>
        <v>0</v>
      </c>
      <c r="H303"/>
      <c r="I303"/>
    </row>
    <row r="304" spans="1:9" ht="12.75" customHeight="1">
      <c r="A304" s="45"/>
      <c r="B304" s="189" t="s">
        <v>130</v>
      </c>
      <c r="C304" s="114"/>
      <c r="D304" s="131"/>
      <c r="E304" s="129"/>
      <c r="F304" s="375">
        <f t="shared" si="59"/>
        <v>0</v>
      </c>
      <c r="H304"/>
      <c r="I304"/>
    </row>
    <row r="305" spans="1:9" ht="12.75" customHeight="1">
      <c r="A305" s="45"/>
      <c r="B305" s="189" t="s">
        <v>132</v>
      </c>
      <c r="C305" s="114"/>
      <c r="D305" s="131"/>
      <c r="E305" s="129"/>
      <c r="F305" s="375">
        <f t="shared" si="59"/>
        <v>0</v>
      </c>
      <c r="H305"/>
      <c r="I305"/>
    </row>
    <row r="306" spans="1:9" ht="12.75" customHeight="1">
      <c r="A306" s="45"/>
      <c r="B306" s="189" t="s">
        <v>134</v>
      </c>
      <c r="C306" s="114"/>
      <c r="D306" s="131"/>
      <c r="E306" s="129"/>
      <c r="F306" s="375">
        <f t="shared" si="59"/>
        <v>0</v>
      </c>
      <c r="H306"/>
      <c r="I306"/>
    </row>
    <row r="307" spans="1:9" ht="12.75" customHeight="1">
      <c r="A307" s="45"/>
      <c r="B307" s="189" t="s">
        <v>135</v>
      </c>
      <c r="C307" s="114"/>
      <c r="D307" s="131"/>
      <c r="E307" s="129"/>
      <c r="F307" s="375">
        <f t="shared" si="59"/>
        <v>0</v>
      </c>
      <c r="H307"/>
      <c r="I307"/>
    </row>
    <row r="308" spans="1:9" ht="12.75" customHeight="1">
      <c r="A308" s="45"/>
      <c r="B308" s="189" t="s">
        <v>136</v>
      </c>
      <c r="C308" s="114"/>
      <c r="D308" s="131"/>
      <c r="E308" s="129"/>
      <c r="F308" s="375">
        <f t="shared" si="59"/>
        <v>0</v>
      </c>
      <c r="H308"/>
      <c r="I308"/>
    </row>
    <row r="309" spans="1:9" ht="12.75" customHeight="1">
      <c r="A309" s="45"/>
      <c r="B309" s="189" t="s">
        <v>138</v>
      </c>
      <c r="C309" s="114"/>
      <c r="D309" s="131"/>
      <c r="E309" s="129"/>
      <c r="F309" s="375">
        <f t="shared" si="59"/>
        <v>0</v>
      </c>
      <c r="H309"/>
      <c r="I309"/>
    </row>
    <row r="310" spans="1:9" ht="12.75" customHeight="1">
      <c r="A310" s="45"/>
      <c r="B310" s="20"/>
      <c r="C310" s="111"/>
      <c r="D310" s="135"/>
      <c r="E310" s="136"/>
      <c r="F310" s="123"/>
      <c r="H310"/>
      <c r="I310"/>
    </row>
    <row r="311" spans="1:9" ht="16.5" thickBot="1">
      <c r="A311" s="22" t="s">
        <v>36</v>
      </c>
      <c r="B311" s="109" t="s">
        <v>45</v>
      </c>
      <c r="C311" s="116"/>
      <c r="D311" s="135"/>
      <c r="E311" s="105" t="s">
        <v>35</v>
      </c>
      <c r="F311" s="105">
        <f>SUM(F299:F309)</f>
        <v>0</v>
      </c>
      <c r="H311"/>
      <c r="I311"/>
    </row>
    <row r="312" spans="1:9" ht="12.75" customHeight="1" thickTop="1">
      <c r="A312" s="45"/>
      <c r="B312" s="20"/>
      <c r="C312" s="116"/>
      <c r="D312" s="135"/>
      <c r="E312" s="135"/>
      <c r="F312" s="121"/>
      <c r="H312"/>
      <c r="I312"/>
    </row>
    <row r="313" spans="1:9" ht="12.75" customHeight="1">
      <c r="A313" s="45"/>
      <c r="B313" s="20"/>
      <c r="C313" s="116"/>
      <c r="D313" s="135"/>
      <c r="E313" s="135"/>
      <c r="F313" s="121"/>
      <c r="H313"/>
      <c r="I313"/>
    </row>
    <row r="314" spans="1:9" ht="12.75" customHeight="1">
      <c r="A314" s="45"/>
      <c r="B314" s="20"/>
      <c r="C314" s="111"/>
      <c r="D314" s="135"/>
      <c r="E314" s="135"/>
      <c r="F314" s="121"/>
      <c r="H314"/>
      <c r="I314"/>
    </row>
    <row r="315" spans="1:9" ht="12.75" customHeight="1">
      <c r="A315" s="45"/>
      <c r="B315" s="55"/>
      <c r="C315" s="111"/>
      <c r="D315" s="135"/>
      <c r="E315" s="135"/>
      <c r="F315" s="121"/>
      <c r="H315"/>
      <c r="I315"/>
    </row>
    <row r="316" spans="1:9" ht="12.75" customHeight="1">
      <c r="A316" s="45"/>
      <c r="B316" s="55"/>
      <c r="C316" s="111"/>
      <c r="D316" s="135"/>
      <c r="E316" s="135"/>
      <c r="F316" s="121"/>
      <c r="H316"/>
      <c r="I316"/>
    </row>
    <row r="318" spans="1:9" ht="12.75" customHeight="1">
      <c r="B318" s="69"/>
      <c r="C318" s="114"/>
      <c r="D318" s="110"/>
      <c r="E318" s="134"/>
      <c r="F318" s="130"/>
      <c r="H318"/>
      <c r="I318"/>
    </row>
    <row r="320" spans="1:9" ht="12.75" customHeight="1">
      <c r="B320" s="66"/>
      <c r="C320" s="117"/>
      <c r="D320" s="138"/>
      <c r="E320" s="139"/>
      <c r="F320" s="123"/>
      <c r="H320"/>
      <c r="I320"/>
    </row>
  </sheetData>
  <pageMargins left="0.78740157480314965" right="0.19685039370078741" top="0.19685039370078741" bottom="0.19685039370078741" header="0" footer="0.19685039370078741"/>
  <pageSetup paperSize="9" orientation="portrait" r:id="rId1"/>
  <headerFooter>
    <oddFooter>Stran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F186"/>
  <sheetViews>
    <sheetView showZeros="0" topLeftCell="A10" zoomScaleNormal="100" workbookViewId="0">
      <selection activeCell="E19" sqref="E19"/>
    </sheetView>
  </sheetViews>
  <sheetFormatPr defaultRowHeight="12.75" customHeight="1"/>
  <cols>
    <col min="1" max="1" width="5.85546875" style="79" customWidth="1"/>
    <col min="2" max="2" width="30.7109375" style="79" customWidth="1"/>
    <col min="3" max="3" width="4.7109375" style="145" customWidth="1"/>
    <col min="4" max="5" width="12.7109375" style="118" customWidth="1"/>
    <col min="6" max="6" width="12.7109375" style="119" customWidth="1"/>
    <col min="250" max="250" width="4.7109375" customWidth="1"/>
    <col min="251" max="251" width="30.7109375" customWidth="1"/>
    <col min="252" max="252" width="4.7109375" customWidth="1"/>
    <col min="253" max="253" width="13.7109375" customWidth="1"/>
    <col min="254" max="256" width="12.7109375" customWidth="1"/>
    <col min="258" max="258" width="21" customWidth="1"/>
    <col min="259" max="259" width="36.5703125" customWidth="1"/>
    <col min="506" max="506" width="4.7109375" customWidth="1"/>
    <col min="507" max="507" width="30.7109375" customWidth="1"/>
    <col min="508" max="508" width="4.7109375" customWidth="1"/>
    <col min="509" max="509" width="13.7109375" customWidth="1"/>
    <col min="510" max="512" width="12.7109375" customWidth="1"/>
    <col min="514" max="514" width="21" customWidth="1"/>
    <col min="515" max="515" width="36.5703125" customWidth="1"/>
    <col min="762" max="762" width="4.7109375" customWidth="1"/>
    <col min="763" max="763" width="30.7109375" customWidth="1"/>
    <col min="764" max="764" width="4.7109375" customWidth="1"/>
    <col min="765" max="765" width="13.7109375" customWidth="1"/>
    <col min="766" max="768" width="12.7109375" customWidth="1"/>
    <col min="770" max="770" width="21" customWidth="1"/>
    <col min="771" max="771" width="36.5703125" customWidth="1"/>
    <col min="1018" max="1018" width="4.7109375" customWidth="1"/>
    <col min="1019" max="1019" width="30.7109375" customWidth="1"/>
    <col min="1020" max="1020" width="4.7109375" customWidth="1"/>
    <col min="1021" max="1021" width="13.7109375" customWidth="1"/>
    <col min="1022" max="1024" width="12.7109375" customWidth="1"/>
    <col min="1026" max="1026" width="21" customWidth="1"/>
    <col min="1027" max="1027" width="36.5703125" customWidth="1"/>
    <col min="1274" max="1274" width="4.7109375" customWidth="1"/>
    <col min="1275" max="1275" width="30.7109375" customWidth="1"/>
    <col min="1276" max="1276" width="4.7109375" customWidth="1"/>
    <col min="1277" max="1277" width="13.7109375" customWidth="1"/>
    <col min="1278" max="1280" width="12.7109375" customWidth="1"/>
    <col min="1282" max="1282" width="21" customWidth="1"/>
    <col min="1283" max="1283" width="36.5703125" customWidth="1"/>
    <col min="1530" max="1530" width="4.7109375" customWidth="1"/>
    <col min="1531" max="1531" width="30.7109375" customWidth="1"/>
    <col min="1532" max="1532" width="4.7109375" customWidth="1"/>
    <col min="1533" max="1533" width="13.7109375" customWidth="1"/>
    <col min="1534" max="1536" width="12.7109375" customWidth="1"/>
    <col min="1538" max="1538" width="21" customWidth="1"/>
    <col min="1539" max="1539" width="36.5703125" customWidth="1"/>
    <col min="1786" max="1786" width="4.7109375" customWidth="1"/>
    <col min="1787" max="1787" width="30.7109375" customWidth="1"/>
    <col min="1788" max="1788" width="4.7109375" customWidth="1"/>
    <col min="1789" max="1789" width="13.7109375" customWidth="1"/>
    <col min="1790" max="1792" width="12.7109375" customWidth="1"/>
    <col min="1794" max="1794" width="21" customWidth="1"/>
    <col min="1795" max="1795" width="36.5703125" customWidth="1"/>
    <col min="2042" max="2042" width="4.7109375" customWidth="1"/>
    <col min="2043" max="2043" width="30.7109375" customWidth="1"/>
    <col min="2044" max="2044" width="4.7109375" customWidth="1"/>
    <col min="2045" max="2045" width="13.7109375" customWidth="1"/>
    <col min="2046" max="2048" width="12.7109375" customWidth="1"/>
    <col min="2050" max="2050" width="21" customWidth="1"/>
    <col min="2051" max="2051" width="36.5703125" customWidth="1"/>
    <col min="2298" max="2298" width="4.7109375" customWidth="1"/>
    <col min="2299" max="2299" width="30.7109375" customWidth="1"/>
    <col min="2300" max="2300" width="4.7109375" customWidth="1"/>
    <col min="2301" max="2301" width="13.7109375" customWidth="1"/>
    <col min="2302" max="2304" width="12.7109375" customWidth="1"/>
    <col min="2306" max="2306" width="21" customWidth="1"/>
    <col min="2307" max="2307" width="36.5703125" customWidth="1"/>
    <col min="2554" max="2554" width="4.7109375" customWidth="1"/>
    <col min="2555" max="2555" width="30.7109375" customWidth="1"/>
    <col min="2556" max="2556" width="4.7109375" customWidth="1"/>
    <col min="2557" max="2557" width="13.7109375" customWidth="1"/>
    <col min="2558" max="2560" width="12.7109375" customWidth="1"/>
    <col min="2562" max="2562" width="21" customWidth="1"/>
    <col min="2563" max="2563" width="36.5703125" customWidth="1"/>
    <col min="2810" max="2810" width="4.7109375" customWidth="1"/>
    <col min="2811" max="2811" width="30.7109375" customWidth="1"/>
    <col min="2812" max="2812" width="4.7109375" customWidth="1"/>
    <col min="2813" max="2813" width="13.7109375" customWidth="1"/>
    <col min="2814" max="2816" width="12.7109375" customWidth="1"/>
    <col min="2818" max="2818" width="21" customWidth="1"/>
    <col min="2819" max="2819" width="36.5703125" customWidth="1"/>
    <col min="3066" max="3066" width="4.7109375" customWidth="1"/>
    <col min="3067" max="3067" width="30.7109375" customWidth="1"/>
    <col min="3068" max="3068" width="4.7109375" customWidth="1"/>
    <col min="3069" max="3069" width="13.7109375" customWidth="1"/>
    <col min="3070" max="3072" width="12.7109375" customWidth="1"/>
    <col min="3074" max="3074" width="21" customWidth="1"/>
    <col min="3075" max="3075" width="36.5703125" customWidth="1"/>
    <col min="3322" max="3322" width="4.7109375" customWidth="1"/>
    <col min="3323" max="3323" width="30.7109375" customWidth="1"/>
    <col min="3324" max="3324" width="4.7109375" customWidth="1"/>
    <col min="3325" max="3325" width="13.7109375" customWidth="1"/>
    <col min="3326" max="3328" width="12.7109375" customWidth="1"/>
    <col min="3330" max="3330" width="21" customWidth="1"/>
    <col min="3331" max="3331" width="36.5703125" customWidth="1"/>
    <col min="3578" max="3578" width="4.7109375" customWidth="1"/>
    <col min="3579" max="3579" width="30.7109375" customWidth="1"/>
    <col min="3580" max="3580" width="4.7109375" customWidth="1"/>
    <col min="3581" max="3581" width="13.7109375" customWidth="1"/>
    <col min="3582" max="3584" width="12.7109375" customWidth="1"/>
    <col min="3586" max="3586" width="21" customWidth="1"/>
    <col min="3587" max="3587" width="36.5703125" customWidth="1"/>
    <col min="3834" max="3834" width="4.7109375" customWidth="1"/>
    <col min="3835" max="3835" width="30.7109375" customWidth="1"/>
    <col min="3836" max="3836" width="4.7109375" customWidth="1"/>
    <col min="3837" max="3837" width="13.7109375" customWidth="1"/>
    <col min="3838" max="3840" width="12.7109375" customWidth="1"/>
    <col min="3842" max="3842" width="21" customWidth="1"/>
    <col min="3843" max="3843" width="36.5703125" customWidth="1"/>
    <col min="4090" max="4090" width="4.7109375" customWidth="1"/>
    <col min="4091" max="4091" width="30.7109375" customWidth="1"/>
    <col min="4092" max="4092" width="4.7109375" customWidth="1"/>
    <col min="4093" max="4093" width="13.7109375" customWidth="1"/>
    <col min="4094" max="4096" width="12.7109375" customWidth="1"/>
    <col min="4098" max="4098" width="21" customWidth="1"/>
    <col min="4099" max="4099" width="36.5703125" customWidth="1"/>
    <col min="4346" max="4346" width="4.7109375" customWidth="1"/>
    <col min="4347" max="4347" width="30.7109375" customWidth="1"/>
    <col min="4348" max="4348" width="4.7109375" customWidth="1"/>
    <col min="4349" max="4349" width="13.7109375" customWidth="1"/>
    <col min="4350" max="4352" width="12.7109375" customWidth="1"/>
    <col min="4354" max="4354" width="21" customWidth="1"/>
    <col min="4355" max="4355" width="36.5703125" customWidth="1"/>
    <col min="4602" max="4602" width="4.7109375" customWidth="1"/>
    <col min="4603" max="4603" width="30.7109375" customWidth="1"/>
    <col min="4604" max="4604" width="4.7109375" customWidth="1"/>
    <col min="4605" max="4605" width="13.7109375" customWidth="1"/>
    <col min="4606" max="4608" width="12.7109375" customWidth="1"/>
    <col min="4610" max="4610" width="21" customWidth="1"/>
    <col min="4611" max="4611" width="36.5703125" customWidth="1"/>
    <col min="4858" max="4858" width="4.7109375" customWidth="1"/>
    <col min="4859" max="4859" width="30.7109375" customWidth="1"/>
    <col min="4860" max="4860" width="4.7109375" customWidth="1"/>
    <col min="4861" max="4861" width="13.7109375" customWidth="1"/>
    <col min="4862" max="4864" width="12.7109375" customWidth="1"/>
    <col min="4866" max="4866" width="21" customWidth="1"/>
    <col min="4867" max="4867" width="36.5703125" customWidth="1"/>
    <col min="5114" max="5114" width="4.7109375" customWidth="1"/>
    <col min="5115" max="5115" width="30.7109375" customWidth="1"/>
    <col min="5116" max="5116" width="4.7109375" customWidth="1"/>
    <col min="5117" max="5117" width="13.7109375" customWidth="1"/>
    <col min="5118" max="5120" width="12.7109375" customWidth="1"/>
    <col min="5122" max="5122" width="21" customWidth="1"/>
    <col min="5123" max="5123" width="36.5703125" customWidth="1"/>
    <col min="5370" max="5370" width="4.7109375" customWidth="1"/>
    <col min="5371" max="5371" width="30.7109375" customWidth="1"/>
    <col min="5372" max="5372" width="4.7109375" customWidth="1"/>
    <col min="5373" max="5373" width="13.7109375" customWidth="1"/>
    <col min="5374" max="5376" width="12.7109375" customWidth="1"/>
    <col min="5378" max="5378" width="21" customWidth="1"/>
    <col min="5379" max="5379" width="36.5703125" customWidth="1"/>
    <col min="5626" max="5626" width="4.7109375" customWidth="1"/>
    <col min="5627" max="5627" width="30.7109375" customWidth="1"/>
    <col min="5628" max="5628" width="4.7109375" customWidth="1"/>
    <col min="5629" max="5629" width="13.7109375" customWidth="1"/>
    <col min="5630" max="5632" width="12.7109375" customWidth="1"/>
    <col min="5634" max="5634" width="21" customWidth="1"/>
    <col min="5635" max="5635" width="36.5703125" customWidth="1"/>
    <col min="5882" max="5882" width="4.7109375" customWidth="1"/>
    <col min="5883" max="5883" width="30.7109375" customWidth="1"/>
    <col min="5884" max="5884" width="4.7109375" customWidth="1"/>
    <col min="5885" max="5885" width="13.7109375" customWidth="1"/>
    <col min="5886" max="5888" width="12.7109375" customWidth="1"/>
    <col min="5890" max="5890" width="21" customWidth="1"/>
    <col min="5891" max="5891" width="36.5703125" customWidth="1"/>
    <col min="6138" max="6138" width="4.7109375" customWidth="1"/>
    <col min="6139" max="6139" width="30.7109375" customWidth="1"/>
    <col min="6140" max="6140" width="4.7109375" customWidth="1"/>
    <col min="6141" max="6141" width="13.7109375" customWidth="1"/>
    <col min="6142" max="6144" width="12.7109375" customWidth="1"/>
    <col min="6146" max="6146" width="21" customWidth="1"/>
    <col min="6147" max="6147" width="36.5703125" customWidth="1"/>
    <col min="6394" max="6394" width="4.7109375" customWidth="1"/>
    <col min="6395" max="6395" width="30.7109375" customWidth="1"/>
    <col min="6396" max="6396" width="4.7109375" customWidth="1"/>
    <col min="6397" max="6397" width="13.7109375" customWidth="1"/>
    <col min="6398" max="6400" width="12.7109375" customWidth="1"/>
    <col min="6402" max="6402" width="21" customWidth="1"/>
    <col min="6403" max="6403" width="36.5703125" customWidth="1"/>
    <col min="6650" max="6650" width="4.7109375" customWidth="1"/>
    <col min="6651" max="6651" width="30.7109375" customWidth="1"/>
    <col min="6652" max="6652" width="4.7109375" customWidth="1"/>
    <col min="6653" max="6653" width="13.7109375" customWidth="1"/>
    <col min="6654" max="6656" width="12.7109375" customWidth="1"/>
    <col min="6658" max="6658" width="21" customWidth="1"/>
    <col min="6659" max="6659" width="36.5703125" customWidth="1"/>
    <col min="6906" max="6906" width="4.7109375" customWidth="1"/>
    <col min="6907" max="6907" width="30.7109375" customWidth="1"/>
    <col min="6908" max="6908" width="4.7109375" customWidth="1"/>
    <col min="6909" max="6909" width="13.7109375" customWidth="1"/>
    <col min="6910" max="6912" width="12.7109375" customWidth="1"/>
    <col min="6914" max="6914" width="21" customWidth="1"/>
    <col min="6915" max="6915" width="36.5703125" customWidth="1"/>
    <col min="7162" max="7162" width="4.7109375" customWidth="1"/>
    <col min="7163" max="7163" width="30.7109375" customWidth="1"/>
    <col min="7164" max="7164" width="4.7109375" customWidth="1"/>
    <col min="7165" max="7165" width="13.7109375" customWidth="1"/>
    <col min="7166" max="7168" width="12.7109375" customWidth="1"/>
    <col min="7170" max="7170" width="21" customWidth="1"/>
    <col min="7171" max="7171" width="36.5703125" customWidth="1"/>
    <col min="7418" max="7418" width="4.7109375" customWidth="1"/>
    <col min="7419" max="7419" width="30.7109375" customWidth="1"/>
    <col min="7420" max="7420" width="4.7109375" customWidth="1"/>
    <col min="7421" max="7421" width="13.7109375" customWidth="1"/>
    <col min="7422" max="7424" width="12.7109375" customWidth="1"/>
    <col min="7426" max="7426" width="21" customWidth="1"/>
    <col min="7427" max="7427" width="36.5703125" customWidth="1"/>
    <col min="7674" max="7674" width="4.7109375" customWidth="1"/>
    <col min="7675" max="7675" width="30.7109375" customWidth="1"/>
    <col min="7676" max="7676" width="4.7109375" customWidth="1"/>
    <col min="7677" max="7677" width="13.7109375" customWidth="1"/>
    <col min="7678" max="7680" width="12.7109375" customWidth="1"/>
    <col min="7682" max="7682" width="21" customWidth="1"/>
    <col min="7683" max="7683" width="36.5703125" customWidth="1"/>
    <col min="7930" max="7930" width="4.7109375" customWidth="1"/>
    <col min="7931" max="7931" width="30.7109375" customWidth="1"/>
    <col min="7932" max="7932" width="4.7109375" customWidth="1"/>
    <col min="7933" max="7933" width="13.7109375" customWidth="1"/>
    <col min="7934" max="7936" width="12.7109375" customWidth="1"/>
    <col min="7938" max="7938" width="21" customWidth="1"/>
    <col min="7939" max="7939" width="36.5703125" customWidth="1"/>
    <col min="8186" max="8186" width="4.7109375" customWidth="1"/>
    <col min="8187" max="8187" width="30.7109375" customWidth="1"/>
    <col min="8188" max="8188" width="4.7109375" customWidth="1"/>
    <col min="8189" max="8189" width="13.7109375" customWidth="1"/>
    <col min="8190" max="8192" width="12.7109375" customWidth="1"/>
    <col min="8194" max="8194" width="21" customWidth="1"/>
    <col min="8195" max="8195" width="36.5703125" customWidth="1"/>
    <col min="8442" max="8442" width="4.7109375" customWidth="1"/>
    <col min="8443" max="8443" width="30.7109375" customWidth="1"/>
    <col min="8444" max="8444" width="4.7109375" customWidth="1"/>
    <col min="8445" max="8445" width="13.7109375" customWidth="1"/>
    <col min="8446" max="8448" width="12.7109375" customWidth="1"/>
    <col min="8450" max="8450" width="21" customWidth="1"/>
    <col min="8451" max="8451" width="36.5703125" customWidth="1"/>
    <col min="8698" max="8698" width="4.7109375" customWidth="1"/>
    <col min="8699" max="8699" width="30.7109375" customWidth="1"/>
    <col min="8700" max="8700" width="4.7109375" customWidth="1"/>
    <col min="8701" max="8701" width="13.7109375" customWidth="1"/>
    <col min="8702" max="8704" width="12.7109375" customWidth="1"/>
    <col min="8706" max="8706" width="21" customWidth="1"/>
    <col min="8707" max="8707" width="36.5703125" customWidth="1"/>
    <col min="8954" max="8954" width="4.7109375" customWidth="1"/>
    <col min="8955" max="8955" width="30.7109375" customWidth="1"/>
    <col min="8956" max="8956" width="4.7109375" customWidth="1"/>
    <col min="8957" max="8957" width="13.7109375" customWidth="1"/>
    <col min="8958" max="8960" width="12.7109375" customWidth="1"/>
    <col min="8962" max="8962" width="21" customWidth="1"/>
    <col min="8963" max="8963" width="36.5703125" customWidth="1"/>
    <col min="9210" max="9210" width="4.7109375" customWidth="1"/>
    <col min="9211" max="9211" width="30.7109375" customWidth="1"/>
    <col min="9212" max="9212" width="4.7109375" customWidth="1"/>
    <col min="9213" max="9213" width="13.7109375" customWidth="1"/>
    <col min="9214" max="9216" width="12.7109375" customWidth="1"/>
    <col min="9218" max="9218" width="21" customWidth="1"/>
    <col min="9219" max="9219" width="36.5703125" customWidth="1"/>
    <col min="9466" max="9466" width="4.7109375" customWidth="1"/>
    <col min="9467" max="9467" width="30.7109375" customWidth="1"/>
    <col min="9468" max="9468" width="4.7109375" customWidth="1"/>
    <col min="9469" max="9469" width="13.7109375" customWidth="1"/>
    <col min="9470" max="9472" width="12.7109375" customWidth="1"/>
    <col min="9474" max="9474" width="21" customWidth="1"/>
    <col min="9475" max="9475" width="36.5703125" customWidth="1"/>
    <col min="9722" max="9722" width="4.7109375" customWidth="1"/>
    <col min="9723" max="9723" width="30.7109375" customWidth="1"/>
    <col min="9724" max="9724" width="4.7109375" customWidth="1"/>
    <col min="9725" max="9725" width="13.7109375" customWidth="1"/>
    <col min="9726" max="9728" width="12.7109375" customWidth="1"/>
    <col min="9730" max="9730" width="21" customWidth="1"/>
    <col min="9731" max="9731" width="36.5703125" customWidth="1"/>
    <col min="9978" max="9978" width="4.7109375" customWidth="1"/>
    <col min="9979" max="9979" width="30.7109375" customWidth="1"/>
    <col min="9980" max="9980" width="4.7109375" customWidth="1"/>
    <col min="9981" max="9981" width="13.7109375" customWidth="1"/>
    <col min="9982" max="9984" width="12.7109375" customWidth="1"/>
    <col min="9986" max="9986" width="21" customWidth="1"/>
    <col min="9987" max="9987" width="36.5703125" customWidth="1"/>
    <col min="10234" max="10234" width="4.7109375" customWidth="1"/>
    <col min="10235" max="10235" width="30.7109375" customWidth="1"/>
    <col min="10236" max="10236" width="4.7109375" customWidth="1"/>
    <col min="10237" max="10237" width="13.7109375" customWidth="1"/>
    <col min="10238" max="10240" width="12.7109375" customWidth="1"/>
    <col min="10242" max="10242" width="21" customWidth="1"/>
    <col min="10243" max="10243" width="36.5703125" customWidth="1"/>
    <col min="10490" max="10490" width="4.7109375" customWidth="1"/>
    <col min="10491" max="10491" width="30.7109375" customWidth="1"/>
    <col min="10492" max="10492" width="4.7109375" customWidth="1"/>
    <col min="10493" max="10493" width="13.7109375" customWidth="1"/>
    <col min="10494" max="10496" width="12.7109375" customWidth="1"/>
    <col min="10498" max="10498" width="21" customWidth="1"/>
    <col min="10499" max="10499" width="36.5703125" customWidth="1"/>
    <col min="10746" max="10746" width="4.7109375" customWidth="1"/>
    <col min="10747" max="10747" width="30.7109375" customWidth="1"/>
    <col min="10748" max="10748" width="4.7109375" customWidth="1"/>
    <col min="10749" max="10749" width="13.7109375" customWidth="1"/>
    <col min="10750" max="10752" width="12.7109375" customWidth="1"/>
    <col min="10754" max="10754" width="21" customWidth="1"/>
    <col min="10755" max="10755" width="36.5703125" customWidth="1"/>
    <col min="11002" max="11002" width="4.7109375" customWidth="1"/>
    <col min="11003" max="11003" width="30.7109375" customWidth="1"/>
    <col min="11004" max="11004" width="4.7109375" customWidth="1"/>
    <col min="11005" max="11005" width="13.7109375" customWidth="1"/>
    <col min="11006" max="11008" width="12.7109375" customWidth="1"/>
    <col min="11010" max="11010" width="21" customWidth="1"/>
    <col min="11011" max="11011" width="36.5703125" customWidth="1"/>
    <col min="11258" max="11258" width="4.7109375" customWidth="1"/>
    <col min="11259" max="11259" width="30.7109375" customWidth="1"/>
    <col min="11260" max="11260" width="4.7109375" customWidth="1"/>
    <col min="11261" max="11261" width="13.7109375" customWidth="1"/>
    <col min="11262" max="11264" width="12.7109375" customWidth="1"/>
    <col min="11266" max="11266" width="21" customWidth="1"/>
    <col min="11267" max="11267" width="36.5703125" customWidth="1"/>
    <col min="11514" max="11514" width="4.7109375" customWidth="1"/>
    <col min="11515" max="11515" width="30.7109375" customWidth="1"/>
    <col min="11516" max="11516" width="4.7109375" customWidth="1"/>
    <col min="11517" max="11517" width="13.7109375" customWidth="1"/>
    <col min="11518" max="11520" width="12.7109375" customWidth="1"/>
    <col min="11522" max="11522" width="21" customWidth="1"/>
    <col min="11523" max="11523" width="36.5703125" customWidth="1"/>
    <col min="11770" max="11770" width="4.7109375" customWidth="1"/>
    <col min="11771" max="11771" width="30.7109375" customWidth="1"/>
    <col min="11772" max="11772" width="4.7109375" customWidth="1"/>
    <col min="11773" max="11773" width="13.7109375" customWidth="1"/>
    <col min="11774" max="11776" width="12.7109375" customWidth="1"/>
    <col min="11778" max="11778" width="21" customWidth="1"/>
    <col min="11779" max="11779" width="36.5703125" customWidth="1"/>
    <col min="12026" max="12026" width="4.7109375" customWidth="1"/>
    <col min="12027" max="12027" width="30.7109375" customWidth="1"/>
    <col min="12028" max="12028" width="4.7109375" customWidth="1"/>
    <col min="12029" max="12029" width="13.7109375" customWidth="1"/>
    <col min="12030" max="12032" width="12.7109375" customWidth="1"/>
    <col min="12034" max="12034" width="21" customWidth="1"/>
    <col min="12035" max="12035" width="36.5703125" customWidth="1"/>
    <col min="12282" max="12282" width="4.7109375" customWidth="1"/>
    <col min="12283" max="12283" width="30.7109375" customWidth="1"/>
    <col min="12284" max="12284" width="4.7109375" customWidth="1"/>
    <col min="12285" max="12285" width="13.7109375" customWidth="1"/>
    <col min="12286" max="12288" width="12.7109375" customWidth="1"/>
    <col min="12290" max="12290" width="21" customWidth="1"/>
    <col min="12291" max="12291" width="36.5703125" customWidth="1"/>
    <col min="12538" max="12538" width="4.7109375" customWidth="1"/>
    <col min="12539" max="12539" width="30.7109375" customWidth="1"/>
    <col min="12540" max="12540" width="4.7109375" customWidth="1"/>
    <col min="12541" max="12541" width="13.7109375" customWidth="1"/>
    <col min="12542" max="12544" width="12.7109375" customWidth="1"/>
    <col min="12546" max="12546" width="21" customWidth="1"/>
    <col min="12547" max="12547" width="36.5703125" customWidth="1"/>
    <col min="12794" max="12794" width="4.7109375" customWidth="1"/>
    <col min="12795" max="12795" width="30.7109375" customWidth="1"/>
    <col min="12796" max="12796" width="4.7109375" customWidth="1"/>
    <col min="12797" max="12797" width="13.7109375" customWidth="1"/>
    <col min="12798" max="12800" width="12.7109375" customWidth="1"/>
    <col min="12802" max="12802" width="21" customWidth="1"/>
    <col min="12803" max="12803" width="36.5703125" customWidth="1"/>
    <col min="13050" max="13050" width="4.7109375" customWidth="1"/>
    <col min="13051" max="13051" width="30.7109375" customWidth="1"/>
    <col min="13052" max="13052" width="4.7109375" customWidth="1"/>
    <col min="13053" max="13053" width="13.7109375" customWidth="1"/>
    <col min="13054" max="13056" width="12.7109375" customWidth="1"/>
    <col min="13058" max="13058" width="21" customWidth="1"/>
    <col min="13059" max="13059" width="36.5703125" customWidth="1"/>
    <col min="13306" max="13306" width="4.7109375" customWidth="1"/>
    <col min="13307" max="13307" width="30.7109375" customWidth="1"/>
    <col min="13308" max="13308" width="4.7109375" customWidth="1"/>
    <col min="13309" max="13309" width="13.7109375" customWidth="1"/>
    <col min="13310" max="13312" width="12.7109375" customWidth="1"/>
    <col min="13314" max="13314" width="21" customWidth="1"/>
    <col min="13315" max="13315" width="36.5703125" customWidth="1"/>
    <col min="13562" max="13562" width="4.7109375" customWidth="1"/>
    <col min="13563" max="13563" width="30.7109375" customWidth="1"/>
    <col min="13564" max="13564" width="4.7109375" customWidth="1"/>
    <col min="13565" max="13565" width="13.7109375" customWidth="1"/>
    <col min="13566" max="13568" width="12.7109375" customWidth="1"/>
    <col min="13570" max="13570" width="21" customWidth="1"/>
    <col min="13571" max="13571" width="36.5703125" customWidth="1"/>
    <col min="13818" max="13818" width="4.7109375" customWidth="1"/>
    <col min="13819" max="13819" width="30.7109375" customWidth="1"/>
    <col min="13820" max="13820" width="4.7109375" customWidth="1"/>
    <col min="13821" max="13821" width="13.7109375" customWidth="1"/>
    <col min="13822" max="13824" width="12.7109375" customWidth="1"/>
    <col min="13826" max="13826" width="21" customWidth="1"/>
    <col min="13827" max="13827" width="36.5703125" customWidth="1"/>
    <col min="14074" max="14074" width="4.7109375" customWidth="1"/>
    <col min="14075" max="14075" width="30.7109375" customWidth="1"/>
    <col min="14076" max="14076" width="4.7109375" customWidth="1"/>
    <col min="14077" max="14077" width="13.7109375" customWidth="1"/>
    <col min="14078" max="14080" width="12.7109375" customWidth="1"/>
    <col min="14082" max="14082" width="21" customWidth="1"/>
    <col min="14083" max="14083" width="36.5703125" customWidth="1"/>
    <col min="14330" max="14330" width="4.7109375" customWidth="1"/>
    <col min="14331" max="14331" width="30.7109375" customWidth="1"/>
    <col min="14332" max="14332" width="4.7109375" customWidth="1"/>
    <col min="14333" max="14333" width="13.7109375" customWidth="1"/>
    <col min="14334" max="14336" width="12.7109375" customWidth="1"/>
    <col min="14338" max="14338" width="21" customWidth="1"/>
    <col min="14339" max="14339" width="36.5703125" customWidth="1"/>
    <col min="14586" max="14586" width="4.7109375" customWidth="1"/>
    <col min="14587" max="14587" width="30.7109375" customWidth="1"/>
    <col min="14588" max="14588" width="4.7109375" customWidth="1"/>
    <col min="14589" max="14589" width="13.7109375" customWidth="1"/>
    <col min="14590" max="14592" width="12.7109375" customWidth="1"/>
    <col min="14594" max="14594" width="21" customWidth="1"/>
    <col min="14595" max="14595" width="36.5703125" customWidth="1"/>
    <col min="14842" max="14842" width="4.7109375" customWidth="1"/>
    <col min="14843" max="14843" width="30.7109375" customWidth="1"/>
    <col min="14844" max="14844" width="4.7109375" customWidth="1"/>
    <col min="14845" max="14845" width="13.7109375" customWidth="1"/>
    <col min="14846" max="14848" width="12.7109375" customWidth="1"/>
    <col min="14850" max="14850" width="21" customWidth="1"/>
    <col min="14851" max="14851" width="36.5703125" customWidth="1"/>
    <col min="15098" max="15098" width="4.7109375" customWidth="1"/>
    <col min="15099" max="15099" width="30.7109375" customWidth="1"/>
    <col min="15100" max="15100" width="4.7109375" customWidth="1"/>
    <col min="15101" max="15101" width="13.7109375" customWidth="1"/>
    <col min="15102" max="15104" width="12.7109375" customWidth="1"/>
    <col min="15106" max="15106" width="21" customWidth="1"/>
    <col min="15107" max="15107" width="36.5703125" customWidth="1"/>
    <col min="15354" max="15354" width="4.7109375" customWidth="1"/>
    <col min="15355" max="15355" width="30.7109375" customWidth="1"/>
    <col min="15356" max="15356" width="4.7109375" customWidth="1"/>
    <col min="15357" max="15357" width="13.7109375" customWidth="1"/>
    <col min="15358" max="15360" width="12.7109375" customWidth="1"/>
    <col min="15362" max="15362" width="21" customWidth="1"/>
    <col min="15363" max="15363" width="36.5703125" customWidth="1"/>
    <col min="15610" max="15610" width="4.7109375" customWidth="1"/>
    <col min="15611" max="15611" width="30.7109375" customWidth="1"/>
    <col min="15612" max="15612" width="4.7109375" customWidth="1"/>
    <col min="15613" max="15613" width="13.7109375" customWidth="1"/>
    <col min="15614" max="15616" width="12.7109375" customWidth="1"/>
    <col min="15618" max="15618" width="21" customWidth="1"/>
    <col min="15619" max="15619" width="36.5703125" customWidth="1"/>
    <col min="15866" max="15866" width="4.7109375" customWidth="1"/>
    <col min="15867" max="15867" width="30.7109375" customWidth="1"/>
    <col min="15868" max="15868" width="4.7109375" customWidth="1"/>
    <col min="15869" max="15869" width="13.7109375" customWidth="1"/>
    <col min="15870" max="15872" width="12.7109375" customWidth="1"/>
    <col min="15874" max="15874" width="21" customWidth="1"/>
    <col min="15875" max="15875" width="36.5703125" customWidth="1"/>
    <col min="16122" max="16122" width="4.7109375" customWidth="1"/>
    <col min="16123" max="16123" width="30.7109375" customWidth="1"/>
    <col min="16124" max="16124" width="4.7109375" customWidth="1"/>
    <col min="16125" max="16125" width="13.7109375" customWidth="1"/>
    <col min="16126" max="16128" width="12.7109375" customWidth="1"/>
    <col min="16130" max="16130" width="21" customWidth="1"/>
    <col min="16131" max="16131" width="36.5703125" customWidth="1"/>
  </cols>
  <sheetData>
    <row r="1" spans="1:6" ht="12.75" customHeight="1">
      <c r="B1" s="91" t="e">
        <f>+zemBetD!B1</f>
        <v>#REF!</v>
      </c>
    </row>
    <row r="2" spans="1:6" ht="12.75" customHeight="1">
      <c r="B2" s="91" t="str">
        <f>+zemBetD!B2</f>
        <v>KANALIZACIJA ZGORNJE ŠKOFIJE - TRETJA ŠKOFIJA</v>
      </c>
    </row>
    <row r="3" spans="1:6" ht="12.75" customHeight="1">
      <c r="B3" s="91" t="e">
        <f>+zemBetD!B3</f>
        <v>#REF!</v>
      </c>
    </row>
    <row r="4" spans="1:6" ht="12.75" customHeight="1">
      <c r="B4" s="91">
        <f>+zemBetD!B4</f>
        <v>0</v>
      </c>
    </row>
    <row r="5" spans="1:6" ht="12.75" customHeight="1">
      <c r="B5" s="91" t="str">
        <f>+zemBetD!B5</f>
        <v xml:space="preserve">FEKALNA KANALIZACIJA </v>
      </c>
    </row>
    <row r="7" spans="1:6" ht="15.75">
      <c r="A7" s="22" t="s">
        <v>37</v>
      </c>
      <c r="B7" s="23" t="s">
        <v>10</v>
      </c>
      <c r="C7" s="111"/>
      <c r="D7" s="120"/>
      <c r="E7" s="120"/>
      <c r="F7" s="157"/>
    </row>
    <row r="8" spans="1:6" ht="12.75" customHeight="1">
      <c r="A8" s="45"/>
      <c r="B8" s="46"/>
      <c r="C8" s="111"/>
      <c r="D8" s="120"/>
      <c r="E8" s="120"/>
      <c r="F8" s="157"/>
    </row>
    <row r="9" spans="1:6" ht="255">
      <c r="A9" s="45">
        <v>1</v>
      </c>
      <c r="B9" s="20" t="s">
        <v>86</v>
      </c>
      <c r="C9" s="111"/>
      <c r="D9" s="120"/>
      <c r="E9" s="120"/>
      <c r="F9" s="157"/>
    </row>
    <row r="10" spans="1:6" ht="12.75" customHeight="1">
      <c r="A10" s="45"/>
      <c r="B10" s="63"/>
      <c r="C10" s="111"/>
      <c r="D10" s="135"/>
      <c r="E10" s="135"/>
      <c r="F10" s="121"/>
    </row>
    <row r="11" spans="1:6" ht="12.75" customHeight="1">
      <c r="A11" s="45"/>
      <c r="B11" s="63" t="s">
        <v>112</v>
      </c>
      <c r="C11" s="111"/>
      <c r="D11" s="140"/>
      <c r="E11" s="135"/>
      <c r="F11" s="121"/>
    </row>
    <row r="12" spans="1:6" ht="12.75" customHeight="1">
      <c r="A12" s="45"/>
      <c r="B12" s="72" t="s">
        <v>110</v>
      </c>
      <c r="C12" s="111" t="s">
        <v>16</v>
      </c>
      <c r="D12" s="65">
        <f>+'fekalna osnovni podatki'!D9</f>
        <v>670.9</v>
      </c>
      <c r="E12" s="185"/>
      <c r="F12" s="375">
        <f>D12*E12</f>
        <v>0</v>
      </c>
    </row>
    <row r="13" spans="1:6" ht="12.75" customHeight="1">
      <c r="A13" s="45"/>
      <c r="B13" s="189" t="s">
        <v>114</v>
      </c>
      <c r="C13" s="111" t="s">
        <v>16</v>
      </c>
      <c r="D13" s="65">
        <f>+'fekalna osnovni podatki'!D10</f>
        <v>461.37</v>
      </c>
      <c r="E13" s="185"/>
      <c r="F13" s="123">
        <f t="shared" ref="F13:F16" si="0">D13*E13</f>
        <v>0</v>
      </c>
    </row>
    <row r="14" spans="1:6" ht="12.75" customHeight="1">
      <c r="A14" s="45"/>
      <c r="B14" s="189" t="s">
        <v>126</v>
      </c>
      <c r="C14" s="111" t="s">
        <v>16</v>
      </c>
      <c r="D14" s="65">
        <f>+'fekalna osnovni podatki'!D11</f>
        <v>205.3</v>
      </c>
      <c r="E14" s="185"/>
      <c r="F14" s="123">
        <f t="shared" si="0"/>
        <v>0</v>
      </c>
    </row>
    <row r="15" spans="1:6" ht="12.75" customHeight="1">
      <c r="A15" s="45"/>
      <c r="B15" s="189" t="s">
        <v>127</v>
      </c>
      <c r="C15" s="111" t="s">
        <v>16</v>
      </c>
      <c r="D15" s="65">
        <f>'fekalna osnovni podatki'!D12</f>
        <v>82.300000000000011</v>
      </c>
      <c r="E15" s="185"/>
      <c r="F15" s="123">
        <f t="shared" si="0"/>
        <v>0</v>
      </c>
    </row>
    <row r="16" spans="1:6" ht="12.75" customHeight="1">
      <c r="A16" s="45"/>
      <c r="B16" s="189" t="s">
        <v>128</v>
      </c>
      <c r="C16" s="111" t="s">
        <v>16</v>
      </c>
      <c r="D16" s="65">
        <f>'fekalna osnovni podatki'!D13</f>
        <v>143.80000000000001</v>
      </c>
      <c r="E16" s="185"/>
      <c r="F16" s="123">
        <f t="shared" si="0"/>
        <v>0</v>
      </c>
    </row>
    <row r="17" spans="1:6" ht="12.75" customHeight="1">
      <c r="A17" s="45"/>
      <c r="B17" s="189" t="s">
        <v>130</v>
      </c>
      <c r="C17" s="111" t="s">
        <v>16</v>
      </c>
      <c r="D17" s="65">
        <f>'fekalna osnovni podatki'!D14</f>
        <v>73.2</v>
      </c>
      <c r="E17" s="185"/>
      <c r="F17" s="123">
        <f t="shared" ref="F17" si="1">D17*E17</f>
        <v>0</v>
      </c>
    </row>
    <row r="18" spans="1:6" ht="12.75" customHeight="1">
      <c r="A18" s="45"/>
      <c r="B18" s="189" t="s">
        <v>132</v>
      </c>
      <c r="C18" s="111" t="s">
        <v>16</v>
      </c>
      <c r="D18" s="65">
        <f>'fekalna osnovni podatki'!D15</f>
        <v>52</v>
      </c>
      <c r="E18" s="185"/>
      <c r="F18" s="123">
        <f t="shared" ref="F18:F22" si="2">D18*E18</f>
        <v>0</v>
      </c>
    </row>
    <row r="19" spans="1:6" ht="12.75" customHeight="1">
      <c r="A19" s="45"/>
      <c r="B19" s="189" t="s">
        <v>134</v>
      </c>
      <c r="C19" s="111" t="s">
        <v>16</v>
      </c>
      <c r="D19" s="65">
        <f>'fekalna osnovni podatki'!D16</f>
        <v>47.300000000000004</v>
      </c>
      <c r="E19" s="185"/>
      <c r="F19" s="123">
        <f t="shared" si="2"/>
        <v>0</v>
      </c>
    </row>
    <row r="20" spans="1:6" ht="12.75" customHeight="1">
      <c r="A20" s="45"/>
      <c r="B20" s="189" t="s">
        <v>135</v>
      </c>
      <c r="C20" s="111" t="s">
        <v>16</v>
      </c>
      <c r="D20" s="65">
        <f>'fekalna osnovni podatki'!D17</f>
        <v>96.1</v>
      </c>
      <c r="E20" s="185"/>
      <c r="F20" s="123">
        <f t="shared" si="2"/>
        <v>0</v>
      </c>
    </row>
    <row r="21" spans="1:6" ht="12.75" customHeight="1">
      <c r="A21" s="45"/>
      <c r="B21" s="189" t="s">
        <v>136</v>
      </c>
      <c r="C21" s="111" t="s">
        <v>16</v>
      </c>
      <c r="D21" s="65">
        <f>'fekalna osnovni podatki'!D18</f>
        <v>74.400000000000006</v>
      </c>
      <c r="E21" s="185"/>
      <c r="F21" s="123">
        <f t="shared" si="2"/>
        <v>0</v>
      </c>
    </row>
    <row r="22" spans="1:6" ht="12.75" customHeight="1">
      <c r="A22" s="45"/>
      <c r="B22" s="189" t="s">
        <v>138</v>
      </c>
      <c r="C22" s="111" t="s">
        <v>16</v>
      </c>
      <c r="D22" s="65">
        <v>0</v>
      </c>
      <c r="E22" s="185"/>
      <c r="F22" s="123">
        <f t="shared" si="2"/>
        <v>0</v>
      </c>
    </row>
    <row r="23" spans="1:6" ht="12.75" customHeight="1">
      <c r="A23" s="45"/>
      <c r="B23" s="189" t="s">
        <v>21</v>
      </c>
      <c r="C23" s="112"/>
      <c r="D23" s="131">
        <f>SUM(D12:D22)</f>
        <v>1906.6699999999998</v>
      </c>
      <c r="E23" s="185"/>
      <c r="F23" s="123"/>
    </row>
    <row r="24" spans="1:6" ht="12.75" customHeight="1">
      <c r="A24" s="45"/>
      <c r="B24" s="72"/>
      <c r="C24" s="111"/>
      <c r="D24" s="120"/>
      <c r="E24" s="120"/>
      <c r="F24" s="157"/>
    </row>
    <row r="25" spans="1:6" ht="183" customHeight="1">
      <c r="A25" s="45">
        <f>+A9+1</f>
        <v>2</v>
      </c>
      <c r="B25" s="20" t="s">
        <v>311</v>
      </c>
      <c r="C25" s="111"/>
      <c r="D25" s="120"/>
      <c r="E25" s="120"/>
      <c r="F25" s="157"/>
    </row>
    <row r="26" spans="1:6" ht="12.75" customHeight="1">
      <c r="A26" s="45"/>
      <c r="B26" s="63"/>
      <c r="C26" s="111"/>
      <c r="D26" s="135"/>
      <c r="E26" s="135"/>
      <c r="F26" s="121"/>
    </row>
    <row r="27" spans="1:6" ht="12.75" customHeight="1">
      <c r="A27" s="45"/>
      <c r="B27" s="63" t="s">
        <v>109</v>
      </c>
      <c r="C27" s="111"/>
      <c r="D27" s="140"/>
      <c r="E27" s="135"/>
      <c r="F27" s="121"/>
    </row>
    <row r="28" spans="1:6" ht="12.75" customHeight="1">
      <c r="A28" s="45"/>
      <c r="B28" s="72" t="s">
        <v>110</v>
      </c>
      <c r="C28" s="111" t="s">
        <v>16</v>
      </c>
      <c r="D28" s="65">
        <f>+'fekalna osnovni podatki'!D25</f>
        <v>0</v>
      </c>
      <c r="E28" s="185"/>
      <c r="F28" s="375">
        <f>D28*E28</f>
        <v>0</v>
      </c>
    </row>
    <row r="29" spans="1:6" ht="12.75" customHeight="1">
      <c r="A29" s="45"/>
      <c r="B29" s="189" t="s">
        <v>114</v>
      </c>
      <c r="C29" s="111" t="s">
        <v>16</v>
      </c>
      <c r="D29" s="65">
        <f>+'fekalna osnovni podatki'!D26</f>
        <v>0</v>
      </c>
      <c r="E29" s="185"/>
      <c r="F29" s="123">
        <f t="shared" ref="F29:F32" si="3">D29*E29</f>
        <v>0</v>
      </c>
    </row>
    <row r="30" spans="1:6" ht="12.75" customHeight="1">
      <c r="A30" s="45"/>
      <c r="B30" s="189" t="s">
        <v>126</v>
      </c>
      <c r="C30" s="111" t="s">
        <v>16</v>
      </c>
      <c r="D30" s="65">
        <f>+'fekalna osnovni podatki'!D27</f>
        <v>0</v>
      </c>
      <c r="E30" s="185"/>
      <c r="F30" s="123">
        <f t="shared" si="3"/>
        <v>0</v>
      </c>
    </row>
    <row r="31" spans="1:6" ht="12.75" customHeight="1">
      <c r="A31" s="45"/>
      <c r="B31" s="189" t="s">
        <v>127</v>
      </c>
      <c r="C31" s="111" t="s">
        <v>16</v>
      </c>
      <c r="D31" s="65">
        <v>0</v>
      </c>
      <c r="E31" s="185"/>
      <c r="F31" s="123">
        <f t="shared" si="3"/>
        <v>0</v>
      </c>
    </row>
    <row r="32" spans="1:6" ht="12.75" customHeight="1">
      <c r="A32" s="45"/>
      <c r="B32" s="189" t="s">
        <v>128</v>
      </c>
      <c r="C32" s="111" t="s">
        <v>16</v>
      </c>
      <c r="D32" s="65">
        <v>0</v>
      </c>
      <c r="E32" s="185"/>
      <c r="F32" s="123">
        <f t="shared" si="3"/>
        <v>0</v>
      </c>
    </row>
    <row r="33" spans="1:6" ht="12.75" customHeight="1">
      <c r="A33" s="45"/>
      <c r="B33" s="189" t="s">
        <v>130</v>
      </c>
      <c r="C33" s="111" t="s">
        <v>16</v>
      </c>
      <c r="D33" s="65">
        <v>0</v>
      </c>
      <c r="E33" s="185"/>
      <c r="F33" s="123">
        <f t="shared" ref="F33" si="4">D33*E33</f>
        <v>0</v>
      </c>
    </row>
    <row r="34" spans="1:6" ht="12.75" customHeight="1">
      <c r="A34" s="45"/>
      <c r="B34" s="189" t="s">
        <v>132</v>
      </c>
      <c r="C34" s="111" t="s">
        <v>16</v>
      </c>
      <c r="D34" s="65">
        <v>0</v>
      </c>
      <c r="E34" s="185"/>
      <c r="F34" s="123">
        <f t="shared" ref="F34:F38" si="5">D34*E34</f>
        <v>0</v>
      </c>
    </row>
    <row r="35" spans="1:6" ht="12.75" customHeight="1">
      <c r="A35" s="45"/>
      <c r="B35" s="189" t="s">
        <v>134</v>
      </c>
      <c r="C35" s="111" t="s">
        <v>16</v>
      </c>
      <c r="D35" s="65">
        <v>0</v>
      </c>
      <c r="E35" s="185"/>
      <c r="F35" s="123">
        <f t="shared" si="5"/>
        <v>0</v>
      </c>
    </row>
    <row r="36" spans="1:6" ht="12.75" customHeight="1">
      <c r="A36" s="45"/>
      <c r="B36" s="189" t="s">
        <v>135</v>
      </c>
      <c r="C36" s="111" t="s">
        <v>16</v>
      </c>
      <c r="D36" s="65">
        <v>0</v>
      </c>
      <c r="E36" s="185"/>
      <c r="F36" s="123">
        <f t="shared" si="5"/>
        <v>0</v>
      </c>
    </row>
    <row r="37" spans="1:6" ht="12.75" customHeight="1">
      <c r="A37" s="45"/>
      <c r="B37" s="189" t="s">
        <v>136</v>
      </c>
      <c r="C37" s="111" t="s">
        <v>16</v>
      </c>
      <c r="D37" s="65">
        <v>0</v>
      </c>
      <c r="E37" s="185"/>
      <c r="F37" s="123">
        <f t="shared" si="5"/>
        <v>0</v>
      </c>
    </row>
    <row r="38" spans="1:6" ht="12.75" customHeight="1">
      <c r="A38" s="45"/>
      <c r="B38" s="189" t="s">
        <v>138</v>
      </c>
      <c r="C38" s="111" t="s">
        <v>16</v>
      </c>
      <c r="D38" s="65">
        <v>34.5</v>
      </c>
      <c r="E38" s="185"/>
      <c r="F38" s="123">
        <f t="shared" si="5"/>
        <v>0</v>
      </c>
    </row>
    <row r="39" spans="1:6" ht="12.75" customHeight="1">
      <c r="A39" s="45"/>
      <c r="B39" s="189" t="s">
        <v>21</v>
      </c>
      <c r="C39" s="112"/>
      <c r="D39" s="131">
        <f>SUM(D28:D38)</f>
        <v>34.5</v>
      </c>
      <c r="E39" s="185"/>
      <c r="F39" s="123"/>
    </row>
    <row r="40" spans="1:6" ht="12.75" customHeight="1">
      <c r="A40" s="45"/>
      <c r="B40" s="20"/>
      <c r="C40" s="111"/>
      <c r="D40" s="120"/>
      <c r="E40" s="120"/>
      <c r="F40" s="157"/>
    </row>
    <row r="41" spans="1:6" ht="259.5" customHeight="1">
      <c r="A41" s="45">
        <v>3</v>
      </c>
      <c r="B41" s="262" t="s">
        <v>115</v>
      </c>
      <c r="C41" s="111"/>
      <c r="D41" s="160"/>
      <c r="E41" s="381"/>
      <c r="F41" s="161"/>
    </row>
    <row r="42" spans="1:6" ht="12.75" customHeight="1">
      <c r="A42" s="45"/>
      <c r="B42" s="63"/>
      <c r="C42" s="111"/>
      <c r="D42" s="135"/>
      <c r="E42" s="135"/>
      <c r="F42" s="121"/>
    </row>
    <row r="43" spans="1:6" ht="12.75" customHeight="1">
      <c r="A43" s="45"/>
      <c r="B43" s="63" t="s">
        <v>109</v>
      </c>
      <c r="C43" s="111"/>
      <c r="D43" s="140"/>
      <c r="E43" s="135"/>
      <c r="F43" s="121"/>
    </row>
    <row r="44" spans="1:6" ht="12.75" customHeight="1">
      <c r="A44" s="45"/>
      <c r="B44" s="72" t="s">
        <v>110</v>
      </c>
      <c r="C44" s="111" t="s">
        <v>12</v>
      </c>
      <c r="D44" s="263">
        <v>0</v>
      </c>
      <c r="E44" s="185"/>
      <c r="F44" s="375">
        <f>D44*E44</f>
        <v>0</v>
      </c>
    </row>
    <row r="45" spans="1:6" ht="12.75" customHeight="1">
      <c r="A45" s="45"/>
      <c r="B45" s="189" t="s">
        <v>114</v>
      </c>
      <c r="C45" s="111" t="s">
        <v>12</v>
      </c>
      <c r="D45" s="65">
        <v>0</v>
      </c>
      <c r="E45" s="185"/>
      <c r="F45" s="123">
        <f t="shared" ref="F45:F48" si="6">D45*E45</f>
        <v>0</v>
      </c>
    </row>
    <row r="46" spans="1:6" ht="12.75" customHeight="1">
      <c r="A46" s="45"/>
      <c r="B46" s="189" t="s">
        <v>126</v>
      </c>
      <c r="C46" s="111" t="s">
        <v>12</v>
      </c>
      <c r="D46" s="65">
        <v>0</v>
      </c>
      <c r="E46" s="185"/>
      <c r="F46" s="123">
        <f t="shared" si="6"/>
        <v>0</v>
      </c>
    </row>
    <row r="47" spans="1:6" ht="12.75" customHeight="1">
      <c r="A47" s="45"/>
      <c r="B47" s="189" t="s">
        <v>127</v>
      </c>
      <c r="C47" s="111" t="s">
        <v>12</v>
      </c>
      <c r="D47" s="65">
        <v>0</v>
      </c>
      <c r="E47" s="185"/>
      <c r="F47" s="123">
        <f t="shared" si="6"/>
        <v>0</v>
      </c>
    </row>
    <row r="48" spans="1:6" ht="12.75" customHeight="1">
      <c r="A48" s="45"/>
      <c r="B48" s="189" t="s">
        <v>128</v>
      </c>
      <c r="C48" s="111" t="s">
        <v>12</v>
      </c>
      <c r="D48" s="65">
        <v>0</v>
      </c>
      <c r="E48" s="185"/>
      <c r="F48" s="123">
        <f t="shared" si="6"/>
        <v>0</v>
      </c>
    </row>
    <row r="49" spans="1:6" ht="12.75" customHeight="1">
      <c r="A49" s="45"/>
      <c r="B49" s="189" t="s">
        <v>130</v>
      </c>
      <c r="C49" s="111" t="s">
        <v>12</v>
      </c>
      <c r="D49" s="65">
        <v>0</v>
      </c>
      <c r="E49" s="185"/>
      <c r="F49" s="123">
        <f t="shared" ref="F49" si="7">D49*E49</f>
        <v>0</v>
      </c>
    </row>
    <row r="50" spans="1:6" ht="12.75" customHeight="1">
      <c r="A50" s="45"/>
      <c r="B50" s="189" t="s">
        <v>132</v>
      </c>
      <c r="C50" s="111" t="s">
        <v>12</v>
      </c>
      <c r="D50" s="65">
        <v>0</v>
      </c>
      <c r="E50" s="185"/>
      <c r="F50" s="123">
        <f t="shared" ref="F50:F54" si="8">D50*E50</f>
        <v>0</v>
      </c>
    </row>
    <row r="51" spans="1:6" ht="12.75" customHeight="1">
      <c r="A51" s="45"/>
      <c r="B51" s="189" t="s">
        <v>134</v>
      </c>
      <c r="C51" s="111" t="s">
        <v>12</v>
      </c>
      <c r="D51" s="65">
        <v>0</v>
      </c>
      <c r="E51" s="185"/>
      <c r="F51" s="123">
        <f t="shared" si="8"/>
        <v>0</v>
      </c>
    </row>
    <row r="52" spans="1:6" ht="12.75" customHeight="1">
      <c r="A52" s="45"/>
      <c r="B52" s="189" t="s">
        <v>135</v>
      </c>
      <c r="C52" s="111" t="s">
        <v>12</v>
      </c>
      <c r="D52" s="65">
        <v>0</v>
      </c>
      <c r="E52" s="185"/>
      <c r="F52" s="123">
        <f t="shared" si="8"/>
        <v>0</v>
      </c>
    </row>
    <row r="53" spans="1:6" ht="12.75" customHeight="1">
      <c r="A53" s="45"/>
      <c r="B53" s="189" t="s">
        <v>136</v>
      </c>
      <c r="C53" s="111" t="s">
        <v>12</v>
      </c>
      <c r="D53" s="65">
        <v>0</v>
      </c>
      <c r="E53" s="185"/>
      <c r="F53" s="123">
        <f t="shared" si="8"/>
        <v>0</v>
      </c>
    </row>
    <row r="54" spans="1:6" ht="12.75" customHeight="1">
      <c r="A54" s="45"/>
      <c r="B54" s="189" t="s">
        <v>138</v>
      </c>
      <c r="C54" s="111" t="s">
        <v>12</v>
      </c>
      <c r="D54" s="65">
        <v>0</v>
      </c>
      <c r="E54" s="185"/>
      <c r="F54" s="123">
        <f t="shared" si="8"/>
        <v>0</v>
      </c>
    </row>
    <row r="55" spans="1:6" ht="12.75" customHeight="1">
      <c r="A55" s="45"/>
      <c r="B55" s="189" t="s">
        <v>21</v>
      </c>
      <c r="C55" s="112"/>
      <c r="D55" s="131">
        <f>SUM(D44:D54)</f>
        <v>0</v>
      </c>
      <c r="E55" s="185"/>
      <c r="F55" s="123"/>
    </row>
    <row r="56" spans="1:6" ht="12.75" customHeight="1">
      <c r="A56" s="45"/>
      <c r="B56" s="189"/>
      <c r="C56" s="112"/>
      <c r="D56" s="131"/>
      <c r="E56" s="185"/>
      <c r="F56" s="123"/>
    </row>
    <row r="57" spans="1:6" ht="256.5" customHeight="1">
      <c r="A57" s="45">
        <v>4</v>
      </c>
      <c r="B57" s="252" t="s">
        <v>116</v>
      </c>
      <c r="C57" s="111"/>
      <c r="D57" s="160"/>
      <c r="E57" s="381"/>
      <c r="F57" s="161"/>
    </row>
    <row r="58" spans="1:6" ht="12.75" customHeight="1">
      <c r="A58" s="45"/>
      <c r="B58" s="63"/>
      <c r="C58" s="111"/>
      <c r="D58" s="135"/>
      <c r="E58" s="135"/>
      <c r="F58" s="121"/>
    </row>
    <row r="59" spans="1:6" ht="12.75" customHeight="1">
      <c r="A59" s="45"/>
      <c r="B59" s="63" t="s">
        <v>109</v>
      </c>
      <c r="C59" s="111"/>
      <c r="D59" s="140"/>
      <c r="E59" s="135"/>
      <c r="F59" s="121"/>
    </row>
    <row r="60" spans="1:6" ht="12.75" customHeight="1">
      <c r="A60" s="45"/>
      <c r="B60" s="72" t="s">
        <v>110</v>
      </c>
      <c r="C60" s="111" t="s">
        <v>12</v>
      </c>
      <c r="D60" s="263">
        <v>18</v>
      </c>
      <c r="E60" s="185"/>
      <c r="F60" s="375">
        <f>D60*E60</f>
        <v>0</v>
      </c>
    </row>
    <row r="61" spans="1:6" ht="12.75" customHeight="1">
      <c r="A61" s="45"/>
      <c r="B61" s="189" t="s">
        <v>114</v>
      </c>
      <c r="C61" s="111" t="s">
        <v>12</v>
      </c>
      <c r="D61" s="65">
        <v>19</v>
      </c>
      <c r="E61" s="185"/>
      <c r="F61" s="123">
        <f t="shared" ref="F61:F64" si="9">D61*E61</f>
        <v>0</v>
      </c>
    </row>
    <row r="62" spans="1:6" ht="12.75" customHeight="1">
      <c r="A62" s="45"/>
      <c r="B62" s="189" t="s">
        <v>126</v>
      </c>
      <c r="C62" s="111" t="s">
        <v>12</v>
      </c>
      <c r="D62" s="65">
        <v>6</v>
      </c>
      <c r="E62" s="185"/>
      <c r="F62" s="123">
        <f t="shared" si="9"/>
        <v>0</v>
      </c>
    </row>
    <row r="63" spans="1:6" ht="12.75" customHeight="1">
      <c r="A63" s="45"/>
      <c r="B63" s="189" t="s">
        <v>127</v>
      </c>
      <c r="C63" s="111" t="s">
        <v>12</v>
      </c>
      <c r="D63" s="65">
        <v>3</v>
      </c>
      <c r="E63" s="185"/>
      <c r="F63" s="123">
        <f t="shared" si="9"/>
        <v>0</v>
      </c>
    </row>
    <row r="64" spans="1:6" ht="12.75" customHeight="1">
      <c r="A64" s="45"/>
      <c r="B64" s="189" t="s">
        <v>128</v>
      </c>
      <c r="C64" s="111" t="s">
        <v>12</v>
      </c>
      <c r="D64" s="65">
        <v>11</v>
      </c>
      <c r="E64" s="185"/>
      <c r="F64" s="123">
        <f t="shared" si="9"/>
        <v>0</v>
      </c>
    </row>
    <row r="65" spans="1:6" ht="12.75" customHeight="1">
      <c r="A65" s="45"/>
      <c r="B65" s="189" t="s">
        <v>130</v>
      </c>
      <c r="C65" s="111" t="s">
        <v>12</v>
      </c>
      <c r="D65" s="65">
        <v>4</v>
      </c>
      <c r="E65" s="185"/>
      <c r="F65" s="123">
        <f t="shared" ref="F65" si="10">D65*E65</f>
        <v>0</v>
      </c>
    </row>
    <row r="66" spans="1:6" ht="12.75" customHeight="1">
      <c r="A66" s="45"/>
      <c r="B66" s="189" t="s">
        <v>132</v>
      </c>
      <c r="C66" s="111" t="s">
        <v>12</v>
      </c>
      <c r="D66" s="65">
        <v>4</v>
      </c>
      <c r="E66" s="185"/>
      <c r="F66" s="123">
        <f t="shared" ref="F66:F70" si="11">D66*E66</f>
        <v>0</v>
      </c>
    </row>
    <row r="67" spans="1:6" ht="12.75" customHeight="1">
      <c r="A67" s="45"/>
      <c r="B67" s="189" t="s">
        <v>134</v>
      </c>
      <c r="C67" s="111" t="s">
        <v>12</v>
      </c>
      <c r="D67" s="65">
        <v>2</v>
      </c>
      <c r="E67" s="185"/>
      <c r="F67" s="123">
        <f t="shared" si="11"/>
        <v>0</v>
      </c>
    </row>
    <row r="68" spans="1:6" ht="12.75" customHeight="1">
      <c r="A68" s="45"/>
      <c r="B68" s="189" t="s">
        <v>135</v>
      </c>
      <c r="C68" s="111" t="s">
        <v>12</v>
      </c>
      <c r="D68" s="65">
        <v>4</v>
      </c>
      <c r="E68" s="185"/>
      <c r="F68" s="123">
        <f t="shared" si="11"/>
        <v>0</v>
      </c>
    </row>
    <row r="69" spans="1:6" ht="12.75" customHeight="1">
      <c r="A69" s="45"/>
      <c r="B69" s="189" t="s">
        <v>136</v>
      </c>
      <c r="C69" s="111" t="s">
        <v>12</v>
      </c>
      <c r="D69" s="65">
        <v>3</v>
      </c>
      <c r="E69" s="185"/>
      <c r="F69" s="123">
        <f t="shared" si="11"/>
        <v>0</v>
      </c>
    </row>
    <row r="70" spans="1:6" ht="12.75" customHeight="1">
      <c r="A70" s="45"/>
      <c r="B70" s="189" t="s">
        <v>138</v>
      </c>
      <c r="C70" s="111" t="s">
        <v>12</v>
      </c>
      <c r="D70" s="65">
        <v>0</v>
      </c>
      <c r="E70" s="185"/>
      <c r="F70" s="123">
        <f t="shared" si="11"/>
        <v>0</v>
      </c>
    </row>
    <row r="71" spans="1:6" ht="12.75" customHeight="1">
      <c r="A71" s="45"/>
      <c r="B71" s="189" t="s">
        <v>21</v>
      </c>
      <c r="C71" s="112"/>
      <c r="D71" s="131">
        <f>SUM(D60:D70)</f>
        <v>74</v>
      </c>
      <c r="E71" s="185"/>
      <c r="F71" s="123"/>
    </row>
    <row r="72" spans="1:6" ht="12.75" customHeight="1">
      <c r="A72" s="45"/>
      <c r="B72" s="189"/>
      <c r="C72" s="112"/>
      <c r="D72" s="131"/>
      <c r="E72" s="185"/>
      <c r="F72" s="123"/>
    </row>
    <row r="73" spans="1:6" ht="256.5" customHeight="1">
      <c r="A73" s="45">
        <v>5</v>
      </c>
      <c r="B73" s="252" t="s">
        <v>117</v>
      </c>
      <c r="C73" s="111"/>
      <c r="D73" s="160"/>
      <c r="E73" s="381"/>
      <c r="F73" s="161"/>
    </row>
    <row r="74" spans="1:6" ht="12.75" customHeight="1">
      <c r="A74" s="45"/>
      <c r="B74" s="63"/>
      <c r="C74" s="111"/>
      <c r="D74" s="135"/>
      <c r="E74" s="135"/>
      <c r="F74" s="121"/>
    </row>
    <row r="75" spans="1:6" ht="12.75" customHeight="1">
      <c r="A75" s="45"/>
      <c r="B75" s="63" t="s">
        <v>109</v>
      </c>
      <c r="C75" s="111"/>
      <c r="D75" s="140"/>
      <c r="E75" s="135"/>
      <c r="F75" s="121"/>
    </row>
    <row r="76" spans="1:6" ht="12.75" customHeight="1">
      <c r="A76" s="45"/>
      <c r="B76" s="72" t="s">
        <v>110</v>
      </c>
      <c r="C76" s="111" t="s">
        <v>12</v>
      </c>
      <c r="D76" s="263">
        <v>16</v>
      </c>
      <c r="E76" s="185"/>
      <c r="F76" s="375">
        <f>D76*E76</f>
        <v>0</v>
      </c>
    </row>
    <row r="77" spans="1:6" ht="12.75" customHeight="1">
      <c r="A77" s="45"/>
      <c r="B77" s="189" t="s">
        <v>114</v>
      </c>
      <c r="C77" s="111" t="s">
        <v>12</v>
      </c>
      <c r="D77" s="65">
        <v>2</v>
      </c>
      <c r="E77" s="185"/>
      <c r="F77" s="123">
        <f t="shared" ref="F77:F80" si="12">D77*E77</f>
        <v>0</v>
      </c>
    </row>
    <row r="78" spans="1:6" ht="12.75" customHeight="1">
      <c r="A78" s="45"/>
      <c r="B78" s="189" t="s">
        <v>126</v>
      </c>
      <c r="C78" s="111" t="s">
        <v>12</v>
      </c>
      <c r="D78" s="65">
        <v>3</v>
      </c>
      <c r="E78" s="185"/>
      <c r="F78" s="123">
        <f t="shared" si="12"/>
        <v>0</v>
      </c>
    </row>
    <row r="79" spans="1:6" ht="12.75" customHeight="1">
      <c r="A79" s="45"/>
      <c r="B79" s="189" t="s">
        <v>127</v>
      </c>
      <c r="C79" s="111" t="s">
        <v>12</v>
      </c>
      <c r="D79" s="65">
        <v>0</v>
      </c>
      <c r="E79" s="185"/>
      <c r="F79" s="123">
        <f t="shared" si="12"/>
        <v>0</v>
      </c>
    </row>
    <row r="80" spans="1:6" ht="12.75" customHeight="1">
      <c r="A80" s="45"/>
      <c r="B80" s="189" t="s">
        <v>128</v>
      </c>
      <c r="C80" s="111" t="s">
        <v>12</v>
      </c>
      <c r="D80" s="65">
        <v>0</v>
      </c>
      <c r="E80" s="185"/>
      <c r="F80" s="123">
        <f t="shared" si="12"/>
        <v>0</v>
      </c>
    </row>
    <row r="81" spans="1:6" ht="12.75" customHeight="1">
      <c r="A81" s="45"/>
      <c r="B81" s="189" t="s">
        <v>130</v>
      </c>
      <c r="C81" s="111" t="s">
        <v>12</v>
      </c>
      <c r="D81" s="65">
        <v>1</v>
      </c>
      <c r="E81" s="185"/>
      <c r="F81" s="123">
        <f t="shared" ref="F81" si="13">D81*E81</f>
        <v>0</v>
      </c>
    </row>
    <row r="82" spans="1:6" ht="12.75" customHeight="1">
      <c r="A82" s="45"/>
      <c r="B82" s="189" t="s">
        <v>132</v>
      </c>
      <c r="C82" s="111" t="s">
        <v>12</v>
      </c>
      <c r="D82" s="65">
        <v>0</v>
      </c>
      <c r="E82" s="185"/>
      <c r="F82" s="123">
        <f t="shared" ref="F82:F86" si="14">D82*E82</f>
        <v>0</v>
      </c>
    </row>
    <row r="83" spans="1:6" ht="12.75" customHeight="1">
      <c r="A83" s="45"/>
      <c r="B83" s="189" t="s">
        <v>134</v>
      </c>
      <c r="C83" s="111" t="s">
        <v>12</v>
      </c>
      <c r="D83" s="65">
        <v>1</v>
      </c>
      <c r="E83" s="185"/>
      <c r="F83" s="123">
        <f t="shared" si="14"/>
        <v>0</v>
      </c>
    </row>
    <row r="84" spans="1:6" ht="12.75" customHeight="1">
      <c r="A84" s="45"/>
      <c r="B84" s="189" t="s">
        <v>135</v>
      </c>
      <c r="C84" s="111" t="s">
        <v>12</v>
      </c>
      <c r="D84" s="65">
        <v>0</v>
      </c>
      <c r="E84" s="185"/>
      <c r="F84" s="123">
        <f t="shared" si="14"/>
        <v>0</v>
      </c>
    </row>
    <row r="85" spans="1:6" ht="12.75" customHeight="1">
      <c r="A85" s="45"/>
      <c r="B85" s="189" t="s">
        <v>136</v>
      </c>
      <c r="C85" s="111" t="s">
        <v>12</v>
      </c>
      <c r="D85" s="65">
        <v>0</v>
      </c>
      <c r="E85" s="185"/>
      <c r="F85" s="123">
        <f t="shared" si="14"/>
        <v>0</v>
      </c>
    </row>
    <row r="86" spans="1:6" ht="12.75" customHeight="1">
      <c r="A86" s="45"/>
      <c r="B86" s="189" t="s">
        <v>138</v>
      </c>
      <c r="C86" s="111" t="s">
        <v>12</v>
      </c>
      <c r="D86" s="65">
        <v>0</v>
      </c>
      <c r="E86" s="185"/>
      <c r="F86" s="123">
        <f t="shared" si="14"/>
        <v>0</v>
      </c>
    </row>
    <row r="87" spans="1:6" ht="12.75" customHeight="1">
      <c r="A87" s="45"/>
      <c r="B87" s="189" t="s">
        <v>21</v>
      </c>
      <c r="C87" s="112"/>
      <c r="D87" s="131">
        <f>SUM(D76:D86)</f>
        <v>23</v>
      </c>
      <c r="E87" s="185"/>
      <c r="F87" s="123"/>
    </row>
    <row r="88" spans="1:6" ht="12.75" customHeight="1">
      <c r="A88" s="45"/>
      <c r="B88" s="189"/>
      <c r="C88" s="112"/>
      <c r="D88" s="131"/>
      <c r="E88" s="185"/>
      <c r="F88" s="123"/>
    </row>
    <row r="89" spans="1:6" ht="256.5" customHeight="1">
      <c r="A89" s="45">
        <v>6</v>
      </c>
      <c r="B89" s="252" t="s">
        <v>118</v>
      </c>
      <c r="C89" s="111"/>
      <c r="D89" s="160"/>
      <c r="E89" s="381"/>
      <c r="F89" s="161"/>
    </row>
    <row r="90" spans="1:6" ht="12.75" customHeight="1">
      <c r="A90" s="45"/>
      <c r="B90" s="63"/>
      <c r="C90" s="111"/>
      <c r="D90" s="135"/>
      <c r="E90" s="135"/>
      <c r="F90" s="121"/>
    </row>
    <row r="91" spans="1:6" ht="12.75" customHeight="1">
      <c r="A91" s="45"/>
      <c r="B91" s="63" t="s">
        <v>109</v>
      </c>
      <c r="C91" s="111"/>
      <c r="D91" s="140"/>
      <c r="E91" s="135"/>
      <c r="F91" s="121"/>
    </row>
    <row r="92" spans="1:6" ht="12.75" customHeight="1">
      <c r="A92" s="45"/>
      <c r="B92" s="72" t="s">
        <v>110</v>
      </c>
      <c r="C92" s="111" t="s">
        <v>12</v>
      </c>
      <c r="D92" s="65">
        <v>2</v>
      </c>
      <c r="E92" s="185"/>
      <c r="F92" s="375">
        <f>D92*E92</f>
        <v>0</v>
      </c>
    </row>
    <row r="93" spans="1:6" ht="12.75" customHeight="1">
      <c r="A93" s="45"/>
      <c r="B93" s="189" t="s">
        <v>114</v>
      </c>
      <c r="C93" s="111" t="s">
        <v>12</v>
      </c>
      <c r="D93" s="65">
        <v>2</v>
      </c>
      <c r="E93" s="185"/>
      <c r="F93" s="123">
        <f t="shared" ref="F93:F96" si="15">D93*E93</f>
        <v>0</v>
      </c>
    </row>
    <row r="94" spans="1:6" ht="12.75" customHeight="1">
      <c r="A94" s="45"/>
      <c r="B94" s="189" t="s">
        <v>126</v>
      </c>
      <c r="C94" s="111" t="s">
        <v>12</v>
      </c>
      <c r="D94" s="65">
        <v>2</v>
      </c>
      <c r="E94" s="185"/>
      <c r="F94" s="123">
        <f t="shared" si="15"/>
        <v>0</v>
      </c>
    </row>
    <row r="95" spans="1:6" ht="12.75" customHeight="1">
      <c r="A95" s="45"/>
      <c r="B95" s="189" t="s">
        <v>127</v>
      </c>
      <c r="C95" s="111" t="s">
        <v>12</v>
      </c>
      <c r="D95" s="65">
        <v>0</v>
      </c>
      <c r="E95" s="185"/>
      <c r="F95" s="123">
        <f t="shared" si="15"/>
        <v>0</v>
      </c>
    </row>
    <row r="96" spans="1:6" ht="12.75" customHeight="1">
      <c r="A96" s="45"/>
      <c r="B96" s="189" t="s">
        <v>128</v>
      </c>
      <c r="C96" s="111" t="s">
        <v>12</v>
      </c>
      <c r="D96" s="65">
        <v>0</v>
      </c>
      <c r="E96" s="185"/>
      <c r="F96" s="123">
        <f t="shared" si="15"/>
        <v>0</v>
      </c>
    </row>
    <row r="97" spans="1:6" ht="12.75" customHeight="1">
      <c r="A97" s="45"/>
      <c r="B97" s="189" t="s">
        <v>130</v>
      </c>
      <c r="C97" s="111" t="s">
        <v>12</v>
      </c>
      <c r="D97" s="65">
        <v>1</v>
      </c>
      <c r="E97" s="185"/>
      <c r="F97" s="123">
        <f t="shared" ref="F97" si="16">D97*E97</f>
        <v>0</v>
      </c>
    </row>
    <row r="98" spans="1:6" ht="12.75" customHeight="1">
      <c r="A98" s="45"/>
      <c r="B98" s="189" t="s">
        <v>132</v>
      </c>
      <c r="C98" s="111" t="s">
        <v>12</v>
      </c>
      <c r="D98" s="65">
        <v>0</v>
      </c>
      <c r="E98" s="185"/>
      <c r="F98" s="123">
        <f t="shared" ref="F98:F102" si="17">D98*E98</f>
        <v>0</v>
      </c>
    </row>
    <row r="99" spans="1:6" ht="12.75" customHeight="1">
      <c r="A99" s="45"/>
      <c r="B99" s="189" t="s">
        <v>134</v>
      </c>
      <c r="C99" s="111" t="s">
        <v>12</v>
      </c>
      <c r="D99" s="65">
        <v>0</v>
      </c>
      <c r="E99" s="185"/>
      <c r="F99" s="123">
        <f t="shared" si="17"/>
        <v>0</v>
      </c>
    </row>
    <row r="100" spans="1:6" ht="12.75" customHeight="1">
      <c r="A100" s="45"/>
      <c r="B100" s="189" t="s">
        <v>135</v>
      </c>
      <c r="C100" s="111" t="s">
        <v>12</v>
      </c>
      <c r="D100" s="65">
        <v>0</v>
      </c>
      <c r="E100" s="185"/>
      <c r="F100" s="123">
        <f t="shared" si="17"/>
        <v>0</v>
      </c>
    </row>
    <row r="101" spans="1:6" ht="12.75" customHeight="1">
      <c r="A101" s="45"/>
      <c r="B101" s="189" t="s">
        <v>136</v>
      </c>
      <c r="C101" s="111" t="s">
        <v>12</v>
      </c>
      <c r="D101" s="65">
        <v>0</v>
      </c>
      <c r="E101" s="185"/>
      <c r="F101" s="123">
        <f t="shared" si="17"/>
        <v>0</v>
      </c>
    </row>
    <row r="102" spans="1:6" ht="12.75" customHeight="1">
      <c r="A102" s="45"/>
      <c r="B102" s="189" t="s">
        <v>138</v>
      </c>
      <c r="C102" s="111" t="s">
        <v>12</v>
      </c>
      <c r="D102" s="65">
        <v>0</v>
      </c>
      <c r="E102" s="185"/>
      <c r="F102" s="123">
        <f t="shared" si="17"/>
        <v>0</v>
      </c>
    </row>
    <row r="103" spans="1:6" ht="12.75" customHeight="1">
      <c r="A103" s="45"/>
      <c r="B103" s="189" t="s">
        <v>21</v>
      </c>
      <c r="C103" s="112"/>
      <c r="D103" s="131">
        <f>SUM(D92:D102)</f>
        <v>7</v>
      </c>
      <c r="E103" s="185"/>
      <c r="F103" s="123"/>
    </row>
    <row r="104" spans="1:6" ht="12.75" customHeight="1">
      <c r="A104" s="45"/>
      <c r="B104" s="189"/>
      <c r="C104" s="112"/>
      <c r="D104" s="131"/>
      <c r="E104" s="185"/>
      <c r="F104" s="123"/>
    </row>
    <row r="105" spans="1:6" ht="12.75" customHeight="1">
      <c r="A105" s="45"/>
      <c r="B105" s="55"/>
      <c r="C105" s="114"/>
      <c r="D105" s="128"/>
      <c r="E105" s="125"/>
      <c r="F105" s="126"/>
    </row>
    <row r="106" spans="1:6" ht="89.25">
      <c r="A106" s="45">
        <v>8</v>
      </c>
      <c r="B106" s="250" t="s">
        <v>88</v>
      </c>
      <c r="C106" s="146"/>
      <c r="D106" s="158"/>
      <c r="E106" s="152"/>
      <c r="F106" s="163"/>
    </row>
    <row r="107" spans="1:6" ht="12.75" customHeight="1">
      <c r="A107" s="45"/>
      <c r="B107" s="63"/>
      <c r="C107" s="111"/>
      <c r="D107" s="135"/>
      <c r="E107" s="135"/>
      <c r="F107" s="121"/>
    </row>
    <row r="108" spans="1:6" ht="12.75" customHeight="1">
      <c r="A108" s="45"/>
      <c r="B108" s="63" t="s">
        <v>109</v>
      </c>
      <c r="C108" s="111"/>
      <c r="D108" s="140"/>
      <c r="E108" s="135"/>
      <c r="F108" s="121"/>
    </row>
    <row r="109" spans="1:6" ht="12.75" customHeight="1">
      <c r="A109" s="45"/>
      <c r="B109" s="72" t="s">
        <v>110</v>
      </c>
      <c r="C109" s="111" t="s">
        <v>12</v>
      </c>
      <c r="D109" s="65">
        <v>8</v>
      </c>
      <c r="E109" s="185"/>
      <c r="F109" s="375">
        <f>D109*E109</f>
        <v>0</v>
      </c>
    </row>
    <row r="110" spans="1:6" ht="12.75" customHeight="1">
      <c r="A110" s="45"/>
      <c r="B110" s="189" t="s">
        <v>114</v>
      </c>
      <c r="C110" s="111" t="s">
        <v>12</v>
      </c>
      <c r="D110" s="65">
        <v>23</v>
      </c>
      <c r="E110" s="185"/>
      <c r="F110" s="123">
        <f t="shared" ref="F110:F113" si="18">D110*E110</f>
        <v>0</v>
      </c>
    </row>
    <row r="111" spans="1:6" ht="12.75" customHeight="1">
      <c r="A111" s="45"/>
      <c r="B111" s="189" t="s">
        <v>126</v>
      </c>
      <c r="C111" s="111" t="s">
        <v>12</v>
      </c>
      <c r="D111" s="65">
        <v>1</v>
      </c>
      <c r="E111" s="185"/>
      <c r="F111" s="123">
        <f t="shared" si="18"/>
        <v>0</v>
      </c>
    </row>
    <row r="112" spans="1:6" ht="12.75" customHeight="1">
      <c r="A112" s="45"/>
      <c r="B112" s="189" t="s">
        <v>127</v>
      </c>
      <c r="C112" s="111" t="s">
        <v>12</v>
      </c>
      <c r="D112" s="65">
        <v>3</v>
      </c>
      <c r="E112" s="185"/>
      <c r="F112" s="123">
        <f t="shared" si="18"/>
        <v>0</v>
      </c>
    </row>
    <row r="113" spans="1:6" ht="12.75" customHeight="1">
      <c r="A113" s="45"/>
      <c r="B113" s="189" t="s">
        <v>128</v>
      </c>
      <c r="C113" s="111" t="s">
        <v>12</v>
      </c>
      <c r="D113" s="65">
        <v>11</v>
      </c>
      <c r="E113" s="185"/>
      <c r="F113" s="123">
        <f t="shared" si="18"/>
        <v>0</v>
      </c>
    </row>
    <row r="114" spans="1:6" ht="12.75" customHeight="1">
      <c r="A114" s="45"/>
      <c r="B114" s="189" t="s">
        <v>130</v>
      </c>
      <c r="C114" s="111" t="s">
        <v>12</v>
      </c>
      <c r="D114" s="65">
        <v>6</v>
      </c>
      <c r="E114" s="185"/>
      <c r="F114" s="123">
        <f t="shared" ref="F114" si="19">D114*E114</f>
        <v>0</v>
      </c>
    </row>
    <row r="115" spans="1:6" ht="12.75" customHeight="1">
      <c r="A115" s="45"/>
      <c r="B115" s="189" t="s">
        <v>132</v>
      </c>
      <c r="C115" s="111" t="s">
        <v>12</v>
      </c>
      <c r="D115" s="65">
        <v>3</v>
      </c>
      <c r="E115" s="185"/>
      <c r="F115" s="123">
        <f t="shared" ref="F115:F119" si="20">D115*E115</f>
        <v>0</v>
      </c>
    </row>
    <row r="116" spans="1:6" ht="12.75" customHeight="1">
      <c r="A116" s="45"/>
      <c r="B116" s="189" t="s">
        <v>134</v>
      </c>
      <c r="C116" s="111" t="s">
        <v>12</v>
      </c>
      <c r="D116" s="65">
        <v>3</v>
      </c>
      <c r="E116" s="185"/>
      <c r="F116" s="123">
        <f t="shared" si="20"/>
        <v>0</v>
      </c>
    </row>
    <row r="117" spans="1:6" ht="12.75" customHeight="1">
      <c r="A117" s="45"/>
      <c r="B117" s="189" t="s">
        <v>135</v>
      </c>
      <c r="C117" s="111" t="s">
        <v>12</v>
      </c>
      <c r="D117" s="65">
        <v>4</v>
      </c>
      <c r="E117" s="185"/>
      <c r="F117" s="123">
        <f t="shared" si="20"/>
        <v>0</v>
      </c>
    </row>
    <row r="118" spans="1:6" ht="12.75" customHeight="1">
      <c r="A118" s="45"/>
      <c r="B118" s="189" t="s">
        <v>136</v>
      </c>
      <c r="C118" s="111" t="s">
        <v>12</v>
      </c>
      <c r="D118" s="65">
        <v>3</v>
      </c>
      <c r="E118" s="185"/>
      <c r="F118" s="123">
        <f t="shared" si="20"/>
        <v>0</v>
      </c>
    </row>
    <row r="119" spans="1:6" ht="12.75" customHeight="1">
      <c r="A119" s="45"/>
      <c r="B119" s="189" t="s">
        <v>138</v>
      </c>
      <c r="C119" s="111" t="s">
        <v>12</v>
      </c>
      <c r="D119" s="65">
        <v>0</v>
      </c>
      <c r="E119" s="185"/>
      <c r="F119" s="123">
        <f t="shared" si="20"/>
        <v>0</v>
      </c>
    </row>
    <row r="120" spans="1:6" ht="12.75" customHeight="1">
      <c r="A120" s="45"/>
      <c r="B120" s="189" t="s">
        <v>21</v>
      </c>
      <c r="C120" s="112"/>
      <c r="D120" s="131">
        <f>SUM(D109:D119)</f>
        <v>65</v>
      </c>
      <c r="E120" s="185"/>
      <c r="F120" s="123"/>
    </row>
    <row r="121" spans="1:6" ht="12.75" customHeight="1">
      <c r="A121" s="45"/>
      <c r="B121" s="72"/>
      <c r="C121" s="111"/>
      <c r="D121" s="124"/>
      <c r="E121" s="120"/>
      <c r="F121" s="157"/>
    </row>
    <row r="122" spans="1:6" ht="89.25">
      <c r="A122" s="45">
        <f>+A106+1</f>
        <v>9</v>
      </c>
      <c r="B122" s="72" t="s">
        <v>89</v>
      </c>
      <c r="C122" s="146"/>
      <c r="D122" s="158"/>
      <c r="E122" s="152"/>
      <c r="F122" s="163"/>
    </row>
    <row r="123" spans="1:6" ht="12.75" customHeight="1">
      <c r="A123" s="45"/>
      <c r="B123" s="63"/>
      <c r="C123" s="111"/>
      <c r="D123" s="135"/>
      <c r="E123" s="135"/>
      <c r="F123" s="121"/>
    </row>
    <row r="124" spans="1:6" ht="12.75" customHeight="1">
      <c r="A124" s="45"/>
      <c r="B124" s="63" t="s">
        <v>109</v>
      </c>
      <c r="C124" s="111"/>
      <c r="D124" s="140"/>
      <c r="E124" s="135"/>
      <c r="F124" s="121"/>
    </row>
    <row r="125" spans="1:6" ht="12.75" customHeight="1">
      <c r="A125" s="45"/>
      <c r="B125" s="72" t="s">
        <v>110</v>
      </c>
      <c r="C125" s="111" t="s">
        <v>12</v>
      </c>
      <c r="D125" s="65">
        <v>29</v>
      </c>
      <c r="E125" s="185"/>
      <c r="F125" s="375">
        <f>D125*E125</f>
        <v>0</v>
      </c>
    </row>
    <row r="126" spans="1:6" ht="12.75" customHeight="1">
      <c r="A126" s="45"/>
      <c r="B126" s="189" t="s">
        <v>114</v>
      </c>
      <c r="C126" s="111" t="s">
        <v>12</v>
      </c>
      <c r="D126" s="65">
        <v>0</v>
      </c>
      <c r="E126" s="185"/>
      <c r="F126" s="123">
        <f t="shared" ref="F126:F129" si="21">D126*E126</f>
        <v>0</v>
      </c>
    </row>
    <row r="127" spans="1:6" ht="12.75" customHeight="1">
      <c r="A127" s="45"/>
      <c r="B127" s="189" t="s">
        <v>126</v>
      </c>
      <c r="C127" s="111" t="s">
        <v>12</v>
      </c>
      <c r="D127" s="65">
        <v>10</v>
      </c>
      <c r="E127" s="185"/>
      <c r="F127" s="123">
        <f t="shared" si="21"/>
        <v>0</v>
      </c>
    </row>
    <row r="128" spans="1:6" ht="12.75" customHeight="1">
      <c r="A128" s="45"/>
      <c r="B128" s="189" t="s">
        <v>127</v>
      </c>
      <c r="C128" s="111" t="s">
        <v>12</v>
      </c>
      <c r="D128" s="65">
        <v>0</v>
      </c>
      <c r="E128" s="185"/>
      <c r="F128" s="123">
        <f t="shared" si="21"/>
        <v>0</v>
      </c>
    </row>
    <row r="129" spans="1:6" ht="12.75" customHeight="1">
      <c r="A129" s="45"/>
      <c r="B129" s="189" t="s">
        <v>128</v>
      </c>
      <c r="C129" s="111" t="s">
        <v>12</v>
      </c>
      <c r="D129" s="65">
        <v>0</v>
      </c>
      <c r="E129" s="185"/>
      <c r="F129" s="123">
        <f t="shared" si="21"/>
        <v>0</v>
      </c>
    </row>
    <row r="130" spans="1:6" ht="12.75" customHeight="1">
      <c r="A130" s="45"/>
      <c r="B130" s="189" t="s">
        <v>130</v>
      </c>
      <c r="C130" s="111" t="s">
        <v>12</v>
      </c>
      <c r="D130" s="65">
        <v>0</v>
      </c>
      <c r="E130" s="185"/>
      <c r="F130" s="123">
        <f t="shared" ref="F130" si="22">D130*E130</f>
        <v>0</v>
      </c>
    </row>
    <row r="131" spans="1:6" ht="12.75" customHeight="1">
      <c r="A131" s="45"/>
      <c r="B131" s="189" t="s">
        <v>132</v>
      </c>
      <c r="C131" s="111" t="s">
        <v>12</v>
      </c>
      <c r="D131" s="65">
        <v>0</v>
      </c>
      <c r="E131" s="185"/>
      <c r="F131" s="123">
        <f t="shared" ref="F131:F134" si="23">D131*E131</f>
        <v>0</v>
      </c>
    </row>
    <row r="132" spans="1:6" ht="12.75" customHeight="1">
      <c r="A132" s="45"/>
      <c r="B132" s="189" t="s">
        <v>134</v>
      </c>
      <c r="C132" s="111" t="s">
        <v>12</v>
      </c>
      <c r="D132" s="65">
        <v>0</v>
      </c>
      <c r="E132" s="185"/>
      <c r="F132" s="123">
        <f t="shared" si="23"/>
        <v>0</v>
      </c>
    </row>
    <row r="133" spans="1:6" ht="12.75" customHeight="1">
      <c r="A133" s="45"/>
      <c r="B133" s="189" t="s">
        <v>135</v>
      </c>
      <c r="C133" s="111" t="s">
        <v>12</v>
      </c>
      <c r="D133" s="65">
        <v>0</v>
      </c>
      <c r="E133" s="185"/>
      <c r="F133" s="123">
        <f t="shared" si="23"/>
        <v>0</v>
      </c>
    </row>
    <row r="134" spans="1:6" ht="12.75" customHeight="1">
      <c r="A134" s="45"/>
      <c r="B134" s="189" t="s">
        <v>136</v>
      </c>
      <c r="C134" s="111" t="s">
        <v>12</v>
      </c>
      <c r="D134" s="65">
        <v>0</v>
      </c>
      <c r="E134" s="185"/>
      <c r="F134" s="123">
        <f t="shared" si="23"/>
        <v>0</v>
      </c>
    </row>
    <row r="135" spans="1:6" ht="12.75" customHeight="1">
      <c r="A135" s="45"/>
      <c r="B135" s="189" t="s">
        <v>138</v>
      </c>
      <c r="C135" s="111" t="s">
        <v>12</v>
      </c>
      <c r="D135" s="65">
        <v>0</v>
      </c>
      <c r="E135" s="185"/>
      <c r="F135" s="123">
        <f t="shared" ref="F135" si="24">D135*E135</f>
        <v>0</v>
      </c>
    </row>
    <row r="136" spans="1:6" ht="12.75" customHeight="1">
      <c r="A136" s="45"/>
      <c r="B136" s="189" t="s">
        <v>21</v>
      </c>
      <c r="C136" s="112"/>
      <c r="D136" s="131">
        <f>SUM(D125:D135)</f>
        <v>39</v>
      </c>
      <c r="E136" s="185"/>
      <c r="F136" s="123"/>
    </row>
    <row r="137" spans="1:6" ht="12.75" customHeight="1">
      <c r="A137" s="45"/>
      <c r="B137" s="72"/>
      <c r="C137" s="114"/>
      <c r="D137" s="127"/>
      <c r="E137" s="152"/>
      <c r="F137" s="163"/>
    </row>
    <row r="138" spans="1:6" ht="41.25" customHeight="1">
      <c r="A138" s="45">
        <f>+A122+1</f>
        <v>10</v>
      </c>
      <c r="B138" s="66" t="s">
        <v>20</v>
      </c>
      <c r="C138" s="147"/>
      <c r="D138" s="152"/>
      <c r="E138" s="152"/>
      <c r="F138" s="163"/>
    </row>
    <row r="139" spans="1:6" ht="12.75" customHeight="1">
      <c r="A139" s="45"/>
      <c r="B139" s="63"/>
      <c r="C139" s="111"/>
      <c r="D139" s="135"/>
      <c r="E139" s="135"/>
      <c r="F139" s="121"/>
    </row>
    <row r="140" spans="1:6" ht="12.75" customHeight="1">
      <c r="A140" s="45"/>
      <c r="B140" s="63" t="s">
        <v>109</v>
      </c>
      <c r="C140" s="111"/>
      <c r="D140" s="140"/>
      <c r="E140" s="135"/>
      <c r="F140" s="121"/>
    </row>
    <row r="141" spans="1:6" ht="12.75" customHeight="1">
      <c r="A141" s="45"/>
      <c r="B141" s="72" t="s">
        <v>110</v>
      </c>
      <c r="C141" s="111" t="s">
        <v>12</v>
      </c>
      <c r="D141" s="65">
        <v>1</v>
      </c>
      <c r="E141" s="185"/>
      <c r="F141" s="375">
        <f>D141*E141</f>
        <v>0</v>
      </c>
    </row>
    <row r="142" spans="1:6" ht="12.75" customHeight="1">
      <c r="A142" s="45"/>
      <c r="B142" s="189" t="s">
        <v>114</v>
      </c>
      <c r="C142" s="111" t="s">
        <v>12</v>
      </c>
      <c r="D142" s="65">
        <v>0</v>
      </c>
      <c r="E142" s="185"/>
      <c r="F142" s="123">
        <f t="shared" ref="F142:F145" si="25">D142*E142</f>
        <v>0</v>
      </c>
    </row>
    <row r="143" spans="1:6" ht="12.75" customHeight="1">
      <c r="A143" s="45"/>
      <c r="B143" s="189" t="s">
        <v>126</v>
      </c>
      <c r="C143" s="111" t="s">
        <v>12</v>
      </c>
      <c r="D143" s="65">
        <v>0</v>
      </c>
      <c r="E143" s="185"/>
      <c r="F143" s="123">
        <f t="shared" si="25"/>
        <v>0</v>
      </c>
    </row>
    <row r="144" spans="1:6" ht="12.75" customHeight="1">
      <c r="A144" s="45"/>
      <c r="B144" s="189" t="s">
        <v>127</v>
      </c>
      <c r="C144" s="111" t="s">
        <v>12</v>
      </c>
      <c r="D144" s="65">
        <v>0</v>
      </c>
      <c r="E144" s="185"/>
      <c r="F144" s="123">
        <f t="shared" si="25"/>
        <v>0</v>
      </c>
    </row>
    <row r="145" spans="1:6" ht="12.75" customHeight="1">
      <c r="A145" s="45"/>
      <c r="B145" s="189" t="s">
        <v>128</v>
      </c>
      <c r="C145" s="111" t="s">
        <v>12</v>
      </c>
      <c r="D145" s="65">
        <v>0</v>
      </c>
      <c r="E145" s="185"/>
      <c r="F145" s="123">
        <f t="shared" si="25"/>
        <v>0</v>
      </c>
    </row>
    <row r="146" spans="1:6" ht="12.75" customHeight="1">
      <c r="A146" s="45"/>
      <c r="B146" s="189" t="s">
        <v>130</v>
      </c>
      <c r="C146" s="111" t="s">
        <v>12</v>
      </c>
      <c r="D146" s="65">
        <v>0</v>
      </c>
      <c r="E146" s="185"/>
      <c r="F146" s="123">
        <f t="shared" ref="F146" si="26">D146*E146</f>
        <v>0</v>
      </c>
    </row>
    <row r="147" spans="1:6" ht="12.75" customHeight="1">
      <c r="A147" s="45"/>
      <c r="B147" s="189" t="s">
        <v>132</v>
      </c>
      <c r="C147" s="111" t="s">
        <v>12</v>
      </c>
      <c r="D147" s="65">
        <v>0</v>
      </c>
      <c r="E147" s="185"/>
      <c r="F147" s="123">
        <f t="shared" ref="F147:F151" si="27">D147*E147</f>
        <v>0</v>
      </c>
    </row>
    <row r="148" spans="1:6" ht="12.75" customHeight="1">
      <c r="A148" s="45"/>
      <c r="B148" s="189" t="s">
        <v>134</v>
      </c>
      <c r="C148" s="111" t="s">
        <v>12</v>
      </c>
      <c r="D148" s="65">
        <v>0</v>
      </c>
      <c r="E148" s="185"/>
      <c r="F148" s="123">
        <f t="shared" si="27"/>
        <v>0</v>
      </c>
    </row>
    <row r="149" spans="1:6" ht="12.75" customHeight="1">
      <c r="A149" s="45"/>
      <c r="B149" s="189" t="s">
        <v>135</v>
      </c>
      <c r="C149" s="111" t="s">
        <v>12</v>
      </c>
      <c r="D149" s="65">
        <v>0</v>
      </c>
      <c r="E149" s="185"/>
      <c r="F149" s="123">
        <f t="shared" si="27"/>
        <v>0</v>
      </c>
    </row>
    <row r="150" spans="1:6" ht="12.75" customHeight="1">
      <c r="A150" s="45"/>
      <c r="B150" s="189" t="s">
        <v>136</v>
      </c>
      <c r="C150" s="111" t="s">
        <v>12</v>
      </c>
      <c r="D150" s="65">
        <v>0</v>
      </c>
      <c r="E150" s="185"/>
      <c r="F150" s="123">
        <f t="shared" si="27"/>
        <v>0</v>
      </c>
    </row>
    <row r="151" spans="1:6" ht="12.75" customHeight="1">
      <c r="A151" s="45"/>
      <c r="B151" s="189" t="s">
        <v>138</v>
      </c>
      <c r="C151" s="111" t="s">
        <v>12</v>
      </c>
      <c r="D151" s="65">
        <v>0</v>
      </c>
      <c r="E151" s="185"/>
      <c r="F151" s="123">
        <f t="shared" si="27"/>
        <v>0</v>
      </c>
    </row>
    <row r="152" spans="1:6" ht="12.75" customHeight="1">
      <c r="A152" s="45"/>
      <c r="B152" s="189" t="s">
        <v>21</v>
      </c>
      <c r="C152" s="112"/>
      <c r="D152" s="131">
        <f>SUM(D141:D151)</f>
        <v>1</v>
      </c>
      <c r="E152" s="185"/>
      <c r="F152" s="123"/>
    </row>
    <row r="153" spans="1:6" ht="12.75" customHeight="1">
      <c r="A153" s="45"/>
      <c r="B153" s="20"/>
      <c r="C153" s="111"/>
      <c r="D153" s="120"/>
      <c r="E153" s="164"/>
      <c r="F153" s="126"/>
    </row>
    <row r="154" spans="1:6" ht="12.75" customHeight="1">
      <c r="A154" s="45"/>
      <c r="B154" s="20" t="s">
        <v>63</v>
      </c>
      <c r="C154" s="111"/>
      <c r="D154" s="135"/>
      <c r="E154" s="136"/>
      <c r="F154" s="123"/>
    </row>
    <row r="155" spans="1:6" ht="12.75" customHeight="1">
      <c r="A155" s="45"/>
      <c r="B155" s="59"/>
      <c r="C155" s="111"/>
      <c r="D155" s="131"/>
      <c r="E155" s="132"/>
      <c r="F155" s="133"/>
    </row>
    <row r="156" spans="1:6" ht="12.75" customHeight="1">
      <c r="A156" s="45"/>
      <c r="B156" s="63" t="s">
        <v>109</v>
      </c>
      <c r="C156" s="111"/>
      <c r="D156" s="135"/>
      <c r="E156" s="135"/>
      <c r="F156" s="121"/>
    </row>
    <row r="157" spans="1:6" ht="12.75" customHeight="1">
      <c r="A157" s="45"/>
      <c r="B157" s="72" t="s">
        <v>110</v>
      </c>
      <c r="C157" s="114"/>
      <c r="D157" s="131"/>
      <c r="E157" s="129"/>
      <c r="F157" s="375">
        <f>ROUND(+F12+F28+F44+F60+F109+F125+F141+F92+F76,0)</f>
        <v>0</v>
      </c>
    </row>
    <row r="158" spans="1:6" ht="12.75" customHeight="1">
      <c r="A158" s="45"/>
      <c r="B158" s="189" t="s">
        <v>114</v>
      </c>
      <c r="C158" s="114"/>
      <c r="D158" s="131"/>
      <c r="E158" s="129"/>
      <c r="F158" s="375">
        <f t="shared" ref="F158:F167" si="28">ROUND(+F13+F29+F45+F61+F110+F126+F142+F93+F77,0)</f>
        <v>0</v>
      </c>
    </row>
    <row r="159" spans="1:6" ht="12.75" customHeight="1">
      <c r="A159" s="45"/>
      <c r="B159" s="189" t="s">
        <v>126</v>
      </c>
      <c r="C159" s="114"/>
      <c r="D159" s="131"/>
      <c r="E159" s="129"/>
      <c r="F159" s="375">
        <f t="shared" si="28"/>
        <v>0</v>
      </c>
    </row>
    <row r="160" spans="1:6" ht="12.75" customHeight="1">
      <c r="A160" s="45"/>
      <c r="B160" s="189" t="s">
        <v>127</v>
      </c>
      <c r="C160" s="114"/>
      <c r="D160" s="131"/>
      <c r="E160" s="129"/>
      <c r="F160" s="375">
        <f t="shared" si="28"/>
        <v>0</v>
      </c>
    </row>
    <row r="161" spans="1:6" ht="12.75" customHeight="1">
      <c r="A161" s="45"/>
      <c r="B161" s="189" t="s">
        <v>128</v>
      </c>
      <c r="C161" s="114"/>
      <c r="D161" s="131"/>
      <c r="E161" s="129"/>
      <c r="F161" s="375">
        <f t="shared" si="28"/>
        <v>0</v>
      </c>
    </row>
    <row r="162" spans="1:6" ht="12.75" customHeight="1">
      <c r="A162" s="45"/>
      <c r="B162" s="189" t="s">
        <v>130</v>
      </c>
      <c r="C162" s="114"/>
      <c r="D162" s="131"/>
      <c r="E162" s="129"/>
      <c r="F162" s="375">
        <f t="shared" si="28"/>
        <v>0</v>
      </c>
    </row>
    <row r="163" spans="1:6" ht="12.75" customHeight="1">
      <c r="A163" s="45"/>
      <c r="B163" s="189" t="s">
        <v>132</v>
      </c>
      <c r="C163" s="114"/>
      <c r="D163" s="131"/>
      <c r="E163" s="129"/>
      <c r="F163" s="375">
        <f t="shared" si="28"/>
        <v>0</v>
      </c>
    </row>
    <row r="164" spans="1:6" ht="12.75" customHeight="1">
      <c r="A164" s="45"/>
      <c r="B164" s="189" t="s">
        <v>134</v>
      </c>
      <c r="C164" s="114"/>
      <c r="D164" s="131"/>
      <c r="E164" s="129"/>
      <c r="F164" s="375">
        <f t="shared" si="28"/>
        <v>0</v>
      </c>
    </row>
    <row r="165" spans="1:6" ht="12.75" customHeight="1">
      <c r="A165" s="45"/>
      <c r="B165" s="189" t="s">
        <v>135</v>
      </c>
      <c r="C165" s="114"/>
      <c r="D165" s="131"/>
      <c r="E165" s="129"/>
      <c r="F165" s="375">
        <f t="shared" si="28"/>
        <v>0</v>
      </c>
    </row>
    <row r="166" spans="1:6" ht="12.75" customHeight="1">
      <c r="A166" s="45"/>
      <c r="B166" s="189" t="s">
        <v>136</v>
      </c>
      <c r="C166" s="114"/>
      <c r="D166" s="131"/>
      <c r="E166" s="129"/>
      <c r="F166" s="375">
        <f t="shared" si="28"/>
        <v>0</v>
      </c>
    </row>
    <row r="167" spans="1:6" ht="12.75" customHeight="1">
      <c r="A167" s="45"/>
      <c r="B167" s="189" t="s">
        <v>138</v>
      </c>
      <c r="C167" s="114"/>
      <c r="D167" s="131"/>
      <c r="E167" s="129"/>
      <c r="F167" s="375">
        <f t="shared" si="28"/>
        <v>0</v>
      </c>
    </row>
    <row r="168" spans="1:6" ht="12.75" customHeight="1">
      <c r="A168" s="45"/>
      <c r="B168" s="20"/>
      <c r="C168" s="111"/>
      <c r="D168" s="120"/>
      <c r="E168" s="164"/>
      <c r="F168" s="126"/>
    </row>
    <row r="169" spans="1:6" ht="12.75" customHeight="1">
      <c r="A169" s="45"/>
      <c r="B169" s="20"/>
      <c r="C169" s="111"/>
      <c r="D169" s="120"/>
      <c r="E169" s="164"/>
      <c r="F169" s="126"/>
    </row>
    <row r="170" spans="1:6" ht="12.75" customHeight="1">
      <c r="A170" s="45"/>
      <c r="B170" s="20"/>
      <c r="C170" s="111"/>
      <c r="D170" s="120"/>
      <c r="E170" s="164"/>
      <c r="F170" s="126"/>
    </row>
    <row r="171" spans="1:6" ht="12.75" customHeight="1">
      <c r="A171" s="45"/>
      <c r="B171" s="20"/>
      <c r="C171" s="78"/>
      <c r="D171" s="41"/>
      <c r="E171" s="41"/>
      <c r="F171" s="180"/>
    </row>
    <row r="172" spans="1:6" ht="16.5" thickBot="1">
      <c r="A172" s="22" t="s">
        <v>37</v>
      </c>
      <c r="B172" s="23" t="s">
        <v>10</v>
      </c>
      <c r="C172" s="116"/>
      <c r="D172" s="120"/>
      <c r="E172" s="184" t="s">
        <v>35</v>
      </c>
      <c r="F172" s="105">
        <f>SUM(F157:F167)</f>
        <v>0</v>
      </c>
    </row>
    <row r="173" spans="1:6" ht="12.75" customHeight="1" thickTop="1">
      <c r="A173" s="45"/>
      <c r="B173" s="20"/>
      <c r="C173" s="116"/>
      <c r="D173" s="120"/>
      <c r="E173" s="120"/>
      <c r="F173" s="157"/>
    </row>
    <row r="174" spans="1:6" ht="12.75" customHeight="1">
      <c r="A174" s="45"/>
      <c r="B174" s="20"/>
      <c r="C174" s="116"/>
      <c r="D174" s="120"/>
      <c r="E174" s="120"/>
      <c r="F174" s="157"/>
    </row>
    <row r="175" spans="1:6" ht="12.75" customHeight="1">
      <c r="A175" s="45"/>
      <c r="B175" s="20"/>
      <c r="C175" s="116"/>
      <c r="D175" s="120"/>
      <c r="E175" s="120"/>
      <c r="F175" s="157"/>
    </row>
    <row r="176" spans="1:6" ht="12.75" customHeight="1">
      <c r="A176" s="45"/>
      <c r="B176" s="20"/>
      <c r="C176" s="116"/>
      <c r="D176" s="120"/>
      <c r="E176" s="120"/>
      <c r="F176" s="157"/>
    </row>
    <row r="177" spans="1:6" ht="12.75" customHeight="1">
      <c r="A177" s="45"/>
      <c r="B177" s="20"/>
      <c r="C177" s="116"/>
      <c r="D177" s="120"/>
      <c r="E177" s="120"/>
      <c r="F177" s="157"/>
    </row>
    <row r="178" spans="1:6" ht="12.75" customHeight="1">
      <c r="A178" s="45"/>
      <c r="B178" s="20"/>
      <c r="C178" s="116"/>
      <c r="D178" s="120"/>
      <c r="E178" s="120"/>
      <c r="F178" s="157"/>
    </row>
    <row r="179" spans="1:6" ht="12.75" customHeight="1">
      <c r="A179" s="45"/>
      <c r="B179" s="20"/>
      <c r="C179" s="116"/>
      <c r="D179" s="120"/>
      <c r="E179" s="120"/>
      <c r="F179" s="157"/>
    </row>
    <row r="180" spans="1:6" ht="12.75" customHeight="1">
      <c r="A180" s="45"/>
      <c r="B180" s="20"/>
      <c r="C180" s="116"/>
      <c r="D180" s="120"/>
      <c r="E180" s="120"/>
      <c r="F180" s="157"/>
    </row>
    <row r="181" spans="1:6" ht="12.75" customHeight="1">
      <c r="A181" s="45"/>
      <c r="B181" s="20"/>
      <c r="C181" s="116"/>
      <c r="D181" s="120"/>
      <c r="E181" s="120"/>
      <c r="F181" s="157"/>
    </row>
    <row r="182" spans="1:6" ht="12.75" customHeight="1">
      <c r="A182" s="45"/>
      <c r="B182" s="20"/>
      <c r="C182" s="116"/>
      <c r="D182" s="120"/>
      <c r="E182" s="120"/>
      <c r="F182" s="157"/>
    </row>
    <row r="183" spans="1:6" ht="12.75" customHeight="1">
      <c r="A183" s="45"/>
      <c r="B183" s="20"/>
      <c r="C183" s="116"/>
      <c r="D183" s="120"/>
      <c r="E183" s="120"/>
      <c r="F183" s="157"/>
    </row>
    <row r="184" spans="1:6" ht="12.75" customHeight="1">
      <c r="A184" s="45"/>
      <c r="B184" s="20"/>
      <c r="C184" s="116"/>
      <c r="D184" s="120"/>
      <c r="E184" s="120"/>
      <c r="F184" s="157"/>
    </row>
    <row r="185" spans="1:6" ht="12.75" customHeight="1">
      <c r="A185" s="45"/>
      <c r="B185" s="20"/>
      <c r="C185" s="116"/>
      <c r="D185" s="120"/>
      <c r="E185" s="120"/>
      <c r="F185" s="157"/>
    </row>
    <row r="186" spans="1:6" ht="12.75" customHeight="1">
      <c r="A186" s="45"/>
      <c r="B186" s="20"/>
      <c r="C186" s="116"/>
      <c r="D186" s="120"/>
      <c r="E186" s="120"/>
      <c r="F186" s="157"/>
    </row>
  </sheetData>
  <pageMargins left="0.78740157480314965" right="0.19685039370078741" top="0.19685039370078741" bottom="0.19685039370078741" header="0" footer="0.19685039370078741"/>
  <pageSetup paperSize="9" orientation="portrait" r:id="rId1"/>
  <headerFooter>
    <oddFooter>Stran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H177"/>
  <sheetViews>
    <sheetView showZeros="0" topLeftCell="A3" zoomScaleNormal="100" workbookViewId="0">
      <selection activeCell="E9" sqref="E9"/>
    </sheetView>
  </sheetViews>
  <sheetFormatPr defaultRowHeight="12.75" customHeight="1"/>
  <cols>
    <col min="1" max="1" width="4.7109375" style="79" customWidth="1"/>
    <col min="2" max="2" width="30.7109375" style="79" customWidth="1"/>
    <col min="3" max="3" width="4.7109375" style="145" customWidth="1"/>
    <col min="4" max="5" width="11.7109375" style="140" customWidth="1"/>
    <col min="6" max="6" width="12.7109375" style="141" customWidth="1"/>
    <col min="7" max="7" width="4.7109375" style="141" customWidth="1"/>
    <col min="251" max="251" width="4.7109375" customWidth="1"/>
    <col min="252" max="252" width="30.7109375" customWidth="1"/>
    <col min="253" max="253" width="4.7109375" customWidth="1"/>
    <col min="254" max="254" width="13.7109375" customWidth="1"/>
    <col min="255" max="257" width="12.7109375" customWidth="1"/>
    <col min="259" max="259" width="21" customWidth="1"/>
    <col min="260" max="260" width="36.5703125" customWidth="1"/>
    <col min="507" max="507" width="4.7109375" customWidth="1"/>
    <col min="508" max="508" width="30.7109375" customWidth="1"/>
    <col min="509" max="509" width="4.7109375" customWidth="1"/>
    <col min="510" max="510" width="13.7109375" customWidth="1"/>
    <col min="511" max="513" width="12.7109375" customWidth="1"/>
    <col min="515" max="515" width="21" customWidth="1"/>
    <col min="516" max="516" width="36.5703125" customWidth="1"/>
    <col min="763" max="763" width="4.7109375" customWidth="1"/>
    <col min="764" max="764" width="30.7109375" customWidth="1"/>
    <col min="765" max="765" width="4.7109375" customWidth="1"/>
    <col min="766" max="766" width="13.7109375" customWidth="1"/>
    <col min="767" max="769" width="12.7109375" customWidth="1"/>
    <col min="771" max="771" width="21" customWidth="1"/>
    <col min="772" max="772" width="36.5703125" customWidth="1"/>
    <col min="1019" max="1019" width="4.7109375" customWidth="1"/>
    <col min="1020" max="1020" width="30.7109375" customWidth="1"/>
    <col min="1021" max="1021" width="4.7109375" customWidth="1"/>
    <col min="1022" max="1022" width="13.7109375" customWidth="1"/>
    <col min="1023" max="1025" width="12.7109375" customWidth="1"/>
    <col min="1027" max="1027" width="21" customWidth="1"/>
    <col min="1028" max="1028" width="36.5703125" customWidth="1"/>
    <col min="1275" max="1275" width="4.7109375" customWidth="1"/>
    <col min="1276" max="1276" width="30.7109375" customWidth="1"/>
    <col min="1277" max="1277" width="4.7109375" customWidth="1"/>
    <col min="1278" max="1278" width="13.7109375" customWidth="1"/>
    <col min="1279" max="1281" width="12.7109375" customWidth="1"/>
    <col min="1283" max="1283" width="21" customWidth="1"/>
    <col min="1284" max="1284" width="36.5703125" customWidth="1"/>
    <col min="1531" max="1531" width="4.7109375" customWidth="1"/>
    <col min="1532" max="1532" width="30.7109375" customWidth="1"/>
    <col min="1533" max="1533" width="4.7109375" customWidth="1"/>
    <col min="1534" max="1534" width="13.7109375" customWidth="1"/>
    <col min="1535" max="1537" width="12.7109375" customWidth="1"/>
    <col min="1539" max="1539" width="21" customWidth="1"/>
    <col min="1540" max="1540" width="36.5703125" customWidth="1"/>
    <col min="1787" max="1787" width="4.7109375" customWidth="1"/>
    <col min="1788" max="1788" width="30.7109375" customWidth="1"/>
    <col min="1789" max="1789" width="4.7109375" customWidth="1"/>
    <col min="1790" max="1790" width="13.7109375" customWidth="1"/>
    <col min="1791" max="1793" width="12.7109375" customWidth="1"/>
    <col min="1795" max="1795" width="21" customWidth="1"/>
    <col min="1796" max="1796" width="36.5703125" customWidth="1"/>
    <col min="2043" max="2043" width="4.7109375" customWidth="1"/>
    <col min="2044" max="2044" width="30.7109375" customWidth="1"/>
    <col min="2045" max="2045" width="4.7109375" customWidth="1"/>
    <col min="2046" max="2046" width="13.7109375" customWidth="1"/>
    <col min="2047" max="2049" width="12.7109375" customWidth="1"/>
    <col min="2051" max="2051" width="21" customWidth="1"/>
    <col min="2052" max="2052" width="36.5703125" customWidth="1"/>
    <col min="2299" max="2299" width="4.7109375" customWidth="1"/>
    <col min="2300" max="2300" width="30.7109375" customWidth="1"/>
    <col min="2301" max="2301" width="4.7109375" customWidth="1"/>
    <col min="2302" max="2302" width="13.7109375" customWidth="1"/>
    <col min="2303" max="2305" width="12.7109375" customWidth="1"/>
    <col min="2307" max="2307" width="21" customWidth="1"/>
    <col min="2308" max="2308" width="36.5703125" customWidth="1"/>
    <col min="2555" max="2555" width="4.7109375" customWidth="1"/>
    <col min="2556" max="2556" width="30.7109375" customWidth="1"/>
    <col min="2557" max="2557" width="4.7109375" customWidth="1"/>
    <col min="2558" max="2558" width="13.7109375" customWidth="1"/>
    <col min="2559" max="2561" width="12.7109375" customWidth="1"/>
    <col min="2563" max="2563" width="21" customWidth="1"/>
    <col min="2564" max="2564" width="36.5703125" customWidth="1"/>
    <col min="2811" max="2811" width="4.7109375" customWidth="1"/>
    <col min="2812" max="2812" width="30.7109375" customWidth="1"/>
    <col min="2813" max="2813" width="4.7109375" customWidth="1"/>
    <col min="2814" max="2814" width="13.7109375" customWidth="1"/>
    <col min="2815" max="2817" width="12.7109375" customWidth="1"/>
    <col min="2819" max="2819" width="21" customWidth="1"/>
    <col min="2820" max="2820" width="36.5703125" customWidth="1"/>
    <col min="3067" max="3067" width="4.7109375" customWidth="1"/>
    <col min="3068" max="3068" width="30.7109375" customWidth="1"/>
    <col min="3069" max="3069" width="4.7109375" customWidth="1"/>
    <col min="3070" max="3070" width="13.7109375" customWidth="1"/>
    <col min="3071" max="3073" width="12.7109375" customWidth="1"/>
    <col min="3075" max="3075" width="21" customWidth="1"/>
    <col min="3076" max="3076" width="36.5703125" customWidth="1"/>
    <col min="3323" max="3323" width="4.7109375" customWidth="1"/>
    <col min="3324" max="3324" width="30.7109375" customWidth="1"/>
    <col min="3325" max="3325" width="4.7109375" customWidth="1"/>
    <col min="3326" max="3326" width="13.7109375" customWidth="1"/>
    <col min="3327" max="3329" width="12.7109375" customWidth="1"/>
    <col min="3331" max="3331" width="21" customWidth="1"/>
    <col min="3332" max="3332" width="36.5703125" customWidth="1"/>
    <col min="3579" max="3579" width="4.7109375" customWidth="1"/>
    <col min="3580" max="3580" width="30.7109375" customWidth="1"/>
    <col min="3581" max="3581" width="4.7109375" customWidth="1"/>
    <col min="3582" max="3582" width="13.7109375" customWidth="1"/>
    <col min="3583" max="3585" width="12.7109375" customWidth="1"/>
    <col min="3587" max="3587" width="21" customWidth="1"/>
    <col min="3588" max="3588" width="36.5703125" customWidth="1"/>
    <col min="3835" max="3835" width="4.7109375" customWidth="1"/>
    <col min="3836" max="3836" width="30.7109375" customWidth="1"/>
    <col min="3837" max="3837" width="4.7109375" customWidth="1"/>
    <col min="3838" max="3838" width="13.7109375" customWidth="1"/>
    <col min="3839" max="3841" width="12.7109375" customWidth="1"/>
    <col min="3843" max="3843" width="21" customWidth="1"/>
    <col min="3844" max="3844" width="36.5703125" customWidth="1"/>
    <col min="4091" max="4091" width="4.7109375" customWidth="1"/>
    <col min="4092" max="4092" width="30.7109375" customWidth="1"/>
    <col min="4093" max="4093" width="4.7109375" customWidth="1"/>
    <col min="4094" max="4094" width="13.7109375" customWidth="1"/>
    <col min="4095" max="4097" width="12.7109375" customWidth="1"/>
    <col min="4099" max="4099" width="21" customWidth="1"/>
    <col min="4100" max="4100" width="36.5703125" customWidth="1"/>
    <col min="4347" max="4347" width="4.7109375" customWidth="1"/>
    <col min="4348" max="4348" width="30.7109375" customWidth="1"/>
    <col min="4349" max="4349" width="4.7109375" customWidth="1"/>
    <col min="4350" max="4350" width="13.7109375" customWidth="1"/>
    <col min="4351" max="4353" width="12.7109375" customWidth="1"/>
    <col min="4355" max="4355" width="21" customWidth="1"/>
    <col min="4356" max="4356" width="36.5703125" customWidth="1"/>
    <col min="4603" max="4603" width="4.7109375" customWidth="1"/>
    <col min="4604" max="4604" width="30.7109375" customWidth="1"/>
    <col min="4605" max="4605" width="4.7109375" customWidth="1"/>
    <col min="4606" max="4606" width="13.7109375" customWidth="1"/>
    <col min="4607" max="4609" width="12.7109375" customWidth="1"/>
    <col min="4611" max="4611" width="21" customWidth="1"/>
    <col min="4612" max="4612" width="36.5703125" customWidth="1"/>
    <col min="4859" max="4859" width="4.7109375" customWidth="1"/>
    <col min="4860" max="4860" width="30.7109375" customWidth="1"/>
    <col min="4861" max="4861" width="4.7109375" customWidth="1"/>
    <col min="4862" max="4862" width="13.7109375" customWidth="1"/>
    <col min="4863" max="4865" width="12.7109375" customWidth="1"/>
    <col min="4867" max="4867" width="21" customWidth="1"/>
    <col min="4868" max="4868" width="36.5703125" customWidth="1"/>
    <col min="5115" max="5115" width="4.7109375" customWidth="1"/>
    <col min="5116" max="5116" width="30.7109375" customWidth="1"/>
    <col min="5117" max="5117" width="4.7109375" customWidth="1"/>
    <col min="5118" max="5118" width="13.7109375" customWidth="1"/>
    <col min="5119" max="5121" width="12.7109375" customWidth="1"/>
    <col min="5123" max="5123" width="21" customWidth="1"/>
    <col min="5124" max="5124" width="36.5703125" customWidth="1"/>
    <col min="5371" max="5371" width="4.7109375" customWidth="1"/>
    <col min="5372" max="5372" width="30.7109375" customWidth="1"/>
    <col min="5373" max="5373" width="4.7109375" customWidth="1"/>
    <col min="5374" max="5374" width="13.7109375" customWidth="1"/>
    <col min="5375" max="5377" width="12.7109375" customWidth="1"/>
    <col min="5379" max="5379" width="21" customWidth="1"/>
    <col min="5380" max="5380" width="36.5703125" customWidth="1"/>
    <col min="5627" max="5627" width="4.7109375" customWidth="1"/>
    <col min="5628" max="5628" width="30.7109375" customWidth="1"/>
    <col min="5629" max="5629" width="4.7109375" customWidth="1"/>
    <col min="5630" max="5630" width="13.7109375" customWidth="1"/>
    <col min="5631" max="5633" width="12.7109375" customWidth="1"/>
    <col min="5635" max="5635" width="21" customWidth="1"/>
    <col min="5636" max="5636" width="36.5703125" customWidth="1"/>
    <col min="5883" max="5883" width="4.7109375" customWidth="1"/>
    <col min="5884" max="5884" width="30.7109375" customWidth="1"/>
    <col min="5885" max="5885" width="4.7109375" customWidth="1"/>
    <col min="5886" max="5886" width="13.7109375" customWidth="1"/>
    <col min="5887" max="5889" width="12.7109375" customWidth="1"/>
    <col min="5891" max="5891" width="21" customWidth="1"/>
    <col min="5892" max="5892" width="36.5703125" customWidth="1"/>
    <col min="6139" max="6139" width="4.7109375" customWidth="1"/>
    <col min="6140" max="6140" width="30.7109375" customWidth="1"/>
    <col min="6141" max="6141" width="4.7109375" customWidth="1"/>
    <col min="6142" max="6142" width="13.7109375" customWidth="1"/>
    <col min="6143" max="6145" width="12.7109375" customWidth="1"/>
    <col min="6147" max="6147" width="21" customWidth="1"/>
    <col min="6148" max="6148" width="36.5703125" customWidth="1"/>
    <col min="6395" max="6395" width="4.7109375" customWidth="1"/>
    <col min="6396" max="6396" width="30.7109375" customWidth="1"/>
    <col min="6397" max="6397" width="4.7109375" customWidth="1"/>
    <col min="6398" max="6398" width="13.7109375" customWidth="1"/>
    <col min="6399" max="6401" width="12.7109375" customWidth="1"/>
    <col min="6403" max="6403" width="21" customWidth="1"/>
    <col min="6404" max="6404" width="36.5703125" customWidth="1"/>
    <col min="6651" max="6651" width="4.7109375" customWidth="1"/>
    <col min="6652" max="6652" width="30.7109375" customWidth="1"/>
    <col min="6653" max="6653" width="4.7109375" customWidth="1"/>
    <col min="6654" max="6654" width="13.7109375" customWidth="1"/>
    <col min="6655" max="6657" width="12.7109375" customWidth="1"/>
    <col min="6659" max="6659" width="21" customWidth="1"/>
    <col min="6660" max="6660" width="36.5703125" customWidth="1"/>
    <col min="6907" max="6907" width="4.7109375" customWidth="1"/>
    <col min="6908" max="6908" width="30.7109375" customWidth="1"/>
    <col min="6909" max="6909" width="4.7109375" customWidth="1"/>
    <col min="6910" max="6910" width="13.7109375" customWidth="1"/>
    <col min="6911" max="6913" width="12.7109375" customWidth="1"/>
    <col min="6915" max="6915" width="21" customWidth="1"/>
    <col min="6916" max="6916" width="36.5703125" customWidth="1"/>
    <col min="7163" max="7163" width="4.7109375" customWidth="1"/>
    <col min="7164" max="7164" width="30.7109375" customWidth="1"/>
    <col min="7165" max="7165" width="4.7109375" customWidth="1"/>
    <col min="7166" max="7166" width="13.7109375" customWidth="1"/>
    <col min="7167" max="7169" width="12.7109375" customWidth="1"/>
    <col min="7171" max="7171" width="21" customWidth="1"/>
    <col min="7172" max="7172" width="36.5703125" customWidth="1"/>
    <col min="7419" max="7419" width="4.7109375" customWidth="1"/>
    <col min="7420" max="7420" width="30.7109375" customWidth="1"/>
    <col min="7421" max="7421" width="4.7109375" customWidth="1"/>
    <col min="7422" max="7422" width="13.7109375" customWidth="1"/>
    <col min="7423" max="7425" width="12.7109375" customWidth="1"/>
    <col min="7427" max="7427" width="21" customWidth="1"/>
    <col min="7428" max="7428" width="36.5703125" customWidth="1"/>
    <col min="7675" max="7675" width="4.7109375" customWidth="1"/>
    <col min="7676" max="7676" width="30.7109375" customWidth="1"/>
    <col min="7677" max="7677" width="4.7109375" customWidth="1"/>
    <col min="7678" max="7678" width="13.7109375" customWidth="1"/>
    <col min="7679" max="7681" width="12.7109375" customWidth="1"/>
    <col min="7683" max="7683" width="21" customWidth="1"/>
    <col min="7684" max="7684" width="36.5703125" customWidth="1"/>
    <col min="7931" max="7931" width="4.7109375" customWidth="1"/>
    <col min="7932" max="7932" width="30.7109375" customWidth="1"/>
    <col min="7933" max="7933" width="4.7109375" customWidth="1"/>
    <col min="7934" max="7934" width="13.7109375" customWidth="1"/>
    <col min="7935" max="7937" width="12.7109375" customWidth="1"/>
    <col min="7939" max="7939" width="21" customWidth="1"/>
    <col min="7940" max="7940" width="36.5703125" customWidth="1"/>
    <col min="8187" max="8187" width="4.7109375" customWidth="1"/>
    <col min="8188" max="8188" width="30.7109375" customWidth="1"/>
    <col min="8189" max="8189" width="4.7109375" customWidth="1"/>
    <col min="8190" max="8190" width="13.7109375" customWidth="1"/>
    <col min="8191" max="8193" width="12.7109375" customWidth="1"/>
    <col min="8195" max="8195" width="21" customWidth="1"/>
    <col min="8196" max="8196" width="36.5703125" customWidth="1"/>
    <col min="8443" max="8443" width="4.7109375" customWidth="1"/>
    <col min="8444" max="8444" width="30.7109375" customWidth="1"/>
    <col min="8445" max="8445" width="4.7109375" customWidth="1"/>
    <col min="8446" max="8446" width="13.7109375" customWidth="1"/>
    <col min="8447" max="8449" width="12.7109375" customWidth="1"/>
    <col min="8451" max="8451" width="21" customWidth="1"/>
    <col min="8452" max="8452" width="36.5703125" customWidth="1"/>
    <col min="8699" max="8699" width="4.7109375" customWidth="1"/>
    <col min="8700" max="8700" width="30.7109375" customWidth="1"/>
    <col min="8701" max="8701" width="4.7109375" customWidth="1"/>
    <col min="8702" max="8702" width="13.7109375" customWidth="1"/>
    <col min="8703" max="8705" width="12.7109375" customWidth="1"/>
    <col min="8707" max="8707" width="21" customWidth="1"/>
    <col min="8708" max="8708" width="36.5703125" customWidth="1"/>
    <col min="8955" max="8955" width="4.7109375" customWidth="1"/>
    <col min="8956" max="8956" width="30.7109375" customWidth="1"/>
    <col min="8957" max="8957" width="4.7109375" customWidth="1"/>
    <col min="8958" max="8958" width="13.7109375" customWidth="1"/>
    <col min="8959" max="8961" width="12.7109375" customWidth="1"/>
    <col min="8963" max="8963" width="21" customWidth="1"/>
    <col min="8964" max="8964" width="36.5703125" customWidth="1"/>
    <col min="9211" max="9211" width="4.7109375" customWidth="1"/>
    <col min="9212" max="9212" width="30.7109375" customWidth="1"/>
    <col min="9213" max="9213" width="4.7109375" customWidth="1"/>
    <col min="9214" max="9214" width="13.7109375" customWidth="1"/>
    <col min="9215" max="9217" width="12.7109375" customWidth="1"/>
    <col min="9219" max="9219" width="21" customWidth="1"/>
    <col min="9220" max="9220" width="36.5703125" customWidth="1"/>
    <col min="9467" max="9467" width="4.7109375" customWidth="1"/>
    <col min="9468" max="9468" width="30.7109375" customWidth="1"/>
    <col min="9469" max="9469" width="4.7109375" customWidth="1"/>
    <col min="9470" max="9470" width="13.7109375" customWidth="1"/>
    <col min="9471" max="9473" width="12.7109375" customWidth="1"/>
    <col min="9475" max="9475" width="21" customWidth="1"/>
    <col min="9476" max="9476" width="36.5703125" customWidth="1"/>
    <col min="9723" max="9723" width="4.7109375" customWidth="1"/>
    <col min="9724" max="9724" width="30.7109375" customWidth="1"/>
    <col min="9725" max="9725" width="4.7109375" customWidth="1"/>
    <col min="9726" max="9726" width="13.7109375" customWidth="1"/>
    <col min="9727" max="9729" width="12.7109375" customWidth="1"/>
    <col min="9731" max="9731" width="21" customWidth="1"/>
    <col min="9732" max="9732" width="36.5703125" customWidth="1"/>
    <col min="9979" max="9979" width="4.7109375" customWidth="1"/>
    <col min="9980" max="9980" width="30.7109375" customWidth="1"/>
    <col min="9981" max="9981" width="4.7109375" customWidth="1"/>
    <col min="9982" max="9982" width="13.7109375" customWidth="1"/>
    <col min="9983" max="9985" width="12.7109375" customWidth="1"/>
    <col min="9987" max="9987" width="21" customWidth="1"/>
    <col min="9988" max="9988" width="36.5703125" customWidth="1"/>
    <col min="10235" max="10235" width="4.7109375" customWidth="1"/>
    <col min="10236" max="10236" width="30.7109375" customWidth="1"/>
    <col min="10237" max="10237" width="4.7109375" customWidth="1"/>
    <col min="10238" max="10238" width="13.7109375" customWidth="1"/>
    <col min="10239" max="10241" width="12.7109375" customWidth="1"/>
    <col min="10243" max="10243" width="21" customWidth="1"/>
    <col min="10244" max="10244" width="36.5703125" customWidth="1"/>
    <col min="10491" max="10491" width="4.7109375" customWidth="1"/>
    <col min="10492" max="10492" width="30.7109375" customWidth="1"/>
    <col min="10493" max="10493" width="4.7109375" customWidth="1"/>
    <col min="10494" max="10494" width="13.7109375" customWidth="1"/>
    <col min="10495" max="10497" width="12.7109375" customWidth="1"/>
    <col min="10499" max="10499" width="21" customWidth="1"/>
    <col min="10500" max="10500" width="36.5703125" customWidth="1"/>
    <col min="10747" max="10747" width="4.7109375" customWidth="1"/>
    <col min="10748" max="10748" width="30.7109375" customWidth="1"/>
    <col min="10749" max="10749" width="4.7109375" customWidth="1"/>
    <col min="10750" max="10750" width="13.7109375" customWidth="1"/>
    <col min="10751" max="10753" width="12.7109375" customWidth="1"/>
    <col min="10755" max="10755" width="21" customWidth="1"/>
    <col min="10756" max="10756" width="36.5703125" customWidth="1"/>
    <col min="11003" max="11003" width="4.7109375" customWidth="1"/>
    <col min="11004" max="11004" width="30.7109375" customWidth="1"/>
    <col min="11005" max="11005" width="4.7109375" customWidth="1"/>
    <col min="11006" max="11006" width="13.7109375" customWidth="1"/>
    <col min="11007" max="11009" width="12.7109375" customWidth="1"/>
    <col min="11011" max="11011" width="21" customWidth="1"/>
    <col min="11012" max="11012" width="36.5703125" customWidth="1"/>
    <col min="11259" max="11259" width="4.7109375" customWidth="1"/>
    <col min="11260" max="11260" width="30.7109375" customWidth="1"/>
    <col min="11261" max="11261" width="4.7109375" customWidth="1"/>
    <col min="11262" max="11262" width="13.7109375" customWidth="1"/>
    <col min="11263" max="11265" width="12.7109375" customWidth="1"/>
    <col min="11267" max="11267" width="21" customWidth="1"/>
    <col min="11268" max="11268" width="36.5703125" customWidth="1"/>
    <col min="11515" max="11515" width="4.7109375" customWidth="1"/>
    <col min="11516" max="11516" width="30.7109375" customWidth="1"/>
    <col min="11517" max="11517" width="4.7109375" customWidth="1"/>
    <col min="11518" max="11518" width="13.7109375" customWidth="1"/>
    <col min="11519" max="11521" width="12.7109375" customWidth="1"/>
    <col min="11523" max="11523" width="21" customWidth="1"/>
    <col min="11524" max="11524" width="36.5703125" customWidth="1"/>
    <col min="11771" max="11771" width="4.7109375" customWidth="1"/>
    <col min="11772" max="11772" width="30.7109375" customWidth="1"/>
    <col min="11773" max="11773" width="4.7109375" customWidth="1"/>
    <col min="11774" max="11774" width="13.7109375" customWidth="1"/>
    <col min="11775" max="11777" width="12.7109375" customWidth="1"/>
    <col min="11779" max="11779" width="21" customWidth="1"/>
    <col min="11780" max="11780" width="36.5703125" customWidth="1"/>
    <col min="12027" max="12027" width="4.7109375" customWidth="1"/>
    <col min="12028" max="12028" width="30.7109375" customWidth="1"/>
    <col min="12029" max="12029" width="4.7109375" customWidth="1"/>
    <col min="12030" max="12030" width="13.7109375" customWidth="1"/>
    <col min="12031" max="12033" width="12.7109375" customWidth="1"/>
    <col min="12035" max="12035" width="21" customWidth="1"/>
    <col min="12036" max="12036" width="36.5703125" customWidth="1"/>
    <col min="12283" max="12283" width="4.7109375" customWidth="1"/>
    <col min="12284" max="12284" width="30.7109375" customWidth="1"/>
    <col min="12285" max="12285" width="4.7109375" customWidth="1"/>
    <col min="12286" max="12286" width="13.7109375" customWidth="1"/>
    <col min="12287" max="12289" width="12.7109375" customWidth="1"/>
    <col min="12291" max="12291" width="21" customWidth="1"/>
    <col min="12292" max="12292" width="36.5703125" customWidth="1"/>
    <col min="12539" max="12539" width="4.7109375" customWidth="1"/>
    <col min="12540" max="12540" width="30.7109375" customWidth="1"/>
    <col min="12541" max="12541" width="4.7109375" customWidth="1"/>
    <col min="12542" max="12542" width="13.7109375" customWidth="1"/>
    <col min="12543" max="12545" width="12.7109375" customWidth="1"/>
    <col min="12547" max="12547" width="21" customWidth="1"/>
    <col min="12548" max="12548" width="36.5703125" customWidth="1"/>
    <col min="12795" max="12795" width="4.7109375" customWidth="1"/>
    <col min="12796" max="12796" width="30.7109375" customWidth="1"/>
    <col min="12797" max="12797" width="4.7109375" customWidth="1"/>
    <col min="12798" max="12798" width="13.7109375" customWidth="1"/>
    <col min="12799" max="12801" width="12.7109375" customWidth="1"/>
    <col min="12803" max="12803" width="21" customWidth="1"/>
    <col min="12804" max="12804" width="36.5703125" customWidth="1"/>
    <col min="13051" max="13051" width="4.7109375" customWidth="1"/>
    <col min="13052" max="13052" width="30.7109375" customWidth="1"/>
    <col min="13053" max="13053" width="4.7109375" customWidth="1"/>
    <col min="13054" max="13054" width="13.7109375" customWidth="1"/>
    <col min="13055" max="13057" width="12.7109375" customWidth="1"/>
    <col min="13059" max="13059" width="21" customWidth="1"/>
    <col min="13060" max="13060" width="36.5703125" customWidth="1"/>
    <col min="13307" max="13307" width="4.7109375" customWidth="1"/>
    <col min="13308" max="13308" width="30.7109375" customWidth="1"/>
    <col min="13309" max="13309" width="4.7109375" customWidth="1"/>
    <col min="13310" max="13310" width="13.7109375" customWidth="1"/>
    <col min="13311" max="13313" width="12.7109375" customWidth="1"/>
    <col min="13315" max="13315" width="21" customWidth="1"/>
    <col min="13316" max="13316" width="36.5703125" customWidth="1"/>
    <col min="13563" max="13563" width="4.7109375" customWidth="1"/>
    <col min="13564" max="13564" width="30.7109375" customWidth="1"/>
    <col min="13565" max="13565" width="4.7109375" customWidth="1"/>
    <col min="13566" max="13566" width="13.7109375" customWidth="1"/>
    <col min="13567" max="13569" width="12.7109375" customWidth="1"/>
    <col min="13571" max="13571" width="21" customWidth="1"/>
    <col min="13572" max="13572" width="36.5703125" customWidth="1"/>
    <col min="13819" max="13819" width="4.7109375" customWidth="1"/>
    <col min="13820" max="13820" width="30.7109375" customWidth="1"/>
    <col min="13821" max="13821" width="4.7109375" customWidth="1"/>
    <col min="13822" max="13822" width="13.7109375" customWidth="1"/>
    <col min="13823" max="13825" width="12.7109375" customWidth="1"/>
    <col min="13827" max="13827" width="21" customWidth="1"/>
    <col min="13828" max="13828" width="36.5703125" customWidth="1"/>
    <col min="14075" max="14075" width="4.7109375" customWidth="1"/>
    <col min="14076" max="14076" width="30.7109375" customWidth="1"/>
    <col min="14077" max="14077" width="4.7109375" customWidth="1"/>
    <col min="14078" max="14078" width="13.7109375" customWidth="1"/>
    <col min="14079" max="14081" width="12.7109375" customWidth="1"/>
    <col min="14083" max="14083" width="21" customWidth="1"/>
    <col min="14084" max="14084" width="36.5703125" customWidth="1"/>
    <col min="14331" max="14331" width="4.7109375" customWidth="1"/>
    <col min="14332" max="14332" width="30.7109375" customWidth="1"/>
    <col min="14333" max="14333" width="4.7109375" customWidth="1"/>
    <col min="14334" max="14334" width="13.7109375" customWidth="1"/>
    <col min="14335" max="14337" width="12.7109375" customWidth="1"/>
    <col min="14339" max="14339" width="21" customWidth="1"/>
    <col min="14340" max="14340" width="36.5703125" customWidth="1"/>
    <col min="14587" max="14587" width="4.7109375" customWidth="1"/>
    <col min="14588" max="14588" width="30.7109375" customWidth="1"/>
    <col min="14589" max="14589" width="4.7109375" customWidth="1"/>
    <col min="14590" max="14590" width="13.7109375" customWidth="1"/>
    <col min="14591" max="14593" width="12.7109375" customWidth="1"/>
    <col min="14595" max="14595" width="21" customWidth="1"/>
    <col min="14596" max="14596" width="36.5703125" customWidth="1"/>
    <col min="14843" max="14843" width="4.7109375" customWidth="1"/>
    <col min="14844" max="14844" width="30.7109375" customWidth="1"/>
    <col min="14845" max="14845" width="4.7109375" customWidth="1"/>
    <col min="14846" max="14846" width="13.7109375" customWidth="1"/>
    <col min="14847" max="14849" width="12.7109375" customWidth="1"/>
    <col min="14851" max="14851" width="21" customWidth="1"/>
    <col min="14852" max="14852" width="36.5703125" customWidth="1"/>
    <col min="15099" max="15099" width="4.7109375" customWidth="1"/>
    <col min="15100" max="15100" width="30.7109375" customWidth="1"/>
    <col min="15101" max="15101" width="4.7109375" customWidth="1"/>
    <col min="15102" max="15102" width="13.7109375" customWidth="1"/>
    <col min="15103" max="15105" width="12.7109375" customWidth="1"/>
    <col min="15107" max="15107" width="21" customWidth="1"/>
    <col min="15108" max="15108" width="36.5703125" customWidth="1"/>
    <col min="15355" max="15355" width="4.7109375" customWidth="1"/>
    <col min="15356" max="15356" width="30.7109375" customWidth="1"/>
    <col min="15357" max="15357" width="4.7109375" customWidth="1"/>
    <col min="15358" max="15358" width="13.7109375" customWidth="1"/>
    <col min="15359" max="15361" width="12.7109375" customWidth="1"/>
    <col min="15363" max="15363" width="21" customWidth="1"/>
    <col min="15364" max="15364" width="36.5703125" customWidth="1"/>
    <col min="15611" max="15611" width="4.7109375" customWidth="1"/>
    <col min="15612" max="15612" width="30.7109375" customWidth="1"/>
    <col min="15613" max="15613" width="4.7109375" customWidth="1"/>
    <col min="15614" max="15614" width="13.7109375" customWidth="1"/>
    <col min="15615" max="15617" width="12.7109375" customWidth="1"/>
    <col min="15619" max="15619" width="21" customWidth="1"/>
    <col min="15620" max="15620" width="36.5703125" customWidth="1"/>
    <col min="15867" max="15867" width="4.7109375" customWidth="1"/>
    <col min="15868" max="15868" width="30.7109375" customWidth="1"/>
    <col min="15869" max="15869" width="4.7109375" customWidth="1"/>
    <col min="15870" max="15870" width="13.7109375" customWidth="1"/>
    <col min="15871" max="15873" width="12.7109375" customWidth="1"/>
    <col min="15875" max="15875" width="21" customWidth="1"/>
    <col min="15876" max="15876" width="36.5703125" customWidth="1"/>
    <col min="16123" max="16123" width="4.7109375" customWidth="1"/>
    <col min="16124" max="16124" width="30.7109375" customWidth="1"/>
    <col min="16125" max="16125" width="4.7109375" customWidth="1"/>
    <col min="16126" max="16126" width="13.7109375" customWidth="1"/>
    <col min="16127" max="16129" width="12.7109375" customWidth="1"/>
    <col min="16131" max="16131" width="21" customWidth="1"/>
    <col min="16132" max="16132" width="36.5703125" customWidth="1"/>
  </cols>
  <sheetData>
    <row r="1" spans="1:7" ht="12.75" customHeight="1">
      <c r="B1" s="91" t="e">
        <f>+kan!B1</f>
        <v>#REF!</v>
      </c>
    </row>
    <row r="2" spans="1:7" ht="12.75" customHeight="1">
      <c r="B2" s="91" t="str">
        <f>+kan!B2</f>
        <v>KANALIZACIJA ZGORNJE ŠKOFIJE - TRETJA ŠKOFIJA</v>
      </c>
    </row>
    <row r="3" spans="1:7" ht="12.75" customHeight="1">
      <c r="B3" s="91"/>
    </row>
    <row r="4" spans="1:7" ht="12.75" customHeight="1">
      <c r="B4" s="91"/>
    </row>
    <row r="5" spans="1:7" ht="12.75" customHeight="1">
      <c r="B5" s="91" t="str">
        <f>+kan!B5</f>
        <v xml:space="preserve">FEKALNA KANALIZACIJA </v>
      </c>
    </row>
    <row r="7" spans="1:7" ht="15.75">
      <c r="A7" s="22" t="s">
        <v>39</v>
      </c>
      <c r="B7" s="23" t="s">
        <v>38</v>
      </c>
      <c r="C7" s="111"/>
      <c r="D7" s="135"/>
      <c r="E7" s="135"/>
      <c r="F7" s="121"/>
      <c r="G7" s="121"/>
    </row>
    <row r="8" spans="1:7" ht="12.75" customHeight="1">
      <c r="A8" s="45"/>
      <c r="B8" s="46"/>
      <c r="C8" s="111"/>
      <c r="D8" s="135"/>
      <c r="E8" s="135"/>
      <c r="F8" s="121"/>
      <c r="G8" s="121"/>
    </row>
    <row r="9" spans="1:7" ht="128.25" customHeight="1">
      <c r="A9" s="45">
        <v>1</v>
      </c>
      <c r="B9" s="371" t="s">
        <v>90</v>
      </c>
      <c r="C9" s="36"/>
      <c r="D9" s="91"/>
      <c r="E9" s="135"/>
      <c r="F9" s="121"/>
      <c r="G9" s="121"/>
    </row>
    <row r="10" spans="1:7" ht="15">
      <c r="A10" s="45"/>
      <c r="B10" s="63"/>
      <c r="C10" s="111"/>
      <c r="D10" s="135"/>
      <c r="E10" s="135"/>
      <c r="F10" s="121"/>
      <c r="G10" s="76"/>
    </row>
    <row r="11" spans="1:7" ht="15">
      <c r="A11" s="45"/>
      <c r="B11" s="63" t="s">
        <v>109</v>
      </c>
      <c r="C11" s="111"/>
      <c r="E11" s="135"/>
      <c r="F11" s="121"/>
      <c r="G11" s="76"/>
    </row>
    <row r="12" spans="1:7" ht="12.75" customHeight="1">
      <c r="A12" s="45"/>
      <c r="B12" s="72" t="s">
        <v>110</v>
      </c>
      <c r="C12" s="111" t="s">
        <v>13</v>
      </c>
      <c r="D12" s="65">
        <f>+predD!D132*0.3</f>
        <v>33</v>
      </c>
      <c r="E12" s="185"/>
      <c r="F12" s="375">
        <f>D12*E12</f>
        <v>0</v>
      </c>
      <c r="G12" s="148"/>
    </row>
    <row r="13" spans="1:7" ht="12.75" customHeight="1">
      <c r="A13" s="45"/>
      <c r="B13" s="189" t="s">
        <v>114</v>
      </c>
      <c r="C13" s="111" t="s">
        <v>13</v>
      </c>
      <c r="D13" s="65">
        <f>+predD!D133*0.3</f>
        <v>119.69999999999999</v>
      </c>
      <c r="E13" s="185"/>
      <c r="F13" s="123">
        <f t="shared" ref="F13:F16" si="0">D13*E13</f>
        <v>0</v>
      </c>
      <c r="G13" s="148"/>
    </row>
    <row r="14" spans="1:7" ht="12.75" customHeight="1">
      <c r="A14" s="45"/>
      <c r="B14" s="189" t="s">
        <v>126</v>
      </c>
      <c r="C14" s="111" t="s">
        <v>13</v>
      </c>
      <c r="D14" s="65">
        <f>+predD!D134*0.3</f>
        <v>1.32</v>
      </c>
      <c r="E14" s="185"/>
      <c r="F14" s="123">
        <f t="shared" si="0"/>
        <v>0</v>
      </c>
      <c r="G14" s="148"/>
    </row>
    <row r="15" spans="1:7" ht="12.75" customHeight="1">
      <c r="A15" s="45"/>
      <c r="B15" s="189" t="s">
        <v>127</v>
      </c>
      <c r="C15" s="111" t="s">
        <v>13</v>
      </c>
      <c r="D15" s="65">
        <f>+predD!D135*0.3</f>
        <v>8.2199999999999989</v>
      </c>
      <c r="E15" s="185"/>
      <c r="F15" s="123">
        <f t="shared" si="0"/>
        <v>0</v>
      </c>
      <c r="G15" s="148"/>
    </row>
    <row r="16" spans="1:7" ht="12.75" customHeight="1">
      <c r="A16" s="45"/>
      <c r="B16" s="189" t="s">
        <v>128</v>
      </c>
      <c r="C16" s="111" t="s">
        <v>13</v>
      </c>
      <c r="D16" s="65">
        <f>+predD!D136*0.3</f>
        <v>58.8</v>
      </c>
      <c r="E16" s="185"/>
      <c r="F16" s="123">
        <f t="shared" si="0"/>
        <v>0</v>
      </c>
      <c r="G16" s="148"/>
    </row>
    <row r="17" spans="1:8" ht="12.75" customHeight="1">
      <c r="A17" s="45"/>
      <c r="B17" s="189" t="s">
        <v>130</v>
      </c>
      <c r="C17" s="111" t="s">
        <v>13</v>
      </c>
      <c r="D17" s="65">
        <f>+predD!D137*0.3</f>
        <v>25.5</v>
      </c>
      <c r="E17" s="185"/>
      <c r="F17" s="123">
        <f t="shared" ref="F17:F18" si="1">D17*E17</f>
        <v>0</v>
      </c>
      <c r="G17" s="148"/>
    </row>
    <row r="18" spans="1:8" ht="12.75" customHeight="1">
      <c r="A18" s="45"/>
      <c r="B18" s="189" t="s">
        <v>132</v>
      </c>
      <c r="C18" s="111" t="s">
        <v>13</v>
      </c>
      <c r="D18" s="65">
        <f>+predD!D138*0.3</f>
        <v>19.979999999999997</v>
      </c>
      <c r="E18" s="185"/>
      <c r="F18" s="123">
        <f t="shared" si="1"/>
        <v>0</v>
      </c>
      <c r="G18" s="148"/>
    </row>
    <row r="19" spans="1:8" ht="12.75" customHeight="1">
      <c r="A19" s="45"/>
      <c r="B19" s="189" t="s">
        <v>134</v>
      </c>
      <c r="C19" s="111" t="s">
        <v>13</v>
      </c>
      <c r="D19" s="65">
        <f>+predD!D139*0.3</f>
        <v>0.81</v>
      </c>
      <c r="E19" s="185"/>
      <c r="F19" s="123">
        <f t="shared" ref="F19:F22" si="2">D19*E19</f>
        <v>0</v>
      </c>
      <c r="G19" s="148"/>
    </row>
    <row r="20" spans="1:8" ht="12.75" customHeight="1">
      <c r="A20" s="45"/>
      <c r="B20" s="189" t="s">
        <v>135</v>
      </c>
      <c r="C20" s="111" t="s">
        <v>13</v>
      </c>
      <c r="D20" s="65">
        <f>+predD!D140*0.3</f>
        <v>20.279999999999998</v>
      </c>
      <c r="E20" s="185"/>
      <c r="F20" s="123">
        <f t="shared" si="2"/>
        <v>0</v>
      </c>
      <c r="G20" s="148"/>
    </row>
    <row r="21" spans="1:8" ht="12.75" customHeight="1">
      <c r="A21" s="45"/>
      <c r="B21" s="189" t="s">
        <v>136</v>
      </c>
      <c r="C21" s="111" t="s">
        <v>13</v>
      </c>
      <c r="D21" s="65">
        <f>+predD!D141*0.3</f>
        <v>1.47</v>
      </c>
      <c r="E21" s="185"/>
      <c r="F21" s="123">
        <f t="shared" si="2"/>
        <v>0</v>
      </c>
      <c r="G21" s="148"/>
    </row>
    <row r="22" spans="1:8" ht="12.75" customHeight="1">
      <c r="A22" s="45"/>
      <c r="B22" s="189" t="s">
        <v>138</v>
      </c>
      <c r="C22" s="111" t="s">
        <v>13</v>
      </c>
      <c r="D22" s="65">
        <f>+predD!D142*0.3</f>
        <v>0</v>
      </c>
      <c r="E22" s="185"/>
      <c r="F22" s="123">
        <f t="shared" si="2"/>
        <v>0</v>
      </c>
      <c r="G22" s="148"/>
    </row>
    <row r="23" spans="1:8" ht="12.75" customHeight="1">
      <c r="A23" s="45"/>
      <c r="B23" s="189" t="s">
        <v>21</v>
      </c>
      <c r="C23" s="112"/>
      <c r="D23" s="131">
        <f>SUM(D12:D22)</f>
        <v>289.08</v>
      </c>
      <c r="E23" s="185"/>
      <c r="F23" s="123"/>
      <c r="G23" s="148"/>
    </row>
    <row r="24" spans="1:8" ht="12.75" customHeight="1">
      <c r="A24" s="45"/>
      <c r="B24" s="72"/>
      <c r="C24" s="111"/>
      <c r="D24" s="135"/>
      <c r="E24" s="135"/>
      <c r="F24" s="121"/>
      <c r="G24" s="121"/>
    </row>
    <row r="25" spans="1:8" ht="129.75" customHeight="1">
      <c r="A25" s="45">
        <f>+A9+1</f>
        <v>2</v>
      </c>
      <c r="B25" s="72" t="s">
        <v>41</v>
      </c>
      <c r="C25" s="111"/>
      <c r="D25" s="135"/>
      <c r="E25" s="131"/>
      <c r="F25" s="153"/>
      <c r="G25" s="153"/>
    </row>
    <row r="26" spans="1:8" ht="12.75" customHeight="1">
      <c r="A26" s="45"/>
      <c r="B26" s="63"/>
      <c r="C26" s="111"/>
      <c r="D26" s="135"/>
      <c r="E26" s="135"/>
      <c r="F26" s="121"/>
      <c r="G26" s="191"/>
    </row>
    <row r="27" spans="1:8" ht="12.75" customHeight="1">
      <c r="A27" s="45"/>
      <c r="B27" s="63" t="s">
        <v>109</v>
      </c>
      <c r="C27" s="111"/>
      <c r="E27" s="135"/>
      <c r="F27" s="121"/>
      <c r="G27" s="191"/>
    </row>
    <row r="28" spans="1:8" ht="12.75" customHeight="1">
      <c r="A28" s="45"/>
      <c r="B28" s="72" t="s">
        <v>110</v>
      </c>
      <c r="C28" s="111" t="s">
        <v>14</v>
      </c>
      <c r="D28" s="65">
        <f>+predD!D117</f>
        <v>5</v>
      </c>
      <c r="E28" s="185"/>
      <c r="F28" s="375">
        <f>D28*E28</f>
        <v>0</v>
      </c>
      <c r="G28" s="191"/>
    </row>
    <row r="29" spans="1:8" ht="12.75" customHeight="1">
      <c r="A29" s="45"/>
      <c r="B29" s="189" t="s">
        <v>114</v>
      </c>
      <c r="C29" s="111" t="s">
        <v>14</v>
      </c>
      <c r="D29" s="65">
        <f>+predD!D118</f>
        <v>0</v>
      </c>
      <c r="E29" s="185"/>
      <c r="F29" s="123">
        <f t="shared" ref="F29:F32" si="3">D29*E29</f>
        <v>0</v>
      </c>
      <c r="G29" s="191"/>
    </row>
    <row r="30" spans="1:8" ht="12.75" customHeight="1">
      <c r="A30" s="45"/>
      <c r="B30" s="189" t="s">
        <v>126</v>
      </c>
      <c r="C30" s="111" t="s">
        <v>14</v>
      </c>
      <c r="D30" s="65">
        <f>+predD!D119</f>
        <v>0</v>
      </c>
      <c r="E30" s="185"/>
      <c r="F30" s="123">
        <f t="shared" si="3"/>
        <v>0</v>
      </c>
      <c r="G30" s="191"/>
      <c r="H30" s="107"/>
    </row>
    <row r="31" spans="1:8" ht="12.75" customHeight="1">
      <c r="A31" s="45"/>
      <c r="B31" s="189" t="s">
        <v>127</v>
      </c>
      <c r="C31" s="111" t="s">
        <v>14</v>
      </c>
      <c r="D31" s="65">
        <v>0</v>
      </c>
      <c r="E31" s="185"/>
      <c r="F31" s="123">
        <f t="shared" si="3"/>
        <v>0</v>
      </c>
      <c r="G31" s="191"/>
      <c r="H31" s="107"/>
    </row>
    <row r="32" spans="1:8" ht="12.75" customHeight="1">
      <c r="A32" s="45"/>
      <c r="B32" s="189" t="s">
        <v>128</v>
      </c>
      <c r="C32" s="111" t="s">
        <v>14</v>
      </c>
      <c r="D32" s="65">
        <f>+predD!D121</f>
        <v>0</v>
      </c>
      <c r="E32" s="185"/>
      <c r="F32" s="123">
        <f t="shared" si="3"/>
        <v>0</v>
      </c>
      <c r="G32" s="191"/>
      <c r="H32" s="107"/>
    </row>
    <row r="33" spans="1:8" ht="12.75" customHeight="1">
      <c r="A33" s="45"/>
      <c r="B33" s="189" t="s">
        <v>130</v>
      </c>
      <c r="C33" s="111" t="s">
        <v>14</v>
      </c>
      <c r="D33" s="65">
        <f>+predD!D122</f>
        <v>0</v>
      </c>
      <c r="E33" s="185"/>
      <c r="F33" s="123">
        <f t="shared" ref="F33" si="4">D33*E33</f>
        <v>0</v>
      </c>
      <c r="G33" s="191"/>
      <c r="H33" s="107"/>
    </row>
    <row r="34" spans="1:8" ht="12.75" customHeight="1">
      <c r="A34" s="45"/>
      <c r="B34" s="189" t="s">
        <v>132</v>
      </c>
      <c r="C34" s="111" t="s">
        <v>14</v>
      </c>
      <c r="D34" s="65">
        <f>+predD!D123</f>
        <v>0</v>
      </c>
      <c r="E34" s="185"/>
      <c r="F34" s="123">
        <f t="shared" ref="F34:F38" si="5">D34*E34</f>
        <v>0</v>
      </c>
      <c r="G34" s="191"/>
      <c r="H34" s="107"/>
    </row>
    <row r="35" spans="1:8" ht="12.75" customHeight="1">
      <c r="A35" s="45"/>
      <c r="B35" s="189" t="s">
        <v>134</v>
      </c>
      <c r="C35" s="111" t="s">
        <v>14</v>
      </c>
      <c r="D35" s="65">
        <f>+predD!D124</f>
        <v>0</v>
      </c>
      <c r="E35" s="185"/>
      <c r="F35" s="123">
        <f t="shared" si="5"/>
        <v>0</v>
      </c>
      <c r="G35" s="191"/>
    </row>
    <row r="36" spans="1:8" ht="12.75" customHeight="1">
      <c r="A36" s="45"/>
      <c r="B36" s="189" t="s">
        <v>135</v>
      </c>
      <c r="C36" s="111" t="s">
        <v>14</v>
      </c>
      <c r="D36" s="65">
        <f>+predD!D125</f>
        <v>0</v>
      </c>
      <c r="E36" s="185"/>
      <c r="F36" s="123">
        <f t="shared" si="5"/>
        <v>0</v>
      </c>
      <c r="G36" s="191"/>
    </row>
    <row r="37" spans="1:8" ht="12.75" customHeight="1">
      <c r="A37" s="45"/>
      <c r="B37" s="189" t="s">
        <v>136</v>
      </c>
      <c r="C37" s="111" t="s">
        <v>14</v>
      </c>
      <c r="D37" s="65">
        <f>+predD!D126</f>
        <v>0</v>
      </c>
      <c r="E37" s="185"/>
      <c r="F37" s="123">
        <f t="shared" si="5"/>
        <v>0</v>
      </c>
      <c r="G37" s="191"/>
    </row>
    <row r="38" spans="1:8" ht="12.75" customHeight="1">
      <c r="A38" s="45"/>
      <c r="B38" s="189" t="s">
        <v>138</v>
      </c>
      <c r="C38" s="111" t="s">
        <v>14</v>
      </c>
      <c r="D38" s="65">
        <f>+predD!D127</f>
        <v>0</v>
      </c>
      <c r="E38" s="185"/>
      <c r="F38" s="123">
        <f t="shared" si="5"/>
        <v>0</v>
      </c>
      <c r="G38" s="191"/>
    </row>
    <row r="39" spans="1:8" ht="12.75" customHeight="1">
      <c r="A39" s="45"/>
      <c r="B39" s="189" t="s">
        <v>21</v>
      </c>
      <c r="C39" s="112"/>
      <c r="D39" s="131">
        <f>SUM(D28:D38)</f>
        <v>5</v>
      </c>
      <c r="E39" s="185"/>
      <c r="F39" s="123"/>
      <c r="G39" s="191"/>
    </row>
    <row r="40" spans="1:8" ht="12.75" customHeight="1">
      <c r="A40" s="45"/>
      <c r="B40" s="20"/>
      <c r="C40" s="111"/>
      <c r="D40" s="135"/>
      <c r="E40" s="135"/>
      <c r="F40" s="121"/>
      <c r="G40" s="148"/>
      <c r="H40" s="107"/>
    </row>
    <row r="41" spans="1:8" ht="153.75" customHeight="1">
      <c r="A41" s="45">
        <f>+A25+1</f>
        <v>3</v>
      </c>
      <c r="B41" s="71" t="s">
        <v>42</v>
      </c>
      <c r="C41" s="114"/>
      <c r="D41" s="149"/>
      <c r="E41" s="139"/>
      <c r="F41" s="123"/>
      <c r="G41" s="123"/>
      <c r="H41" s="107"/>
    </row>
    <row r="42" spans="1:8" ht="12.75" customHeight="1">
      <c r="A42" s="45"/>
      <c r="B42" s="63"/>
      <c r="C42" s="111"/>
      <c r="D42" s="135"/>
      <c r="E42" s="135"/>
      <c r="F42" s="121"/>
      <c r="G42" s="177"/>
      <c r="H42" s="107"/>
    </row>
    <row r="43" spans="1:8" ht="12.75" customHeight="1">
      <c r="A43" s="45"/>
      <c r="B43" s="63" t="s">
        <v>109</v>
      </c>
      <c r="C43" s="111"/>
      <c r="E43" s="135"/>
      <c r="F43" s="121"/>
      <c r="G43" s="177"/>
      <c r="H43" s="107"/>
    </row>
    <row r="44" spans="1:8" ht="12.75" customHeight="1">
      <c r="A44" s="45"/>
      <c r="B44" s="72" t="s">
        <v>110</v>
      </c>
      <c r="C44" s="111" t="s">
        <v>14</v>
      </c>
      <c r="D44" s="65">
        <f>+predD!D102+(86+94)*0.8</f>
        <v>160.80000000000001</v>
      </c>
      <c r="E44" s="185"/>
      <c r="F44" s="375">
        <f>D44*E44</f>
        <v>0</v>
      </c>
      <c r="G44" s="177"/>
      <c r="H44" s="107"/>
    </row>
    <row r="45" spans="1:8" ht="12.75" customHeight="1">
      <c r="A45" s="45"/>
      <c r="B45" s="189" t="s">
        <v>114</v>
      </c>
      <c r="C45" s="111" t="s">
        <v>14</v>
      </c>
      <c r="D45" s="65">
        <f>+predD!D103+45*1.4</f>
        <v>62.999999999999993</v>
      </c>
      <c r="E45" s="185"/>
      <c r="F45" s="123">
        <f t="shared" ref="F45:F48" si="6">D45*E45</f>
        <v>0</v>
      </c>
      <c r="G45" s="177"/>
    </row>
    <row r="46" spans="1:8" ht="12.75" customHeight="1">
      <c r="A46" s="45"/>
      <c r="B46" s="189" t="s">
        <v>126</v>
      </c>
      <c r="C46" s="111" t="s">
        <v>14</v>
      </c>
      <c r="D46" s="65">
        <f>+predD!D104+20*1.6</f>
        <v>41</v>
      </c>
      <c r="E46" s="185"/>
      <c r="F46" s="123">
        <f t="shared" si="6"/>
        <v>0</v>
      </c>
      <c r="G46" s="177"/>
    </row>
    <row r="47" spans="1:8" ht="12.75" customHeight="1">
      <c r="A47" s="45"/>
      <c r="B47" s="189" t="s">
        <v>127</v>
      </c>
      <c r="C47" s="111" t="s">
        <v>14</v>
      </c>
      <c r="D47" s="65">
        <v>0</v>
      </c>
      <c r="E47" s="185"/>
      <c r="F47" s="123">
        <f t="shared" si="6"/>
        <v>0</v>
      </c>
      <c r="G47" s="177"/>
    </row>
    <row r="48" spans="1:8" ht="12.75" customHeight="1">
      <c r="A48" s="45"/>
      <c r="B48" s="189" t="s">
        <v>128</v>
      </c>
      <c r="C48" s="111" t="s">
        <v>14</v>
      </c>
      <c r="D48" s="65">
        <f>75*2</f>
        <v>150</v>
      </c>
      <c r="E48" s="185"/>
      <c r="F48" s="123">
        <f t="shared" si="6"/>
        <v>0</v>
      </c>
      <c r="G48" s="177"/>
    </row>
    <row r="49" spans="1:7" ht="12.75" customHeight="1">
      <c r="A49" s="45"/>
      <c r="B49" s="189" t="s">
        <v>130</v>
      </c>
      <c r="C49" s="111" t="s">
        <v>14</v>
      </c>
      <c r="D49" s="65">
        <v>0</v>
      </c>
      <c r="E49" s="185"/>
      <c r="F49" s="123">
        <f t="shared" ref="F49" si="7">D49*E49</f>
        <v>0</v>
      </c>
      <c r="G49" s="177"/>
    </row>
    <row r="50" spans="1:7" ht="12.75" customHeight="1">
      <c r="A50" s="45"/>
      <c r="B50" s="189" t="s">
        <v>132</v>
      </c>
      <c r="C50" s="111" t="s">
        <v>14</v>
      </c>
      <c r="D50" s="65">
        <v>0</v>
      </c>
      <c r="E50" s="185"/>
      <c r="F50" s="123">
        <f t="shared" ref="F50:F54" si="8">D50*E50</f>
        <v>0</v>
      </c>
      <c r="G50" s="177"/>
    </row>
    <row r="51" spans="1:7" ht="12.75" customHeight="1">
      <c r="A51" s="45"/>
      <c r="B51" s="189" t="s">
        <v>134</v>
      </c>
      <c r="C51" s="111" t="s">
        <v>14</v>
      </c>
      <c r="D51" s="65">
        <v>0</v>
      </c>
      <c r="E51" s="185"/>
      <c r="F51" s="123">
        <f t="shared" si="8"/>
        <v>0</v>
      </c>
      <c r="G51" s="177"/>
    </row>
    <row r="52" spans="1:7" ht="12.75" customHeight="1">
      <c r="A52" s="45"/>
      <c r="B52" s="189" t="s">
        <v>135</v>
      </c>
      <c r="C52" s="111" t="s">
        <v>14</v>
      </c>
      <c r="D52" s="65">
        <v>3</v>
      </c>
      <c r="E52" s="185"/>
      <c r="F52" s="123">
        <f t="shared" si="8"/>
        <v>0</v>
      </c>
      <c r="G52" s="177"/>
    </row>
    <row r="53" spans="1:7" ht="12.75" customHeight="1">
      <c r="A53" s="45"/>
      <c r="B53" s="189" t="s">
        <v>136</v>
      </c>
      <c r="C53" s="111" t="s">
        <v>14</v>
      </c>
      <c r="D53" s="65">
        <v>0</v>
      </c>
      <c r="E53" s="185"/>
      <c r="F53" s="123">
        <f t="shared" si="8"/>
        <v>0</v>
      </c>
      <c r="G53" s="177"/>
    </row>
    <row r="54" spans="1:7" ht="12.75" customHeight="1">
      <c r="A54" s="45"/>
      <c r="B54" s="189" t="s">
        <v>138</v>
      </c>
      <c r="C54" s="111" t="s">
        <v>14</v>
      </c>
      <c r="D54" s="65">
        <v>0</v>
      </c>
      <c r="E54" s="185"/>
      <c r="F54" s="123">
        <f t="shared" si="8"/>
        <v>0</v>
      </c>
      <c r="G54" s="177"/>
    </row>
    <row r="55" spans="1:7" ht="12.75" customHeight="1">
      <c r="A55" s="45"/>
      <c r="B55" s="189" t="s">
        <v>21</v>
      </c>
      <c r="C55" s="112"/>
      <c r="D55" s="131">
        <f>SUM(D44:D54)</f>
        <v>417.8</v>
      </c>
      <c r="E55" s="185"/>
      <c r="F55" s="123"/>
      <c r="G55" s="177"/>
    </row>
    <row r="56" spans="1:7" ht="12.75" customHeight="1">
      <c r="A56" s="45"/>
      <c r="B56" s="46"/>
      <c r="C56" s="111"/>
      <c r="D56" s="135"/>
      <c r="E56" s="135"/>
      <c r="F56" s="121"/>
      <c r="G56" s="121"/>
    </row>
    <row r="57" spans="1:7" ht="166.5" customHeight="1">
      <c r="A57" s="45">
        <f>+A41+1</f>
        <v>4</v>
      </c>
      <c r="B57" s="252" t="s">
        <v>91</v>
      </c>
      <c r="C57" s="111"/>
      <c r="D57" s="151"/>
      <c r="E57" s="132"/>
      <c r="F57" s="133"/>
      <c r="G57" s="133"/>
    </row>
    <row r="58" spans="1:7" ht="12.75" customHeight="1">
      <c r="A58" s="45"/>
      <c r="B58" s="63"/>
      <c r="C58" s="111"/>
      <c r="D58" s="135"/>
      <c r="E58" s="135"/>
      <c r="F58" s="121"/>
      <c r="G58" s="177"/>
    </row>
    <row r="59" spans="1:7" ht="12.75" customHeight="1">
      <c r="A59" s="45"/>
      <c r="B59" s="63" t="s">
        <v>109</v>
      </c>
      <c r="C59" s="111"/>
      <c r="E59" s="135"/>
      <c r="F59" s="121"/>
      <c r="G59" s="177"/>
    </row>
    <row r="60" spans="1:7" ht="12.75" customHeight="1">
      <c r="A60" s="45"/>
      <c r="B60" s="72" t="s">
        <v>110</v>
      </c>
      <c r="C60" s="111" t="s">
        <v>14</v>
      </c>
      <c r="D60" s="65">
        <v>3</v>
      </c>
      <c r="E60" s="185"/>
      <c r="F60" s="375">
        <f>D60*E60</f>
        <v>0</v>
      </c>
      <c r="G60" s="177"/>
    </row>
    <row r="61" spans="1:7" ht="12.75" customHeight="1">
      <c r="A61" s="45"/>
      <c r="B61" s="189" t="s">
        <v>114</v>
      </c>
      <c r="C61" s="111" t="s">
        <v>14</v>
      </c>
      <c r="D61" s="65">
        <v>0</v>
      </c>
      <c r="E61" s="185"/>
      <c r="F61" s="123">
        <f t="shared" ref="F61:F64" si="9">D61*E61</f>
        <v>0</v>
      </c>
      <c r="G61" s="177"/>
    </row>
    <row r="62" spans="1:7" ht="12.75" customHeight="1">
      <c r="A62" s="45"/>
      <c r="B62" s="189" t="s">
        <v>126</v>
      </c>
      <c r="C62" s="111" t="s">
        <v>14</v>
      </c>
      <c r="D62" s="65">
        <v>10</v>
      </c>
      <c r="E62" s="185"/>
      <c r="F62" s="123">
        <f t="shared" si="9"/>
        <v>0</v>
      </c>
      <c r="G62" s="177"/>
    </row>
    <row r="63" spans="1:7" ht="12.75" customHeight="1">
      <c r="A63" s="45"/>
      <c r="B63" s="189" t="s">
        <v>127</v>
      </c>
      <c r="C63" s="111" t="s">
        <v>14</v>
      </c>
      <c r="D63" s="65">
        <v>0</v>
      </c>
      <c r="E63" s="185"/>
      <c r="F63" s="123">
        <f t="shared" si="9"/>
        <v>0</v>
      </c>
      <c r="G63" s="177"/>
    </row>
    <row r="64" spans="1:7" ht="12.75" customHeight="1">
      <c r="A64" s="45"/>
      <c r="B64" s="189" t="s">
        <v>128</v>
      </c>
      <c r="C64" s="111" t="s">
        <v>14</v>
      </c>
      <c r="D64" s="65">
        <v>0</v>
      </c>
      <c r="E64" s="185"/>
      <c r="F64" s="123">
        <f t="shared" si="9"/>
        <v>0</v>
      </c>
      <c r="G64" s="177"/>
    </row>
    <row r="65" spans="1:7" ht="12.75" customHeight="1">
      <c r="A65" s="45"/>
      <c r="B65" s="189" t="s">
        <v>130</v>
      </c>
      <c r="C65" s="111" t="s">
        <v>14</v>
      </c>
      <c r="D65" s="65">
        <v>0</v>
      </c>
      <c r="E65" s="185"/>
      <c r="F65" s="123">
        <f t="shared" ref="F65" si="10">D65*E65</f>
        <v>0</v>
      </c>
      <c r="G65" s="177"/>
    </row>
    <row r="66" spans="1:7" ht="12.75" customHeight="1">
      <c r="A66" s="45"/>
      <c r="B66" s="189" t="s">
        <v>132</v>
      </c>
      <c r="C66" s="111" t="s">
        <v>14</v>
      </c>
      <c r="D66" s="65">
        <v>0</v>
      </c>
      <c r="E66" s="185"/>
      <c r="F66" s="123">
        <f t="shared" ref="F66:F70" si="11">D66*E66</f>
        <v>0</v>
      </c>
      <c r="G66" s="177"/>
    </row>
    <row r="67" spans="1:7" ht="12.75" customHeight="1">
      <c r="A67" s="45"/>
      <c r="B67" s="189" t="s">
        <v>134</v>
      </c>
      <c r="C67" s="111" t="s">
        <v>14</v>
      </c>
      <c r="D67" s="65">
        <v>0</v>
      </c>
      <c r="E67" s="185"/>
      <c r="F67" s="123">
        <f t="shared" si="11"/>
        <v>0</v>
      </c>
      <c r="G67" s="177"/>
    </row>
    <row r="68" spans="1:7" ht="12.75" customHeight="1">
      <c r="A68" s="45"/>
      <c r="B68" s="189" t="s">
        <v>135</v>
      </c>
      <c r="C68" s="111" t="s">
        <v>14</v>
      </c>
      <c r="D68" s="65">
        <v>0</v>
      </c>
      <c r="E68" s="185"/>
      <c r="F68" s="123">
        <f t="shared" si="11"/>
        <v>0</v>
      </c>
      <c r="G68" s="177"/>
    </row>
    <row r="69" spans="1:7" ht="12.75" customHeight="1">
      <c r="A69" s="45"/>
      <c r="B69" s="189" t="s">
        <v>136</v>
      </c>
      <c r="C69" s="111" t="s">
        <v>14</v>
      </c>
      <c r="D69" s="65">
        <v>0</v>
      </c>
      <c r="E69" s="185"/>
      <c r="F69" s="123">
        <f t="shared" si="11"/>
        <v>0</v>
      </c>
      <c r="G69" s="177"/>
    </row>
    <row r="70" spans="1:7" ht="12.75" customHeight="1">
      <c r="A70" s="45"/>
      <c r="B70" s="189" t="s">
        <v>138</v>
      </c>
      <c r="C70" s="111" t="s">
        <v>14</v>
      </c>
      <c r="D70" s="65">
        <v>0</v>
      </c>
      <c r="E70" s="185"/>
      <c r="F70" s="123">
        <f t="shared" si="11"/>
        <v>0</v>
      </c>
      <c r="G70" s="177"/>
    </row>
    <row r="71" spans="1:7" ht="12.75" customHeight="1">
      <c r="A71" s="45"/>
      <c r="B71" s="189" t="s">
        <v>21</v>
      </c>
      <c r="C71" s="112"/>
      <c r="D71" s="131">
        <f>SUM(D60:D70)</f>
        <v>13</v>
      </c>
      <c r="E71" s="185"/>
      <c r="F71" s="123"/>
      <c r="G71" s="177"/>
    </row>
    <row r="72" spans="1:7" ht="12.75" customHeight="1">
      <c r="A72" s="45"/>
      <c r="B72" s="189"/>
      <c r="C72" s="112"/>
      <c r="D72" s="131"/>
      <c r="E72" s="185"/>
      <c r="F72" s="123"/>
      <c r="G72" s="177"/>
    </row>
    <row r="73" spans="1:7" ht="153">
      <c r="A73" s="45">
        <v>5</v>
      </c>
      <c r="B73" s="20" t="s">
        <v>92</v>
      </c>
      <c r="C73" s="36"/>
      <c r="D73" s="135"/>
      <c r="E73" s="135"/>
      <c r="F73" s="121"/>
      <c r="G73" s="177"/>
    </row>
    <row r="74" spans="1:7" ht="12.75" customHeight="1">
      <c r="A74" s="45"/>
      <c r="B74" s="59"/>
      <c r="C74" s="111"/>
      <c r="D74" s="131"/>
      <c r="E74" s="132"/>
      <c r="F74" s="133"/>
      <c r="G74" s="177"/>
    </row>
    <row r="75" spans="1:7" ht="12.75" customHeight="1">
      <c r="A75" s="45"/>
      <c r="B75" s="63" t="s">
        <v>109</v>
      </c>
      <c r="C75" s="111"/>
      <c r="D75" s="135"/>
      <c r="E75" s="135"/>
      <c r="F75" s="121"/>
      <c r="G75" s="177"/>
    </row>
    <row r="76" spans="1:7" ht="12.75" customHeight="1">
      <c r="A76" s="45"/>
      <c r="B76" s="72" t="s">
        <v>110</v>
      </c>
      <c r="C76" s="114" t="s">
        <v>13</v>
      </c>
      <c r="D76" s="131">
        <f>+('fekalna osnovni podatki'!E9+'fekalna osnovni podatki'!F9)*1.2</f>
        <v>97.08</v>
      </c>
      <c r="E76" s="129"/>
      <c r="F76" s="375">
        <f>D76*E76</f>
        <v>0</v>
      </c>
      <c r="G76" s="177"/>
    </row>
    <row r="77" spans="1:7" ht="12.75" customHeight="1">
      <c r="A77" s="45"/>
      <c r="B77" s="189" t="s">
        <v>114</v>
      </c>
      <c r="C77" s="114" t="s">
        <v>13</v>
      </c>
      <c r="D77" s="131">
        <f>+('fekalna osnovni podatki'!E10+'fekalna osnovni podatki'!F10)*1.2</f>
        <v>553.64400000000001</v>
      </c>
      <c r="E77" s="129"/>
      <c r="F77" s="123">
        <f t="shared" ref="F77:F80" si="12">D77*E77</f>
        <v>0</v>
      </c>
      <c r="G77" s="177"/>
    </row>
    <row r="78" spans="1:7" ht="12.75" customHeight="1">
      <c r="A78" s="45"/>
      <c r="B78" s="189" t="s">
        <v>126</v>
      </c>
      <c r="C78" s="114" t="s">
        <v>13</v>
      </c>
      <c r="D78" s="131">
        <f>+('fekalna osnovni podatki'!E11+'fekalna osnovni podatki'!F11)*1.2</f>
        <v>27.96</v>
      </c>
      <c r="E78" s="129"/>
      <c r="F78" s="123">
        <f t="shared" si="12"/>
        <v>0</v>
      </c>
      <c r="G78" s="177"/>
    </row>
    <row r="79" spans="1:7" ht="12.75" customHeight="1">
      <c r="A79" s="45"/>
      <c r="B79" s="189" t="s">
        <v>127</v>
      </c>
      <c r="C79" s="114" t="s">
        <v>13</v>
      </c>
      <c r="D79" s="131">
        <f>+('fekalna osnovni podatki'!E12+'fekalna osnovni podatki'!F12)*1.2</f>
        <v>98.76</v>
      </c>
      <c r="E79" s="129"/>
      <c r="F79" s="123">
        <f t="shared" si="12"/>
        <v>0</v>
      </c>
      <c r="G79" s="177"/>
    </row>
    <row r="80" spans="1:7" ht="12.75" customHeight="1">
      <c r="A80" s="45"/>
      <c r="B80" s="189" t="s">
        <v>128</v>
      </c>
      <c r="C80" s="114" t="s">
        <v>13</v>
      </c>
      <c r="D80" s="131">
        <f>+('fekalna osnovni podatki'!E13+'fekalna osnovni podatki'!F13)*1.2</f>
        <v>172.56</v>
      </c>
      <c r="E80" s="129"/>
      <c r="F80" s="123">
        <f t="shared" si="12"/>
        <v>0</v>
      </c>
      <c r="G80" s="177"/>
    </row>
    <row r="81" spans="1:7" ht="12.75" customHeight="1">
      <c r="A81" s="45"/>
      <c r="B81" s="189" t="s">
        <v>130</v>
      </c>
      <c r="C81" s="114" t="s">
        <v>13</v>
      </c>
      <c r="D81" s="131">
        <f>+('fekalna osnovni podatki'!E14+'fekalna osnovni podatki'!F14)*1.2</f>
        <v>87.84</v>
      </c>
      <c r="E81" s="129"/>
      <c r="F81" s="123">
        <f t="shared" ref="F81" si="13">D81*E81</f>
        <v>0</v>
      </c>
      <c r="G81" s="177"/>
    </row>
    <row r="82" spans="1:7" ht="12.75" customHeight="1">
      <c r="A82" s="45"/>
      <c r="B82" s="189" t="s">
        <v>132</v>
      </c>
      <c r="C82" s="114" t="s">
        <v>13</v>
      </c>
      <c r="D82" s="131">
        <f>+('fekalna osnovni podatki'!E15+'fekalna osnovni podatki'!F15)*1.2</f>
        <v>62.4</v>
      </c>
      <c r="E82" s="129"/>
      <c r="F82" s="123">
        <f t="shared" ref="F82:F86" si="14">D82*E82</f>
        <v>0</v>
      </c>
      <c r="G82" s="177"/>
    </row>
    <row r="83" spans="1:7" ht="12.75" customHeight="1">
      <c r="A83" s="45"/>
      <c r="B83" s="189" t="s">
        <v>134</v>
      </c>
      <c r="C83" s="114" t="s">
        <v>13</v>
      </c>
      <c r="D83" s="131">
        <f>+('fekalna osnovni podatki'!E16+'fekalna osnovni podatki'!F16)*1.2</f>
        <v>56.760000000000005</v>
      </c>
      <c r="E83" s="129"/>
      <c r="F83" s="123">
        <f t="shared" si="14"/>
        <v>0</v>
      </c>
      <c r="G83" s="177"/>
    </row>
    <row r="84" spans="1:7" ht="12.75" customHeight="1">
      <c r="A84" s="45"/>
      <c r="B84" s="189" t="s">
        <v>135</v>
      </c>
      <c r="C84" s="114" t="s">
        <v>13</v>
      </c>
      <c r="D84" s="131">
        <f>+('fekalna osnovni podatki'!E17+'fekalna osnovni podatki'!F17)*1.2</f>
        <v>115.32</v>
      </c>
      <c r="E84" s="129"/>
      <c r="F84" s="123">
        <f t="shared" si="14"/>
        <v>0</v>
      </c>
      <c r="G84" s="177"/>
    </row>
    <row r="85" spans="1:7" ht="12.75" customHeight="1">
      <c r="A85" s="45"/>
      <c r="B85" s="189" t="s">
        <v>136</v>
      </c>
      <c r="C85" s="114" t="s">
        <v>13</v>
      </c>
      <c r="D85" s="131">
        <f>+('fekalna osnovni podatki'!E18+'fekalna osnovni podatki'!F18)*1.2</f>
        <v>89.28</v>
      </c>
      <c r="E85" s="129"/>
      <c r="F85" s="123">
        <f t="shared" si="14"/>
        <v>0</v>
      </c>
      <c r="G85" s="177"/>
    </row>
    <row r="86" spans="1:7" ht="12.75" customHeight="1">
      <c r="A86" s="45"/>
      <c r="B86" s="189" t="s">
        <v>138</v>
      </c>
      <c r="C86" s="114" t="s">
        <v>13</v>
      </c>
      <c r="D86" s="131">
        <f>+('fekalna osnovni podatki'!E19+'fekalna osnovni podatki'!F19)*1.2</f>
        <v>0</v>
      </c>
      <c r="E86" s="129"/>
      <c r="F86" s="123">
        <f t="shared" si="14"/>
        <v>0</v>
      </c>
      <c r="G86" s="177"/>
    </row>
    <row r="87" spans="1:7" ht="12.75" customHeight="1">
      <c r="A87" s="45"/>
      <c r="B87" s="189" t="s">
        <v>21</v>
      </c>
      <c r="C87" s="112"/>
      <c r="D87" s="131">
        <f>SUM(D76:D86)</f>
        <v>1361.604</v>
      </c>
      <c r="E87" s="185"/>
      <c r="F87" s="123"/>
      <c r="G87" s="177"/>
    </row>
    <row r="88" spans="1:7" ht="12.75" customHeight="1">
      <c r="A88" s="45"/>
      <c r="B88" s="55"/>
      <c r="C88" s="114"/>
      <c r="D88" s="144"/>
      <c r="E88" s="142"/>
      <c r="F88" s="123"/>
      <c r="G88" s="123"/>
    </row>
    <row r="89" spans="1:7" ht="102">
      <c r="A89" s="45">
        <v>6</v>
      </c>
      <c r="B89" s="72" t="s">
        <v>99</v>
      </c>
      <c r="C89" s="111"/>
      <c r="D89" s="135"/>
      <c r="E89" s="131"/>
      <c r="F89" s="121"/>
      <c r="G89" s="121"/>
    </row>
    <row r="90" spans="1:7" ht="12.75" customHeight="1">
      <c r="A90" s="45"/>
      <c r="B90" s="63"/>
      <c r="C90" s="111"/>
      <c r="D90" s="135"/>
      <c r="E90" s="135"/>
      <c r="F90" s="121"/>
      <c r="G90" s="76"/>
    </row>
    <row r="91" spans="1:7" ht="12.75" customHeight="1">
      <c r="A91" s="45"/>
      <c r="B91" s="63" t="s">
        <v>109</v>
      </c>
      <c r="C91" s="111"/>
      <c r="E91" s="135"/>
      <c r="F91" s="121"/>
      <c r="G91" s="148"/>
    </row>
    <row r="92" spans="1:7" ht="12.75" customHeight="1">
      <c r="A92" s="45"/>
      <c r="B92" s="72" t="s">
        <v>110</v>
      </c>
      <c r="C92" s="111" t="s">
        <v>14</v>
      </c>
      <c r="D92" s="65">
        <f>+predD!D132</f>
        <v>110</v>
      </c>
      <c r="E92" s="185"/>
      <c r="F92" s="375">
        <f>D92*E92</f>
        <v>0</v>
      </c>
      <c r="G92" s="121"/>
    </row>
    <row r="93" spans="1:7" ht="12.75" customHeight="1">
      <c r="A93" s="45"/>
      <c r="B93" s="189" t="s">
        <v>114</v>
      </c>
      <c r="C93" s="111" t="s">
        <v>14</v>
      </c>
      <c r="D93" s="65">
        <f>+predD!D133</f>
        <v>399</v>
      </c>
      <c r="E93" s="185"/>
      <c r="F93" s="123">
        <f t="shared" ref="F93:F96" si="15">D93*E93</f>
        <v>0</v>
      </c>
      <c r="G93" s="121"/>
    </row>
    <row r="94" spans="1:7" ht="12.75" customHeight="1">
      <c r="A94" s="45"/>
      <c r="B94" s="189" t="s">
        <v>126</v>
      </c>
      <c r="C94" s="111" t="s">
        <v>14</v>
      </c>
      <c r="D94" s="65">
        <f>+predD!D134</f>
        <v>4.4000000000000004</v>
      </c>
      <c r="E94" s="185"/>
      <c r="F94" s="123">
        <f t="shared" si="15"/>
        <v>0</v>
      </c>
      <c r="G94" s="121"/>
    </row>
    <row r="95" spans="1:7" ht="12.75" customHeight="1">
      <c r="A95" s="45"/>
      <c r="B95" s="189" t="s">
        <v>127</v>
      </c>
      <c r="C95" s="111" t="s">
        <v>14</v>
      </c>
      <c r="D95" s="65">
        <f>+predD!D135</f>
        <v>27.4</v>
      </c>
      <c r="E95" s="185"/>
      <c r="F95" s="123">
        <f t="shared" si="15"/>
        <v>0</v>
      </c>
      <c r="G95" s="121"/>
    </row>
    <row r="96" spans="1:7" ht="12.75" customHeight="1">
      <c r="A96" s="45"/>
      <c r="B96" s="189" t="s">
        <v>128</v>
      </c>
      <c r="C96" s="111" t="s">
        <v>14</v>
      </c>
      <c r="D96" s="65">
        <f>+predD!D136</f>
        <v>196</v>
      </c>
      <c r="E96" s="185"/>
      <c r="F96" s="123">
        <f t="shared" si="15"/>
        <v>0</v>
      </c>
      <c r="G96" s="121"/>
    </row>
    <row r="97" spans="1:7" ht="12.75" customHeight="1">
      <c r="A97" s="45"/>
      <c r="B97" s="189" t="s">
        <v>130</v>
      </c>
      <c r="C97" s="111" t="s">
        <v>14</v>
      </c>
      <c r="D97" s="65">
        <f>+predD!D137</f>
        <v>85</v>
      </c>
      <c r="E97" s="185"/>
      <c r="F97" s="123">
        <f t="shared" ref="F97" si="16">D97*E97</f>
        <v>0</v>
      </c>
      <c r="G97" s="121"/>
    </row>
    <row r="98" spans="1:7" ht="12.75" customHeight="1">
      <c r="A98" s="45"/>
      <c r="B98" s="189" t="s">
        <v>132</v>
      </c>
      <c r="C98" s="111" t="s">
        <v>14</v>
      </c>
      <c r="D98" s="65">
        <f>+predD!D138</f>
        <v>66.599999999999994</v>
      </c>
      <c r="E98" s="185"/>
      <c r="F98" s="123">
        <f t="shared" ref="F98:F102" si="17">D98*E98</f>
        <v>0</v>
      </c>
      <c r="G98" s="121"/>
    </row>
    <row r="99" spans="1:7" ht="12.75" customHeight="1">
      <c r="A99" s="45"/>
      <c r="B99" s="189" t="s">
        <v>134</v>
      </c>
      <c r="C99" s="111" t="s">
        <v>14</v>
      </c>
      <c r="D99" s="65">
        <f>+predD!D139</f>
        <v>2.7</v>
      </c>
      <c r="E99" s="185"/>
      <c r="F99" s="123">
        <f t="shared" si="17"/>
        <v>0</v>
      </c>
      <c r="G99" s="121"/>
    </row>
    <row r="100" spans="1:7" ht="12.75" customHeight="1">
      <c r="A100" s="45"/>
      <c r="B100" s="189" t="s">
        <v>135</v>
      </c>
      <c r="C100" s="111" t="s">
        <v>14</v>
      </c>
      <c r="D100" s="65">
        <f>+predD!D140</f>
        <v>67.599999999999994</v>
      </c>
      <c r="E100" s="185"/>
      <c r="F100" s="123">
        <f t="shared" si="17"/>
        <v>0</v>
      </c>
      <c r="G100" s="121"/>
    </row>
    <row r="101" spans="1:7" ht="12.75" customHeight="1">
      <c r="A101" s="45"/>
      <c r="B101" s="189" t="s">
        <v>136</v>
      </c>
      <c r="C101" s="111" t="s">
        <v>14</v>
      </c>
      <c r="D101" s="65">
        <f>+predD!D141</f>
        <v>4.9000000000000004</v>
      </c>
      <c r="E101" s="185"/>
      <c r="F101" s="123">
        <f t="shared" si="17"/>
        <v>0</v>
      </c>
      <c r="G101" s="121"/>
    </row>
    <row r="102" spans="1:7" ht="12.75" customHeight="1">
      <c r="A102" s="45"/>
      <c r="B102" s="189" t="s">
        <v>138</v>
      </c>
      <c r="C102" s="111" t="s">
        <v>14</v>
      </c>
      <c r="D102" s="65">
        <f>+predD!D142</f>
        <v>0</v>
      </c>
      <c r="E102" s="185"/>
      <c r="F102" s="123">
        <f t="shared" si="17"/>
        <v>0</v>
      </c>
      <c r="G102" s="121"/>
    </row>
    <row r="103" spans="1:7" ht="12.75" customHeight="1">
      <c r="A103" s="45"/>
      <c r="B103" s="189" t="s">
        <v>21</v>
      </c>
      <c r="C103" s="112"/>
      <c r="D103" s="131">
        <f>SUM(D92:D102)</f>
        <v>963.6</v>
      </c>
      <c r="E103" s="185"/>
      <c r="F103" s="123"/>
      <c r="G103" s="121"/>
    </row>
    <row r="104" spans="1:7" ht="12.75" customHeight="1">
      <c r="A104" s="45"/>
      <c r="B104" s="55"/>
      <c r="C104" s="114"/>
      <c r="D104" s="144"/>
      <c r="E104" s="142"/>
      <c r="F104" s="123"/>
      <c r="G104" s="123"/>
    </row>
    <row r="105" spans="1:7" ht="51">
      <c r="A105" s="45">
        <f>+A89+1</f>
        <v>7</v>
      </c>
      <c r="B105" s="55" t="s">
        <v>43</v>
      </c>
      <c r="C105" s="165"/>
      <c r="D105" s="135"/>
      <c r="E105" s="149"/>
      <c r="F105" s="121"/>
      <c r="G105" s="121"/>
    </row>
    <row r="106" spans="1:7" ht="12.75" customHeight="1">
      <c r="A106" s="45"/>
      <c r="B106" s="63"/>
      <c r="C106" s="111"/>
      <c r="D106" s="135"/>
      <c r="E106" s="135"/>
      <c r="F106" s="121"/>
      <c r="G106" s="121"/>
    </row>
    <row r="107" spans="1:7" ht="12.75" customHeight="1">
      <c r="A107" s="45"/>
      <c r="B107" s="63" t="s">
        <v>109</v>
      </c>
      <c r="C107" s="111"/>
      <c r="E107" s="135"/>
      <c r="F107" s="121"/>
      <c r="G107" s="121"/>
    </row>
    <row r="108" spans="1:7" ht="12.75" customHeight="1">
      <c r="A108" s="45"/>
      <c r="B108" s="72" t="s">
        <v>110</v>
      </c>
      <c r="C108" s="111" t="s">
        <v>14</v>
      </c>
      <c r="D108" s="65">
        <f>+D92</f>
        <v>110</v>
      </c>
      <c r="E108" s="185"/>
      <c r="F108" s="375">
        <f>D108*E108</f>
        <v>0</v>
      </c>
      <c r="G108" s="121"/>
    </row>
    <row r="109" spans="1:7" ht="12.75" customHeight="1">
      <c r="A109" s="45"/>
      <c r="B109" s="189" t="s">
        <v>114</v>
      </c>
      <c r="C109" s="111" t="s">
        <v>14</v>
      </c>
      <c r="D109" s="65">
        <f t="shared" ref="D109:D118" si="18">+D93</f>
        <v>399</v>
      </c>
      <c r="E109" s="185"/>
      <c r="F109" s="123">
        <f t="shared" ref="F109:F112" si="19">D109*E109</f>
        <v>0</v>
      </c>
      <c r="G109" s="121"/>
    </row>
    <row r="110" spans="1:7" ht="12.75" customHeight="1">
      <c r="A110" s="45"/>
      <c r="B110" s="189" t="s">
        <v>126</v>
      </c>
      <c r="C110" s="111" t="s">
        <v>14</v>
      </c>
      <c r="D110" s="65">
        <f t="shared" si="18"/>
        <v>4.4000000000000004</v>
      </c>
      <c r="E110" s="185"/>
      <c r="F110" s="123">
        <f t="shared" si="19"/>
        <v>0</v>
      </c>
      <c r="G110" s="121"/>
    </row>
    <row r="111" spans="1:7" ht="12.75" customHeight="1">
      <c r="A111" s="45"/>
      <c r="B111" s="189" t="s">
        <v>127</v>
      </c>
      <c r="C111" s="111" t="s">
        <v>14</v>
      </c>
      <c r="D111" s="65">
        <f t="shared" si="18"/>
        <v>27.4</v>
      </c>
      <c r="E111" s="185"/>
      <c r="F111" s="123">
        <f t="shared" si="19"/>
        <v>0</v>
      </c>
      <c r="G111" s="121"/>
    </row>
    <row r="112" spans="1:7" ht="12.75" customHeight="1">
      <c r="A112" s="45"/>
      <c r="B112" s="189" t="s">
        <v>128</v>
      </c>
      <c r="C112" s="111" t="s">
        <v>14</v>
      </c>
      <c r="D112" s="65">
        <f t="shared" si="18"/>
        <v>196</v>
      </c>
      <c r="E112" s="185"/>
      <c r="F112" s="123">
        <f t="shared" si="19"/>
        <v>0</v>
      </c>
      <c r="G112" s="121"/>
    </row>
    <row r="113" spans="1:7" ht="12.75" customHeight="1">
      <c r="A113" s="45"/>
      <c r="B113" s="189" t="s">
        <v>130</v>
      </c>
      <c r="C113" s="111" t="s">
        <v>14</v>
      </c>
      <c r="D113" s="65">
        <f t="shared" si="18"/>
        <v>85</v>
      </c>
      <c r="E113" s="185"/>
      <c r="F113" s="123">
        <f t="shared" ref="F113" si="20">D113*E113</f>
        <v>0</v>
      </c>
      <c r="G113" s="121"/>
    </row>
    <row r="114" spans="1:7" ht="12.75" customHeight="1">
      <c r="A114" s="45"/>
      <c r="B114" s="189" t="s">
        <v>132</v>
      </c>
      <c r="C114" s="111" t="s">
        <v>14</v>
      </c>
      <c r="D114" s="65">
        <f t="shared" si="18"/>
        <v>66.599999999999994</v>
      </c>
      <c r="E114" s="185"/>
      <c r="F114" s="123">
        <f t="shared" ref="F114:F118" si="21">D114*E114</f>
        <v>0</v>
      </c>
      <c r="G114" s="121"/>
    </row>
    <row r="115" spans="1:7" ht="12.75" customHeight="1">
      <c r="A115" s="45"/>
      <c r="B115" s="189" t="s">
        <v>134</v>
      </c>
      <c r="C115" s="111" t="s">
        <v>14</v>
      </c>
      <c r="D115" s="65">
        <f t="shared" si="18"/>
        <v>2.7</v>
      </c>
      <c r="E115" s="185"/>
      <c r="F115" s="123">
        <f t="shared" si="21"/>
        <v>0</v>
      </c>
      <c r="G115" s="121"/>
    </row>
    <row r="116" spans="1:7" ht="12.75" customHeight="1">
      <c r="A116" s="45"/>
      <c r="B116" s="189" t="s">
        <v>135</v>
      </c>
      <c r="C116" s="111" t="s">
        <v>14</v>
      </c>
      <c r="D116" s="65">
        <f t="shared" si="18"/>
        <v>67.599999999999994</v>
      </c>
      <c r="E116" s="185"/>
      <c r="F116" s="123">
        <f t="shared" si="21"/>
        <v>0</v>
      </c>
      <c r="G116" s="121"/>
    </row>
    <row r="117" spans="1:7" ht="12.75" customHeight="1">
      <c r="A117" s="45"/>
      <c r="B117" s="189" t="s">
        <v>136</v>
      </c>
      <c r="C117" s="111" t="s">
        <v>14</v>
      </c>
      <c r="D117" s="65">
        <f t="shared" si="18"/>
        <v>4.9000000000000004</v>
      </c>
      <c r="E117" s="185"/>
      <c r="F117" s="123">
        <f t="shared" si="21"/>
        <v>0</v>
      </c>
      <c r="G117" s="121"/>
    </row>
    <row r="118" spans="1:7" ht="12.75" customHeight="1">
      <c r="A118" s="45"/>
      <c r="B118" s="189" t="s">
        <v>138</v>
      </c>
      <c r="C118" s="111" t="s">
        <v>14</v>
      </c>
      <c r="D118" s="65">
        <f t="shared" si="18"/>
        <v>0</v>
      </c>
      <c r="E118" s="185"/>
      <c r="F118" s="123">
        <f t="shared" si="21"/>
        <v>0</v>
      </c>
      <c r="G118" s="121"/>
    </row>
    <row r="119" spans="1:7" ht="12.75" customHeight="1">
      <c r="A119" s="45"/>
      <c r="B119" s="189" t="s">
        <v>21</v>
      </c>
      <c r="C119" s="112"/>
      <c r="D119" s="131">
        <f>SUM(D108:D118)</f>
        <v>963.6</v>
      </c>
      <c r="E119" s="185"/>
      <c r="F119" s="123"/>
      <c r="G119" s="121"/>
    </row>
    <row r="120" spans="1:7" ht="12.75" customHeight="1">
      <c r="A120" s="45"/>
      <c r="B120" s="72"/>
      <c r="C120" s="111"/>
      <c r="D120" s="131"/>
      <c r="E120" s="135"/>
      <c r="F120" s="121"/>
      <c r="G120" s="121"/>
    </row>
    <row r="121" spans="1:7" ht="89.25">
      <c r="A121" s="45">
        <f>+A105+1</f>
        <v>8</v>
      </c>
      <c r="B121" s="72" t="s">
        <v>304</v>
      </c>
      <c r="C121" s="166"/>
      <c r="D121" s="135"/>
      <c r="E121" s="131"/>
      <c r="F121" s="121"/>
      <c r="G121" s="121"/>
    </row>
    <row r="122" spans="1:7" ht="12.75" customHeight="1">
      <c r="A122" s="45"/>
      <c r="B122" s="63"/>
      <c r="C122" s="111"/>
      <c r="D122" s="135"/>
      <c r="E122" s="135"/>
      <c r="F122" s="121"/>
      <c r="G122" s="121"/>
    </row>
    <row r="123" spans="1:7" ht="12.75" customHeight="1">
      <c r="A123" s="45"/>
      <c r="B123" s="63" t="s">
        <v>109</v>
      </c>
      <c r="C123" s="111"/>
      <c r="E123" s="135"/>
      <c r="F123" s="121"/>
      <c r="G123" s="121"/>
    </row>
    <row r="124" spans="1:7" ht="12.75" customHeight="1">
      <c r="A124" s="45"/>
      <c r="B124" s="72" t="s">
        <v>110</v>
      </c>
      <c r="C124" s="111" t="s">
        <v>14</v>
      </c>
      <c r="D124" s="65">
        <f>+D108</f>
        <v>110</v>
      </c>
      <c r="E124" s="185"/>
      <c r="F124" s="375">
        <f>D124*E124</f>
        <v>0</v>
      </c>
      <c r="G124" s="121"/>
    </row>
    <row r="125" spans="1:7" ht="12.75" customHeight="1">
      <c r="A125" s="45"/>
      <c r="B125" s="189" t="s">
        <v>114</v>
      </c>
      <c r="C125" s="111" t="s">
        <v>14</v>
      </c>
      <c r="D125" s="65">
        <f t="shared" ref="D125:D134" si="22">+D109</f>
        <v>399</v>
      </c>
      <c r="E125" s="185"/>
      <c r="F125" s="123">
        <f t="shared" ref="F125:F128" si="23">D125*E125</f>
        <v>0</v>
      </c>
      <c r="G125" s="121"/>
    </row>
    <row r="126" spans="1:7" ht="12.75" customHeight="1">
      <c r="A126" s="45"/>
      <c r="B126" s="189" t="s">
        <v>126</v>
      </c>
      <c r="C126" s="111" t="s">
        <v>14</v>
      </c>
      <c r="D126" s="65">
        <f t="shared" si="22"/>
        <v>4.4000000000000004</v>
      </c>
      <c r="E126" s="185"/>
      <c r="F126" s="123">
        <f t="shared" si="23"/>
        <v>0</v>
      </c>
      <c r="G126" s="121"/>
    </row>
    <row r="127" spans="1:7" ht="12.75" customHeight="1">
      <c r="A127" s="45"/>
      <c r="B127" s="189" t="s">
        <v>127</v>
      </c>
      <c r="C127" s="111" t="s">
        <v>14</v>
      </c>
      <c r="D127" s="65">
        <f t="shared" si="22"/>
        <v>27.4</v>
      </c>
      <c r="E127" s="185"/>
      <c r="F127" s="123">
        <f t="shared" si="23"/>
        <v>0</v>
      </c>
      <c r="G127" s="121"/>
    </row>
    <row r="128" spans="1:7" ht="12.75" customHeight="1">
      <c r="A128" s="45"/>
      <c r="B128" s="189" t="s">
        <v>128</v>
      </c>
      <c r="C128" s="111" t="s">
        <v>14</v>
      </c>
      <c r="D128" s="65">
        <f t="shared" si="22"/>
        <v>196</v>
      </c>
      <c r="E128" s="185"/>
      <c r="F128" s="123">
        <f t="shared" si="23"/>
        <v>0</v>
      </c>
      <c r="G128" s="121"/>
    </row>
    <row r="129" spans="1:7" ht="12.75" customHeight="1">
      <c r="A129" s="45"/>
      <c r="B129" s="189" t="s">
        <v>130</v>
      </c>
      <c r="C129" s="111" t="s">
        <v>14</v>
      </c>
      <c r="D129" s="65">
        <f t="shared" si="22"/>
        <v>85</v>
      </c>
      <c r="E129" s="185"/>
      <c r="F129" s="123">
        <f t="shared" ref="F129" si="24">D129*E129</f>
        <v>0</v>
      </c>
      <c r="G129" s="121"/>
    </row>
    <row r="130" spans="1:7" ht="12.75" customHeight="1">
      <c r="A130" s="45"/>
      <c r="B130" s="189" t="s">
        <v>132</v>
      </c>
      <c r="C130" s="111" t="s">
        <v>14</v>
      </c>
      <c r="D130" s="65">
        <f t="shared" si="22"/>
        <v>66.599999999999994</v>
      </c>
      <c r="E130" s="185"/>
      <c r="F130" s="123">
        <f t="shared" ref="F130:F134" si="25">D130*E130</f>
        <v>0</v>
      </c>
      <c r="G130" s="121"/>
    </row>
    <row r="131" spans="1:7" ht="12.75" customHeight="1">
      <c r="A131" s="45"/>
      <c r="B131" s="189" t="s">
        <v>134</v>
      </c>
      <c r="C131" s="111" t="s">
        <v>14</v>
      </c>
      <c r="D131" s="65">
        <f t="shared" si="22"/>
        <v>2.7</v>
      </c>
      <c r="E131" s="185"/>
      <c r="F131" s="123">
        <f t="shared" si="25"/>
        <v>0</v>
      </c>
      <c r="G131" s="121"/>
    </row>
    <row r="132" spans="1:7" ht="12.75" customHeight="1">
      <c r="A132" s="45"/>
      <c r="B132" s="189" t="s">
        <v>135</v>
      </c>
      <c r="C132" s="111" t="s">
        <v>14</v>
      </c>
      <c r="D132" s="65">
        <f t="shared" si="22"/>
        <v>67.599999999999994</v>
      </c>
      <c r="E132" s="185"/>
      <c r="F132" s="123">
        <f t="shared" si="25"/>
        <v>0</v>
      </c>
      <c r="G132" s="121"/>
    </row>
    <row r="133" spans="1:7" ht="12.75" customHeight="1">
      <c r="A133" s="45"/>
      <c r="B133" s="189" t="s">
        <v>136</v>
      </c>
      <c r="C133" s="111" t="s">
        <v>14</v>
      </c>
      <c r="D133" s="65">
        <f t="shared" si="22"/>
        <v>4.9000000000000004</v>
      </c>
      <c r="E133" s="185"/>
      <c r="F133" s="123">
        <f t="shared" si="25"/>
        <v>0</v>
      </c>
      <c r="G133" s="121"/>
    </row>
    <row r="134" spans="1:7" ht="12.75" customHeight="1">
      <c r="A134" s="45"/>
      <c r="B134" s="189" t="s">
        <v>138</v>
      </c>
      <c r="C134" s="111" t="s">
        <v>14</v>
      </c>
      <c r="D134" s="65">
        <f t="shared" si="22"/>
        <v>0</v>
      </c>
      <c r="E134" s="185"/>
      <c r="F134" s="123">
        <f t="shared" si="25"/>
        <v>0</v>
      </c>
      <c r="G134" s="121"/>
    </row>
    <row r="135" spans="1:7" ht="12.75" customHeight="1">
      <c r="A135" s="45"/>
      <c r="B135" s="189" t="s">
        <v>21</v>
      </c>
      <c r="C135" s="112"/>
      <c r="D135" s="131">
        <f>SUM(D124:D134)</f>
        <v>963.6</v>
      </c>
      <c r="E135" s="185"/>
      <c r="F135" s="123"/>
      <c r="G135" s="121"/>
    </row>
    <row r="136" spans="1:7" ht="12.75" customHeight="1">
      <c r="A136" s="45"/>
      <c r="B136" s="72"/>
      <c r="C136" s="111"/>
      <c r="D136" s="131"/>
      <c r="E136" s="135"/>
      <c r="F136" s="121"/>
      <c r="G136" s="121"/>
    </row>
    <row r="137" spans="1:7" ht="51">
      <c r="A137" s="45">
        <f>+A121+1</f>
        <v>9</v>
      </c>
      <c r="B137" s="72" t="s">
        <v>44</v>
      </c>
      <c r="C137" s="75"/>
      <c r="D137" s="124"/>
      <c r="E137" s="60"/>
      <c r="F137" s="181"/>
      <c r="G137" s="181"/>
    </row>
    <row r="138" spans="1:7" ht="12.75" customHeight="1">
      <c r="A138" s="45"/>
      <c r="B138" s="63" t="s">
        <v>109</v>
      </c>
      <c r="C138" s="111"/>
      <c r="E138" s="135"/>
      <c r="F138" s="121"/>
      <c r="G138" s="167"/>
    </row>
    <row r="139" spans="1:7" ht="12.75" customHeight="1">
      <c r="A139" s="45"/>
      <c r="B139" s="72" t="s">
        <v>110</v>
      </c>
      <c r="C139" s="111" t="s">
        <v>14</v>
      </c>
      <c r="D139" s="65">
        <v>0</v>
      </c>
      <c r="E139" s="185"/>
      <c r="F139" s="375">
        <f>D139*E139</f>
        <v>0</v>
      </c>
      <c r="G139" s="167"/>
    </row>
    <row r="140" spans="1:7" ht="12.75" customHeight="1">
      <c r="A140" s="45"/>
      <c r="B140" s="189" t="s">
        <v>114</v>
      </c>
      <c r="C140" s="111" t="s">
        <v>14</v>
      </c>
      <c r="D140" s="65">
        <v>0</v>
      </c>
      <c r="E140" s="185"/>
      <c r="F140" s="123">
        <f t="shared" ref="F140:F143" si="26">D140*E140</f>
        <v>0</v>
      </c>
      <c r="G140" s="167"/>
    </row>
    <row r="141" spans="1:7" ht="12.75" customHeight="1">
      <c r="A141" s="45"/>
      <c r="B141" s="189" t="s">
        <v>126</v>
      </c>
      <c r="C141" s="111" t="s">
        <v>14</v>
      </c>
      <c r="D141" s="65">
        <v>0</v>
      </c>
      <c r="E141" s="185"/>
      <c r="F141" s="123">
        <f t="shared" si="26"/>
        <v>0</v>
      </c>
      <c r="G141" s="167"/>
    </row>
    <row r="142" spans="1:7" ht="12.75" customHeight="1">
      <c r="A142" s="45"/>
      <c r="B142" s="189" t="s">
        <v>127</v>
      </c>
      <c r="C142" s="111" t="s">
        <v>14</v>
      </c>
      <c r="D142" s="65">
        <v>0</v>
      </c>
      <c r="E142" s="185"/>
      <c r="F142" s="123">
        <f t="shared" si="26"/>
        <v>0</v>
      </c>
      <c r="G142" s="167"/>
    </row>
    <row r="143" spans="1:7" ht="12.75" customHeight="1">
      <c r="A143" s="45"/>
      <c r="B143" s="189" t="s">
        <v>128</v>
      </c>
      <c r="C143" s="111" t="s">
        <v>14</v>
      </c>
      <c r="D143" s="65">
        <v>0</v>
      </c>
      <c r="E143" s="185"/>
      <c r="F143" s="123">
        <f t="shared" si="26"/>
        <v>0</v>
      </c>
      <c r="G143" s="167"/>
    </row>
    <row r="144" spans="1:7" ht="12.75" customHeight="1">
      <c r="A144" s="45"/>
      <c r="B144" s="189" t="s">
        <v>130</v>
      </c>
      <c r="C144" s="111" t="s">
        <v>14</v>
      </c>
      <c r="D144" s="65">
        <v>0</v>
      </c>
      <c r="E144" s="185"/>
      <c r="F144" s="123">
        <f t="shared" ref="F144" si="27">D144*E144</f>
        <v>0</v>
      </c>
      <c r="G144" s="167"/>
    </row>
    <row r="145" spans="1:7" ht="12.75" customHeight="1">
      <c r="A145" s="45"/>
      <c r="B145" s="189" t="s">
        <v>132</v>
      </c>
      <c r="C145" s="111" t="s">
        <v>14</v>
      </c>
      <c r="D145" s="65">
        <v>0</v>
      </c>
      <c r="E145" s="185"/>
      <c r="F145" s="123">
        <f t="shared" ref="F145:F149" si="28">D145*E145</f>
        <v>0</v>
      </c>
      <c r="G145" s="167"/>
    </row>
    <row r="146" spans="1:7" ht="12.75" customHeight="1">
      <c r="A146" s="45"/>
      <c r="B146" s="189" t="s">
        <v>134</v>
      </c>
      <c r="C146" s="111" t="s">
        <v>14</v>
      </c>
      <c r="D146" s="65">
        <v>0</v>
      </c>
      <c r="E146" s="185"/>
      <c r="F146" s="123">
        <f t="shared" si="28"/>
        <v>0</v>
      </c>
      <c r="G146" s="167"/>
    </row>
    <row r="147" spans="1:7" ht="12.75" customHeight="1">
      <c r="A147" s="45"/>
      <c r="B147" s="189" t="s">
        <v>135</v>
      </c>
      <c r="C147" s="111" t="s">
        <v>14</v>
      </c>
      <c r="D147" s="65">
        <v>0</v>
      </c>
      <c r="E147" s="185"/>
      <c r="F147" s="123">
        <f t="shared" si="28"/>
        <v>0</v>
      </c>
      <c r="G147" s="167"/>
    </row>
    <row r="148" spans="1:7" ht="12.75" customHeight="1">
      <c r="A148" s="45"/>
      <c r="B148" s="189" t="s">
        <v>136</v>
      </c>
      <c r="C148" s="111" t="s">
        <v>14</v>
      </c>
      <c r="D148" s="65">
        <v>0</v>
      </c>
      <c r="E148" s="185"/>
      <c r="F148" s="123">
        <f t="shared" si="28"/>
        <v>0</v>
      </c>
      <c r="G148" s="167"/>
    </row>
    <row r="149" spans="1:7" ht="12.75" customHeight="1">
      <c r="A149" s="45"/>
      <c r="B149" s="189" t="s">
        <v>138</v>
      </c>
      <c r="C149" s="111" t="s">
        <v>14</v>
      </c>
      <c r="D149" s="65">
        <v>0</v>
      </c>
      <c r="E149" s="185"/>
      <c r="F149" s="123">
        <f t="shared" si="28"/>
        <v>0</v>
      </c>
      <c r="G149" s="167"/>
    </row>
    <row r="150" spans="1:7" ht="12.75" customHeight="1">
      <c r="A150" s="45"/>
      <c r="B150" s="189" t="s">
        <v>21</v>
      </c>
      <c r="C150" s="112"/>
      <c r="D150" s="131">
        <f>SUM(D139:D149)</f>
        <v>0</v>
      </c>
      <c r="E150" s="185"/>
      <c r="F150" s="123"/>
      <c r="G150" s="167"/>
    </row>
    <row r="151" spans="1:7" ht="12.75" customHeight="1">
      <c r="A151" s="45"/>
      <c r="B151" s="72"/>
      <c r="C151" s="114"/>
      <c r="D151" s="110"/>
      <c r="E151" s="134"/>
      <c r="F151" s="130"/>
      <c r="G151" s="130"/>
    </row>
    <row r="152" spans="1:7" ht="12.75" customHeight="1">
      <c r="A152" s="45"/>
      <c r="B152" s="20"/>
      <c r="C152" s="111"/>
      <c r="D152" s="135"/>
      <c r="E152" s="136"/>
      <c r="F152" s="123"/>
      <c r="G152" s="123"/>
    </row>
    <row r="153" spans="1:7" ht="12.75" customHeight="1">
      <c r="A153" s="45"/>
      <c r="B153" s="20" t="s">
        <v>63</v>
      </c>
      <c r="C153" s="111"/>
      <c r="D153" s="135"/>
      <c r="E153" s="136"/>
      <c r="F153" s="123"/>
      <c r="G153" s="126"/>
    </row>
    <row r="154" spans="1:7" ht="12.75" customHeight="1">
      <c r="A154" s="45"/>
      <c r="B154" s="59"/>
      <c r="C154" s="111"/>
      <c r="D154" s="131"/>
      <c r="E154" s="132"/>
      <c r="F154" s="133"/>
      <c r="G154" s="123"/>
    </row>
    <row r="155" spans="1:7" ht="12.75" customHeight="1">
      <c r="A155" s="45"/>
      <c r="B155" s="72" t="s">
        <v>110</v>
      </c>
      <c r="C155" s="114"/>
      <c r="D155" s="131"/>
      <c r="E155" s="129"/>
      <c r="F155" s="375">
        <f t="shared" ref="F155:F165" si="29">ROUND(+F12+F28+F44+F60+F76+F92+F108+F124+F139,0)</f>
        <v>0</v>
      </c>
      <c r="G155" s="123"/>
    </row>
    <row r="156" spans="1:7" ht="12.75" customHeight="1">
      <c r="A156" s="45"/>
      <c r="B156" s="189" t="s">
        <v>114</v>
      </c>
      <c r="C156" s="114"/>
      <c r="D156" s="131"/>
      <c r="E156" s="129"/>
      <c r="F156" s="375">
        <f t="shared" si="29"/>
        <v>0</v>
      </c>
      <c r="G156" s="123"/>
    </row>
    <row r="157" spans="1:7" ht="12.75" customHeight="1">
      <c r="A157" s="45"/>
      <c r="B157" s="189" t="s">
        <v>126</v>
      </c>
      <c r="C157" s="114"/>
      <c r="D157" s="131"/>
      <c r="E157" s="129"/>
      <c r="F157" s="375">
        <f t="shared" si="29"/>
        <v>0</v>
      </c>
      <c r="G157" s="123"/>
    </row>
    <row r="158" spans="1:7" ht="12.75" customHeight="1">
      <c r="A158" s="45"/>
      <c r="B158" s="189" t="s">
        <v>127</v>
      </c>
      <c r="C158" s="114"/>
      <c r="D158" s="131"/>
      <c r="E158" s="129"/>
      <c r="F158" s="375">
        <f t="shared" si="29"/>
        <v>0</v>
      </c>
      <c r="G158" s="123"/>
    </row>
    <row r="159" spans="1:7" ht="12.75" customHeight="1">
      <c r="A159" s="45"/>
      <c r="B159" s="189" t="s">
        <v>128</v>
      </c>
      <c r="C159" s="114"/>
      <c r="D159" s="131"/>
      <c r="E159" s="129"/>
      <c r="F159" s="375">
        <f t="shared" si="29"/>
        <v>0</v>
      </c>
      <c r="G159" s="123"/>
    </row>
    <row r="160" spans="1:7" ht="12.75" customHeight="1">
      <c r="A160" s="45"/>
      <c r="B160" s="189" t="s">
        <v>130</v>
      </c>
      <c r="C160" s="114"/>
      <c r="D160" s="131"/>
      <c r="E160" s="129"/>
      <c r="F160" s="375">
        <f t="shared" si="29"/>
        <v>0</v>
      </c>
      <c r="G160" s="123"/>
    </row>
    <row r="161" spans="1:7" ht="12.75" customHeight="1">
      <c r="A161" s="45"/>
      <c r="B161" s="189" t="s">
        <v>132</v>
      </c>
      <c r="C161" s="114"/>
      <c r="D161" s="131"/>
      <c r="E161" s="129"/>
      <c r="F161" s="375">
        <f t="shared" si="29"/>
        <v>0</v>
      </c>
      <c r="G161" s="123"/>
    </row>
    <row r="162" spans="1:7" ht="12.75" customHeight="1">
      <c r="A162" s="45"/>
      <c r="B162" s="189" t="s">
        <v>134</v>
      </c>
      <c r="C162" s="114"/>
      <c r="D162" s="131"/>
      <c r="E162" s="129"/>
      <c r="F162" s="375">
        <f t="shared" si="29"/>
        <v>0</v>
      </c>
      <c r="G162" s="123"/>
    </row>
    <row r="163" spans="1:7" ht="12.75" customHeight="1">
      <c r="A163" s="45"/>
      <c r="B163" s="189" t="s">
        <v>135</v>
      </c>
      <c r="C163" s="114"/>
      <c r="D163" s="131"/>
      <c r="E163" s="129"/>
      <c r="F163" s="375">
        <f t="shared" si="29"/>
        <v>0</v>
      </c>
      <c r="G163" s="123"/>
    </row>
    <row r="164" spans="1:7" ht="12.75" customHeight="1">
      <c r="A164" s="45"/>
      <c r="B164" s="189" t="s">
        <v>136</v>
      </c>
      <c r="C164" s="114"/>
      <c r="D164" s="131"/>
      <c r="E164" s="129"/>
      <c r="F164" s="375">
        <f t="shared" si="29"/>
        <v>0</v>
      </c>
      <c r="G164" s="123"/>
    </row>
    <row r="165" spans="1:7" ht="12.75" customHeight="1">
      <c r="A165" s="45"/>
      <c r="B165" s="189" t="s">
        <v>138</v>
      </c>
      <c r="C165" s="114"/>
      <c r="D165" s="131"/>
      <c r="E165" s="129"/>
      <c r="F165" s="375">
        <f t="shared" si="29"/>
        <v>0</v>
      </c>
      <c r="G165" s="123"/>
    </row>
    <row r="166" spans="1:7" ht="16.5" thickBot="1">
      <c r="A166" s="22" t="s">
        <v>39</v>
      </c>
      <c r="B166" s="23" t="s">
        <v>38</v>
      </c>
      <c r="C166" s="116"/>
      <c r="D166" s="135"/>
      <c r="E166" s="105" t="s">
        <v>35</v>
      </c>
      <c r="F166" s="105">
        <f>SUM(F155:G165)</f>
        <v>0</v>
      </c>
      <c r="G166" s="192"/>
    </row>
    <row r="167" spans="1:7" ht="12.75" customHeight="1" thickTop="1">
      <c r="A167" s="45"/>
      <c r="B167" s="20"/>
      <c r="C167" s="116"/>
      <c r="D167" s="135"/>
      <c r="E167" s="135"/>
      <c r="F167" s="121"/>
      <c r="G167" s="121"/>
    </row>
    <row r="168" spans="1:7" ht="12.75" customHeight="1">
      <c r="A168" s="45"/>
      <c r="B168" s="20"/>
      <c r="C168" s="116"/>
      <c r="D168" s="135"/>
      <c r="E168" s="135"/>
      <c r="F168" s="121"/>
      <c r="G168" s="121"/>
    </row>
    <row r="169" spans="1:7" ht="12.75" customHeight="1">
      <c r="A169" s="45"/>
      <c r="B169" s="20"/>
      <c r="C169" s="111"/>
      <c r="D169" s="135"/>
      <c r="E169" s="135"/>
      <c r="F169" s="121"/>
      <c r="G169" s="121"/>
    </row>
    <row r="170" spans="1:7" ht="12.75" customHeight="1">
      <c r="A170" s="45"/>
      <c r="B170" s="55"/>
      <c r="C170" s="111"/>
      <c r="D170" s="135"/>
      <c r="E170" s="135"/>
      <c r="F170" s="121"/>
      <c r="G170" s="121"/>
    </row>
    <row r="171" spans="1:7" ht="12.75" customHeight="1">
      <c r="A171" s="45"/>
      <c r="B171" s="55"/>
      <c r="C171" s="111"/>
      <c r="D171" s="135"/>
      <c r="E171" s="135"/>
      <c r="F171" s="121"/>
      <c r="G171" s="121"/>
    </row>
    <row r="172" spans="1:7" ht="12.75" customHeight="1">
      <c r="A172" s="45"/>
      <c r="B172" s="20"/>
      <c r="C172" s="111"/>
      <c r="D172" s="131"/>
      <c r="E172" s="135"/>
      <c r="F172" s="121"/>
      <c r="G172" s="121"/>
    </row>
    <row r="173" spans="1:7" ht="15">
      <c r="A173" s="45"/>
      <c r="B173" s="20"/>
      <c r="C173" s="36"/>
      <c r="D173" s="135"/>
      <c r="E173" s="135"/>
      <c r="F173" s="121"/>
      <c r="G173" s="121"/>
    </row>
    <row r="175" spans="1:7" ht="12.75" customHeight="1">
      <c r="B175" s="69"/>
      <c r="C175" s="114"/>
      <c r="D175" s="110"/>
      <c r="E175" s="134"/>
      <c r="F175" s="130"/>
      <c r="G175" s="130"/>
    </row>
    <row r="177" spans="2:7" ht="12.75" customHeight="1">
      <c r="B177" s="66"/>
      <c r="C177" s="117"/>
      <c r="D177" s="138"/>
      <c r="E177" s="139"/>
      <c r="F177" s="123"/>
      <c r="G177" s="123"/>
    </row>
  </sheetData>
  <pageMargins left="0.78740157480314965" right="0.19685039370078741" top="0.39370078740157483" bottom="0.59055118110236227" header="0.31496062992125984" footer="0.19685039370078741"/>
  <pageSetup paperSize="9" orientation="portrait" r:id="rId1"/>
  <headerFooter>
    <oddFooter>Stran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40"/>
  <sheetViews>
    <sheetView showZeros="0" zoomScaleNormal="100" workbookViewId="0">
      <selection activeCell="D34" sqref="D34"/>
    </sheetView>
  </sheetViews>
  <sheetFormatPr defaultRowHeight="12.75"/>
  <cols>
    <col min="1" max="1" width="4.7109375" style="36" customWidth="1"/>
    <col min="2" max="2" width="1.7109375" style="36" customWidth="1"/>
    <col min="3" max="3" width="19.7109375" style="16" customWidth="1"/>
    <col min="4" max="4" width="1.7109375" style="16" customWidth="1"/>
    <col min="5" max="5" width="19.7109375" style="59" customWidth="1"/>
    <col min="6" max="6" width="1.7109375" style="59" customWidth="1"/>
    <col min="7" max="7" width="19.7109375" style="82" customWidth="1"/>
    <col min="8" max="8" width="1.7109375" style="82" customWidth="1"/>
    <col min="9" max="9" width="19.7109375" style="83" customWidth="1"/>
    <col min="10" max="10" width="1.7109375" style="83" customWidth="1"/>
    <col min="11" max="11" width="19.7109375" style="83" customWidth="1"/>
    <col min="12" max="12" width="1.7109375" style="83" customWidth="1"/>
    <col min="13" max="13" width="20.7109375" style="83" customWidth="1"/>
    <col min="14" max="255" width="9.140625" style="4"/>
    <col min="256" max="256" width="17.5703125" style="4" customWidth="1"/>
    <col min="257" max="257" width="42.42578125" style="4" customWidth="1"/>
    <col min="258" max="258" width="9.140625" style="4"/>
    <col min="259" max="259" width="20.7109375" style="4" customWidth="1"/>
    <col min="260" max="511" width="9.140625" style="4"/>
    <col min="512" max="512" width="17.5703125" style="4" customWidth="1"/>
    <col min="513" max="513" width="42.42578125" style="4" customWidth="1"/>
    <col min="514" max="514" width="9.140625" style="4"/>
    <col min="515" max="515" width="20.7109375" style="4" customWidth="1"/>
    <col min="516" max="767" width="9.140625" style="4"/>
    <col min="768" max="768" width="17.5703125" style="4" customWidth="1"/>
    <col min="769" max="769" width="42.42578125" style="4" customWidth="1"/>
    <col min="770" max="770" width="9.140625" style="4"/>
    <col min="771" max="771" width="20.7109375" style="4" customWidth="1"/>
    <col min="772" max="1023" width="9.140625" style="4"/>
    <col min="1024" max="1024" width="17.5703125" style="4" customWidth="1"/>
    <col min="1025" max="1025" width="42.42578125" style="4" customWidth="1"/>
    <col min="1026" max="1026" width="9.140625" style="4"/>
    <col min="1027" max="1027" width="20.7109375" style="4" customWidth="1"/>
    <col min="1028" max="1279" width="9.140625" style="4"/>
    <col min="1280" max="1280" width="17.5703125" style="4" customWidth="1"/>
    <col min="1281" max="1281" width="42.42578125" style="4" customWidth="1"/>
    <col min="1282" max="1282" width="9.140625" style="4"/>
    <col min="1283" max="1283" width="20.7109375" style="4" customWidth="1"/>
    <col min="1284" max="1535" width="9.140625" style="4"/>
    <col min="1536" max="1536" width="17.5703125" style="4" customWidth="1"/>
    <col min="1537" max="1537" width="42.42578125" style="4" customWidth="1"/>
    <col min="1538" max="1538" width="9.140625" style="4"/>
    <col min="1539" max="1539" width="20.7109375" style="4" customWidth="1"/>
    <col min="1540" max="1791" width="9.140625" style="4"/>
    <col min="1792" max="1792" width="17.5703125" style="4" customWidth="1"/>
    <col min="1793" max="1793" width="42.42578125" style="4" customWidth="1"/>
    <col min="1794" max="1794" width="9.140625" style="4"/>
    <col min="1795" max="1795" width="20.7109375" style="4" customWidth="1"/>
    <col min="1796" max="2047" width="9.140625" style="4"/>
    <col min="2048" max="2048" width="17.5703125" style="4" customWidth="1"/>
    <col min="2049" max="2049" width="42.42578125" style="4" customWidth="1"/>
    <col min="2050" max="2050" width="9.140625" style="4"/>
    <col min="2051" max="2051" width="20.7109375" style="4" customWidth="1"/>
    <col min="2052" max="2303" width="9.140625" style="4"/>
    <col min="2304" max="2304" width="17.5703125" style="4" customWidth="1"/>
    <col min="2305" max="2305" width="42.42578125" style="4" customWidth="1"/>
    <col min="2306" max="2306" width="9.140625" style="4"/>
    <col min="2307" max="2307" width="20.7109375" style="4" customWidth="1"/>
    <col min="2308" max="2559" width="9.140625" style="4"/>
    <col min="2560" max="2560" width="17.5703125" style="4" customWidth="1"/>
    <col min="2561" max="2561" width="42.42578125" style="4" customWidth="1"/>
    <col min="2562" max="2562" width="9.140625" style="4"/>
    <col min="2563" max="2563" width="20.7109375" style="4" customWidth="1"/>
    <col min="2564" max="2815" width="9.140625" style="4"/>
    <col min="2816" max="2816" width="17.5703125" style="4" customWidth="1"/>
    <col min="2817" max="2817" width="42.42578125" style="4" customWidth="1"/>
    <col min="2818" max="2818" width="9.140625" style="4"/>
    <col min="2819" max="2819" width="20.7109375" style="4" customWidth="1"/>
    <col min="2820" max="3071" width="9.140625" style="4"/>
    <col min="3072" max="3072" width="17.5703125" style="4" customWidth="1"/>
    <col min="3073" max="3073" width="42.42578125" style="4" customWidth="1"/>
    <col min="3074" max="3074" width="9.140625" style="4"/>
    <col min="3075" max="3075" width="20.7109375" style="4" customWidth="1"/>
    <col min="3076" max="3327" width="9.140625" style="4"/>
    <col min="3328" max="3328" width="17.5703125" style="4" customWidth="1"/>
    <col min="3329" max="3329" width="42.42578125" style="4" customWidth="1"/>
    <col min="3330" max="3330" width="9.140625" style="4"/>
    <col min="3331" max="3331" width="20.7109375" style="4" customWidth="1"/>
    <col min="3332" max="3583" width="9.140625" style="4"/>
    <col min="3584" max="3584" width="17.5703125" style="4" customWidth="1"/>
    <col min="3585" max="3585" width="42.42578125" style="4" customWidth="1"/>
    <col min="3586" max="3586" width="9.140625" style="4"/>
    <col min="3587" max="3587" width="20.7109375" style="4" customWidth="1"/>
    <col min="3588" max="3839" width="9.140625" style="4"/>
    <col min="3840" max="3840" width="17.5703125" style="4" customWidth="1"/>
    <col min="3841" max="3841" width="42.42578125" style="4" customWidth="1"/>
    <col min="3842" max="3842" width="9.140625" style="4"/>
    <col min="3843" max="3843" width="20.7109375" style="4" customWidth="1"/>
    <col min="3844" max="4095" width="9.140625" style="4"/>
    <col min="4096" max="4096" width="17.5703125" style="4" customWidth="1"/>
    <col min="4097" max="4097" width="42.42578125" style="4" customWidth="1"/>
    <col min="4098" max="4098" width="9.140625" style="4"/>
    <col min="4099" max="4099" width="20.7109375" style="4" customWidth="1"/>
    <col min="4100" max="4351" width="9.140625" style="4"/>
    <col min="4352" max="4352" width="17.5703125" style="4" customWidth="1"/>
    <col min="4353" max="4353" width="42.42578125" style="4" customWidth="1"/>
    <col min="4354" max="4354" width="9.140625" style="4"/>
    <col min="4355" max="4355" width="20.7109375" style="4" customWidth="1"/>
    <col min="4356" max="4607" width="9.140625" style="4"/>
    <col min="4608" max="4608" width="17.5703125" style="4" customWidth="1"/>
    <col min="4609" max="4609" width="42.42578125" style="4" customWidth="1"/>
    <col min="4610" max="4610" width="9.140625" style="4"/>
    <col min="4611" max="4611" width="20.7109375" style="4" customWidth="1"/>
    <col min="4612" max="4863" width="9.140625" style="4"/>
    <col min="4864" max="4864" width="17.5703125" style="4" customWidth="1"/>
    <col min="4865" max="4865" width="42.42578125" style="4" customWidth="1"/>
    <col min="4866" max="4866" width="9.140625" style="4"/>
    <col min="4867" max="4867" width="20.7109375" style="4" customWidth="1"/>
    <col min="4868" max="5119" width="9.140625" style="4"/>
    <col min="5120" max="5120" width="17.5703125" style="4" customWidth="1"/>
    <col min="5121" max="5121" width="42.42578125" style="4" customWidth="1"/>
    <col min="5122" max="5122" width="9.140625" style="4"/>
    <col min="5123" max="5123" width="20.7109375" style="4" customWidth="1"/>
    <col min="5124" max="5375" width="9.140625" style="4"/>
    <col min="5376" max="5376" width="17.5703125" style="4" customWidth="1"/>
    <col min="5377" max="5377" width="42.42578125" style="4" customWidth="1"/>
    <col min="5378" max="5378" width="9.140625" style="4"/>
    <col min="5379" max="5379" width="20.7109375" style="4" customWidth="1"/>
    <col min="5380" max="5631" width="9.140625" style="4"/>
    <col min="5632" max="5632" width="17.5703125" style="4" customWidth="1"/>
    <col min="5633" max="5633" width="42.42578125" style="4" customWidth="1"/>
    <col min="5634" max="5634" width="9.140625" style="4"/>
    <col min="5635" max="5635" width="20.7109375" style="4" customWidth="1"/>
    <col min="5636" max="5887" width="9.140625" style="4"/>
    <col min="5888" max="5888" width="17.5703125" style="4" customWidth="1"/>
    <col min="5889" max="5889" width="42.42578125" style="4" customWidth="1"/>
    <col min="5890" max="5890" width="9.140625" style="4"/>
    <col min="5891" max="5891" width="20.7109375" style="4" customWidth="1"/>
    <col min="5892" max="6143" width="9.140625" style="4"/>
    <col min="6144" max="6144" width="17.5703125" style="4" customWidth="1"/>
    <col min="6145" max="6145" width="42.42578125" style="4" customWidth="1"/>
    <col min="6146" max="6146" width="9.140625" style="4"/>
    <col min="6147" max="6147" width="20.7109375" style="4" customWidth="1"/>
    <col min="6148" max="6399" width="9.140625" style="4"/>
    <col min="6400" max="6400" width="17.5703125" style="4" customWidth="1"/>
    <col min="6401" max="6401" width="42.42578125" style="4" customWidth="1"/>
    <col min="6402" max="6402" width="9.140625" style="4"/>
    <col min="6403" max="6403" width="20.7109375" style="4" customWidth="1"/>
    <col min="6404" max="6655" width="9.140625" style="4"/>
    <col min="6656" max="6656" width="17.5703125" style="4" customWidth="1"/>
    <col min="6657" max="6657" width="42.42578125" style="4" customWidth="1"/>
    <col min="6658" max="6658" width="9.140625" style="4"/>
    <col min="6659" max="6659" width="20.7109375" style="4" customWidth="1"/>
    <col min="6660" max="6911" width="9.140625" style="4"/>
    <col min="6912" max="6912" width="17.5703125" style="4" customWidth="1"/>
    <col min="6913" max="6913" width="42.42578125" style="4" customWidth="1"/>
    <col min="6914" max="6914" width="9.140625" style="4"/>
    <col min="6915" max="6915" width="20.7109375" style="4" customWidth="1"/>
    <col min="6916" max="7167" width="9.140625" style="4"/>
    <col min="7168" max="7168" width="17.5703125" style="4" customWidth="1"/>
    <col min="7169" max="7169" width="42.42578125" style="4" customWidth="1"/>
    <col min="7170" max="7170" width="9.140625" style="4"/>
    <col min="7171" max="7171" width="20.7109375" style="4" customWidth="1"/>
    <col min="7172" max="7423" width="9.140625" style="4"/>
    <col min="7424" max="7424" width="17.5703125" style="4" customWidth="1"/>
    <col min="7425" max="7425" width="42.42578125" style="4" customWidth="1"/>
    <col min="7426" max="7426" width="9.140625" style="4"/>
    <col min="7427" max="7427" width="20.7109375" style="4" customWidth="1"/>
    <col min="7428" max="7679" width="9.140625" style="4"/>
    <col min="7680" max="7680" width="17.5703125" style="4" customWidth="1"/>
    <col min="7681" max="7681" width="42.42578125" style="4" customWidth="1"/>
    <col min="7682" max="7682" width="9.140625" style="4"/>
    <col min="7683" max="7683" width="20.7109375" style="4" customWidth="1"/>
    <col min="7684" max="7935" width="9.140625" style="4"/>
    <col min="7936" max="7936" width="17.5703125" style="4" customWidth="1"/>
    <col min="7937" max="7937" width="42.42578125" style="4" customWidth="1"/>
    <col min="7938" max="7938" width="9.140625" style="4"/>
    <col min="7939" max="7939" width="20.7109375" style="4" customWidth="1"/>
    <col min="7940" max="8191" width="9.140625" style="4"/>
    <col min="8192" max="8192" width="17.5703125" style="4" customWidth="1"/>
    <col min="8193" max="8193" width="42.42578125" style="4" customWidth="1"/>
    <col min="8194" max="8194" width="9.140625" style="4"/>
    <col min="8195" max="8195" width="20.7109375" style="4" customWidth="1"/>
    <col min="8196" max="8447" width="9.140625" style="4"/>
    <col min="8448" max="8448" width="17.5703125" style="4" customWidth="1"/>
    <col min="8449" max="8449" width="42.42578125" style="4" customWidth="1"/>
    <col min="8450" max="8450" width="9.140625" style="4"/>
    <col min="8451" max="8451" width="20.7109375" style="4" customWidth="1"/>
    <col min="8452" max="8703" width="9.140625" style="4"/>
    <col min="8704" max="8704" width="17.5703125" style="4" customWidth="1"/>
    <col min="8705" max="8705" width="42.42578125" style="4" customWidth="1"/>
    <col min="8706" max="8706" width="9.140625" style="4"/>
    <col min="8707" max="8707" width="20.7109375" style="4" customWidth="1"/>
    <col min="8708" max="8959" width="9.140625" style="4"/>
    <col min="8960" max="8960" width="17.5703125" style="4" customWidth="1"/>
    <col min="8961" max="8961" width="42.42578125" style="4" customWidth="1"/>
    <col min="8962" max="8962" width="9.140625" style="4"/>
    <col min="8963" max="8963" width="20.7109375" style="4" customWidth="1"/>
    <col min="8964" max="9215" width="9.140625" style="4"/>
    <col min="9216" max="9216" width="17.5703125" style="4" customWidth="1"/>
    <col min="9217" max="9217" width="42.42578125" style="4" customWidth="1"/>
    <col min="9218" max="9218" width="9.140625" style="4"/>
    <col min="9219" max="9219" width="20.7109375" style="4" customWidth="1"/>
    <col min="9220" max="9471" width="9.140625" style="4"/>
    <col min="9472" max="9472" width="17.5703125" style="4" customWidth="1"/>
    <col min="9473" max="9473" width="42.42578125" style="4" customWidth="1"/>
    <col min="9474" max="9474" width="9.140625" style="4"/>
    <col min="9475" max="9475" width="20.7109375" style="4" customWidth="1"/>
    <col min="9476" max="9727" width="9.140625" style="4"/>
    <col min="9728" max="9728" width="17.5703125" style="4" customWidth="1"/>
    <col min="9729" max="9729" width="42.42578125" style="4" customWidth="1"/>
    <col min="9730" max="9730" width="9.140625" style="4"/>
    <col min="9731" max="9731" width="20.7109375" style="4" customWidth="1"/>
    <col min="9732" max="9983" width="9.140625" style="4"/>
    <col min="9984" max="9984" width="17.5703125" style="4" customWidth="1"/>
    <col min="9985" max="9985" width="42.42578125" style="4" customWidth="1"/>
    <col min="9986" max="9986" width="9.140625" style="4"/>
    <col min="9987" max="9987" width="20.7109375" style="4" customWidth="1"/>
    <col min="9988" max="10239" width="9.140625" style="4"/>
    <col min="10240" max="10240" width="17.5703125" style="4" customWidth="1"/>
    <col min="10241" max="10241" width="42.42578125" style="4" customWidth="1"/>
    <col min="10242" max="10242" width="9.140625" style="4"/>
    <col min="10243" max="10243" width="20.7109375" style="4" customWidth="1"/>
    <col min="10244" max="10495" width="9.140625" style="4"/>
    <col min="10496" max="10496" width="17.5703125" style="4" customWidth="1"/>
    <col min="10497" max="10497" width="42.42578125" style="4" customWidth="1"/>
    <col min="10498" max="10498" width="9.140625" style="4"/>
    <col min="10499" max="10499" width="20.7109375" style="4" customWidth="1"/>
    <col min="10500" max="10751" width="9.140625" style="4"/>
    <col min="10752" max="10752" width="17.5703125" style="4" customWidth="1"/>
    <col min="10753" max="10753" width="42.42578125" style="4" customWidth="1"/>
    <col min="10754" max="10754" width="9.140625" style="4"/>
    <col min="10755" max="10755" width="20.7109375" style="4" customWidth="1"/>
    <col min="10756" max="11007" width="9.140625" style="4"/>
    <col min="11008" max="11008" width="17.5703125" style="4" customWidth="1"/>
    <col min="11009" max="11009" width="42.42578125" style="4" customWidth="1"/>
    <col min="11010" max="11010" width="9.140625" style="4"/>
    <col min="11011" max="11011" width="20.7109375" style="4" customWidth="1"/>
    <col min="11012" max="11263" width="9.140625" style="4"/>
    <col min="11264" max="11264" width="17.5703125" style="4" customWidth="1"/>
    <col min="11265" max="11265" width="42.42578125" style="4" customWidth="1"/>
    <col min="11266" max="11266" width="9.140625" style="4"/>
    <col min="11267" max="11267" width="20.7109375" style="4" customWidth="1"/>
    <col min="11268" max="11519" width="9.140625" style="4"/>
    <col min="11520" max="11520" width="17.5703125" style="4" customWidth="1"/>
    <col min="11521" max="11521" width="42.42578125" style="4" customWidth="1"/>
    <col min="11522" max="11522" width="9.140625" style="4"/>
    <col min="11523" max="11523" width="20.7109375" style="4" customWidth="1"/>
    <col min="11524" max="11775" width="9.140625" style="4"/>
    <col min="11776" max="11776" width="17.5703125" style="4" customWidth="1"/>
    <col min="11777" max="11777" width="42.42578125" style="4" customWidth="1"/>
    <col min="11778" max="11778" width="9.140625" style="4"/>
    <col min="11779" max="11779" width="20.7109375" style="4" customWidth="1"/>
    <col min="11780" max="12031" width="9.140625" style="4"/>
    <col min="12032" max="12032" width="17.5703125" style="4" customWidth="1"/>
    <col min="12033" max="12033" width="42.42578125" style="4" customWidth="1"/>
    <col min="12034" max="12034" width="9.140625" style="4"/>
    <col min="12035" max="12035" width="20.7109375" style="4" customWidth="1"/>
    <col min="12036" max="12287" width="9.140625" style="4"/>
    <col min="12288" max="12288" width="17.5703125" style="4" customWidth="1"/>
    <col min="12289" max="12289" width="42.42578125" style="4" customWidth="1"/>
    <col min="12290" max="12290" width="9.140625" style="4"/>
    <col min="12291" max="12291" width="20.7109375" style="4" customWidth="1"/>
    <col min="12292" max="12543" width="9.140625" style="4"/>
    <col min="12544" max="12544" width="17.5703125" style="4" customWidth="1"/>
    <col min="12545" max="12545" width="42.42578125" style="4" customWidth="1"/>
    <col min="12546" max="12546" width="9.140625" style="4"/>
    <col min="12547" max="12547" width="20.7109375" style="4" customWidth="1"/>
    <col min="12548" max="12799" width="9.140625" style="4"/>
    <col min="12800" max="12800" width="17.5703125" style="4" customWidth="1"/>
    <col min="12801" max="12801" width="42.42578125" style="4" customWidth="1"/>
    <col min="12802" max="12802" width="9.140625" style="4"/>
    <col min="12803" max="12803" width="20.7109375" style="4" customWidth="1"/>
    <col min="12804" max="13055" width="9.140625" style="4"/>
    <col min="13056" max="13056" width="17.5703125" style="4" customWidth="1"/>
    <col min="13057" max="13057" width="42.42578125" style="4" customWidth="1"/>
    <col min="13058" max="13058" width="9.140625" style="4"/>
    <col min="13059" max="13059" width="20.7109375" style="4" customWidth="1"/>
    <col min="13060" max="13311" width="9.140625" style="4"/>
    <col min="13312" max="13312" width="17.5703125" style="4" customWidth="1"/>
    <col min="13313" max="13313" width="42.42578125" style="4" customWidth="1"/>
    <col min="13314" max="13314" width="9.140625" style="4"/>
    <col min="13315" max="13315" width="20.7109375" style="4" customWidth="1"/>
    <col min="13316" max="13567" width="9.140625" style="4"/>
    <col min="13568" max="13568" width="17.5703125" style="4" customWidth="1"/>
    <col min="13569" max="13569" width="42.42578125" style="4" customWidth="1"/>
    <col min="13570" max="13570" width="9.140625" style="4"/>
    <col min="13571" max="13571" width="20.7109375" style="4" customWidth="1"/>
    <col min="13572" max="13823" width="9.140625" style="4"/>
    <col min="13824" max="13824" width="17.5703125" style="4" customWidth="1"/>
    <col min="13825" max="13825" width="42.42578125" style="4" customWidth="1"/>
    <col min="13826" max="13826" width="9.140625" style="4"/>
    <col min="13827" max="13827" width="20.7109375" style="4" customWidth="1"/>
    <col min="13828" max="14079" width="9.140625" style="4"/>
    <col min="14080" max="14080" width="17.5703125" style="4" customWidth="1"/>
    <col min="14081" max="14081" width="42.42578125" style="4" customWidth="1"/>
    <col min="14082" max="14082" width="9.140625" style="4"/>
    <col min="14083" max="14083" width="20.7109375" style="4" customWidth="1"/>
    <col min="14084" max="14335" width="9.140625" style="4"/>
    <col min="14336" max="14336" width="17.5703125" style="4" customWidth="1"/>
    <col min="14337" max="14337" width="42.42578125" style="4" customWidth="1"/>
    <col min="14338" max="14338" width="9.140625" style="4"/>
    <col min="14339" max="14339" width="20.7109375" style="4" customWidth="1"/>
    <col min="14340" max="14591" width="9.140625" style="4"/>
    <col min="14592" max="14592" width="17.5703125" style="4" customWidth="1"/>
    <col min="14593" max="14593" width="42.42578125" style="4" customWidth="1"/>
    <col min="14594" max="14594" width="9.140625" style="4"/>
    <col min="14595" max="14595" width="20.7109375" style="4" customWidth="1"/>
    <col min="14596" max="14847" width="9.140625" style="4"/>
    <col min="14848" max="14848" width="17.5703125" style="4" customWidth="1"/>
    <col min="14849" max="14849" width="42.42578125" style="4" customWidth="1"/>
    <col min="14850" max="14850" width="9.140625" style="4"/>
    <col min="14851" max="14851" width="20.7109375" style="4" customWidth="1"/>
    <col min="14852" max="15103" width="9.140625" style="4"/>
    <col min="15104" max="15104" width="17.5703125" style="4" customWidth="1"/>
    <col min="15105" max="15105" width="42.42578125" style="4" customWidth="1"/>
    <col min="15106" max="15106" width="9.140625" style="4"/>
    <col min="15107" max="15107" width="20.7109375" style="4" customWidth="1"/>
    <col min="15108" max="15359" width="9.140625" style="4"/>
    <col min="15360" max="15360" width="17.5703125" style="4" customWidth="1"/>
    <col min="15361" max="15361" width="42.42578125" style="4" customWidth="1"/>
    <col min="15362" max="15362" width="9.140625" style="4"/>
    <col min="15363" max="15363" width="20.7109375" style="4" customWidth="1"/>
    <col min="15364" max="15615" width="9.140625" style="4"/>
    <col min="15616" max="15616" width="17.5703125" style="4" customWidth="1"/>
    <col min="15617" max="15617" width="42.42578125" style="4" customWidth="1"/>
    <col min="15618" max="15618" width="9.140625" style="4"/>
    <col min="15619" max="15619" width="20.7109375" style="4" customWidth="1"/>
    <col min="15620" max="15871" width="9.140625" style="4"/>
    <col min="15872" max="15872" width="17.5703125" style="4" customWidth="1"/>
    <col min="15873" max="15873" width="42.42578125" style="4" customWidth="1"/>
    <col min="15874" max="15874" width="9.140625" style="4"/>
    <col min="15875" max="15875" width="20.7109375" style="4" customWidth="1"/>
    <col min="15876" max="16127" width="9.140625" style="4"/>
    <col min="16128" max="16128" width="17.5703125" style="4" customWidth="1"/>
    <col min="16129" max="16129" width="42.42578125" style="4" customWidth="1"/>
    <col min="16130" max="16130" width="9.140625" style="4"/>
    <col min="16131" max="16131" width="20.7109375" style="4" customWidth="1"/>
    <col min="16132" max="16384" width="9.140625" style="4"/>
  </cols>
  <sheetData>
    <row r="1" spans="1:13">
      <c r="E1" s="93" t="e">
        <f>+zakljD!B1</f>
        <v>#REF!</v>
      </c>
      <c r="F1" s="93"/>
    </row>
    <row r="2" spans="1:13">
      <c r="E2" s="93" t="str">
        <f>+zakljD!B2</f>
        <v>KANALIZACIJA ZGORNJE ŠKOFIJE - TRETJA ŠKOFIJA</v>
      </c>
      <c r="F2" s="93"/>
    </row>
    <row r="3" spans="1:13">
      <c r="E3" s="93"/>
      <c r="F3" s="94"/>
    </row>
    <row r="4" spans="1:13">
      <c r="E4" s="93"/>
      <c r="F4" s="94"/>
    </row>
    <row r="6" spans="1:13" ht="26.25">
      <c r="E6" s="95" t="s">
        <v>40</v>
      </c>
      <c r="F6" s="95"/>
      <c r="G6" s="96"/>
      <c r="H6" s="96"/>
      <c r="M6" s="97"/>
    </row>
    <row r="7" spans="1:13">
      <c r="E7" s="85"/>
      <c r="F7" s="85"/>
    </row>
    <row r="8" spans="1:13" s="90" customFormat="1" ht="19.5">
      <c r="A8" s="87"/>
      <c r="B8" s="87"/>
      <c r="C8" s="89"/>
      <c r="D8" s="89"/>
      <c r="E8" s="199" t="s">
        <v>30</v>
      </c>
      <c r="F8" s="199"/>
      <c r="G8" s="200" t="s">
        <v>52</v>
      </c>
      <c r="H8" s="200"/>
      <c r="I8" s="199" t="s">
        <v>31</v>
      </c>
      <c r="J8" s="199"/>
      <c r="K8" s="199" t="s">
        <v>32</v>
      </c>
      <c r="L8" s="201"/>
      <c r="M8" s="199" t="s">
        <v>94</v>
      </c>
    </row>
    <row r="9" spans="1:13" s="83" customFormat="1">
      <c r="A9" s="36"/>
      <c r="B9" s="36"/>
      <c r="C9" s="81"/>
      <c r="D9" s="81"/>
      <c r="E9" s="85"/>
      <c r="F9" s="85"/>
      <c r="G9" s="82"/>
      <c r="H9" s="82"/>
    </row>
    <row r="10" spans="1:13" s="86" customFormat="1" ht="14.25">
      <c r="A10" s="284"/>
      <c r="B10" s="284"/>
      <c r="C10" s="72" t="s">
        <v>139</v>
      </c>
      <c r="D10" s="278"/>
      <c r="E10" s="187">
        <f>prD!F98</f>
        <v>0</v>
      </c>
      <c r="F10" s="287"/>
      <c r="G10" s="82">
        <f>zbD!F160</f>
        <v>0</v>
      </c>
      <c r="H10" s="82"/>
      <c r="I10" s="187">
        <f>kanal!F209</f>
        <v>0</v>
      </c>
      <c r="J10" s="187"/>
      <c r="K10" s="187">
        <f>zakljuD!F79</f>
        <v>0</v>
      </c>
      <c r="L10" s="187"/>
      <c r="M10" s="187">
        <f>E10+G10+I10+K10</f>
        <v>0</v>
      </c>
    </row>
    <row r="11" spans="1:13" s="86" customFormat="1" ht="14.25">
      <c r="A11" s="284"/>
      <c r="B11" s="284"/>
      <c r="C11" s="72" t="s">
        <v>144</v>
      </c>
      <c r="D11" s="278"/>
      <c r="E11" s="187">
        <f>prD!F99</f>
        <v>0</v>
      </c>
      <c r="F11" s="287"/>
      <c r="G11" s="82">
        <f>zbD!F161</f>
        <v>0</v>
      </c>
      <c r="H11" s="82"/>
      <c r="I11" s="187">
        <f>kanal!F210</f>
        <v>0</v>
      </c>
      <c r="J11" s="187"/>
      <c r="K11" s="187">
        <f>zakljuD!F80</f>
        <v>0</v>
      </c>
      <c r="L11" s="187"/>
      <c r="M11" s="187">
        <f t="shared" ref="M11:M17" si="0">E11+G11+I11+K11</f>
        <v>0</v>
      </c>
    </row>
    <row r="12" spans="1:13" s="86" customFormat="1" ht="14.25">
      <c r="A12" s="284"/>
      <c r="B12" s="284"/>
      <c r="C12" s="72" t="s">
        <v>145</v>
      </c>
      <c r="D12" s="278"/>
      <c r="E12" s="187">
        <f>prD!F100</f>
        <v>0</v>
      </c>
      <c r="F12" s="287"/>
      <c r="G12" s="82">
        <f>zbD!F162</f>
        <v>0</v>
      </c>
      <c r="H12" s="82"/>
      <c r="I12" s="187">
        <f>kanal!F211</f>
        <v>0</v>
      </c>
      <c r="J12" s="187"/>
      <c r="K12" s="187">
        <f>zakljuD!F81</f>
        <v>0</v>
      </c>
      <c r="L12" s="187"/>
      <c r="M12" s="187">
        <f t="shared" si="0"/>
        <v>0</v>
      </c>
    </row>
    <row r="13" spans="1:13" s="86" customFormat="1" ht="14.25">
      <c r="A13" s="284"/>
      <c r="B13" s="284"/>
      <c r="C13" s="72" t="s">
        <v>146</v>
      </c>
      <c r="D13" s="278"/>
      <c r="E13" s="187">
        <f>prD!F101</f>
        <v>0</v>
      </c>
      <c r="F13" s="287"/>
      <c r="G13" s="82">
        <f>zbD!F163</f>
        <v>0</v>
      </c>
      <c r="H13" s="82"/>
      <c r="I13" s="187">
        <f>kanal!F212</f>
        <v>0</v>
      </c>
      <c r="J13" s="187"/>
      <c r="K13" s="187">
        <f>zakljuD!F82</f>
        <v>0</v>
      </c>
      <c r="L13" s="187"/>
      <c r="M13" s="187">
        <f t="shared" si="0"/>
        <v>0</v>
      </c>
    </row>
    <row r="14" spans="1:13" s="86" customFormat="1" ht="14.25">
      <c r="A14" s="284"/>
      <c r="B14" s="284"/>
      <c r="C14" s="72" t="s">
        <v>147</v>
      </c>
      <c r="D14" s="278"/>
      <c r="E14" s="187">
        <f>prD!F102</f>
        <v>0</v>
      </c>
      <c r="F14" s="287"/>
      <c r="G14" s="82">
        <f>zbD!F164</f>
        <v>0</v>
      </c>
      <c r="H14" s="82"/>
      <c r="I14" s="187">
        <f>kanal!F213</f>
        <v>0</v>
      </c>
      <c r="J14" s="187"/>
      <c r="K14" s="187">
        <f>zakljuD!F83</f>
        <v>0</v>
      </c>
      <c r="L14" s="187"/>
      <c r="M14" s="187">
        <f t="shared" si="0"/>
        <v>0</v>
      </c>
    </row>
    <row r="15" spans="1:13" s="86" customFormat="1" ht="14.25">
      <c r="A15" s="284"/>
      <c r="B15" s="284"/>
      <c r="C15" s="72" t="s">
        <v>148</v>
      </c>
      <c r="D15" s="278"/>
      <c r="E15" s="187">
        <f>prD!F103</f>
        <v>0</v>
      </c>
      <c r="F15" s="287"/>
      <c r="G15" s="82">
        <f>zbD!F165</f>
        <v>0</v>
      </c>
      <c r="H15" s="187"/>
      <c r="I15" s="187">
        <f>kanal!F214</f>
        <v>0</v>
      </c>
      <c r="J15" s="187"/>
      <c r="K15" s="187">
        <f>zakljuD!F84</f>
        <v>0</v>
      </c>
      <c r="L15" s="187"/>
      <c r="M15" s="187">
        <f t="shared" si="0"/>
        <v>0</v>
      </c>
    </row>
    <row r="16" spans="1:13" s="86" customFormat="1" ht="14.25">
      <c r="A16" s="284"/>
      <c r="B16" s="284"/>
      <c r="C16" s="72" t="s">
        <v>149</v>
      </c>
      <c r="D16" s="278"/>
      <c r="E16" s="187">
        <f>prD!F104</f>
        <v>0</v>
      </c>
      <c r="F16" s="287"/>
      <c r="G16" s="82">
        <f>zbD!F166</f>
        <v>0</v>
      </c>
      <c r="H16" s="82"/>
      <c r="I16" s="187">
        <f>kanal!F215</f>
        <v>0</v>
      </c>
      <c r="J16" s="187"/>
      <c r="K16" s="187">
        <f>zakljuD!F85</f>
        <v>0</v>
      </c>
      <c r="L16" s="187"/>
      <c r="M16" s="187">
        <f t="shared" si="0"/>
        <v>0</v>
      </c>
    </row>
    <row r="17" spans="1:13" s="86" customFormat="1" ht="14.25">
      <c r="A17" s="284"/>
      <c r="B17" s="284"/>
      <c r="C17" s="72" t="s">
        <v>150</v>
      </c>
      <c r="D17" s="278"/>
      <c r="E17" s="187">
        <f>prD!F105</f>
        <v>0</v>
      </c>
      <c r="F17" s="287"/>
      <c r="G17" s="82">
        <f>zbD!F167</f>
        <v>0</v>
      </c>
      <c r="H17" s="82"/>
      <c r="I17" s="187">
        <f>kanal!F216</f>
        <v>0</v>
      </c>
      <c r="J17" s="187"/>
      <c r="K17" s="187">
        <f>zakljuD!F86</f>
        <v>0</v>
      </c>
      <c r="L17" s="187"/>
      <c r="M17" s="187">
        <f t="shared" si="0"/>
        <v>0</v>
      </c>
    </row>
    <row r="18" spans="1:13" s="86" customFormat="1" ht="14.25">
      <c r="A18" s="284"/>
      <c r="B18" s="284"/>
      <c r="C18" s="279"/>
      <c r="D18" s="279"/>
      <c r="E18" s="288"/>
      <c r="F18" s="288"/>
      <c r="G18" s="283"/>
      <c r="H18" s="283"/>
      <c r="I18" s="281"/>
      <c r="J18" s="281"/>
      <c r="K18" s="281"/>
      <c r="L18" s="281"/>
      <c r="M18" s="281"/>
    </row>
    <row r="19" spans="1:13" s="86" customFormat="1" ht="14.25">
      <c r="A19" s="284"/>
      <c r="B19" s="284"/>
      <c r="C19" s="274" t="s">
        <v>35</v>
      </c>
      <c r="D19" s="271"/>
      <c r="E19" s="289">
        <f>SUM(E10:E17)</f>
        <v>0</v>
      </c>
      <c r="F19" s="289"/>
      <c r="G19" s="289">
        <f>SUM(G10:G17)</f>
        <v>0</v>
      </c>
      <c r="H19" s="290"/>
      <c r="I19" s="289">
        <f>SUM(I10:I17)</f>
        <v>0</v>
      </c>
      <c r="J19" s="270"/>
      <c r="K19" s="289">
        <f>SUM(K10:K17)</f>
        <v>0</v>
      </c>
      <c r="L19" s="270"/>
      <c r="M19" s="270">
        <f>SUM(M10:M18)</f>
        <v>0</v>
      </c>
    </row>
    <row r="20" spans="1:13" s="86" customFormat="1" ht="14.25">
      <c r="A20" s="284"/>
      <c r="B20" s="284"/>
      <c r="C20" s="278"/>
      <c r="D20" s="278"/>
      <c r="E20" s="291"/>
      <c r="F20" s="291"/>
      <c r="G20" s="82"/>
      <c r="H20" s="82"/>
      <c r="I20" s="187"/>
      <c r="J20" s="187"/>
      <c r="K20" s="187"/>
      <c r="L20" s="187"/>
      <c r="M20" s="187"/>
    </row>
    <row r="21" spans="1:13" s="90" customFormat="1" ht="14.25">
      <c r="A21" s="277"/>
      <c r="B21" s="277"/>
      <c r="C21" s="141"/>
      <c r="D21" s="141"/>
      <c r="E21" s="280"/>
      <c r="F21" s="280"/>
      <c r="G21" s="82"/>
      <c r="H21" s="82"/>
      <c r="I21" s="187"/>
      <c r="J21" s="187"/>
      <c r="K21" s="187"/>
      <c r="L21" s="187"/>
      <c r="M21" s="292"/>
    </row>
    <row r="22" spans="1:13" s="90" customFormat="1" ht="14.25">
      <c r="A22" s="277"/>
      <c r="B22" s="277"/>
      <c r="C22" s="141"/>
      <c r="D22" s="141"/>
      <c r="E22" s="280"/>
      <c r="F22" s="280"/>
      <c r="G22" s="82"/>
      <c r="H22" s="82"/>
      <c r="I22" s="187"/>
      <c r="J22" s="187"/>
      <c r="K22" s="275" t="s">
        <v>7</v>
      </c>
      <c r="L22" s="187"/>
      <c r="M22" s="275">
        <f>+M19*0.22</f>
        <v>0</v>
      </c>
    </row>
    <row r="23" spans="1:13" s="90" customFormat="1" ht="14.25">
      <c r="A23" s="277"/>
      <c r="B23" s="277"/>
      <c r="C23" s="141"/>
      <c r="D23" s="141"/>
      <c r="E23" s="280"/>
      <c r="F23" s="280"/>
      <c r="G23" s="82"/>
      <c r="H23" s="82"/>
      <c r="I23" s="187"/>
      <c r="J23" s="187"/>
      <c r="K23" s="275"/>
      <c r="L23" s="187"/>
      <c r="M23" s="187"/>
    </row>
    <row r="24" spans="1:13" s="90" customFormat="1" ht="15" thickBot="1">
      <c r="A24" s="277"/>
      <c r="B24" s="277"/>
      <c r="C24" s="141"/>
      <c r="D24" s="141"/>
      <c r="E24" s="280"/>
      <c r="F24" s="280"/>
      <c r="G24" s="82"/>
      <c r="H24" s="82"/>
      <c r="I24" s="187"/>
      <c r="J24" s="187"/>
      <c r="K24" s="276" t="s">
        <v>34</v>
      </c>
      <c r="L24" s="276"/>
      <c r="M24" s="276">
        <f>+M22+M19</f>
        <v>0</v>
      </c>
    </row>
    <row r="25" spans="1:13" s="90" customFormat="1" ht="15.75" thickTop="1">
      <c r="A25" s="87"/>
      <c r="B25" s="87"/>
      <c r="C25" s="89"/>
      <c r="D25" s="89"/>
      <c r="E25" s="98"/>
      <c r="F25" s="98"/>
      <c r="G25" s="92"/>
      <c r="H25" s="92"/>
      <c r="I25" s="86"/>
      <c r="J25" s="86"/>
      <c r="K25" s="86"/>
      <c r="L25" s="86"/>
      <c r="M25" s="86"/>
    </row>
    <row r="26" spans="1:13" s="24" customFormat="1" ht="15.75">
      <c r="A26" s="22"/>
      <c r="B26" s="22"/>
      <c r="C26" s="25"/>
      <c r="D26" s="25"/>
      <c r="E26" s="99"/>
      <c r="F26" s="99"/>
      <c r="G26" s="28"/>
      <c r="H26" s="28"/>
      <c r="I26" s="84"/>
      <c r="J26" s="84"/>
      <c r="K26" s="84"/>
      <c r="L26" s="84"/>
      <c r="M26" s="84"/>
    </row>
    <row r="27" spans="1:13" s="32" customFormat="1" ht="18.75">
      <c r="A27" s="39"/>
      <c r="B27" s="39"/>
      <c r="C27" s="31"/>
      <c r="D27" s="31"/>
      <c r="E27" s="100"/>
      <c r="F27" s="100"/>
      <c r="G27" s="88"/>
      <c r="H27" s="88"/>
      <c r="I27" s="101"/>
      <c r="J27" s="101"/>
      <c r="K27" s="101"/>
      <c r="L27" s="101"/>
      <c r="M27" s="101"/>
    </row>
    <row r="28" spans="1:13" s="24" customFormat="1" ht="15.75">
      <c r="A28" s="22"/>
      <c r="B28" s="22"/>
      <c r="C28" s="25"/>
      <c r="D28" s="25"/>
      <c r="E28" s="99"/>
      <c r="F28" s="99"/>
      <c r="G28" s="102"/>
      <c r="H28" s="102"/>
      <c r="I28" s="84"/>
      <c r="J28" s="84"/>
      <c r="K28" s="84"/>
      <c r="L28" s="84"/>
      <c r="M28" s="84"/>
    </row>
    <row r="33" spans="5:6">
      <c r="E33" s="103"/>
      <c r="F33" s="103"/>
    </row>
    <row r="35" spans="5:6">
      <c r="E35" s="103"/>
      <c r="F35" s="103"/>
    </row>
    <row r="36" spans="5:6">
      <c r="E36" s="103"/>
      <c r="F36" s="103"/>
    </row>
    <row r="40" spans="5:6" ht="15.75">
      <c r="E40" s="104"/>
      <c r="F40" s="104"/>
    </row>
  </sheetData>
  <pageMargins left="0.39370078740157483" right="0.39370078740157483" top="1.1811023622047245" bottom="0.98425196850393704" header="0" footer="0"/>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113"/>
  <sheetViews>
    <sheetView showZeros="0" zoomScaleNormal="100" workbookViewId="0">
      <selection activeCell="E8" sqref="E8"/>
    </sheetView>
  </sheetViews>
  <sheetFormatPr defaultRowHeight="15"/>
  <cols>
    <col min="1" max="1" width="4.7109375" style="79" customWidth="1"/>
    <col min="2" max="2" width="30.7109375" style="79" customWidth="1"/>
    <col min="3" max="3" width="4.7109375" style="145" customWidth="1"/>
    <col min="4" max="5" width="12.7109375" style="140" customWidth="1"/>
    <col min="6" max="6" width="12.7109375" style="141" customWidth="1"/>
    <col min="8" max="8" width="20.28515625" style="56" customWidth="1"/>
    <col min="9" max="9" width="15.5703125" style="44" customWidth="1"/>
    <col min="10" max="11" width="12.7109375" customWidth="1"/>
    <col min="256" max="256" width="4.7109375" customWidth="1"/>
    <col min="257" max="257" width="30.7109375" customWidth="1"/>
    <col min="258" max="258" width="4.7109375" customWidth="1"/>
    <col min="259" max="259" width="13.7109375" customWidth="1"/>
    <col min="260" max="262" width="12.7109375" customWidth="1"/>
    <col min="264" max="264" width="21" customWidth="1"/>
    <col min="265" max="265" width="36.5703125" customWidth="1"/>
    <col min="512" max="512" width="4.7109375" customWidth="1"/>
    <col min="513" max="513" width="30.7109375" customWidth="1"/>
    <col min="514" max="514" width="4.7109375" customWidth="1"/>
    <col min="515" max="515" width="13.7109375" customWidth="1"/>
    <col min="516" max="518" width="12.7109375" customWidth="1"/>
    <col min="520" max="520" width="21" customWidth="1"/>
    <col min="521" max="521" width="36.5703125" customWidth="1"/>
    <col min="768" max="768" width="4.7109375" customWidth="1"/>
    <col min="769" max="769" width="30.7109375" customWidth="1"/>
    <col min="770" max="770" width="4.7109375" customWidth="1"/>
    <col min="771" max="771" width="13.7109375" customWidth="1"/>
    <col min="772" max="774" width="12.7109375" customWidth="1"/>
    <col min="776" max="776" width="21" customWidth="1"/>
    <col min="777" max="777" width="36.5703125" customWidth="1"/>
    <col min="1024" max="1024" width="4.7109375" customWidth="1"/>
    <col min="1025" max="1025" width="30.7109375" customWidth="1"/>
    <col min="1026" max="1026" width="4.7109375" customWidth="1"/>
    <col min="1027" max="1027" width="13.7109375" customWidth="1"/>
    <col min="1028" max="1030" width="12.7109375" customWidth="1"/>
    <col min="1032" max="1032" width="21" customWidth="1"/>
    <col min="1033" max="1033" width="36.5703125" customWidth="1"/>
    <col min="1280" max="1280" width="4.7109375" customWidth="1"/>
    <col min="1281" max="1281" width="30.7109375" customWidth="1"/>
    <col min="1282" max="1282" width="4.7109375" customWidth="1"/>
    <col min="1283" max="1283" width="13.7109375" customWidth="1"/>
    <col min="1284" max="1286" width="12.7109375" customWidth="1"/>
    <col min="1288" max="1288" width="21" customWidth="1"/>
    <col min="1289" max="1289" width="36.5703125" customWidth="1"/>
    <col min="1536" max="1536" width="4.7109375" customWidth="1"/>
    <col min="1537" max="1537" width="30.7109375" customWidth="1"/>
    <col min="1538" max="1538" width="4.7109375" customWidth="1"/>
    <col min="1539" max="1539" width="13.7109375" customWidth="1"/>
    <col min="1540" max="1542" width="12.7109375" customWidth="1"/>
    <col min="1544" max="1544" width="21" customWidth="1"/>
    <col min="1545" max="1545" width="36.5703125" customWidth="1"/>
    <col min="1792" max="1792" width="4.7109375" customWidth="1"/>
    <col min="1793" max="1793" width="30.7109375" customWidth="1"/>
    <col min="1794" max="1794" width="4.7109375" customWidth="1"/>
    <col min="1795" max="1795" width="13.7109375" customWidth="1"/>
    <col min="1796" max="1798" width="12.7109375" customWidth="1"/>
    <col min="1800" max="1800" width="21" customWidth="1"/>
    <col min="1801" max="1801" width="36.5703125" customWidth="1"/>
    <col min="2048" max="2048" width="4.7109375" customWidth="1"/>
    <col min="2049" max="2049" width="30.7109375" customWidth="1"/>
    <col min="2050" max="2050" width="4.7109375" customWidth="1"/>
    <col min="2051" max="2051" width="13.7109375" customWidth="1"/>
    <col min="2052" max="2054" width="12.7109375" customWidth="1"/>
    <col min="2056" max="2056" width="21" customWidth="1"/>
    <col min="2057" max="2057" width="36.5703125" customWidth="1"/>
    <col min="2304" max="2304" width="4.7109375" customWidth="1"/>
    <col min="2305" max="2305" width="30.7109375" customWidth="1"/>
    <col min="2306" max="2306" width="4.7109375" customWidth="1"/>
    <col min="2307" max="2307" width="13.7109375" customWidth="1"/>
    <col min="2308" max="2310" width="12.7109375" customWidth="1"/>
    <col min="2312" max="2312" width="21" customWidth="1"/>
    <col min="2313" max="2313" width="36.5703125" customWidth="1"/>
    <col min="2560" max="2560" width="4.7109375" customWidth="1"/>
    <col min="2561" max="2561" width="30.7109375" customWidth="1"/>
    <col min="2562" max="2562" width="4.7109375" customWidth="1"/>
    <col min="2563" max="2563" width="13.7109375" customWidth="1"/>
    <col min="2564" max="2566" width="12.7109375" customWidth="1"/>
    <col min="2568" max="2568" width="21" customWidth="1"/>
    <col min="2569" max="2569" width="36.5703125" customWidth="1"/>
    <col min="2816" max="2816" width="4.7109375" customWidth="1"/>
    <col min="2817" max="2817" width="30.7109375" customWidth="1"/>
    <col min="2818" max="2818" width="4.7109375" customWidth="1"/>
    <col min="2819" max="2819" width="13.7109375" customWidth="1"/>
    <col min="2820" max="2822" width="12.7109375" customWidth="1"/>
    <col min="2824" max="2824" width="21" customWidth="1"/>
    <col min="2825" max="2825" width="36.5703125" customWidth="1"/>
    <col min="3072" max="3072" width="4.7109375" customWidth="1"/>
    <col min="3073" max="3073" width="30.7109375" customWidth="1"/>
    <col min="3074" max="3074" width="4.7109375" customWidth="1"/>
    <col min="3075" max="3075" width="13.7109375" customWidth="1"/>
    <col min="3076" max="3078" width="12.7109375" customWidth="1"/>
    <col min="3080" max="3080" width="21" customWidth="1"/>
    <col min="3081" max="3081" width="36.5703125" customWidth="1"/>
    <col min="3328" max="3328" width="4.7109375" customWidth="1"/>
    <col min="3329" max="3329" width="30.7109375" customWidth="1"/>
    <col min="3330" max="3330" width="4.7109375" customWidth="1"/>
    <col min="3331" max="3331" width="13.7109375" customWidth="1"/>
    <col min="3332" max="3334" width="12.7109375" customWidth="1"/>
    <col min="3336" max="3336" width="21" customWidth="1"/>
    <col min="3337" max="3337" width="36.5703125" customWidth="1"/>
    <col min="3584" max="3584" width="4.7109375" customWidth="1"/>
    <col min="3585" max="3585" width="30.7109375" customWidth="1"/>
    <col min="3586" max="3586" width="4.7109375" customWidth="1"/>
    <col min="3587" max="3587" width="13.7109375" customWidth="1"/>
    <col min="3588" max="3590" width="12.7109375" customWidth="1"/>
    <col min="3592" max="3592" width="21" customWidth="1"/>
    <col min="3593" max="3593" width="36.5703125" customWidth="1"/>
    <col min="3840" max="3840" width="4.7109375" customWidth="1"/>
    <col min="3841" max="3841" width="30.7109375" customWidth="1"/>
    <col min="3842" max="3842" width="4.7109375" customWidth="1"/>
    <col min="3843" max="3843" width="13.7109375" customWidth="1"/>
    <col min="3844" max="3846" width="12.7109375" customWidth="1"/>
    <col min="3848" max="3848" width="21" customWidth="1"/>
    <col min="3849" max="3849" width="36.5703125" customWidth="1"/>
    <col min="4096" max="4096" width="4.7109375" customWidth="1"/>
    <col min="4097" max="4097" width="30.7109375" customWidth="1"/>
    <col min="4098" max="4098" width="4.7109375" customWidth="1"/>
    <col min="4099" max="4099" width="13.7109375" customWidth="1"/>
    <col min="4100" max="4102" width="12.7109375" customWidth="1"/>
    <col min="4104" max="4104" width="21" customWidth="1"/>
    <col min="4105" max="4105" width="36.5703125" customWidth="1"/>
    <col min="4352" max="4352" width="4.7109375" customWidth="1"/>
    <col min="4353" max="4353" width="30.7109375" customWidth="1"/>
    <col min="4354" max="4354" width="4.7109375" customWidth="1"/>
    <col min="4355" max="4355" width="13.7109375" customWidth="1"/>
    <col min="4356" max="4358" width="12.7109375" customWidth="1"/>
    <col min="4360" max="4360" width="21" customWidth="1"/>
    <col min="4361" max="4361" width="36.5703125" customWidth="1"/>
    <col min="4608" max="4608" width="4.7109375" customWidth="1"/>
    <col min="4609" max="4609" width="30.7109375" customWidth="1"/>
    <col min="4610" max="4610" width="4.7109375" customWidth="1"/>
    <col min="4611" max="4611" width="13.7109375" customWidth="1"/>
    <col min="4612" max="4614" width="12.7109375" customWidth="1"/>
    <col min="4616" max="4616" width="21" customWidth="1"/>
    <col min="4617" max="4617" width="36.5703125" customWidth="1"/>
    <col min="4864" max="4864" width="4.7109375" customWidth="1"/>
    <col min="4865" max="4865" width="30.7109375" customWidth="1"/>
    <col min="4866" max="4866" width="4.7109375" customWidth="1"/>
    <col min="4867" max="4867" width="13.7109375" customWidth="1"/>
    <col min="4868" max="4870" width="12.7109375" customWidth="1"/>
    <col min="4872" max="4872" width="21" customWidth="1"/>
    <col min="4873" max="4873" width="36.5703125" customWidth="1"/>
    <col min="5120" max="5120" width="4.7109375" customWidth="1"/>
    <col min="5121" max="5121" width="30.7109375" customWidth="1"/>
    <col min="5122" max="5122" width="4.7109375" customWidth="1"/>
    <col min="5123" max="5123" width="13.7109375" customWidth="1"/>
    <col min="5124" max="5126" width="12.7109375" customWidth="1"/>
    <col min="5128" max="5128" width="21" customWidth="1"/>
    <col min="5129" max="5129" width="36.5703125" customWidth="1"/>
    <col min="5376" max="5376" width="4.7109375" customWidth="1"/>
    <col min="5377" max="5377" width="30.7109375" customWidth="1"/>
    <col min="5378" max="5378" width="4.7109375" customWidth="1"/>
    <col min="5379" max="5379" width="13.7109375" customWidth="1"/>
    <col min="5380" max="5382" width="12.7109375" customWidth="1"/>
    <col min="5384" max="5384" width="21" customWidth="1"/>
    <col min="5385" max="5385" width="36.5703125" customWidth="1"/>
    <col min="5632" max="5632" width="4.7109375" customWidth="1"/>
    <col min="5633" max="5633" width="30.7109375" customWidth="1"/>
    <col min="5634" max="5634" width="4.7109375" customWidth="1"/>
    <col min="5635" max="5635" width="13.7109375" customWidth="1"/>
    <col min="5636" max="5638" width="12.7109375" customWidth="1"/>
    <col min="5640" max="5640" width="21" customWidth="1"/>
    <col min="5641" max="5641" width="36.5703125" customWidth="1"/>
    <col min="5888" max="5888" width="4.7109375" customWidth="1"/>
    <col min="5889" max="5889" width="30.7109375" customWidth="1"/>
    <col min="5890" max="5890" width="4.7109375" customWidth="1"/>
    <col min="5891" max="5891" width="13.7109375" customWidth="1"/>
    <col min="5892" max="5894" width="12.7109375" customWidth="1"/>
    <col min="5896" max="5896" width="21" customWidth="1"/>
    <col min="5897" max="5897" width="36.5703125" customWidth="1"/>
    <col min="6144" max="6144" width="4.7109375" customWidth="1"/>
    <col min="6145" max="6145" width="30.7109375" customWidth="1"/>
    <col min="6146" max="6146" width="4.7109375" customWidth="1"/>
    <col min="6147" max="6147" width="13.7109375" customWidth="1"/>
    <col min="6148" max="6150" width="12.7109375" customWidth="1"/>
    <col min="6152" max="6152" width="21" customWidth="1"/>
    <col min="6153" max="6153" width="36.5703125" customWidth="1"/>
    <col min="6400" max="6400" width="4.7109375" customWidth="1"/>
    <col min="6401" max="6401" width="30.7109375" customWidth="1"/>
    <col min="6402" max="6402" width="4.7109375" customWidth="1"/>
    <col min="6403" max="6403" width="13.7109375" customWidth="1"/>
    <col min="6404" max="6406" width="12.7109375" customWidth="1"/>
    <col min="6408" max="6408" width="21" customWidth="1"/>
    <col min="6409" max="6409" width="36.5703125" customWidth="1"/>
    <col min="6656" max="6656" width="4.7109375" customWidth="1"/>
    <col min="6657" max="6657" width="30.7109375" customWidth="1"/>
    <col min="6658" max="6658" width="4.7109375" customWidth="1"/>
    <col min="6659" max="6659" width="13.7109375" customWidth="1"/>
    <col min="6660" max="6662" width="12.7109375" customWidth="1"/>
    <col min="6664" max="6664" width="21" customWidth="1"/>
    <col min="6665" max="6665" width="36.5703125" customWidth="1"/>
    <col min="6912" max="6912" width="4.7109375" customWidth="1"/>
    <col min="6913" max="6913" width="30.7109375" customWidth="1"/>
    <col min="6914" max="6914" width="4.7109375" customWidth="1"/>
    <col min="6915" max="6915" width="13.7109375" customWidth="1"/>
    <col min="6916" max="6918" width="12.7109375" customWidth="1"/>
    <col min="6920" max="6920" width="21" customWidth="1"/>
    <col min="6921" max="6921" width="36.5703125" customWidth="1"/>
    <col min="7168" max="7168" width="4.7109375" customWidth="1"/>
    <col min="7169" max="7169" width="30.7109375" customWidth="1"/>
    <col min="7170" max="7170" width="4.7109375" customWidth="1"/>
    <col min="7171" max="7171" width="13.7109375" customWidth="1"/>
    <col min="7172" max="7174" width="12.7109375" customWidth="1"/>
    <col min="7176" max="7176" width="21" customWidth="1"/>
    <col min="7177" max="7177" width="36.5703125" customWidth="1"/>
    <col min="7424" max="7424" width="4.7109375" customWidth="1"/>
    <col min="7425" max="7425" width="30.7109375" customWidth="1"/>
    <col min="7426" max="7426" width="4.7109375" customWidth="1"/>
    <col min="7427" max="7427" width="13.7109375" customWidth="1"/>
    <col min="7428" max="7430" width="12.7109375" customWidth="1"/>
    <col min="7432" max="7432" width="21" customWidth="1"/>
    <col min="7433" max="7433" width="36.5703125" customWidth="1"/>
    <col min="7680" max="7680" width="4.7109375" customWidth="1"/>
    <col min="7681" max="7681" width="30.7109375" customWidth="1"/>
    <col min="7682" max="7682" width="4.7109375" customWidth="1"/>
    <col min="7683" max="7683" width="13.7109375" customWidth="1"/>
    <col min="7684" max="7686" width="12.7109375" customWidth="1"/>
    <col min="7688" max="7688" width="21" customWidth="1"/>
    <col min="7689" max="7689" width="36.5703125" customWidth="1"/>
    <col min="7936" max="7936" width="4.7109375" customWidth="1"/>
    <col min="7937" max="7937" width="30.7109375" customWidth="1"/>
    <col min="7938" max="7938" width="4.7109375" customWidth="1"/>
    <col min="7939" max="7939" width="13.7109375" customWidth="1"/>
    <col min="7940" max="7942" width="12.7109375" customWidth="1"/>
    <col min="7944" max="7944" width="21" customWidth="1"/>
    <col min="7945" max="7945" width="36.5703125" customWidth="1"/>
    <col min="8192" max="8192" width="4.7109375" customWidth="1"/>
    <col min="8193" max="8193" width="30.7109375" customWidth="1"/>
    <col min="8194" max="8194" width="4.7109375" customWidth="1"/>
    <col min="8195" max="8195" width="13.7109375" customWidth="1"/>
    <col min="8196" max="8198" width="12.7109375" customWidth="1"/>
    <col min="8200" max="8200" width="21" customWidth="1"/>
    <col min="8201" max="8201" width="36.5703125" customWidth="1"/>
    <col min="8448" max="8448" width="4.7109375" customWidth="1"/>
    <col min="8449" max="8449" width="30.7109375" customWidth="1"/>
    <col min="8450" max="8450" width="4.7109375" customWidth="1"/>
    <col min="8451" max="8451" width="13.7109375" customWidth="1"/>
    <col min="8452" max="8454" width="12.7109375" customWidth="1"/>
    <col min="8456" max="8456" width="21" customWidth="1"/>
    <col min="8457" max="8457" width="36.5703125" customWidth="1"/>
    <col min="8704" max="8704" width="4.7109375" customWidth="1"/>
    <col min="8705" max="8705" width="30.7109375" customWidth="1"/>
    <col min="8706" max="8706" width="4.7109375" customWidth="1"/>
    <col min="8707" max="8707" width="13.7109375" customWidth="1"/>
    <col min="8708" max="8710" width="12.7109375" customWidth="1"/>
    <col min="8712" max="8712" width="21" customWidth="1"/>
    <col min="8713" max="8713" width="36.5703125" customWidth="1"/>
    <col min="8960" max="8960" width="4.7109375" customWidth="1"/>
    <col min="8961" max="8961" width="30.7109375" customWidth="1"/>
    <col min="8962" max="8962" width="4.7109375" customWidth="1"/>
    <col min="8963" max="8963" width="13.7109375" customWidth="1"/>
    <col min="8964" max="8966" width="12.7109375" customWidth="1"/>
    <col min="8968" max="8968" width="21" customWidth="1"/>
    <col min="8969" max="8969" width="36.5703125" customWidth="1"/>
    <col min="9216" max="9216" width="4.7109375" customWidth="1"/>
    <col min="9217" max="9217" width="30.7109375" customWidth="1"/>
    <col min="9218" max="9218" width="4.7109375" customWidth="1"/>
    <col min="9219" max="9219" width="13.7109375" customWidth="1"/>
    <col min="9220" max="9222" width="12.7109375" customWidth="1"/>
    <col min="9224" max="9224" width="21" customWidth="1"/>
    <col min="9225" max="9225" width="36.5703125" customWidth="1"/>
    <col min="9472" max="9472" width="4.7109375" customWidth="1"/>
    <col min="9473" max="9473" width="30.7109375" customWidth="1"/>
    <col min="9474" max="9474" width="4.7109375" customWidth="1"/>
    <col min="9475" max="9475" width="13.7109375" customWidth="1"/>
    <col min="9476" max="9478" width="12.7109375" customWidth="1"/>
    <col min="9480" max="9480" width="21" customWidth="1"/>
    <col min="9481" max="9481" width="36.5703125" customWidth="1"/>
    <col min="9728" max="9728" width="4.7109375" customWidth="1"/>
    <col min="9729" max="9729" width="30.7109375" customWidth="1"/>
    <col min="9730" max="9730" width="4.7109375" customWidth="1"/>
    <col min="9731" max="9731" width="13.7109375" customWidth="1"/>
    <col min="9732" max="9734" width="12.7109375" customWidth="1"/>
    <col min="9736" max="9736" width="21" customWidth="1"/>
    <col min="9737" max="9737" width="36.5703125" customWidth="1"/>
    <col min="9984" max="9984" width="4.7109375" customWidth="1"/>
    <col min="9985" max="9985" width="30.7109375" customWidth="1"/>
    <col min="9986" max="9986" width="4.7109375" customWidth="1"/>
    <col min="9987" max="9987" width="13.7109375" customWidth="1"/>
    <col min="9988" max="9990" width="12.7109375" customWidth="1"/>
    <col min="9992" max="9992" width="21" customWidth="1"/>
    <col min="9993" max="9993" width="36.5703125" customWidth="1"/>
    <col min="10240" max="10240" width="4.7109375" customWidth="1"/>
    <col min="10241" max="10241" width="30.7109375" customWidth="1"/>
    <col min="10242" max="10242" width="4.7109375" customWidth="1"/>
    <col min="10243" max="10243" width="13.7109375" customWidth="1"/>
    <col min="10244" max="10246" width="12.7109375" customWidth="1"/>
    <col min="10248" max="10248" width="21" customWidth="1"/>
    <col min="10249" max="10249" width="36.5703125" customWidth="1"/>
    <col min="10496" max="10496" width="4.7109375" customWidth="1"/>
    <col min="10497" max="10497" width="30.7109375" customWidth="1"/>
    <col min="10498" max="10498" width="4.7109375" customWidth="1"/>
    <col min="10499" max="10499" width="13.7109375" customWidth="1"/>
    <col min="10500" max="10502" width="12.7109375" customWidth="1"/>
    <col min="10504" max="10504" width="21" customWidth="1"/>
    <col min="10505" max="10505" width="36.5703125" customWidth="1"/>
    <col min="10752" max="10752" width="4.7109375" customWidth="1"/>
    <col min="10753" max="10753" width="30.7109375" customWidth="1"/>
    <col min="10754" max="10754" width="4.7109375" customWidth="1"/>
    <col min="10755" max="10755" width="13.7109375" customWidth="1"/>
    <col min="10756" max="10758" width="12.7109375" customWidth="1"/>
    <col min="10760" max="10760" width="21" customWidth="1"/>
    <col min="10761" max="10761" width="36.5703125" customWidth="1"/>
    <col min="11008" max="11008" width="4.7109375" customWidth="1"/>
    <col min="11009" max="11009" width="30.7109375" customWidth="1"/>
    <col min="11010" max="11010" width="4.7109375" customWidth="1"/>
    <col min="11011" max="11011" width="13.7109375" customWidth="1"/>
    <col min="11012" max="11014" width="12.7109375" customWidth="1"/>
    <col min="11016" max="11016" width="21" customWidth="1"/>
    <col min="11017" max="11017" width="36.5703125" customWidth="1"/>
    <col min="11264" max="11264" width="4.7109375" customWidth="1"/>
    <col min="11265" max="11265" width="30.7109375" customWidth="1"/>
    <col min="11266" max="11266" width="4.7109375" customWidth="1"/>
    <col min="11267" max="11267" width="13.7109375" customWidth="1"/>
    <col min="11268" max="11270" width="12.7109375" customWidth="1"/>
    <col min="11272" max="11272" width="21" customWidth="1"/>
    <col min="11273" max="11273" width="36.5703125" customWidth="1"/>
    <col min="11520" max="11520" width="4.7109375" customWidth="1"/>
    <col min="11521" max="11521" width="30.7109375" customWidth="1"/>
    <col min="11522" max="11522" width="4.7109375" customWidth="1"/>
    <col min="11523" max="11523" width="13.7109375" customWidth="1"/>
    <col min="11524" max="11526" width="12.7109375" customWidth="1"/>
    <col min="11528" max="11528" width="21" customWidth="1"/>
    <col min="11529" max="11529" width="36.5703125" customWidth="1"/>
    <col min="11776" max="11776" width="4.7109375" customWidth="1"/>
    <col min="11777" max="11777" width="30.7109375" customWidth="1"/>
    <col min="11778" max="11778" width="4.7109375" customWidth="1"/>
    <col min="11779" max="11779" width="13.7109375" customWidth="1"/>
    <col min="11780" max="11782" width="12.7109375" customWidth="1"/>
    <col min="11784" max="11784" width="21" customWidth="1"/>
    <col min="11785" max="11785" width="36.5703125" customWidth="1"/>
    <col min="12032" max="12032" width="4.7109375" customWidth="1"/>
    <col min="12033" max="12033" width="30.7109375" customWidth="1"/>
    <col min="12034" max="12034" width="4.7109375" customWidth="1"/>
    <col min="12035" max="12035" width="13.7109375" customWidth="1"/>
    <col min="12036" max="12038" width="12.7109375" customWidth="1"/>
    <col min="12040" max="12040" width="21" customWidth="1"/>
    <col min="12041" max="12041" width="36.5703125" customWidth="1"/>
    <col min="12288" max="12288" width="4.7109375" customWidth="1"/>
    <col min="12289" max="12289" width="30.7109375" customWidth="1"/>
    <col min="12290" max="12290" width="4.7109375" customWidth="1"/>
    <col min="12291" max="12291" width="13.7109375" customWidth="1"/>
    <col min="12292" max="12294" width="12.7109375" customWidth="1"/>
    <col min="12296" max="12296" width="21" customWidth="1"/>
    <col min="12297" max="12297" width="36.5703125" customWidth="1"/>
    <col min="12544" max="12544" width="4.7109375" customWidth="1"/>
    <col min="12545" max="12545" width="30.7109375" customWidth="1"/>
    <col min="12546" max="12546" width="4.7109375" customWidth="1"/>
    <col min="12547" max="12547" width="13.7109375" customWidth="1"/>
    <col min="12548" max="12550" width="12.7109375" customWidth="1"/>
    <col min="12552" max="12552" width="21" customWidth="1"/>
    <col min="12553" max="12553" width="36.5703125" customWidth="1"/>
    <col min="12800" max="12800" width="4.7109375" customWidth="1"/>
    <col min="12801" max="12801" width="30.7109375" customWidth="1"/>
    <col min="12802" max="12802" width="4.7109375" customWidth="1"/>
    <col min="12803" max="12803" width="13.7109375" customWidth="1"/>
    <col min="12804" max="12806" width="12.7109375" customWidth="1"/>
    <col min="12808" max="12808" width="21" customWidth="1"/>
    <col min="12809" max="12809" width="36.5703125" customWidth="1"/>
    <col min="13056" max="13056" width="4.7109375" customWidth="1"/>
    <col min="13057" max="13057" width="30.7109375" customWidth="1"/>
    <col min="13058" max="13058" width="4.7109375" customWidth="1"/>
    <col min="13059" max="13059" width="13.7109375" customWidth="1"/>
    <col min="13060" max="13062" width="12.7109375" customWidth="1"/>
    <col min="13064" max="13064" width="21" customWidth="1"/>
    <col min="13065" max="13065" width="36.5703125" customWidth="1"/>
    <col min="13312" max="13312" width="4.7109375" customWidth="1"/>
    <col min="13313" max="13313" width="30.7109375" customWidth="1"/>
    <col min="13314" max="13314" width="4.7109375" customWidth="1"/>
    <col min="13315" max="13315" width="13.7109375" customWidth="1"/>
    <col min="13316" max="13318" width="12.7109375" customWidth="1"/>
    <col min="13320" max="13320" width="21" customWidth="1"/>
    <col min="13321" max="13321" width="36.5703125" customWidth="1"/>
    <col min="13568" max="13568" width="4.7109375" customWidth="1"/>
    <col min="13569" max="13569" width="30.7109375" customWidth="1"/>
    <col min="13570" max="13570" width="4.7109375" customWidth="1"/>
    <col min="13571" max="13571" width="13.7109375" customWidth="1"/>
    <col min="13572" max="13574" width="12.7109375" customWidth="1"/>
    <col min="13576" max="13576" width="21" customWidth="1"/>
    <col min="13577" max="13577" width="36.5703125" customWidth="1"/>
    <col min="13824" max="13824" width="4.7109375" customWidth="1"/>
    <col min="13825" max="13825" width="30.7109375" customWidth="1"/>
    <col min="13826" max="13826" width="4.7109375" customWidth="1"/>
    <col min="13827" max="13827" width="13.7109375" customWidth="1"/>
    <col min="13828" max="13830" width="12.7109375" customWidth="1"/>
    <col min="13832" max="13832" width="21" customWidth="1"/>
    <col min="13833" max="13833" width="36.5703125" customWidth="1"/>
    <col min="14080" max="14080" width="4.7109375" customWidth="1"/>
    <col min="14081" max="14081" width="30.7109375" customWidth="1"/>
    <col min="14082" max="14082" width="4.7109375" customWidth="1"/>
    <col min="14083" max="14083" width="13.7109375" customWidth="1"/>
    <col min="14084" max="14086" width="12.7109375" customWidth="1"/>
    <col min="14088" max="14088" width="21" customWidth="1"/>
    <col min="14089" max="14089" width="36.5703125" customWidth="1"/>
    <col min="14336" max="14336" width="4.7109375" customWidth="1"/>
    <col min="14337" max="14337" width="30.7109375" customWidth="1"/>
    <col min="14338" max="14338" width="4.7109375" customWidth="1"/>
    <col min="14339" max="14339" width="13.7109375" customWidth="1"/>
    <col min="14340" max="14342" width="12.7109375" customWidth="1"/>
    <col min="14344" max="14344" width="21" customWidth="1"/>
    <col min="14345" max="14345" width="36.5703125" customWidth="1"/>
    <col min="14592" max="14592" width="4.7109375" customWidth="1"/>
    <col min="14593" max="14593" width="30.7109375" customWidth="1"/>
    <col min="14594" max="14594" width="4.7109375" customWidth="1"/>
    <col min="14595" max="14595" width="13.7109375" customWidth="1"/>
    <col min="14596" max="14598" width="12.7109375" customWidth="1"/>
    <col min="14600" max="14600" width="21" customWidth="1"/>
    <col min="14601" max="14601" width="36.5703125" customWidth="1"/>
    <col min="14848" max="14848" width="4.7109375" customWidth="1"/>
    <col min="14849" max="14849" width="30.7109375" customWidth="1"/>
    <col min="14850" max="14850" width="4.7109375" customWidth="1"/>
    <col min="14851" max="14851" width="13.7109375" customWidth="1"/>
    <col min="14852" max="14854" width="12.7109375" customWidth="1"/>
    <col min="14856" max="14856" width="21" customWidth="1"/>
    <col min="14857" max="14857" width="36.5703125" customWidth="1"/>
    <col min="15104" max="15104" width="4.7109375" customWidth="1"/>
    <col min="15105" max="15105" width="30.7109375" customWidth="1"/>
    <col min="15106" max="15106" width="4.7109375" customWidth="1"/>
    <col min="15107" max="15107" width="13.7109375" customWidth="1"/>
    <col min="15108" max="15110" width="12.7109375" customWidth="1"/>
    <col min="15112" max="15112" width="21" customWidth="1"/>
    <col min="15113" max="15113" width="36.5703125" customWidth="1"/>
    <col min="15360" max="15360" width="4.7109375" customWidth="1"/>
    <col min="15361" max="15361" width="30.7109375" customWidth="1"/>
    <col min="15362" max="15362" width="4.7109375" customWidth="1"/>
    <col min="15363" max="15363" width="13.7109375" customWidth="1"/>
    <col min="15364" max="15366" width="12.7109375" customWidth="1"/>
    <col min="15368" max="15368" width="21" customWidth="1"/>
    <col min="15369" max="15369" width="36.5703125" customWidth="1"/>
    <col min="15616" max="15616" width="4.7109375" customWidth="1"/>
    <col min="15617" max="15617" width="30.7109375" customWidth="1"/>
    <col min="15618" max="15618" width="4.7109375" customWidth="1"/>
    <col min="15619" max="15619" width="13.7109375" customWidth="1"/>
    <col min="15620" max="15622" width="12.7109375" customWidth="1"/>
    <col min="15624" max="15624" width="21" customWidth="1"/>
    <col min="15625" max="15625" width="36.5703125" customWidth="1"/>
    <col min="15872" max="15872" width="4.7109375" customWidth="1"/>
    <col min="15873" max="15873" width="30.7109375" customWidth="1"/>
    <col min="15874" max="15874" width="4.7109375" customWidth="1"/>
    <col min="15875" max="15875" width="13.7109375" customWidth="1"/>
    <col min="15876" max="15878" width="12.7109375" customWidth="1"/>
    <col min="15880" max="15880" width="21" customWidth="1"/>
    <col min="15881" max="15881" width="36.5703125" customWidth="1"/>
    <col min="16128" max="16128" width="4.7109375" customWidth="1"/>
    <col min="16129" max="16129" width="30.7109375" customWidth="1"/>
    <col min="16130" max="16130" width="4.7109375" customWidth="1"/>
    <col min="16131" max="16131" width="13.7109375" customWidth="1"/>
    <col min="16132" max="16134" width="12.7109375" customWidth="1"/>
    <col min="16136" max="16136" width="21" customWidth="1"/>
    <col min="16137" max="16137" width="36.5703125" customWidth="1"/>
  </cols>
  <sheetData>
    <row r="1" spans="1:11">
      <c r="B1" s="93" t="e">
        <f>+Rmet!E1</f>
        <v>#REF!</v>
      </c>
    </row>
    <row r="2" spans="1:11">
      <c r="B2" s="93" t="str">
        <f>+Rmet!E2</f>
        <v>KANALIZACIJA ZGORNJE ŠKOFIJE - TRETJA ŠKOFIJA</v>
      </c>
    </row>
    <row r="3" spans="1:11">
      <c r="B3" s="93"/>
    </row>
    <row r="4" spans="1:11">
      <c r="B4" s="93"/>
    </row>
    <row r="5" spans="1:11">
      <c r="B5" s="93"/>
    </row>
    <row r="6" spans="1:11" ht="15.75">
      <c r="A6" s="22" t="s">
        <v>24</v>
      </c>
      <c r="B6" s="23" t="s">
        <v>25</v>
      </c>
      <c r="C6" s="111"/>
      <c r="D6" s="135"/>
      <c r="E6" s="135"/>
      <c r="F6" s="121"/>
      <c r="H6" s="43"/>
    </row>
    <row r="7" spans="1:11" ht="12.75" customHeight="1">
      <c r="A7" s="45"/>
      <c r="B7" s="46"/>
      <c r="C7" s="111"/>
      <c r="D7" s="135"/>
      <c r="E7" s="135"/>
      <c r="F7" s="121"/>
      <c r="H7" s="47"/>
      <c r="I7" s="48"/>
      <c r="J7" s="49"/>
    </row>
    <row r="8" spans="1:11" ht="40.5" customHeight="1">
      <c r="A8" s="45">
        <v>1</v>
      </c>
      <c r="B8" s="55" t="s">
        <v>15</v>
      </c>
      <c r="C8" s="111"/>
      <c r="D8" s="135"/>
      <c r="E8" s="135"/>
      <c r="F8" s="121"/>
      <c r="H8" s="108"/>
      <c r="I8" s="205"/>
      <c r="J8" s="214"/>
      <c r="K8" s="218"/>
    </row>
    <row r="9" spans="1:11" ht="12.75" customHeight="1">
      <c r="A9" s="45"/>
      <c r="B9" s="72" t="s">
        <v>139</v>
      </c>
      <c r="C9" s="111" t="s">
        <v>16</v>
      </c>
      <c r="D9" s="135">
        <v>294.39999999999998</v>
      </c>
      <c r="E9" s="135"/>
      <c r="F9" s="121">
        <f t="shared" ref="F9:F14" si="0">+D9*E9</f>
        <v>0</v>
      </c>
      <c r="H9" s="202"/>
      <c r="I9" s="211"/>
      <c r="J9" s="216"/>
      <c r="K9" s="219"/>
    </row>
    <row r="10" spans="1:11" ht="12.75" customHeight="1">
      <c r="A10" s="45"/>
      <c r="B10" s="72" t="s">
        <v>144</v>
      </c>
      <c r="C10" s="111" t="s">
        <v>16</v>
      </c>
      <c r="D10" s="135">
        <v>540</v>
      </c>
      <c r="E10" s="135"/>
      <c r="F10" s="121">
        <f t="shared" si="0"/>
        <v>0</v>
      </c>
      <c r="H10" s="47"/>
      <c r="I10" s="211"/>
      <c r="J10" s="216"/>
      <c r="K10" s="219"/>
    </row>
    <row r="11" spans="1:11" ht="12.75" customHeight="1">
      <c r="A11" s="45"/>
      <c r="B11" s="72" t="s">
        <v>145</v>
      </c>
      <c r="C11" s="111" t="s">
        <v>16</v>
      </c>
      <c r="D11" s="135">
        <v>203.4</v>
      </c>
      <c r="E11" s="135"/>
      <c r="F11" s="121">
        <f t="shared" si="0"/>
        <v>0</v>
      </c>
      <c r="H11" s="47"/>
      <c r="I11" s="211"/>
      <c r="J11" s="216"/>
      <c r="K11" s="219"/>
    </row>
    <row r="12" spans="1:11" ht="12.75" customHeight="1">
      <c r="A12" s="45"/>
      <c r="B12" s="72" t="s">
        <v>146</v>
      </c>
      <c r="C12" s="111" t="s">
        <v>16</v>
      </c>
      <c r="D12" s="135">
        <v>126.8</v>
      </c>
      <c r="E12" s="135"/>
      <c r="F12" s="121">
        <f t="shared" si="0"/>
        <v>0</v>
      </c>
      <c r="H12" s="47"/>
      <c r="I12" s="211"/>
      <c r="J12" s="216"/>
      <c r="K12" s="219"/>
    </row>
    <row r="13" spans="1:11" ht="12.75" customHeight="1">
      <c r="A13" s="45"/>
      <c r="B13" s="72" t="s">
        <v>147</v>
      </c>
      <c r="C13" s="111" t="s">
        <v>16</v>
      </c>
      <c r="D13" s="135">
        <v>75.099999999999994</v>
      </c>
      <c r="E13" s="135"/>
      <c r="F13" s="121">
        <f t="shared" si="0"/>
        <v>0</v>
      </c>
      <c r="H13" s="47"/>
      <c r="I13" s="211"/>
      <c r="J13" s="216"/>
      <c r="K13" s="219"/>
    </row>
    <row r="14" spans="1:11" ht="12.75" customHeight="1">
      <c r="A14" s="45"/>
      <c r="B14" s="72" t="s">
        <v>148</v>
      </c>
      <c r="C14" s="111" t="s">
        <v>16</v>
      </c>
      <c r="D14" s="135">
        <v>50.7</v>
      </c>
      <c r="E14" s="135"/>
      <c r="F14" s="121">
        <f t="shared" si="0"/>
        <v>0</v>
      </c>
      <c r="H14" s="47"/>
      <c r="I14" s="211"/>
      <c r="J14" s="216"/>
      <c r="K14" s="219"/>
    </row>
    <row r="15" spans="1:11" ht="12.75" customHeight="1">
      <c r="A15" s="45"/>
      <c r="B15" s="72" t="s">
        <v>149</v>
      </c>
      <c r="C15" s="111" t="s">
        <v>16</v>
      </c>
      <c r="D15" s="135">
        <v>93.4</v>
      </c>
      <c r="E15" s="135"/>
      <c r="F15" s="121">
        <f t="shared" ref="F15:F16" si="1">+D15*E15</f>
        <v>0</v>
      </c>
      <c r="H15" s="47"/>
      <c r="I15" s="211"/>
      <c r="J15" s="216"/>
      <c r="K15" s="219"/>
    </row>
    <row r="16" spans="1:11" ht="12.75" customHeight="1">
      <c r="A16" s="45"/>
      <c r="B16" s="72" t="s">
        <v>150</v>
      </c>
      <c r="C16" s="111" t="s">
        <v>16</v>
      </c>
      <c r="D16" s="135">
        <v>73.900000000000006</v>
      </c>
      <c r="E16" s="135"/>
      <c r="F16" s="121">
        <f t="shared" si="1"/>
        <v>0</v>
      </c>
      <c r="H16" s="47"/>
      <c r="I16" s="211"/>
      <c r="J16" s="216"/>
      <c r="K16" s="219"/>
    </row>
    <row r="17" spans="1:11" ht="12.75" customHeight="1">
      <c r="A17" s="45"/>
      <c r="B17" s="72"/>
      <c r="C17" s="111"/>
      <c r="D17" s="135"/>
      <c r="E17" s="135"/>
      <c r="F17" s="121"/>
      <c r="H17" s="47"/>
      <c r="I17" s="398"/>
      <c r="J17" s="217"/>
      <c r="K17" s="210"/>
    </row>
    <row r="18" spans="1:11" ht="52.5" customHeight="1">
      <c r="A18" s="45">
        <f>+A8+1</f>
        <v>2</v>
      </c>
      <c r="B18" s="55" t="s">
        <v>17</v>
      </c>
      <c r="C18" s="111"/>
      <c r="D18" s="135"/>
      <c r="E18" s="135"/>
      <c r="F18" s="121"/>
      <c r="H18" s="47"/>
      <c r="I18" s="221"/>
      <c r="J18" s="49"/>
    </row>
    <row r="19" spans="1:11" ht="12.75" customHeight="1">
      <c r="A19" s="45"/>
      <c r="B19" s="72" t="s">
        <v>139</v>
      </c>
      <c r="C19" s="111" t="s">
        <v>12</v>
      </c>
      <c r="D19" s="135">
        <v>0</v>
      </c>
      <c r="E19" s="135"/>
      <c r="F19" s="121">
        <f t="shared" ref="F19:F24" si="2">D19*E19</f>
        <v>0</v>
      </c>
      <c r="H19" s="202"/>
      <c r="I19" s="220"/>
      <c r="J19" s="49"/>
    </row>
    <row r="20" spans="1:11" ht="12.75" customHeight="1">
      <c r="A20" s="45"/>
      <c r="B20" s="72" t="s">
        <v>144</v>
      </c>
      <c r="C20" s="111" t="s">
        <v>12</v>
      </c>
      <c r="D20" s="135">
        <v>0</v>
      </c>
      <c r="E20" s="135"/>
      <c r="F20" s="121">
        <f t="shared" si="2"/>
        <v>0</v>
      </c>
      <c r="H20" s="47"/>
      <c r="I20" s="48"/>
      <c r="J20" s="49"/>
    </row>
    <row r="21" spans="1:11" ht="12.75" customHeight="1">
      <c r="A21" s="45"/>
      <c r="B21" s="72" t="s">
        <v>145</v>
      </c>
      <c r="C21" s="111" t="s">
        <v>12</v>
      </c>
      <c r="D21" s="135">
        <v>0</v>
      </c>
      <c r="E21" s="135"/>
      <c r="F21" s="121">
        <f t="shared" si="2"/>
        <v>0</v>
      </c>
      <c r="H21" s="47"/>
      <c r="I21" s="48"/>
      <c r="J21" s="49"/>
    </row>
    <row r="22" spans="1:11" ht="12.75" customHeight="1">
      <c r="A22" s="45"/>
      <c r="B22" s="72" t="s">
        <v>146</v>
      </c>
      <c r="C22" s="111" t="s">
        <v>12</v>
      </c>
      <c r="D22" s="135">
        <v>0</v>
      </c>
      <c r="E22" s="135"/>
      <c r="F22" s="121">
        <f t="shared" si="2"/>
        <v>0</v>
      </c>
      <c r="H22" s="47"/>
      <c r="I22" s="48"/>
      <c r="J22" s="49"/>
    </row>
    <row r="23" spans="1:11" ht="12.75" customHeight="1">
      <c r="A23" s="45"/>
      <c r="B23" s="72" t="s">
        <v>147</v>
      </c>
      <c r="C23" s="111" t="s">
        <v>12</v>
      </c>
      <c r="D23" s="135">
        <v>0</v>
      </c>
      <c r="E23" s="135"/>
      <c r="F23" s="121">
        <f t="shared" si="2"/>
        <v>0</v>
      </c>
      <c r="H23" s="47"/>
      <c r="I23" s="48"/>
      <c r="J23" s="49"/>
    </row>
    <row r="24" spans="1:11" ht="12.75" customHeight="1">
      <c r="A24" s="45"/>
      <c r="B24" s="72" t="s">
        <v>148</v>
      </c>
      <c r="C24" s="111" t="s">
        <v>12</v>
      </c>
      <c r="D24" s="135">
        <v>0</v>
      </c>
      <c r="E24" s="135"/>
      <c r="F24" s="121">
        <f t="shared" si="2"/>
        <v>0</v>
      </c>
      <c r="H24" s="47"/>
      <c r="I24" s="48"/>
      <c r="J24" s="49"/>
    </row>
    <row r="25" spans="1:11" ht="12.75" customHeight="1">
      <c r="A25" s="45"/>
      <c r="B25" s="72" t="s">
        <v>149</v>
      </c>
      <c r="C25" s="111" t="s">
        <v>12</v>
      </c>
      <c r="D25" s="135">
        <v>0</v>
      </c>
      <c r="E25" s="135"/>
      <c r="F25" s="121">
        <f t="shared" ref="F25:F26" si="3">D25*E25</f>
        <v>0</v>
      </c>
      <c r="H25" s="47"/>
      <c r="I25" s="211"/>
      <c r="J25" s="216"/>
      <c r="K25" s="219"/>
    </row>
    <row r="26" spans="1:11" ht="12.75" customHeight="1">
      <c r="A26" s="45"/>
      <c r="B26" s="72" t="s">
        <v>150</v>
      </c>
      <c r="C26" s="111" t="s">
        <v>12</v>
      </c>
      <c r="D26" s="135">
        <v>0</v>
      </c>
      <c r="E26" s="135"/>
      <c r="F26" s="121">
        <f t="shared" si="3"/>
        <v>0</v>
      </c>
      <c r="H26" s="47"/>
      <c r="I26" s="211"/>
      <c r="J26" s="216"/>
      <c r="K26" s="219"/>
    </row>
    <row r="27" spans="1:11" ht="12.75" customHeight="1">
      <c r="A27" s="45"/>
      <c r="B27" s="72"/>
      <c r="C27" s="111"/>
      <c r="D27" s="135"/>
      <c r="E27" s="135"/>
      <c r="F27" s="121"/>
      <c r="H27" s="47"/>
      <c r="I27" s="48"/>
      <c r="J27" s="49"/>
    </row>
    <row r="28" spans="1:11" ht="79.5" customHeight="1">
      <c r="A28" s="45">
        <f>+A18+1</f>
        <v>3</v>
      </c>
      <c r="B28" s="50" t="s">
        <v>11</v>
      </c>
      <c r="C28" s="113"/>
      <c r="D28" s="155"/>
      <c r="E28" s="142"/>
      <c r="F28" s="143"/>
      <c r="H28" s="197"/>
      <c r="I28" s="52"/>
    </row>
    <row r="29" spans="1:11" ht="12.75" customHeight="1">
      <c r="A29" s="45"/>
      <c r="B29" s="72" t="s">
        <v>139</v>
      </c>
      <c r="C29" s="113" t="s">
        <v>12</v>
      </c>
      <c r="D29" s="135">
        <v>2</v>
      </c>
      <c r="E29" s="142"/>
      <c r="F29" s="143">
        <f>D29*E29</f>
        <v>0</v>
      </c>
      <c r="H29" s="53"/>
    </row>
    <row r="30" spans="1:11" ht="12.75" customHeight="1">
      <c r="A30" s="45"/>
      <c r="B30" s="72" t="s">
        <v>144</v>
      </c>
      <c r="C30" s="113" t="s">
        <v>12</v>
      </c>
      <c r="D30" s="135">
        <v>10</v>
      </c>
      <c r="E30" s="142"/>
      <c r="F30" s="143">
        <f t="shared" ref="F30:F34" si="4">D30*E30</f>
        <v>0</v>
      </c>
      <c r="H30" s="53"/>
    </row>
    <row r="31" spans="1:11" ht="12.75" customHeight="1">
      <c r="A31" s="45"/>
      <c r="B31" s="72" t="s">
        <v>145</v>
      </c>
      <c r="C31" s="113" t="s">
        <v>12</v>
      </c>
      <c r="D31" s="135">
        <v>1</v>
      </c>
      <c r="E31" s="142"/>
      <c r="F31" s="143">
        <f t="shared" si="4"/>
        <v>0</v>
      </c>
      <c r="H31" s="53"/>
    </row>
    <row r="32" spans="1:11" ht="12.75" customHeight="1">
      <c r="A32" s="45"/>
      <c r="B32" s="72" t="s">
        <v>146</v>
      </c>
      <c r="C32" s="113" t="s">
        <v>12</v>
      </c>
      <c r="D32" s="135">
        <v>2</v>
      </c>
      <c r="E32" s="142"/>
      <c r="F32" s="143">
        <f t="shared" si="4"/>
        <v>0</v>
      </c>
      <c r="H32" s="53"/>
    </row>
    <row r="33" spans="1:9" ht="12.75" customHeight="1">
      <c r="A33" s="45"/>
      <c r="B33" s="72" t="s">
        <v>147</v>
      </c>
      <c r="C33" s="113" t="s">
        <v>12</v>
      </c>
      <c r="D33" s="135">
        <v>4</v>
      </c>
      <c r="E33" s="142"/>
      <c r="F33" s="143">
        <f t="shared" si="4"/>
        <v>0</v>
      </c>
      <c r="H33" s="53"/>
    </row>
    <row r="34" spans="1:9" ht="12.75" customHeight="1">
      <c r="A34" s="45"/>
      <c r="B34" s="72" t="s">
        <v>148</v>
      </c>
      <c r="C34" s="113" t="s">
        <v>12</v>
      </c>
      <c r="D34" s="135">
        <v>0</v>
      </c>
      <c r="E34" s="142"/>
      <c r="F34" s="143">
        <f t="shared" si="4"/>
        <v>0</v>
      </c>
      <c r="H34" s="53"/>
    </row>
    <row r="35" spans="1:9" ht="12.75" customHeight="1">
      <c r="A35" s="45"/>
      <c r="B35" s="72" t="s">
        <v>149</v>
      </c>
      <c r="C35" s="113" t="s">
        <v>12</v>
      </c>
      <c r="D35" s="135">
        <v>3</v>
      </c>
      <c r="E35" s="142"/>
      <c r="F35" s="143">
        <f t="shared" ref="F35:F36" si="5">D35*E35</f>
        <v>0</v>
      </c>
      <c r="H35" s="53"/>
    </row>
    <row r="36" spans="1:9" ht="12.75" customHeight="1">
      <c r="A36" s="45"/>
      <c r="B36" s="72" t="s">
        <v>150</v>
      </c>
      <c r="C36" s="113" t="s">
        <v>12</v>
      </c>
      <c r="D36" s="135">
        <v>1</v>
      </c>
      <c r="E36" s="142"/>
      <c r="F36" s="143">
        <f t="shared" si="5"/>
        <v>0</v>
      </c>
      <c r="H36" s="53"/>
    </row>
    <row r="37" spans="1:9" ht="12.75" customHeight="1">
      <c r="A37" s="45"/>
      <c r="B37" s="46"/>
      <c r="C37" s="111"/>
      <c r="D37" s="135"/>
      <c r="E37" s="135"/>
      <c r="F37" s="121"/>
      <c r="H37" s="53"/>
    </row>
    <row r="38" spans="1:9" ht="104.25" customHeight="1">
      <c r="A38" s="45">
        <f>+A28+1</f>
        <v>4</v>
      </c>
      <c r="B38" s="250" t="s">
        <v>85</v>
      </c>
      <c r="C38" s="114"/>
      <c r="D38" s="144"/>
      <c r="E38" s="142"/>
      <c r="F38" s="123"/>
      <c r="H38" s="196"/>
      <c r="I38" s="54"/>
    </row>
    <row r="39" spans="1:9" ht="12.75" customHeight="1">
      <c r="A39" s="45"/>
      <c r="B39" s="72" t="s">
        <v>139</v>
      </c>
      <c r="C39" s="114" t="s">
        <v>13</v>
      </c>
      <c r="D39" s="135">
        <v>2</v>
      </c>
      <c r="E39" s="142"/>
      <c r="F39" s="123">
        <f t="shared" ref="F39:F44" si="6">D39*E39</f>
        <v>0</v>
      </c>
      <c r="I39" s="57"/>
    </row>
    <row r="40" spans="1:9" ht="12.75" customHeight="1">
      <c r="A40" s="45"/>
      <c r="B40" s="72" t="s">
        <v>144</v>
      </c>
      <c r="C40" s="114" t="s">
        <v>13</v>
      </c>
      <c r="D40" s="135">
        <v>10</v>
      </c>
      <c r="E40" s="142"/>
      <c r="F40" s="123">
        <f t="shared" si="6"/>
        <v>0</v>
      </c>
      <c r="I40" s="57"/>
    </row>
    <row r="41" spans="1:9" ht="12.75" customHeight="1">
      <c r="A41" s="45"/>
      <c r="B41" s="72" t="s">
        <v>145</v>
      </c>
      <c r="C41" s="114" t="s">
        <v>13</v>
      </c>
      <c r="D41" s="135">
        <v>1</v>
      </c>
      <c r="E41" s="142"/>
      <c r="F41" s="123">
        <f t="shared" si="6"/>
        <v>0</v>
      </c>
      <c r="I41" s="57"/>
    </row>
    <row r="42" spans="1:9" ht="12.75" customHeight="1">
      <c r="A42" s="45"/>
      <c r="B42" s="72" t="s">
        <v>146</v>
      </c>
      <c r="C42" s="114" t="s">
        <v>13</v>
      </c>
      <c r="D42" s="135">
        <v>2</v>
      </c>
      <c r="E42" s="142"/>
      <c r="F42" s="123">
        <f t="shared" si="6"/>
        <v>0</v>
      </c>
      <c r="I42" s="57"/>
    </row>
    <row r="43" spans="1:9" ht="12.75" customHeight="1">
      <c r="A43" s="45"/>
      <c r="B43" s="72" t="s">
        <v>147</v>
      </c>
      <c r="C43" s="114" t="s">
        <v>13</v>
      </c>
      <c r="D43" s="135">
        <v>4</v>
      </c>
      <c r="E43" s="142"/>
      <c r="F43" s="123">
        <f t="shared" si="6"/>
        <v>0</v>
      </c>
      <c r="I43" s="57"/>
    </row>
    <row r="44" spans="1:9" ht="12.75" customHeight="1">
      <c r="A44" s="45"/>
      <c r="B44" s="72" t="s">
        <v>148</v>
      </c>
      <c r="C44" s="114" t="s">
        <v>13</v>
      </c>
      <c r="D44" s="135">
        <v>0</v>
      </c>
      <c r="E44" s="142"/>
      <c r="F44" s="123">
        <f t="shared" si="6"/>
        <v>0</v>
      </c>
      <c r="I44" s="57"/>
    </row>
    <row r="45" spans="1:9" ht="12.75" customHeight="1">
      <c r="A45" s="45"/>
      <c r="B45" s="72" t="s">
        <v>149</v>
      </c>
      <c r="C45" s="114" t="s">
        <v>13</v>
      </c>
      <c r="D45" s="135">
        <v>3</v>
      </c>
      <c r="E45" s="142"/>
      <c r="F45" s="123">
        <f t="shared" ref="F45:F46" si="7">D45*E45</f>
        <v>0</v>
      </c>
      <c r="I45" s="57"/>
    </row>
    <row r="46" spans="1:9" ht="12.75" customHeight="1">
      <c r="A46" s="45"/>
      <c r="B46" s="72" t="s">
        <v>150</v>
      </c>
      <c r="C46" s="114" t="s">
        <v>13</v>
      </c>
      <c r="D46" s="135">
        <v>1</v>
      </c>
      <c r="E46" s="142"/>
      <c r="F46" s="123">
        <f t="shared" si="7"/>
        <v>0</v>
      </c>
      <c r="I46" s="57"/>
    </row>
    <row r="47" spans="1:9" ht="12.75" customHeight="1">
      <c r="A47" s="45"/>
      <c r="B47" s="55"/>
      <c r="C47" s="114"/>
      <c r="D47" s="144"/>
      <c r="E47" s="142"/>
      <c r="F47" s="123"/>
      <c r="I47" s="57"/>
    </row>
    <row r="48" spans="1:9" ht="153">
      <c r="A48" s="45">
        <f>+A38+1</f>
        <v>5</v>
      </c>
      <c r="B48" s="251" t="s">
        <v>106</v>
      </c>
      <c r="C48" s="114"/>
      <c r="D48" s="144"/>
      <c r="E48" s="142"/>
      <c r="F48" s="123"/>
      <c r="H48" s="51"/>
      <c r="I48" s="58"/>
    </row>
    <row r="49" spans="1:8" ht="12.75" customHeight="1">
      <c r="A49" s="45"/>
      <c r="B49" s="72" t="s">
        <v>139</v>
      </c>
      <c r="C49" s="114" t="s">
        <v>14</v>
      </c>
      <c r="D49" s="135">
        <v>150</v>
      </c>
      <c r="E49" s="142"/>
      <c r="F49" s="123">
        <f t="shared" ref="F49:F54" si="8">D49*E49</f>
        <v>0</v>
      </c>
      <c r="H49" s="77"/>
    </row>
    <row r="50" spans="1:8" ht="12.75" customHeight="1">
      <c r="A50" s="45"/>
      <c r="B50" s="72" t="s">
        <v>144</v>
      </c>
      <c r="C50" s="114" t="s">
        <v>14</v>
      </c>
      <c r="D50" s="135">
        <v>50</v>
      </c>
      <c r="E50" s="142"/>
      <c r="F50" s="123">
        <f t="shared" si="8"/>
        <v>0</v>
      </c>
      <c r="H50" s="77"/>
    </row>
    <row r="51" spans="1:8" ht="12.75" customHeight="1">
      <c r="A51" s="45"/>
      <c r="B51" s="72" t="s">
        <v>145</v>
      </c>
      <c r="C51" s="114" t="s">
        <v>14</v>
      </c>
      <c r="D51" s="135">
        <v>130</v>
      </c>
      <c r="E51" s="142"/>
      <c r="F51" s="123">
        <f t="shared" si="8"/>
        <v>0</v>
      </c>
      <c r="H51" s="77"/>
    </row>
    <row r="52" spans="1:8" ht="12.75" customHeight="1">
      <c r="A52" s="45"/>
      <c r="B52" s="72" t="s">
        <v>146</v>
      </c>
      <c r="C52" s="114" t="s">
        <v>14</v>
      </c>
      <c r="D52" s="135">
        <v>0</v>
      </c>
      <c r="E52" s="142"/>
      <c r="F52" s="123">
        <f t="shared" si="8"/>
        <v>0</v>
      </c>
      <c r="H52" s="77"/>
    </row>
    <row r="53" spans="1:8" ht="12.75" customHeight="1">
      <c r="A53" s="45"/>
      <c r="B53" s="72" t="s">
        <v>147</v>
      </c>
      <c r="C53" s="114" t="s">
        <v>14</v>
      </c>
      <c r="D53" s="135">
        <v>0</v>
      </c>
      <c r="E53" s="142"/>
      <c r="F53" s="123">
        <f t="shared" si="8"/>
        <v>0</v>
      </c>
      <c r="H53" s="77"/>
    </row>
    <row r="54" spans="1:8" ht="12.75" customHeight="1">
      <c r="A54" s="45"/>
      <c r="B54" s="72" t="s">
        <v>148</v>
      </c>
      <c r="C54" s="114" t="s">
        <v>14</v>
      </c>
      <c r="D54" s="135">
        <v>0</v>
      </c>
      <c r="E54" s="142"/>
      <c r="F54" s="123">
        <f t="shared" si="8"/>
        <v>0</v>
      </c>
      <c r="H54" s="77"/>
    </row>
    <row r="55" spans="1:8" ht="12.75" customHeight="1">
      <c r="A55" s="45"/>
      <c r="B55" s="72" t="s">
        <v>149</v>
      </c>
      <c r="C55" s="114" t="s">
        <v>14</v>
      </c>
      <c r="D55" s="135">
        <v>0</v>
      </c>
      <c r="E55" s="142"/>
      <c r="F55" s="123">
        <f t="shared" ref="F55:F56" si="9">D55*E55</f>
        <v>0</v>
      </c>
      <c r="H55" s="77"/>
    </row>
    <row r="56" spans="1:8" ht="12.75" customHeight="1">
      <c r="A56" s="45"/>
      <c r="B56" s="72" t="s">
        <v>150</v>
      </c>
      <c r="C56" s="114" t="s">
        <v>14</v>
      </c>
      <c r="D56" s="135">
        <v>0</v>
      </c>
      <c r="E56" s="142"/>
      <c r="F56" s="123">
        <f t="shared" si="9"/>
        <v>0</v>
      </c>
      <c r="H56" s="77"/>
    </row>
    <row r="57" spans="1:8" ht="12.75" customHeight="1">
      <c r="A57" s="45"/>
      <c r="B57" s="55"/>
      <c r="C57" s="114"/>
      <c r="D57" s="144"/>
      <c r="E57" s="142"/>
      <c r="F57" s="123"/>
    </row>
    <row r="58" spans="1:8" ht="140.25">
      <c r="A58" s="45">
        <f>+A48+1</f>
        <v>6</v>
      </c>
      <c r="B58" s="251" t="s">
        <v>108</v>
      </c>
      <c r="C58" s="114"/>
      <c r="D58" s="144"/>
      <c r="E58" s="142"/>
      <c r="F58" s="123"/>
      <c r="H58" s="198"/>
    </row>
    <row r="59" spans="1:8" ht="12.75" customHeight="1">
      <c r="A59" s="45"/>
      <c r="B59" s="72" t="s">
        <v>139</v>
      </c>
      <c r="C59" s="114" t="s">
        <v>12</v>
      </c>
      <c r="D59" s="135">
        <v>3</v>
      </c>
      <c r="E59" s="142"/>
      <c r="F59" s="123">
        <f t="shared" ref="F59:F64" si="10">D59*E59</f>
        <v>0</v>
      </c>
      <c r="H59" s="77"/>
    </row>
    <row r="60" spans="1:8" ht="12.75" customHeight="1">
      <c r="A60" s="45"/>
      <c r="B60" s="72" t="s">
        <v>144</v>
      </c>
      <c r="C60" s="114" t="s">
        <v>12</v>
      </c>
      <c r="D60" s="135">
        <v>1</v>
      </c>
      <c r="E60" s="142"/>
      <c r="F60" s="123">
        <f t="shared" si="10"/>
        <v>0</v>
      </c>
      <c r="H60" s="77"/>
    </row>
    <row r="61" spans="1:8" ht="12.75" customHeight="1">
      <c r="A61" s="45"/>
      <c r="B61" s="72" t="s">
        <v>145</v>
      </c>
      <c r="C61" s="114" t="s">
        <v>12</v>
      </c>
      <c r="D61" s="135">
        <v>3</v>
      </c>
      <c r="E61" s="142"/>
      <c r="F61" s="123">
        <f t="shared" si="10"/>
        <v>0</v>
      </c>
      <c r="H61" s="77"/>
    </row>
    <row r="62" spans="1:8" ht="12.75" customHeight="1">
      <c r="A62" s="45"/>
      <c r="B62" s="72" t="s">
        <v>146</v>
      </c>
      <c r="C62" s="114" t="s">
        <v>12</v>
      </c>
      <c r="D62" s="135">
        <v>0</v>
      </c>
      <c r="E62" s="142"/>
      <c r="F62" s="123">
        <f t="shared" si="10"/>
        <v>0</v>
      </c>
      <c r="H62" s="77"/>
    </row>
    <row r="63" spans="1:8" ht="12.75" customHeight="1">
      <c r="A63" s="45"/>
      <c r="B63" s="72" t="s">
        <v>147</v>
      </c>
      <c r="C63" s="114" t="s">
        <v>12</v>
      </c>
      <c r="D63" s="135">
        <v>0</v>
      </c>
      <c r="E63" s="142"/>
      <c r="F63" s="123">
        <f t="shared" si="10"/>
        <v>0</v>
      </c>
      <c r="H63" s="77"/>
    </row>
    <row r="64" spans="1:8" ht="12.75" customHeight="1">
      <c r="A64" s="45"/>
      <c r="B64" s="72" t="s">
        <v>148</v>
      </c>
      <c r="C64" s="114" t="s">
        <v>12</v>
      </c>
      <c r="D64" s="135">
        <v>0</v>
      </c>
      <c r="E64" s="142"/>
      <c r="F64" s="123">
        <f t="shared" si="10"/>
        <v>0</v>
      </c>
      <c r="H64" s="77"/>
    </row>
    <row r="65" spans="1:8" ht="12.75" customHeight="1">
      <c r="A65" s="45"/>
      <c r="B65" s="72" t="s">
        <v>149</v>
      </c>
      <c r="C65" s="114" t="s">
        <v>12</v>
      </c>
      <c r="D65" s="135">
        <v>0</v>
      </c>
      <c r="E65" s="142"/>
      <c r="F65" s="123">
        <f t="shared" ref="F65:F66" si="11">D65*E65</f>
        <v>0</v>
      </c>
      <c r="H65" s="77"/>
    </row>
    <row r="66" spans="1:8" ht="12.75" customHeight="1">
      <c r="A66" s="45"/>
      <c r="B66" s="72" t="s">
        <v>150</v>
      </c>
      <c r="C66" s="114" t="s">
        <v>12</v>
      </c>
      <c r="D66" s="135">
        <v>0</v>
      </c>
      <c r="E66" s="142"/>
      <c r="F66" s="123">
        <f t="shared" si="11"/>
        <v>0</v>
      </c>
      <c r="H66" s="77"/>
    </row>
    <row r="67" spans="1:8" ht="12.75" customHeight="1">
      <c r="A67" s="45"/>
      <c r="B67" s="55"/>
      <c r="C67" s="114"/>
      <c r="D67" s="144"/>
      <c r="E67" s="142"/>
      <c r="F67" s="123"/>
    </row>
    <row r="68" spans="1:8" ht="165.75">
      <c r="A68" s="45">
        <f>+A58+1</f>
        <v>7</v>
      </c>
      <c r="B68" s="59" t="s">
        <v>26</v>
      </c>
      <c r="C68" s="115"/>
      <c r="D68" s="135"/>
      <c r="E68" s="136"/>
      <c r="F68" s="123"/>
      <c r="H68" s="198"/>
    </row>
    <row r="69" spans="1:8" ht="12.75" customHeight="1">
      <c r="A69" s="45"/>
      <c r="B69" s="72" t="s">
        <v>139</v>
      </c>
      <c r="C69" s="115" t="s">
        <v>13</v>
      </c>
      <c r="D69" s="135">
        <v>16.8</v>
      </c>
      <c r="E69" s="136"/>
      <c r="F69" s="123">
        <f t="shared" ref="F69:F74" si="12">D69*E69</f>
        <v>0</v>
      </c>
      <c r="H69" s="51"/>
    </row>
    <row r="70" spans="1:8" ht="12.75" customHeight="1">
      <c r="A70" s="45"/>
      <c r="B70" s="72" t="s">
        <v>144</v>
      </c>
      <c r="C70" s="115" t="s">
        <v>13</v>
      </c>
      <c r="D70" s="135">
        <v>0</v>
      </c>
      <c r="E70" s="136"/>
      <c r="F70" s="123">
        <f t="shared" si="12"/>
        <v>0</v>
      </c>
      <c r="H70" s="51"/>
    </row>
    <row r="71" spans="1:8" ht="12.75" customHeight="1">
      <c r="A71" s="45"/>
      <c r="B71" s="72" t="s">
        <v>145</v>
      </c>
      <c r="C71" s="115" t="s">
        <v>13</v>
      </c>
      <c r="D71" s="135">
        <v>12.2</v>
      </c>
      <c r="E71" s="136"/>
      <c r="F71" s="123">
        <f t="shared" si="12"/>
        <v>0</v>
      </c>
      <c r="H71" s="51"/>
    </row>
    <row r="72" spans="1:8" ht="12.75" customHeight="1">
      <c r="A72" s="45"/>
      <c r="B72" s="72" t="s">
        <v>146</v>
      </c>
      <c r="C72" s="115" t="s">
        <v>13</v>
      </c>
      <c r="D72" s="135">
        <v>0</v>
      </c>
      <c r="E72" s="136"/>
      <c r="F72" s="123">
        <f t="shared" si="12"/>
        <v>0</v>
      </c>
      <c r="H72" s="51"/>
    </row>
    <row r="73" spans="1:8" ht="12.75" customHeight="1">
      <c r="A73" s="45"/>
      <c r="B73" s="72" t="s">
        <v>147</v>
      </c>
      <c r="C73" s="115" t="s">
        <v>13</v>
      </c>
      <c r="D73" s="135">
        <v>0</v>
      </c>
      <c r="E73" s="136"/>
      <c r="F73" s="123">
        <f t="shared" si="12"/>
        <v>0</v>
      </c>
      <c r="H73" s="51"/>
    </row>
    <row r="74" spans="1:8" ht="12.75" customHeight="1">
      <c r="A74" s="45"/>
      <c r="B74" s="72" t="s">
        <v>148</v>
      </c>
      <c r="C74" s="115" t="s">
        <v>13</v>
      </c>
      <c r="D74" s="135">
        <v>0</v>
      </c>
      <c r="E74" s="136"/>
      <c r="F74" s="123">
        <f t="shared" si="12"/>
        <v>0</v>
      </c>
      <c r="H74" s="51"/>
    </row>
    <row r="75" spans="1:8" ht="12.75" customHeight="1">
      <c r="A75" s="45"/>
      <c r="B75" s="72" t="s">
        <v>149</v>
      </c>
      <c r="C75" s="115" t="s">
        <v>13</v>
      </c>
      <c r="D75" s="135">
        <v>1.4</v>
      </c>
      <c r="E75" s="136"/>
      <c r="F75" s="123">
        <f t="shared" ref="F75:F76" si="13">D75*E75</f>
        <v>0</v>
      </c>
      <c r="H75" s="51"/>
    </row>
    <row r="76" spans="1:8" ht="12.75" customHeight="1">
      <c r="A76" s="45"/>
      <c r="B76" s="72" t="s">
        <v>150</v>
      </c>
      <c r="C76" s="115" t="s">
        <v>13</v>
      </c>
      <c r="D76" s="135">
        <v>0</v>
      </c>
      <c r="E76" s="136"/>
      <c r="F76" s="123">
        <f t="shared" si="13"/>
        <v>0</v>
      </c>
      <c r="H76" s="51"/>
    </row>
    <row r="77" spans="1:8" ht="12.75" customHeight="1">
      <c r="A77" s="45"/>
      <c r="B77" s="59"/>
      <c r="C77" s="115"/>
      <c r="D77" s="135"/>
      <c r="E77" s="136"/>
      <c r="F77" s="137"/>
    </row>
    <row r="78" spans="1:8" ht="204">
      <c r="A78" s="45">
        <f>+A68+1</f>
        <v>8</v>
      </c>
      <c r="B78" s="59" t="s">
        <v>27</v>
      </c>
      <c r="C78" s="111"/>
      <c r="D78" s="135"/>
      <c r="E78" s="136"/>
      <c r="F78" s="123"/>
      <c r="H78" s="198"/>
    </row>
    <row r="79" spans="1:8" ht="12.75" customHeight="1">
      <c r="A79" s="45"/>
      <c r="B79" s="72" t="s">
        <v>139</v>
      </c>
      <c r="C79" s="111" t="s">
        <v>14</v>
      </c>
      <c r="D79" s="135">
        <v>26</v>
      </c>
      <c r="E79" s="136"/>
      <c r="F79" s="123">
        <f>D79*E79</f>
        <v>0</v>
      </c>
    </row>
    <row r="80" spans="1:8" ht="12.75" customHeight="1">
      <c r="A80" s="45"/>
      <c r="B80" s="72" t="s">
        <v>144</v>
      </c>
      <c r="C80" s="111" t="s">
        <v>14</v>
      </c>
      <c r="D80" s="135">
        <v>0</v>
      </c>
      <c r="E80" s="136"/>
      <c r="F80" s="123">
        <f t="shared" ref="F80:F84" si="14">D80*E80</f>
        <v>0</v>
      </c>
    </row>
    <row r="81" spans="1:9" ht="12.75" customHeight="1">
      <c r="A81" s="45"/>
      <c r="B81" s="72" t="s">
        <v>145</v>
      </c>
      <c r="C81" s="111" t="s">
        <v>14</v>
      </c>
      <c r="D81" s="135">
        <v>0</v>
      </c>
      <c r="E81" s="136"/>
      <c r="F81" s="123">
        <f t="shared" si="14"/>
        <v>0</v>
      </c>
    </row>
    <row r="82" spans="1:9" ht="12.75" customHeight="1">
      <c r="A82" s="45"/>
      <c r="B82" s="72" t="s">
        <v>146</v>
      </c>
      <c r="C82" s="111" t="s">
        <v>14</v>
      </c>
      <c r="D82" s="135">
        <v>0</v>
      </c>
      <c r="E82" s="136"/>
      <c r="F82" s="123">
        <f t="shared" si="14"/>
        <v>0</v>
      </c>
    </row>
    <row r="83" spans="1:9" ht="12.75" customHeight="1">
      <c r="A83" s="45"/>
      <c r="B83" s="72" t="s">
        <v>147</v>
      </c>
      <c r="C83" s="111" t="s">
        <v>14</v>
      </c>
      <c r="D83" s="135">
        <v>0</v>
      </c>
      <c r="E83" s="136"/>
      <c r="F83" s="123">
        <f t="shared" si="14"/>
        <v>0</v>
      </c>
    </row>
    <row r="84" spans="1:9" ht="12.75" customHeight="1">
      <c r="A84" s="45"/>
      <c r="B84" s="72" t="s">
        <v>148</v>
      </c>
      <c r="C84" s="111" t="s">
        <v>14</v>
      </c>
      <c r="D84" s="135">
        <v>0</v>
      </c>
      <c r="E84" s="136"/>
      <c r="F84" s="123">
        <f t="shared" si="14"/>
        <v>0</v>
      </c>
    </row>
    <row r="85" spans="1:9" ht="12.75" customHeight="1">
      <c r="A85" s="45"/>
      <c r="B85" s="72" t="s">
        <v>149</v>
      </c>
      <c r="C85" s="111" t="s">
        <v>14</v>
      </c>
      <c r="D85" s="135">
        <v>0</v>
      </c>
      <c r="E85" s="136"/>
      <c r="F85" s="123">
        <f t="shared" ref="F85:F86" si="15">D85*E85</f>
        <v>0</v>
      </c>
      <c r="H85" s="51"/>
    </row>
    <row r="86" spans="1:9" ht="12.75" customHeight="1">
      <c r="A86" s="45"/>
      <c r="B86" s="72" t="s">
        <v>150</v>
      </c>
      <c r="C86" s="111" t="s">
        <v>14</v>
      </c>
      <c r="D86" s="135">
        <v>0</v>
      </c>
      <c r="E86" s="136"/>
      <c r="F86" s="123">
        <f t="shared" si="15"/>
        <v>0</v>
      </c>
      <c r="H86" s="51"/>
    </row>
    <row r="87" spans="1:9" ht="12.75" customHeight="1">
      <c r="A87" s="45"/>
      <c r="B87" s="20"/>
      <c r="C87" s="111"/>
      <c r="D87" s="135"/>
      <c r="E87" s="136"/>
      <c r="F87" s="123"/>
    </row>
    <row r="88" spans="1:9" ht="192.75" customHeight="1">
      <c r="A88" s="45">
        <f>+A78+1</f>
        <v>9</v>
      </c>
      <c r="B88" s="59" t="s">
        <v>28</v>
      </c>
      <c r="C88" s="111"/>
      <c r="D88" s="135"/>
      <c r="E88" s="136"/>
      <c r="F88" s="123"/>
      <c r="I88" s="193"/>
    </row>
    <row r="89" spans="1:9" ht="12.75" customHeight="1">
      <c r="A89" s="45"/>
      <c r="B89" s="72" t="s">
        <v>139</v>
      </c>
      <c r="C89" s="111" t="s">
        <v>14</v>
      </c>
      <c r="D89" s="135">
        <v>113</v>
      </c>
      <c r="E89" s="136"/>
      <c r="F89" s="123">
        <f t="shared" ref="F89:F94" si="16">D89*E89</f>
        <v>0</v>
      </c>
      <c r="I89" s="194"/>
    </row>
    <row r="90" spans="1:9" ht="12.75" customHeight="1">
      <c r="A90" s="45"/>
      <c r="B90" s="72" t="s">
        <v>144</v>
      </c>
      <c r="C90" s="111" t="s">
        <v>14</v>
      </c>
      <c r="D90" s="135">
        <v>305</v>
      </c>
      <c r="E90" s="136"/>
      <c r="F90" s="123">
        <f t="shared" si="16"/>
        <v>0</v>
      </c>
      <c r="I90" s="194"/>
    </row>
    <row r="91" spans="1:9" ht="12.75" customHeight="1">
      <c r="A91" s="45"/>
      <c r="B91" s="72" t="s">
        <v>145</v>
      </c>
      <c r="C91" s="111" t="s">
        <v>14</v>
      </c>
      <c r="D91" s="135">
        <v>0</v>
      </c>
      <c r="E91" s="136"/>
      <c r="F91" s="123">
        <f t="shared" si="16"/>
        <v>0</v>
      </c>
      <c r="I91" s="194"/>
    </row>
    <row r="92" spans="1:9" ht="12.75" customHeight="1">
      <c r="A92" s="45"/>
      <c r="B92" s="72" t="s">
        <v>146</v>
      </c>
      <c r="C92" s="111" t="s">
        <v>14</v>
      </c>
      <c r="D92" s="135">
        <v>165</v>
      </c>
      <c r="E92" s="136"/>
      <c r="F92" s="123">
        <f t="shared" si="16"/>
        <v>0</v>
      </c>
      <c r="I92" s="194"/>
    </row>
    <row r="93" spans="1:9" ht="12.75" customHeight="1">
      <c r="A93" s="45"/>
      <c r="B93" s="72" t="s">
        <v>147</v>
      </c>
      <c r="C93" s="111" t="s">
        <v>14</v>
      </c>
      <c r="D93" s="135">
        <v>97.6</v>
      </c>
      <c r="E93" s="136"/>
      <c r="F93" s="123">
        <f t="shared" si="16"/>
        <v>0</v>
      </c>
      <c r="I93" s="194"/>
    </row>
    <row r="94" spans="1:9" ht="12.75" customHeight="1">
      <c r="A94" s="45"/>
      <c r="B94" s="72" t="s">
        <v>148</v>
      </c>
      <c r="C94" s="111" t="s">
        <v>14</v>
      </c>
      <c r="D94" s="135">
        <v>65.900000000000006</v>
      </c>
      <c r="E94" s="136"/>
      <c r="F94" s="123">
        <f t="shared" si="16"/>
        <v>0</v>
      </c>
      <c r="H94" s="188"/>
      <c r="I94" s="194"/>
    </row>
    <row r="95" spans="1:9" ht="12.75" customHeight="1">
      <c r="A95" s="45"/>
      <c r="B95" s="72" t="s">
        <v>149</v>
      </c>
      <c r="C95" s="111" t="s">
        <v>14</v>
      </c>
      <c r="D95" s="135">
        <v>72</v>
      </c>
      <c r="E95" s="136"/>
      <c r="F95" s="123">
        <f t="shared" ref="F95:F96" si="17">D95*E95</f>
        <v>0</v>
      </c>
      <c r="H95" s="188"/>
      <c r="I95" s="194"/>
    </row>
    <row r="96" spans="1:9" ht="12.75" customHeight="1">
      <c r="A96" s="45"/>
      <c r="B96" s="72" t="s">
        <v>150</v>
      </c>
      <c r="C96" s="111" t="s">
        <v>14</v>
      </c>
      <c r="D96" s="135">
        <v>2.1</v>
      </c>
      <c r="E96" s="136"/>
      <c r="F96" s="123">
        <f t="shared" si="17"/>
        <v>0</v>
      </c>
      <c r="H96" s="188"/>
      <c r="I96" s="194"/>
    </row>
    <row r="97" spans="1:6" ht="12.75" customHeight="1">
      <c r="A97" s="45"/>
      <c r="B97" s="72"/>
      <c r="C97" s="111"/>
      <c r="D97" s="135"/>
      <c r="E97" s="136"/>
      <c r="F97" s="123"/>
    </row>
    <row r="98" spans="1:6" ht="12.75" customHeight="1">
      <c r="A98" s="45"/>
      <c r="B98" s="20"/>
      <c r="C98" s="111"/>
      <c r="D98" s="182" t="s">
        <v>139</v>
      </c>
      <c r="E98" s="156"/>
      <c r="F98" s="123">
        <f t="shared" ref="F98:F105" si="18">ROUND(+F89+F79+F69+F59+F49+F39+F29+F19+F9,0)</f>
        <v>0</v>
      </c>
    </row>
    <row r="99" spans="1:6" ht="12.75" customHeight="1">
      <c r="A99" s="45"/>
      <c r="B99" s="20"/>
      <c r="C99" s="111"/>
      <c r="D99" s="182" t="s">
        <v>144</v>
      </c>
      <c r="E99" s="156"/>
      <c r="F99" s="123">
        <f t="shared" si="18"/>
        <v>0</v>
      </c>
    </row>
    <row r="100" spans="1:6" ht="12.75" customHeight="1">
      <c r="A100" s="45"/>
      <c r="B100" s="20"/>
      <c r="C100" s="111"/>
      <c r="D100" s="182" t="s">
        <v>145</v>
      </c>
      <c r="E100" s="156"/>
      <c r="F100" s="123">
        <f t="shared" si="18"/>
        <v>0</v>
      </c>
    </row>
    <row r="101" spans="1:6" ht="12.75" customHeight="1">
      <c r="A101" s="45"/>
      <c r="B101" s="20"/>
      <c r="C101" s="111"/>
      <c r="D101" s="182" t="s">
        <v>146</v>
      </c>
      <c r="E101" s="156"/>
      <c r="F101" s="123">
        <f t="shared" si="18"/>
        <v>0</v>
      </c>
    </row>
    <row r="102" spans="1:6" ht="12.75" customHeight="1">
      <c r="A102" s="45"/>
      <c r="B102" s="20"/>
      <c r="C102" s="111"/>
      <c r="D102" s="182" t="s">
        <v>147</v>
      </c>
      <c r="E102" s="156"/>
      <c r="F102" s="123">
        <f t="shared" si="18"/>
        <v>0</v>
      </c>
    </row>
    <row r="103" spans="1:6" ht="12.75" customHeight="1">
      <c r="A103" s="45"/>
      <c r="B103" s="20"/>
      <c r="C103" s="111"/>
      <c r="D103" s="182" t="s">
        <v>148</v>
      </c>
      <c r="E103" s="156"/>
      <c r="F103" s="123">
        <f t="shared" si="18"/>
        <v>0</v>
      </c>
    </row>
    <row r="104" spans="1:6" ht="12.75" customHeight="1">
      <c r="A104" s="45"/>
      <c r="B104" s="20"/>
      <c r="C104" s="111"/>
      <c r="D104" s="182" t="s">
        <v>149</v>
      </c>
      <c r="E104" s="156"/>
      <c r="F104" s="123">
        <f t="shared" si="18"/>
        <v>0</v>
      </c>
    </row>
    <row r="105" spans="1:6" ht="12.75" customHeight="1">
      <c r="A105" s="45"/>
      <c r="B105" s="20"/>
      <c r="C105" s="111"/>
      <c r="D105" s="182" t="s">
        <v>150</v>
      </c>
      <c r="E105" s="156"/>
      <c r="F105" s="123">
        <f t="shared" si="18"/>
        <v>0</v>
      </c>
    </row>
    <row r="106" spans="1:6" ht="12.75" customHeight="1">
      <c r="A106" s="45"/>
      <c r="B106" s="20"/>
      <c r="C106" s="116"/>
      <c r="D106" s="135"/>
      <c r="E106" s="135"/>
      <c r="F106" s="121"/>
    </row>
    <row r="107" spans="1:6" ht="16.5" thickBot="1">
      <c r="A107" s="22" t="s">
        <v>24</v>
      </c>
      <c r="B107" s="23" t="s">
        <v>25</v>
      </c>
      <c r="C107" s="116"/>
      <c r="D107" s="135"/>
      <c r="E107" s="105" t="s">
        <v>35</v>
      </c>
      <c r="F107" s="105">
        <f>SUM(F98:F106)</f>
        <v>0</v>
      </c>
    </row>
    <row r="108" spans="1:6" ht="15.75" thickTop="1">
      <c r="A108" s="45"/>
      <c r="B108" s="20"/>
      <c r="C108" s="116"/>
      <c r="D108" s="135"/>
      <c r="E108" s="135"/>
      <c r="F108" s="121"/>
    </row>
    <row r="109" spans="1:6">
      <c r="A109" s="45"/>
      <c r="B109" s="20"/>
      <c r="C109" s="116"/>
      <c r="D109" s="135"/>
      <c r="E109" s="135"/>
      <c r="F109" s="121"/>
    </row>
    <row r="110" spans="1:6">
      <c r="A110" s="45"/>
      <c r="B110" s="20"/>
      <c r="C110" s="111"/>
      <c r="D110" s="135"/>
      <c r="E110" s="135"/>
      <c r="F110" s="121"/>
    </row>
    <row r="111" spans="1:6">
      <c r="B111" s="69"/>
      <c r="C111" s="114"/>
      <c r="D111" s="110"/>
      <c r="E111" s="134"/>
      <c r="F111" s="130"/>
    </row>
    <row r="113" spans="2:6">
      <c r="B113" s="66"/>
      <c r="C113" s="117"/>
      <c r="D113" s="138"/>
      <c r="E113" s="139"/>
      <c r="F113" s="123"/>
    </row>
  </sheetData>
  <pageMargins left="0.78740157480314965" right="0.19685039370078741" top="0.59055118110236227" bottom="0.59055118110236227" header="0" footer="0.19685039370078741"/>
  <pageSetup paperSize="9" scale="95" orientation="portrait" r:id="rId1"/>
  <headerFooter>
    <oddFooter>Stran &amp;P</oddFooter>
  </headerFooter>
  <colBreaks count="1" manualBreakCount="1">
    <brk id="6" max="10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nsl</vt:lpstr>
      <vt:lpstr>skREK</vt:lpstr>
      <vt:lpstr>Rfk</vt:lpstr>
      <vt:lpstr>predD</vt:lpstr>
      <vt:lpstr>zemBetD</vt:lpstr>
      <vt:lpstr>kan</vt:lpstr>
      <vt:lpstr>zakljD</vt:lpstr>
      <vt:lpstr>Rmet</vt:lpstr>
      <vt:lpstr>prD</vt:lpstr>
      <vt:lpstr>zbD</vt:lpstr>
      <vt:lpstr>kanal</vt:lpstr>
      <vt:lpstr>zakljuD</vt:lpstr>
      <vt:lpstr>fekalna osnovni podatki</vt:lpstr>
      <vt:lpstr>ČRP-grd</vt:lpstr>
      <vt:lpstr>ČRP str</vt:lpstr>
      <vt:lpstr>crp ELprikljucek gd</vt:lpstr>
      <vt:lpstr>ĆRP NN priklj ELmont dela</vt:lpstr>
      <vt:lpstr>ČRP ELmont dela</vt:lpstr>
      <vt:lpstr>RekVOD</vt:lpstr>
      <vt:lpstr>predD VOD</vt:lpstr>
      <vt:lpstr>zemBetD VOD</vt:lpstr>
      <vt:lpstr>mont delaVOD</vt:lpstr>
      <vt:lpstr>zakljD VOD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Iztok</dc:creator>
  <cp:lastModifiedBy>Uporabnik</cp:lastModifiedBy>
  <cp:lastPrinted>2020-10-05T08:18:58Z</cp:lastPrinted>
  <dcterms:created xsi:type="dcterms:W3CDTF">2014-12-11T07:13:27Z</dcterms:created>
  <dcterms:modified xsi:type="dcterms:W3CDTF">2020-10-12T11:48:00Z</dcterms:modified>
</cp:coreProperties>
</file>