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predD" sheetId="5" r:id="rId4"/>
    <sheet name="zemBetD" sheetId="7" r:id="rId5"/>
    <sheet name="kan" sheetId="8" r:id="rId6"/>
    <sheet name="zakljD" sheetId="9" r:id="rId7"/>
    <sheet name="fekalna osnovni podatki" sheetId="34" r:id="rId8"/>
    <sheet name="vodovod" sheetId="74" r:id="rId9"/>
    <sheet name="ČRP-grd kolomban" sheetId="33" r:id="rId10"/>
    <sheet name="ČRP-grd bozici" sheetId="71" r:id="rId11"/>
    <sheet name="ĆRP str kolomban" sheetId="39" r:id="rId12"/>
    <sheet name="ĆRP str bozici" sheetId="72" r:id="rId13"/>
    <sheet name="NN- crp Bozici" sheetId="75" r:id="rId14"/>
    <sheet name="NN- crp Kolomban" sheetId="76" r:id="rId15"/>
    <sheet name="Telem- crp Božiči" sheetId="78" r:id="rId16"/>
    <sheet name="Telem- crp Kolomban" sheetId="77" r:id="rId17"/>
  </sheets>
  <definedNames>
    <definedName name="_Hlk531082217" localSheetId="13">'NN- crp Bozici'!#REF!</definedName>
    <definedName name="_Hlk531082217" localSheetId="14">'NN- crp Kolomban'!#REF!</definedName>
    <definedName name="_Hlk531082217" localSheetId="15">'Telem- crp Božiči'!#REF!</definedName>
    <definedName name="_Hlk531082217" localSheetId="16">'Telem- crp Kolomban'!#REF!</definedName>
    <definedName name="_Hlk531198590" localSheetId="13">'NN- crp Bozici'!$A$126</definedName>
    <definedName name="_Hlk531198590" localSheetId="14">'NN- crp Kolomban'!#REF!</definedName>
    <definedName name="_Hlk531198590" localSheetId="15">'Telem- crp Božiči'!#REF!</definedName>
    <definedName name="_Hlk531198590" localSheetId="16">'Telem- crp Kolomban'!#REF!</definedName>
    <definedName name="_xlnm.Print_Titles" localSheetId="10">'ČRP-grd bozici'!$8:$9</definedName>
    <definedName name="_xlnm.Print_Titles" localSheetId="9">'ČRP-grd kolomban'!$8:$9</definedName>
    <definedName name="_xlnm.Print_Titles" localSheetId="5">kan!$9:$10</definedName>
    <definedName name="_xlnm.Print_Titles" localSheetId="13">'NN- crp Bozici'!$19:$20</definedName>
    <definedName name="_xlnm.Print_Titles" localSheetId="14">'NN- crp Kolomban'!$21:$22</definedName>
    <definedName name="_xlnm.Print_Titles" localSheetId="3">predD!$8:$9</definedName>
    <definedName name="_xlnm.Print_Titles" localSheetId="15">'Telem- crp Božiči'!#REF!</definedName>
    <definedName name="_xlnm.Print_Titles" localSheetId="16">'Telem- crp Kolomban'!#REF!</definedName>
    <definedName name="_xlnm.Print_Titles" localSheetId="8">vodovod!$20:$21</definedName>
    <definedName name="_xlnm.Print_Titles" localSheetId="6">zakljD!$9:$10</definedName>
    <definedName name="_xlnm.Print_Titles" localSheetId="4">zemBetD!$38:$39</definedName>
  </definedNames>
  <calcPr calcId="162913"/>
</workbook>
</file>

<file path=xl/calcChain.xml><?xml version="1.0" encoding="utf-8"?>
<calcChain xmlns="http://schemas.openxmlformats.org/spreadsheetml/2006/main">
  <c r="F34" i="39" l="1"/>
  <c r="F38" i="72"/>
  <c r="F54" i="71" l="1"/>
  <c r="F34" i="71"/>
  <c r="F54" i="33"/>
  <c r="F34" i="33"/>
  <c r="F62" i="33" l="1"/>
  <c r="F60" i="33"/>
  <c r="F58" i="33"/>
  <c r="F62" i="71"/>
  <c r="F58" i="71"/>
  <c r="F60" i="71"/>
  <c r="F30" i="72" l="1"/>
  <c r="F15" i="72" l="1"/>
  <c r="A15" i="72" l="1"/>
  <c r="A17" i="72" s="1"/>
  <c r="A19" i="72" s="1"/>
  <c r="E18" i="2" l="1"/>
  <c r="F112" i="76" l="1"/>
  <c r="F125" i="76"/>
  <c r="F129" i="76"/>
  <c r="F138" i="76"/>
  <c r="F149" i="76"/>
  <c r="F155" i="76"/>
  <c r="F107" i="76"/>
  <c r="F46" i="76"/>
  <c r="F38" i="76"/>
  <c r="F51" i="76"/>
  <c r="F55" i="76"/>
  <c r="F64" i="76"/>
  <c r="F70" i="76"/>
  <c r="F77" i="76"/>
  <c r="F81" i="76"/>
  <c r="F88" i="76"/>
  <c r="F92" i="76"/>
  <c r="F97" i="76"/>
  <c r="F30" i="76"/>
  <c r="F124" i="75"/>
  <c r="F137" i="75"/>
  <c r="F141" i="75"/>
  <c r="F150" i="75"/>
  <c r="F161" i="75"/>
  <c r="F167" i="75"/>
  <c r="F171" i="75"/>
  <c r="F119" i="75"/>
  <c r="F37" i="75"/>
  <c r="F45" i="75"/>
  <c r="F50" i="75"/>
  <c r="F54" i="75"/>
  <c r="F63" i="75"/>
  <c r="F69" i="75"/>
  <c r="F76" i="75"/>
  <c r="F79" i="75"/>
  <c r="F86" i="75"/>
  <c r="F90" i="75"/>
  <c r="F95" i="75"/>
  <c r="F104" i="75"/>
  <c r="F109" i="75"/>
  <c r="F29" i="75"/>
  <c r="F157" i="76" l="1"/>
  <c r="F15" i="76" s="1"/>
  <c r="F173" i="75"/>
  <c r="F13" i="75" s="1"/>
  <c r="F99" i="76"/>
  <c r="F14" i="76" s="1"/>
  <c r="F111" i="75"/>
  <c r="F12" i="75" s="1"/>
  <c r="F17" i="76" l="1"/>
  <c r="F13" i="72"/>
  <c r="F15" i="75" l="1"/>
  <c r="F176" i="74"/>
  <c r="F172" i="74"/>
  <c r="D166" i="74"/>
  <c r="F164" i="74"/>
  <c r="F163" i="74"/>
  <c r="F162" i="74"/>
  <c r="F159" i="74"/>
  <c r="F158" i="74"/>
  <c r="F154" i="74"/>
  <c r="F153" i="74"/>
  <c r="F152" i="74"/>
  <c r="F151" i="74"/>
  <c r="F150" i="74"/>
  <c r="F149" i="74"/>
  <c r="F148" i="74"/>
  <c r="F147" i="74"/>
  <c r="F146" i="74"/>
  <c r="F145" i="74"/>
  <c r="F144" i="74"/>
  <c r="F143" i="74"/>
  <c r="F141" i="74"/>
  <c r="F140" i="74"/>
  <c r="F139" i="74"/>
  <c r="F138" i="74"/>
  <c r="F137" i="74"/>
  <c r="F136" i="74"/>
  <c r="F135" i="74"/>
  <c r="F134" i="74"/>
  <c r="F133" i="74"/>
  <c r="F132" i="74"/>
  <c r="F131" i="74"/>
  <c r="F130" i="74"/>
  <c r="F129" i="74"/>
  <c r="F128" i="74"/>
  <c r="F127" i="74"/>
  <c r="F126" i="74"/>
  <c r="F125" i="74"/>
  <c r="F124" i="74"/>
  <c r="F123" i="74"/>
  <c r="F119" i="74"/>
  <c r="F118" i="74"/>
  <c r="F117" i="74"/>
  <c r="F116" i="74"/>
  <c r="F115" i="74"/>
  <c r="F114" i="74"/>
  <c r="F113" i="74"/>
  <c r="F112" i="74"/>
  <c r="F111" i="74"/>
  <c r="F110" i="74"/>
  <c r="F108" i="74"/>
  <c r="F107" i="74"/>
  <c r="F94" i="74"/>
  <c r="D92" i="74"/>
  <c r="F92" i="74" s="1"/>
  <c r="F88" i="74"/>
  <c r="F86" i="74"/>
  <c r="D84" i="74"/>
  <c r="F84" i="74" s="1"/>
  <c r="F82" i="74"/>
  <c r="A81" i="74"/>
  <c r="A84" i="74" s="1"/>
  <c r="A86" i="74" s="1"/>
  <c r="A88" i="74" s="1"/>
  <c r="A90" i="74" s="1"/>
  <c r="A92" i="74" s="1"/>
  <c r="A94" i="74" s="1"/>
  <c r="A96" i="74" s="1"/>
  <c r="A98" i="74" s="1"/>
  <c r="F79" i="74"/>
  <c r="F76" i="74"/>
  <c r="F73" i="74"/>
  <c r="F71" i="74"/>
  <c r="F70" i="74"/>
  <c r="F69" i="74"/>
  <c r="F66" i="74"/>
  <c r="D59" i="74"/>
  <c r="F59" i="74" s="1"/>
  <c r="F58" i="74"/>
  <c r="D55" i="74"/>
  <c r="F55" i="74" s="1"/>
  <c r="F53" i="74"/>
  <c r="F52" i="74"/>
  <c r="F50" i="74"/>
  <c r="F49" i="74"/>
  <c r="F48" i="74"/>
  <c r="D47" i="74"/>
  <c r="F47" i="74" s="1"/>
  <c r="F45" i="74"/>
  <c r="D44" i="74"/>
  <c r="F44" i="74" s="1"/>
  <c r="D43" i="74"/>
  <c r="F43" i="74" s="1"/>
  <c r="A43" i="74"/>
  <c r="A44" i="74" s="1"/>
  <c r="A45" i="74" s="1"/>
  <c r="A46" i="74" s="1"/>
  <c r="A47" i="74" s="1"/>
  <c r="D42" i="74"/>
  <c r="D41" i="74"/>
  <c r="F41" i="74" s="1"/>
  <c r="D40" i="74"/>
  <c r="F40" i="74" s="1"/>
  <c r="F39" i="74"/>
  <c r="D31" i="74"/>
  <c r="D36" i="74" s="1"/>
  <c r="F36" i="74" s="1"/>
  <c r="D30" i="74"/>
  <c r="D54" i="74" s="1"/>
  <c r="F54" i="74" s="1"/>
  <c r="D29" i="74"/>
  <c r="F29" i="74" s="1"/>
  <c r="A29" i="74"/>
  <c r="A30" i="74" s="1"/>
  <c r="A31" i="74" s="1"/>
  <c r="F28" i="74"/>
  <c r="F27" i="74"/>
  <c r="F26" i="74"/>
  <c r="F25" i="74"/>
  <c r="E17" i="2" l="1"/>
  <c r="D56" i="74"/>
  <c r="F56" i="74" s="1"/>
  <c r="F42" i="74"/>
  <c r="D90" i="74"/>
  <c r="F90" i="74" s="1"/>
  <c r="F98" i="74" s="1"/>
  <c r="D96" i="74"/>
  <c r="F96" i="74" s="1"/>
  <c r="A54" i="74"/>
  <c r="A55" i="74" s="1"/>
  <c r="A56" i="74" s="1"/>
  <c r="A57" i="74" s="1"/>
  <c r="A49" i="74"/>
  <c r="A50" i="74" s="1"/>
  <c r="A51" i="74" s="1"/>
  <c r="F178" i="74"/>
  <c r="F15" i="74" s="1"/>
  <c r="D34" i="74"/>
  <c r="F34" i="74" s="1"/>
  <c r="F30" i="74"/>
  <c r="D46" i="74"/>
  <c r="F46" i="74" s="1"/>
  <c r="D38" i="74"/>
  <c r="F38" i="74" s="1"/>
  <c r="F100" i="74" l="1"/>
  <c r="F14" i="74" s="1"/>
  <c r="F61" i="74"/>
  <c r="F13" i="74" s="1"/>
  <c r="F17" i="74" l="1"/>
  <c r="E12" i="2" s="1"/>
  <c r="D144" i="9" l="1"/>
  <c r="F144" i="9" s="1"/>
  <c r="D145" i="9"/>
  <c r="F145" i="9" s="1"/>
  <c r="D146" i="9"/>
  <c r="F146" i="9" s="1"/>
  <c r="D147" i="9"/>
  <c r="F147" i="9" s="1"/>
  <c r="D149" i="9"/>
  <c r="F149" i="9" s="1"/>
  <c r="D150" i="9"/>
  <c r="F150" i="9" s="1"/>
  <c r="D151" i="9"/>
  <c r="F151" i="9" s="1"/>
  <c r="D152" i="9"/>
  <c r="F152" i="9" s="1"/>
  <c r="D153" i="9"/>
  <c r="F153" i="9" s="1"/>
  <c r="D80" i="9"/>
  <c r="F80" i="9" s="1"/>
  <c r="D81" i="9"/>
  <c r="F81" i="9" s="1"/>
  <c r="D82" i="9"/>
  <c r="F82" i="9" s="1"/>
  <c r="D83" i="9"/>
  <c r="F83" i="9" s="1"/>
  <c r="D85" i="9"/>
  <c r="F85" i="9" s="1"/>
  <c r="D86" i="9"/>
  <c r="F86" i="9" s="1"/>
  <c r="D87" i="9"/>
  <c r="F87" i="9" s="1"/>
  <c r="D88" i="9"/>
  <c r="F88" i="9" s="1"/>
  <c r="D89" i="9"/>
  <c r="F89" i="9" s="1"/>
  <c r="D48" i="9"/>
  <c r="D49" i="9"/>
  <c r="D50" i="9"/>
  <c r="D51" i="9"/>
  <c r="D53" i="9"/>
  <c r="D54" i="9"/>
  <c r="D55" i="9"/>
  <c r="D56" i="9"/>
  <c r="D57" i="9"/>
  <c r="D16" i="8" l="1"/>
  <c r="D17" i="8"/>
  <c r="D18" i="8"/>
  <c r="D19" i="8"/>
  <c r="D21" i="8"/>
  <c r="D22" i="8"/>
  <c r="D23" i="8"/>
  <c r="D24" i="8"/>
  <c r="D25" i="8"/>
  <c r="D214" i="7"/>
  <c r="D212" i="7"/>
  <c r="D213" i="7"/>
  <c r="D211" i="7"/>
  <c r="D210" i="7"/>
  <c r="D207" i="7"/>
  <c r="D205" i="7"/>
  <c r="D93" i="7"/>
  <c r="D94" i="7"/>
  <c r="D95" i="7"/>
  <c r="D96" i="7"/>
  <c r="D98" i="7"/>
  <c r="D99" i="7"/>
  <c r="D100" i="7"/>
  <c r="D101" i="7"/>
  <c r="D102" i="7"/>
  <c r="D92" i="7"/>
  <c r="D77" i="7"/>
  <c r="D78" i="7"/>
  <c r="D79" i="7"/>
  <c r="D80" i="7"/>
  <c r="D82" i="7"/>
  <c r="D83" i="7"/>
  <c r="D84" i="7"/>
  <c r="D85" i="7"/>
  <c r="D86" i="7"/>
  <c r="D76" i="7"/>
  <c r="D60" i="5"/>
  <c r="D61" i="5"/>
  <c r="D62" i="5"/>
  <c r="D63" i="5"/>
  <c r="D65" i="5"/>
  <c r="D66" i="5"/>
  <c r="D67" i="5"/>
  <c r="D68" i="5"/>
  <c r="D69" i="5"/>
  <c r="D61" i="7"/>
  <c r="D62" i="7"/>
  <c r="D63" i="7"/>
  <c r="D64" i="7"/>
  <c r="D66" i="7"/>
  <c r="D67" i="7"/>
  <c r="D68" i="7"/>
  <c r="D69" i="7"/>
  <c r="D70" i="7"/>
  <c r="D60" i="7"/>
  <c r="D45" i="7"/>
  <c r="D46" i="7"/>
  <c r="D47" i="7"/>
  <c r="D48" i="7"/>
  <c r="D50" i="7"/>
  <c r="D51" i="7"/>
  <c r="D52" i="7"/>
  <c r="D53" i="7"/>
  <c r="D54" i="7"/>
  <c r="D44" i="7"/>
  <c r="D135" i="5"/>
  <c r="D16" i="9" s="1"/>
  <c r="F16" i="9" s="1"/>
  <c r="D136" i="5"/>
  <c r="D17" i="9" s="1"/>
  <c r="F17" i="9" s="1"/>
  <c r="D137" i="5"/>
  <c r="D18" i="9" s="1"/>
  <c r="F18" i="9" s="1"/>
  <c r="D138" i="5"/>
  <c r="D19" i="9" s="1"/>
  <c r="F19" i="9" s="1"/>
  <c r="D140" i="5"/>
  <c r="D21" i="9" s="1"/>
  <c r="F21" i="9" s="1"/>
  <c r="D141" i="5"/>
  <c r="D22" i="9" s="1"/>
  <c r="F22" i="9" s="1"/>
  <c r="D142" i="5"/>
  <c r="D23" i="9" s="1"/>
  <c r="F23" i="9" s="1"/>
  <c r="D143" i="5"/>
  <c r="D24" i="9" s="1"/>
  <c r="F24" i="9" s="1"/>
  <c r="D144" i="5"/>
  <c r="D25" i="9" s="1"/>
  <c r="F25" i="9" s="1"/>
  <c r="D55" i="7" l="1"/>
  <c r="D76" i="5"/>
  <c r="D78" i="5"/>
  <c r="D80" i="5"/>
  <c r="D81" i="5"/>
  <c r="D82" i="5"/>
  <c r="D84" i="5"/>
  <c r="D59" i="5"/>
  <c r="A38" i="72" l="1"/>
  <c r="F36" i="72"/>
  <c r="F35" i="72"/>
  <c r="F34" i="72"/>
  <c r="F33" i="72"/>
  <c r="F32" i="72"/>
  <c r="F31" i="72"/>
  <c r="F29" i="72"/>
  <c r="F28" i="72"/>
  <c r="F27" i="72"/>
  <c r="F26" i="72"/>
  <c r="F25" i="72"/>
  <c r="F24" i="72"/>
  <c r="F23" i="72"/>
  <c r="F22" i="72"/>
  <c r="F21" i="72"/>
  <c r="F20" i="72"/>
  <c r="F17" i="72"/>
  <c r="F11" i="72"/>
  <c r="F56" i="71"/>
  <c r="F52" i="71"/>
  <c r="F50" i="71"/>
  <c r="F48" i="71"/>
  <c r="D46" i="71"/>
  <c r="F46" i="71" s="1"/>
  <c r="D44" i="71"/>
  <c r="F44" i="71" s="1"/>
  <c r="F42" i="71"/>
  <c r="D40" i="71"/>
  <c r="F40" i="71" s="1"/>
  <c r="D38" i="71"/>
  <c r="F38" i="71" s="1"/>
  <c r="D36" i="71"/>
  <c r="F36" i="71" s="1"/>
  <c r="D32" i="71"/>
  <c r="F32" i="71" s="1"/>
  <c r="D30" i="71"/>
  <c r="F30" i="71" s="1"/>
  <c r="D28" i="71"/>
  <c r="F28" i="71" s="1"/>
  <c r="D19" i="71"/>
  <c r="D22" i="71" s="1"/>
  <c r="F22" i="71" s="1"/>
  <c r="A19" i="71"/>
  <c r="A28" i="71" s="1"/>
  <c r="A30" i="71" s="1"/>
  <c r="A32" i="71" s="1"/>
  <c r="A34" i="71" s="1"/>
  <c r="A36" i="71" s="1"/>
  <c r="A38" i="71" s="1"/>
  <c r="A40" i="71" s="1"/>
  <c r="A42" i="71" s="1"/>
  <c r="A44" i="71" s="1"/>
  <c r="A46" i="71" s="1"/>
  <c r="A48" i="71" s="1"/>
  <c r="A50" i="71" s="1"/>
  <c r="A52" i="71" s="1"/>
  <c r="A54" i="71" s="1"/>
  <c r="A56" i="71" s="1"/>
  <c r="A58" i="71" s="1"/>
  <c r="A60" i="71" s="1"/>
  <c r="A62" i="71" s="1"/>
  <c r="F17" i="71"/>
  <c r="F16" i="71"/>
  <c r="F15" i="71"/>
  <c r="F14" i="71"/>
  <c r="F32" i="39"/>
  <c r="F31" i="39"/>
  <c r="F30" i="39"/>
  <c r="F29" i="39"/>
  <c r="D19" i="33"/>
  <c r="D24" i="71" l="1"/>
  <c r="F24" i="71" s="1"/>
  <c r="F40" i="72"/>
  <c r="D26" i="71"/>
  <c r="F26" i="71" s="1"/>
  <c r="F64" i="71" l="1"/>
  <c r="D14" i="33"/>
  <c r="A61" i="8" l="1"/>
  <c r="D140" i="8" l="1"/>
  <c r="F130" i="8"/>
  <c r="F129" i="8"/>
  <c r="D122" i="8"/>
  <c r="D119" i="8"/>
  <c r="D118" i="8"/>
  <c r="F112" i="8"/>
  <c r="D204" i="7"/>
  <c r="D123" i="8" l="1"/>
  <c r="F113" i="8"/>
  <c r="F132" i="8"/>
  <c r="F115" i="8"/>
  <c r="F131" i="8"/>
  <c r="F114" i="8"/>
  <c r="F118" i="8" l="1"/>
  <c r="F119" i="8"/>
  <c r="F116" i="8"/>
  <c r="F133" i="8"/>
  <c r="F135" i="8" l="1"/>
  <c r="F120" i="8"/>
  <c r="F122" i="8" l="1"/>
  <c r="F121" i="8"/>
  <c r="F136" i="8"/>
  <c r="F137" i="8" l="1"/>
  <c r="F139" i="8" l="1"/>
  <c r="F138" i="8"/>
  <c r="B1" i="2" l="1"/>
  <c r="A34" i="39" l="1"/>
  <c r="A19" i="33"/>
  <c r="A28" i="33" s="1"/>
  <c r="A30" i="33" s="1"/>
  <c r="A32" i="33" s="1"/>
  <c r="A34" i="33" s="1"/>
  <c r="A36" i="33" s="1"/>
  <c r="A38" i="33" s="1"/>
  <c r="A40" i="33" s="1"/>
  <c r="A42" i="33" s="1"/>
  <c r="A44" i="33" s="1"/>
  <c r="A46" i="33" s="1"/>
  <c r="A48" i="33" s="1"/>
  <c r="A50" i="33" s="1"/>
  <c r="A52" i="33" s="1"/>
  <c r="A54" i="33" s="1"/>
  <c r="A56" i="33" s="1"/>
  <c r="A58" i="33" s="1"/>
  <c r="A60" i="33" s="1"/>
  <c r="A62" i="33" s="1"/>
  <c r="D17" i="33"/>
  <c r="F17" i="33" s="1"/>
  <c r="D16" i="33"/>
  <c r="F16" i="33" s="1"/>
  <c r="D15" i="33"/>
  <c r="F15" i="33" s="1"/>
  <c r="F14" i="33"/>
  <c r="F28" i="39"/>
  <c r="F27" i="39"/>
  <c r="F26" i="39"/>
  <c r="F25" i="39"/>
  <c r="F24" i="39"/>
  <c r="F23" i="39"/>
  <c r="F22" i="39"/>
  <c r="F21" i="39"/>
  <c r="F20" i="39"/>
  <c r="F19" i="39"/>
  <c r="F18" i="39"/>
  <c r="F17" i="39"/>
  <c r="F16" i="39"/>
  <c r="F13" i="39"/>
  <c r="F11" i="39"/>
  <c r="F36" i="39" l="1"/>
  <c r="E16" i="2" s="1"/>
  <c r="B4" i="2" l="1"/>
  <c r="B3" i="2"/>
  <c r="B2" i="2"/>
  <c r="B5" i="7" l="1"/>
  <c r="B5" i="8" s="1"/>
  <c r="D143" i="9"/>
  <c r="D79" i="9"/>
  <c r="D90" i="9" s="1"/>
  <c r="F63" i="9"/>
  <c r="D47" i="9"/>
  <c r="D41" i="9"/>
  <c r="D37" i="9"/>
  <c r="D34" i="9"/>
  <c r="D33" i="9"/>
  <c r="D32" i="9"/>
  <c r="D31" i="9"/>
  <c r="D156" i="8"/>
  <c r="F145" i="8"/>
  <c r="D90" i="8"/>
  <c r="D86" i="8"/>
  <c r="F80" i="8"/>
  <c r="D75" i="8"/>
  <c r="F65" i="8"/>
  <c r="F64" i="8"/>
  <c r="F48" i="8"/>
  <c r="D58" i="8"/>
  <c r="D41" i="8"/>
  <c r="D34" i="8"/>
  <c r="D40" i="8"/>
  <c r="D39" i="8"/>
  <c r="D38" i="8"/>
  <c r="D37" i="8"/>
  <c r="D35" i="8"/>
  <c r="D33" i="8"/>
  <c r="D32" i="8"/>
  <c r="D31" i="8"/>
  <c r="D15" i="8"/>
  <c r="D156" i="5"/>
  <c r="D153" i="5"/>
  <c r="D151" i="5"/>
  <c r="F149" i="5"/>
  <c r="D105" i="9"/>
  <c r="D121" i="9" s="1"/>
  <c r="D98" i="9"/>
  <c r="D114" i="9" s="1"/>
  <c r="D104" i="9"/>
  <c r="D120" i="9" s="1"/>
  <c r="D103" i="9"/>
  <c r="D119" i="9" s="1"/>
  <c r="D99" i="9"/>
  <c r="D115" i="9" s="1"/>
  <c r="D134" i="5"/>
  <c r="D40" i="9"/>
  <c r="D38" i="9"/>
  <c r="D35" i="9"/>
  <c r="F119" i="5"/>
  <c r="D99" i="5"/>
  <c r="D97" i="5"/>
  <c r="D96" i="5"/>
  <c r="D95" i="5"/>
  <c r="D93" i="5"/>
  <c r="D91" i="5"/>
  <c r="F59" i="5"/>
  <c r="F45" i="5"/>
  <c r="F44" i="5"/>
  <c r="F29" i="5"/>
  <c r="D24" i="5"/>
  <c r="D23" i="5"/>
  <c r="D22" i="5"/>
  <c r="D21" i="5"/>
  <c r="D20" i="5"/>
  <c r="D18" i="5"/>
  <c r="D17" i="5"/>
  <c r="D16" i="5"/>
  <c r="D15" i="5"/>
  <c r="D14" i="5"/>
  <c r="F14" i="5" s="1"/>
  <c r="D21" i="7"/>
  <c r="D150" i="7" s="1"/>
  <c r="D20" i="7"/>
  <c r="D149" i="7" s="1"/>
  <c r="D19" i="7"/>
  <c r="D148" i="7" s="1"/>
  <c r="D18" i="7"/>
  <c r="D147" i="7" s="1"/>
  <c r="D17" i="7"/>
  <c r="D146" i="7" s="1"/>
  <c r="D16" i="7"/>
  <c r="D15" i="7"/>
  <c r="D144" i="7" s="1"/>
  <c r="D14" i="7"/>
  <c r="D143" i="7" s="1"/>
  <c r="D13" i="7"/>
  <c r="D142" i="7" s="1"/>
  <c r="D12" i="7"/>
  <c r="D141" i="7" s="1"/>
  <c r="G21" i="7"/>
  <c r="F21" i="7"/>
  <c r="E21" i="7"/>
  <c r="D182" i="7" s="1"/>
  <c r="D198" i="7" s="1"/>
  <c r="F20" i="7"/>
  <c r="E20" i="7"/>
  <c r="D181" i="7" s="1"/>
  <c r="D197" i="7" s="1"/>
  <c r="G19" i="7"/>
  <c r="F19" i="7"/>
  <c r="E19" i="7"/>
  <c r="G18" i="7"/>
  <c r="F18" i="7"/>
  <c r="E18" i="7"/>
  <c r="D179" i="7" s="1"/>
  <c r="D195" i="7" s="1"/>
  <c r="G17" i="7"/>
  <c r="F17" i="7"/>
  <c r="E17" i="7"/>
  <c r="G16" i="7"/>
  <c r="F16" i="7"/>
  <c r="E16" i="7"/>
  <c r="G15" i="7"/>
  <c r="F15" i="7"/>
  <c r="E15" i="7"/>
  <c r="F14" i="7"/>
  <c r="D271" i="7" s="1"/>
  <c r="E14" i="7"/>
  <c r="G13" i="7"/>
  <c r="F13" i="7"/>
  <c r="E13" i="7"/>
  <c r="F12" i="7"/>
  <c r="E12" i="7"/>
  <c r="D173" i="7" s="1"/>
  <c r="D189" i="7" s="1"/>
  <c r="F11" i="7"/>
  <c r="E11" i="7"/>
  <c r="D172" i="7" s="1"/>
  <c r="D188" i="7" s="1"/>
  <c r="D11" i="7"/>
  <c r="D140" i="7" s="1"/>
  <c r="F140" i="7" s="1"/>
  <c r="B4" i="5"/>
  <c r="B3" i="5"/>
  <c r="B2" i="5"/>
  <c r="B1" i="5"/>
  <c r="B4" i="34"/>
  <c r="B3" i="34"/>
  <c r="B2" i="34"/>
  <c r="B1" i="34"/>
  <c r="G19" i="34"/>
  <c r="G13" i="34"/>
  <c r="G11" i="34"/>
  <c r="G10" i="34"/>
  <c r="D247" i="7"/>
  <c r="F236" i="7"/>
  <c r="F127" i="7"/>
  <c r="F125" i="7"/>
  <c r="F124" i="7"/>
  <c r="F108" i="7"/>
  <c r="F92" i="7"/>
  <c r="F76" i="7"/>
  <c r="D133" i="7"/>
  <c r="D132" i="7"/>
  <c r="D131" i="7"/>
  <c r="D128" i="7"/>
  <c r="F128" i="7" s="1"/>
  <c r="D36" i="7"/>
  <c r="D117" i="7"/>
  <c r="D116" i="7"/>
  <c r="D115" i="7"/>
  <c r="D112" i="7"/>
  <c r="F110" i="7"/>
  <c r="B4" i="7"/>
  <c r="B4" i="8" s="1"/>
  <c r="B3" i="7"/>
  <c r="B3" i="8" s="1"/>
  <c r="B2" i="7"/>
  <c r="B2" i="8" s="1"/>
  <c r="B1" i="7"/>
  <c r="B1" i="8" s="1"/>
  <c r="D176" i="7" l="1"/>
  <c r="D192" i="7" s="1"/>
  <c r="D180" i="7"/>
  <c r="D196" i="7" s="1"/>
  <c r="D174" i="7"/>
  <c r="D190" i="7" s="1"/>
  <c r="D75" i="5"/>
  <c r="D90" i="5" s="1"/>
  <c r="F90" i="5" s="1"/>
  <c r="F134" i="5"/>
  <c r="D15" i="9"/>
  <c r="F15" i="9" s="1"/>
  <c r="D77" i="5"/>
  <c r="D92" i="5" s="1"/>
  <c r="F92" i="5" s="1"/>
  <c r="D258" i="7"/>
  <c r="D291" i="7" s="1"/>
  <c r="D162" i="7"/>
  <c r="D137" i="9"/>
  <c r="F137" i="9" s="1"/>
  <c r="F121" i="9"/>
  <c r="D272" i="7"/>
  <c r="G20" i="7"/>
  <c r="D83" i="5"/>
  <c r="D98" i="5" s="1"/>
  <c r="E4" i="3"/>
  <c r="D254" i="7"/>
  <c r="D287" i="7" s="1"/>
  <c r="F287" i="7" s="1"/>
  <c r="D158" i="7"/>
  <c r="F119" i="9"/>
  <c r="D135" i="9"/>
  <c r="F135" i="9" s="1"/>
  <c r="E2" i="3"/>
  <c r="D163" i="7"/>
  <c r="D259" i="7"/>
  <c r="D292" i="7" s="1"/>
  <c r="D262" i="7"/>
  <c r="D295" i="7" s="1"/>
  <c r="D166" i="7"/>
  <c r="D130" i="9"/>
  <c r="F130" i="9" s="1"/>
  <c r="F114" i="9"/>
  <c r="E3" i="3"/>
  <c r="D131" i="9"/>
  <c r="F131" i="9" s="1"/>
  <c r="F115" i="9"/>
  <c r="E1" i="3"/>
  <c r="D175" i="7"/>
  <c r="D191" i="7" s="1"/>
  <c r="D256" i="7"/>
  <c r="D289" i="7" s="1"/>
  <c r="D160" i="7"/>
  <c r="D178" i="7"/>
  <c r="D194" i="7" s="1"/>
  <c r="D275" i="7"/>
  <c r="D260" i="7"/>
  <c r="D293" i="7" s="1"/>
  <c r="D164" i="7"/>
  <c r="D136" i="9"/>
  <c r="F136" i="9" s="1"/>
  <c r="F120" i="9"/>
  <c r="B5" i="9"/>
  <c r="B5" i="78"/>
  <c r="B5" i="77"/>
  <c r="B5" i="76"/>
  <c r="B5" i="75"/>
  <c r="B4" i="9"/>
  <c r="B4" i="77"/>
  <c r="B4" i="78"/>
  <c r="B4" i="75"/>
  <c r="B4" i="76"/>
  <c r="B4" i="74"/>
  <c r="B2" i="9"/>
  <c r="B2" i="78"/>
  <c r="B2" i="77"/>
  <c r="B2" i="76"/>
  <c r="B2" i="75"/>
  <c r="B2" i="74"/>
  <c r="B3" i="9"/>
  <c r="B3" i="77"/>
  <c r="B3" i="78"/>
  <c r="B3" i="75"/>
  <c r="B3" i="76"/>
  <c r="B3" i="74"/>
  <c r="B1" i="9"/>
  <c r="B1" i="78"/>
  <c r="B1" i="77"/>
  <c r="B1" i="76"/>
  <c r="B1" i="75"/>
  <c r="B1" i="74"/>
  <c r="G11" i="7"/>
  <c r="D74" i="5"/>
  <c r="D89" i="5" s="1"/>
  <c r="F89" i="5" s="1"/>
  <c r="G12" i="7"/>
  <c r="D276" i="7"/>
  <c r="D268" i="7"/>
  <c r="F268" i="7" s="1"/>
  <c r="D269" i="7"/>
  <c r="G14" i="7"/>
  <c r="D277" i="7"/>
  <c r="D278" i="7"/>
  <c r="D270" i="7"/>
  <c r="F270" i="7" s="1"/>
  <c r="D74" i="9"/>
  <c r="D101" i="9"/>
  <c r="D117" i="9" s="1"/>
  <c r="F191" i="7"/>
  <c r="D274" i="7"/>
  <c r="D96" i="9"/>
  <c r="D112" i="9" s="1"/>
  <c r="D97" i="9"/>
  <c r="D113" i="9" s="1"/>
  <c r="D102" i="9"/>
  <c r="D118" i="9" s="1"/>
  <c r="F153" i="5"/>
  <c r="D39" i="9"/>
  <c r="D42" i="9" s="1"/>
  <c r="D95" i="9"/>
  <c r="F95" i="9" s="1"/>
  <c r="D154" i="9"/>
  <c r="F143" i="9"/>
  <c r="F48" i="9"/>
  <c r="F79" i="9"/>
  <c r="D58" i="9"/>
  <c r="F66" i="9"/>
  <c r="F65" i="9"/>
  <c r="F64" i="9"/>
  <c r="F32" i="9"/>
  <c r="F50" i="9"/>
  <c r="F49" i="9"/>
  <c r="F47" i="9"/>
  <c r="F34" i="9"/>
  <c r="F33" i="9"/>
  <c r="F31" i="9"/>
  <c r="F146" i="8"/>
  <c r="F147" i="8"/>
  <c r="F96" i="8"/>
  <c r="F97" i="8"/>
  <c r="F99" i="8"/>
  <c r="F81" i="8"/>
  <c r="F50" i="8"/>
  <c r="F32" i="8"/>
  <c r="F47" i="8"/>
  <c r="F16" i="8"/>
  <c r="D42" i="8"/>
  <c r="F34" i="8"/>
  <c r="F33" i="8"/>
  <c r="F31" i="8"/>
  <c r="D26" i="8"/>
  <c r="F18" i="8"/>
  <c r="F17" i="8"/>
  <c r="F15" i="8"/>
  <c r="F135" i="5"/>
  <c r="F150" i="5"/>
  <c r="F151" i="5"/>
  <c r="F152" i="5"/>
  <c r="F138" i="5"/>
  <c r="F136" i="5"/>
  <c r="F137" i="5"/>
  <c r="F105" i="5"/>
  <c r="F74" i="5"/>
  <c r="F120" i="5"/>
  <c r="F122" i="5"/>
  <c r="F123" i="5"/>
  <c r="F121" i="5"/>
  <c r="F104" i="5"/>
  <c r="F91" i="5"/>
  <c r="F106" i="5"/>
  <c r="F108" i="5"/>
  <c r="F107" i="5"/>
  <c r="F93" i="5"/>
  <c r="F75" i="5"/>
  <c r="F61" i="5"/>
  <c r="F47" i="5"/>
  <c r="F30" i="5"/>
  <c r="F31" i="5"/>
  <c r="F33" i="5"/>
  <c r="F32" i="5"/>
  <c r="F15" i="5"/>
  <c r="F17" i="5"/>
  <c r="F18" i="5"/>
  <c r="F16" i="5"/>
  <c r="F190" i="7"/>
  <c r="D252" i="7"/>
  <c r="F130" i="7"/>
  <c r="F269" i="7"/>
  <c r="F254" i="7"/>
  <c r="F238" i="7"/>
  <c r="F237" i="7"/>
  <c r="D231" i="7"/>
  <c r="F189" i="7"/>
  <c r="F222" i="7"/>
  <c r="F221" i="7"/>
  <c r="F220" i="7"/>
  <c r="F158" i="7"/>
  <c r="D215" i="7"/>
  <c r="F205" i="7"/>
  <c r="F207" i="7"/>
  <c r="F206" i="7"/>
  <c r="F204" i="7"/>
  <c r="F188" i="7"/>
  <c r="F173" i="7"/>
  <c r="F176" i="7"/>
  <c r="F174" i="7"/>
  <c r="F172" i="7"/>
  <c r="F142" i="7"/>
  <c r="F141" i="7"/>
  <c r="D135" i="7"/>
  <c r="F126" i="7"/>
  <c r="F132" i="7"/>
  <c r="F134" i="7"/>
  <c r="F131" i="7"/>
  <c r="D119" i="7"/>
  <c r="F111" i="7"/>
  <c r="F109" i="7"/>
  <c r="F93" i="7"/>
  <c r="D103" i="7"/>
  <c r="D71" i="7"/>
  <c r="D87" i="7"/>
  <c r="F94" i="7"/>
  <c r="F96" i="7"/>
  <c r="F95" i="7"/>
  <c r="F60" i="7"/>
  <c r="F77" i="7"/>
  <c r="F78" i="7"/>
  <c r="F62" i="7"/>
  <c r="F61" i="7"/>
  <c r="F56" i="33"/>
  <c r="F52" i="33"/>
  <c r="F50" i="33"/>
  <c r="F48" i="33"/>
  <c r="D46" i="33"/>
  <c r="D44" i="33"/>
  <c r="F44" i="33" s="1"/>
  <c r="D40" i="33"/>
  <c r="F40" i="33" s="1"/>
  <c r="D38" i="33"/>
  <c r="F38" i="33" s="1"/>
  <c r="D36" i="33"/>
  <c r="F36" i="33" s="1"/>
  <c r="D32" i="33"/>
  <c r="D30" i="33"/>
  <c r="F30" i="33" s="1"/>
  <c r="D28" i="33"/>
  <c r="F28" i="33" s="1"/>
  <c r="D22" i="33"/>
  <c r="F22" i="33" s="1"/>
  <c r="F113" i="9" l="1"/>
  <c r="D129" i="9"/>
  <c r="F129" i="9" s="1"/>
  <c r="D261" i="7"/>
  <c r="D294" i="7" s="1"/>
  <c r="D165" i="7"/>
  <c r="F112" i="9"/>
  <c r="D128" i="9"/>
  <c r="F128" i="9" s="1"/>
  <c r="D255" i="7"/>
  <c r="D288" i="7" s="1"/>
  <c r="D159" i="7"/>
  <c r="F159" i="7" s="1"/>
  <c r="D253" i="7"/>
  <c r="D286" i="7" s="1"/>
  <c r="F286" i="7" s="1"/>
  <c r="D157" i="7"/>
  <c r="F157" i="7" s="1"/>
  <c r="D156" i="7"/>
  <c r="F156" i="7" s="1"/>
  <c r="D134" i="9"/>
  <c r="F134" i="9" s="1"/>
  <c r="F118" i="9"/>
  <c r="F161" i="8"/>
  <c r="I12" i="3" s="1"/>
  <c r="D279" i="7"/>
  <c r="F162" i="8"/>
  <c r="I13" i="3" s="1"/>
  <c r="F117" i="9"/>
  <c r="D133" i="9"/>
  <c r="F133" i="9" s="1"/>
  <c r="B3" i="72"/>
  <c r="B3" i="71"/>
  <c r="B2" i="72"/>
  <c r="B2" i="71"/>
  <c r="B4" i="71"/>
  <c r="B4" i="72"/>
  <c r="B1" i="71"/>
  <c r="B1" i="72"/>
  <c r="F164" i="5"/>
  <c r="E12" i="3" s="1"/>
  <c r="F178" i="7"/>
  <c r="F175" i="7"/>
  <c r="D199" i="7"/>
  <c r="F288" i="7"/>
  <c r="B1" i="39"/>
  <c r="B1" i="33"/>
  <c r="D183" i="7"/>
  <c r="D151" i="7"/>
  <c r="B2" i="39"/>
  <c r="B2" i="33"/>
  <c r="B4" i="39"/>
  <c r="B4" i="33"/>
  <c r="B3" i="39"/>
  <c r="B3" i="33"/>
  <c r="D24" i="33"/>
  <c r="D26" i="33"/>
  <c r="F26" i="33" s="1"/>
  <c r="F46" i="33"/>
  <c r="D26" i="9"/>
  <c r="F97" i="9"/>
  <c r="F162" i="9" s="1"/>
  <c r="F96" i="9"/>
  <c r="D111" i="9"/>
  <c r="D106" i="9"/>
  <c r="F98" i="9"/>
  <c r="F51" i="9"/>
  <c r="F35" i="9"/>
  <c r="F54" i="9"/>
  <c r="F53" i="9"/>
  <c r="F37" i="9"/>
  <c r="F38" i="9"/>
  <c r="F49" i="8"/>
  <c r="F148" i="8"/>
  <c r="F100" i="8"/>
  <c r="F83" i="8"/>
  <c r="F66" i="8"/>
  <c r="F35" i="8"/>
  <c r="F22" i="8"/>
  <c r="F19" i="8"/>
  <c r="F21" i="8"/>
  <c r="F48" i="5"/>
  <c r="F155" i="5"/>
  <c r="F157" i="5"/>
  <c r="F156" i="5"/>
  <c r="F140" i="5"/>
  <c r="F142" i="5"/>
  <c r="F141" i="5"/>
  <c r="F63" i="5"/>
  <c r="F125" i="5"/>
  <c r="F110" i="5"/>
  <c r="F112" i="5"/>
  <c r="F111" i="5"/>
  <c r="F60" i="5"/>
  <c r="F165" i="5" s="1"/>
  <c r="E13" i="3" s="1"/>
  <c r="F97" i="5"/>
  <c r="F95" i="5"/>
  <c r="F96" i="5"/>
  <c r="F76" i="5"/>
  <c r="F46" i="5"/>
  <c r="F36" i="5"/>
  <c r="F35" i="5"/>
  <c r="F37" i="5"/>
  <c r="F21" i="5"/>
  <c r="F22" i="5"/>
  <c r="F20" i="5"/>
  <c r="F252" i="7"/>
  <c r="D285" i="7"/>
  <c r="D263" i="7"/>
  <c r="F289" i="7"/>
  <c r="F291" i="7"/>
  <c r="F292" i="7"/>
  <c r="F271" i="7"/>
  <c r="F239" i="7"/>
  <c r="F223" i="7"/>
  <c r="F211" i="7"/>
  <c r="F210" i="7"/>
  <c r="F208" i="7"/>
  <c r="F195" i="7"/>
  <c r="F194" i="7"/>
  <c r="F192" i="7"/>
  <c r="F179" i="7"/>
  <c r="F99" i="7"/>
  <c r="F160" i="7"/>
  <c r="F143" i="7"/>
  <c r="F133" i="7"/>
  <c r="F112" i="7"/>
  <c r="F98" i="7"/>
  <c r="F100" i="7"/>
  <c r="F79" i="7"/>
  <c r="F63" i="7"/>
  <c r="F42" i="33"/>
  <c r="F32" i="33"/>
  <c r="F24" i="33"/>
  <c r="D167" i="7" l="1"/>
  <c r="F255" i="7"/>
  <c r="F161" i="9"/>
  <c r="D127" i="9"/>
  <c r="F127" i="9" s="1"/>
  <c r="F253" i="7"/>
  <c r="F166" i="5"/>
  <c r="E14" i="3" s="1"/>
  <c r="F163" i="9"/>
  <c r="K15" i="3" s="1"/>
  <c r="F67" i="9"/>
  <c r="K14" i="3"/>
  <c r="D122" i="9"/>
  <c r="K13" i="3"/>
  <c r="F51" i="8"/>
  <c r="F54" i="8"/>
  <c r="F111" i="9"/>
  <c r="F99" i="9"/>
  <c r="F69" i="9"/>
  <c r="F55" i="9"/>
  <c r="F39" i="9"/>
  <c r="F53" i="8"/>
  <c r="F149" i="8"/>
  <c r="F102" i="8"/>
  <c r="F84" i="8"/>
  <c r="F67" i="8"/>
  <c r="F55" i="8"/>
  <c r="F37" i="8"/>
  <c r="F23" i="8"/>
  <c r="F62" i="5"/>
  <c r="F159" i="5"/>
  <c r="F158" i="5"/>
  <c r="F144" i="5"/>
  <c r="F143" i="5"/>
  <c r="F126" i="5"/>
  <c r="F113" i="5"/>
  <c r="F114" i="5"/>
  <c r="F99" i="5"/>
  <c r="F98" i="5"/>
  <c r="F77" i="5"/>
  <c r="F78" i="5"/>
  <c r="F168" i="5" s="1"/>
  <c r="E16" i="3" s="1"/>
  <c r="F50" i="5"/>
  <c r="F39" i="5"/>
  <c r="F38" i="5"/>
  <c r="F24" i="5"/>
  <c r="F23" i="5"/>
  <c r="F285" i="7"/>
  <c r="D296" i="7"/>
  <c r="F293" i="7"/>
  <c r="F272" i="7"/>
  <c r="F256" i="7"/>
  <c r="F240" i="7"/>
  <c r="F224" i="7"/>
  <c r="F212" i="7"/>
  <c r="F196" i="7"/>
  <c r="F180" i="7"/>
  <c r="F162" i="7"/>
  <c r="F144" i="7"/>
  <c r="F114" i="7"/>
  <c r="F101" i="7"/>
  <c r="F102" i="7"/>
  <c r="F80" i="7"/>
  <c r="F64" i="7"/>
  <c r="F64" i="33"/>
  <c r="D138" i="9" l="1"/>
  <c r="E15" i="2"/>
  <c r="E14" i="2" s="1"/>
  <c r="F160" i="9"/>
  <c r="F164" i="9"/>
  <c r="F167" i="5"/>
  <c r="E15" i="3" s="1"/>
  <c r="F164" i="8"/>
  <c r="I15" i="3" s="1"/>
  <c r="K16" i="3"/>
  <c r="K12" i="3"/>
  <c r="F101" i="9"/>
  <c r="F70" i="9"/>
  <c r="F57" i="9"/>
  <c r="F56" i="9"/>
  <c r="F41" i="9"/>
  <c r="F40" i="9"/>
  <c r="F151" i="8"/>
  <c r="F103" i="8"/>
  <c r="F86" i="8"/>
  <c r="F68" i="8"/>
  <c r="F57" i="8"/>
  <c r="F56" i="8"/>
  <c r="F38" i="8"/>
  <c r="F25" i="8"/>
  <c r="F24" i="8"/>
  <c r="F65" i="5"/>
  <c r="F127" i="5"/>
  <c r="F80" i="5"/>
  <c r="F66" i="5"/>
  <c r="F51" i="5"/>
  <c r="F295" i="7"/>
  <c r="F294" i="7"/>
  <c r="F274" i="7"/>
  <c r="F258" i="7"/>
  <c r="F242" i="7"/>
  <c r="F226" i="7"/>
  <c r="F214" i="7"/>
  <c r="F213" i="7"/>
  <c r="F198" i="7"/>
  <c r="F197" i="7"/>
  <c r="F182" i="7"/>
  <c r="F181" i="7"/>
  <c r="F163" i="7"/>
  <c r="F146" i="7"/>
  <c r="F115" i="7"/>
  <c r="F82" i="7"/>
  <c r="F66" i="7"/>
  <c r="F170" i="5" l="1"/>
  <c r="E19" i="3" s="1"/>
  <c r="F166" i="9"/>
  <c r="F165" i="8"/>
  <c r="I16" i="3" s="1"/>
  <c r="F102" i="9"/>
  <c r="F71" i="9"/>
  <c r="F152" i="8"/>
  <c r="F87" i="8"/>
  <c r="F70" i="8"/>
  <c r="F39" i="8"/>
  <c r="F129" i="5"/>
  <c r="F128" i="5"/>
  <c r="F81" i="5"/>
  <c r="F171" i="5" s="1"/>
  <c r="E20" i="3" s="1"/>
  <c r="F67" i="5"/>
  <c r="F52" i="5"/>
  <c r="F275" i="7"/>
  <c r="F259" i="7"/>
  <c r="F243" i="7"/>
  <c r="F227" i="7"/>
  <c r="F164" i="7"/>
  <c r="F147" i="7"/>
  <c r="F116" i="7"/>
  <c r="F83" i="7"/>
  <c r="F67" i="7"/>
  <c r="F167" i="9" l="1"/>
  <c r="K20" i="3" s="1"/>
  <c r="K19" i="3"/>
  <c r="F167" i="8"/>
  <c r="I19" i="3" s="1"/>
  <c r="F103" i="9"/>
  <c r="F72" i="9"/>
  <c r="F73" i="9"/>
  <c r="F153" i="8"/>
  <c r="F106" i="8"/>
  <c r="F71" i="8"/>
  <c r="F41" i="8"/>
  <c r="F40" i="8"/>
  <c r="F82" i="5"/>
  <c r="F172" i="5" s="1"/>
  <c r="E21" i="3" s="1"/>
  <c r="F69" i="5"/>
  <c r="F68" i="5"/>
  <c r="F54" i="5"/>
  <c r="F53" i="5"/>
  <c r="F276" i="7"/>
  <c r="F260" i="7"/>
  <c r="F244" i="7"/>
  <c r="F228" i="7"/>
  <c r="F165" i="7"/>
  <c r="F166" i="7"/>
  <c r="F148" i="7"/>
  <c r="F117" i="7"/>
  <c r="F118" i="7"/>
  <c r="F84" i="7"/>
  <c r="F68" i="7"/>
  <c r="F168" i="9" l="1"/>
  <c r="K21" i="3" s="1"/>
  <c r="F168" i="8"/>
  <c r="I20" i="3" s="1"/>
  <c r="F105" i="9"/>
  <c r="F104" i="9"/>
  <c r="F155" i="8"/>
  <c r="F154" i="8"/>
  <c r="F90" i="8"/>
  <c r="F72" i="8"/>
  <c r="F84" i="5"/>
  <c r="F174" i="5" s="1"/>
  <c r="E23" i="3" s="1"/>
  <c r="F83" i="5"/>
  <c r="F173" i="5" s="1"/>
  <c r="E22" i="3" s="1"/>
  <c r="F278" i="7"/>
  <c r="F277" i="7"/>
  <c r="F262" i="7"/>
  <c r="F261" i="7"/>
  <c r="F246" i="7"/>
  <c r="F245" i="7"/>
  <c r="F229" i="7"/>
  <c r="F230" i="7"/>
  <c r="F150" i="7"/>
  <c r="F149" i="7"/>
  <c r="F86" i="7"/>
  <c r="F85" i="7"/>
  <c r="F70" i="7"/>
  <c r="F69" i="7"/>
  <c r="F169" i="9" l="1"/>
  <c r="F170" i="9"/>
  <c r="K23" i="3" s="1"/>
  <c r="F176" i="5"/>
  <c r="F73" i="8"/>
  <c r="F74" i="8"/>
  <c r="F172" i="9" l="1"/>
  <c r="K22" i="3"/>
  <c r="K25" i="3" s="1"/>
  <c r="F171" i="8"/>
  <c r="I23" i="3" s="1"/>
  <c r="E25" i="3"/>
  <c r="A28" i="8" l="1"/>
  <c r="A28" i="9" l="1"/>
  <c r="A44" i="9" l="1"/>
  <c r="A60" i="9" s="1"/>
  <c r="A76" i="9" s="1"/>
  <c r="A92" i="9" s="1"/>
  <c r="F54" i="7"/>
  <c r="F311" i="7" s="1"/>
  <c r="F53" i="7"/>
  <c r="F310" i="7" s="1"/>
  <c r="F52" i="7"/>
  <c r="F309" i="7" s="1"/>
  <c r="F51" i="7"/>
  <c r="F308" i="7" s="1"/>
  <c r="F50" i="7"/>
  <c r="F307" i="7" s="1"/>
  <c r="F48" i="7"/>
  <c r="F305" i="7" s="1"/>
  <c r="F47" i="7"/>
  <c r="F304" i="7" s="1"/>
  <c r="F46" i="7"/>
  <c r="F303" i="7" s="1"/>
  <c r="F45" i="7"/>
  <c r="F302" i="7" s="1"/>
  <c r="F44" i="7"/>
  <c r="A57" i="7"/>
  <c r="A73" i="7" s="1"/>
  <c r="A89" i="7" s="1"/>
  <c r="A105" i="7" s="1"/>
  <c r="A121" i="7" s="1"/>
  <c r="A137" i="7" s="1"/>
  <c r="A26" i="5"/>
  <c r="A41" i="5" s="1"/>
  <c r="A56" i="5" s="1"/>
  <c r="F301" i="7" l="1"/>
  <c r="G12" i="3" s="1"/>
  <c r="M12" i="3" s="1"/>
  <c r="G23" i="3"/>
  <c r="M23" i="3" s="1"/>
  <c r="G13" i="3"/>
  <c r="M13" i="3" s="1"/>
  <c r="G20" i="3"/>
  <c r="M20" i="3" s="1"/>
  <c r="G21" i="3"/>
  <c r="G16" i="3"/>
  <c r="M16" i="3" s="1"/>
  <c r="G22" i="3"/>
  <c r="G19" i="3"/>
  <c r="G15" i="3"/>
  <c r="M15" i="3" s="1"/>
  <c r="G14" i="3"/>
  <c r="A108" i="9"/>
  <c r="A124" i="9" s="1"/>
  <c r="A140" i="9" s="1"/>
  <c r="A153" i="7"/>
  <c r="A169" i="7" s="1"/>
  <c r="A185" i="7" s="1"/>
  <c r="G25" i="3" l="1"/>
  <c r="M19" i="3"/>
  <c r="F313" i="7"/>
  <c r="A77" i="8"/>
  <c r="A93" i="8" s="1"/>
  <c r="A109" i="8" s="1"/>
  <c r="A125" i="8" s="1"/>
  <c r="A142" i="8" s="1"/>
  <c r="A201" i="7"/>
  <c r="A217" i="7" s="1"/>
  <c r="A233" i="7" s="1"/>
  <c r="A249" i="7" s="1"/>
  <c r="A71" i="5" l="1"/>
  <c r="A86" i="5" s="1"/>
  <c r="A101" i="5" s="1"/>
  <c r="A116" i="5" s="1"/>
  <c r="A131" i="5" l="1"/>
  <c r="A146" i="5" s="1"/>
  <c r="F82" i="8" l="1"/>
  <c r="F98" i="8"/>
  <c r="F88" i="8"/>
  <c r="F104" i="8"/>
  <c r="D107" i="8"/>
  <c r="F89" i="8"/>
  <c r="F105" i="8"/>
  <c r="F170" i="8" l="1"/>
  <c r="I22" i="3" s="1"/>
  <c r="M22" i="3" s="1"/>
  <c r="F169" i="8"/>
  <c r="I21" i="3" s="1"/>
  <c r="M21" i="3" s="1"/>
  <c r="F163" i="8"/>
  <c r="I14" i="3" s="1"/>
  <c r="D91" i="8"/>
  <c r="I25" i="3" l="1"/>
  <c r="M25" i="3" s="1"/>
  <c r="M14" i="3"/>
  <c r="F174" i="8"/>
  <c r="E10" i="2" l="1"/>
  <c r="E22" i="2" l="1"/>
  <c r="E24" i="2" l="1"/>
  <c r="E28" i="2" l="1"/>
  <c r="E30" i="2" s="1"/>
  <c r="E32" i="2" s="1"/>
</calcChain>
</file>

<file path=xl/sharedStrings.xml><?xml version="1.0" encoding="utf-8"?>
<sst xmlns="http://schemas.openxmlformats.org/spreadsheetml/2006/main" count="2505" uniqueCount="582">
  <si>
    <t xml:space="preserve">ISAN 12 d.o.o. </t>
  </si>
  <si>
    <t>6000 KOPER</t>
  </si>
  <si>
    <t>investittor</t>
  </si>
  <si>
    <t xml:space="preserve">objekt </t>
  </si>
  <si>
    <t>del projekta</t>
  </si>
  <si>
    <t>faza projekta</t>
  </si>
  <si>
    <t xml:space="preserve">datum </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</si>
  <si>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</si>
  <si>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</si>
  <si>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</si>
  <si>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</si>
  <si>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</si>
  <si>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</si>
  <si>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</si>
  <si>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</si>
  <si>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</si>
  <si>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</si>
  <si>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</si>
  <si>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</si>
  <si>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</si>
  <si>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</si>
  <si>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MESTNA OBČINA KOPER</t>
  </si>
  <si>
    <t>Verdijeva 10</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</si>
  <si>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</si>
  <si>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</si>
  <si>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</si>
  <si>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</si>
  <si>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</si>
  <si>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</si>
  <si>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</si>
  <si>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</si>
  <si>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</si>
  <si>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REKAPITULACIJA - fekalna kanalizacija</t>
  </si>
  <si>
    <t>skupaj :</t>
  </si>
  <si>
    <t>II.</t>
  </si>
  <si>
    <t>III.</t>
  </si>
  <si>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</si>
  <si>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</si>
  <si>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</si>
  <si>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</si>
  <si>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</si>
  <si>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</si>
  <si>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</si>
  <si>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</si>
  <si>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</si>
  <si>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</si>
  <si>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</si>
  <si>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delež izkopa z nakladanjem na kamion</t>
  </si>
  <si>
    <t xml:space="preserve">IV. kat. </t>
  </si>
  <si>
    <t xml:space="preserve">V. kat. </t>
  </si>
  <si>
    <t>Dobava na mesto vgradnje in vgrajevanje podložne plasti temelja črpališče iz cementnega betona C12/15;XC2, min. debeline sloja 10 cm. V ceni so zajeta vsa dodatna in zaščitna dela.</t>
  </si>
  <si>
    <t>Dobava na mesto vgradnje in vgrajevanje armiranobetosnke temeljne plošče črpališča iz cementnega betona C25/30;XC2. V ceni so zajeta vsa dodatna in zaščitna dela z opaženjem.</t>
  </si>
  <si>
    <t>Dobava na mesto vgradnje in vgrajevanje podložne plasti krovne plošče črpališče iz cementnega betona C12/15;XC2, min. debeline sloja 10 cm. V ceni so zajeta vsa dodatna in zaščitna dela.</t>
  </si>
  <si>
    <t>Zasip jaška črpališča s tamponskim drobljencem - vgrajevanim v plasteh po 20 cm s sprotno komprimacijo. V ceni so zajeta vsa dodatna in zaščitna dela.</t>
  </si>
  <si>
    <t>kpl</t>
  </si>
  <si>
    <t>Izdelava cevovoda zračnika PVC DN160 SN 4, z zaključno inox nadzemno gobico.</t>
  </si>
  <si>
    <t>kg</t>
  </si>
  <si>
    <t>Spojka za PEHD DN90</t>
  </si>
  <si>
    <t>Drobni material</t>
  </si>
  <si>
    <t>PZI</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</si>
  <si>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</si>
  <si>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</si>
  <si>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REKAPITULACIJA</t>
  </si>
  <si>
    <t>A</t>
  </si>
  <si>
    <t>B</t>
  </si>
  <si>
    <t>Dobava na mesto vgradnje in vgrajevanje podložne plasti armaturne celice črpališča iz cementnega betona C12/15;XC2, min. debeline sloja 10 cm. V ceni so zajeta vsa dodatna in zaščitna dela.</t>
  </si>
  <si>
    <t>Izdelava a.b. revizijskega jaška dimenzije 2.0X1.2m, globine 1.10m, z debelino stene 0.15m iz cementnega betona C35/45 XD2. V ceni so zajeta vsa dodatna in zaščitna dela z opaženjem.</t>
  </si>
  <si>
    <t>Izvedba mulde v jašku črpališču iz cementnega betona C35/40; XD2. V ceni so zajeta vsa dodatna in zaščitna dela z opaženjem.</t>
  </si>
  <si>
    <t>Dobava na mesto vgradnje in vgrajevanje armiranobetosnke krovne plošče črpališča iz cementnega betona C35/40;XD2. V ceni so zajeta vsa dodatna in zaščitna dela z opaženjem.</t>
  </si>
  <si>
    <t>Armatura za armiranje jaška armaturne celice</t>
  </si>
  <si>
    <t>Inox cevovod FF DN 50 L=2150mm</t>
  </si>
  <si>
    <t>Inox cevovod FF DN 50 L=1100mm</t>
  </si>
  <si>
    <t>Nožasti zasun DN 50</t>
  </si>
  <si>
    <t>Inox fazon Q DN 50</t>
  </si>
  <si>
    <t>Inox fazon TT po shemi</t>
  </si>
  <si>
    <t>Krogelni protipovratni ventil DN50</t>
  </si>
  <si>
    <t>Ulica 15.maja 15</t>
  </si>
  <si>
    <t>naročnik</t>
  </si>
  <si>
    <t>MARJETICA d.o.o.</t>
  </si>
  <si>
    <t xml:space="preserve">Iztok Kleibencetl </t>
  </si>
  <si>
    <t>udig</t>
  </si>
  <si>
    <t>Območje Kolomban Cerej</t>
  </si>
  <si>
    <t>kanal fa</t>
  </si>
  <si>
    <t>kanal fa1</t>
  </si>
  <si>
    <t>kanal fa2</t>
  </si>
  <si>
    <t>kanal ftl</t>
  </si>
  <si>
    <t>kanal fa1-1</t>
  </si>
  <si>
    <t>Območje Božiči Premančan</t>
  </si>
  <si>
    <t>kanal fl</t>
  </si>
  <si>
    <t>kanal fp</t>
  </si>
  <si>
    <t>kanal fr</t>
  </si>
  <si>
    <t>kanal fr1</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</si>
  <si>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</si>
  <si>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</si>
  <si>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</si>
  <si>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</si>
  <si>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</si>
  <si>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</si>
  <si>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</si>
  <si>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</si>
  <si>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</si>
  <si>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t>Odvoz odvečnega izkopanega materiala na srednjo transportno razdaljo do 15 km in predaja pooblaščenemu prevzemniku. Kubatura v raščenem stanju. V ceni so upoštevani vsi stroški deponiranja materiala ter vsa dodatna in zaščitna dela.</t>
  </si>
  <si>
    <t>Izdelava kamnite zložbe iz kamnov apnenca v betonu, minimalni kamen 50cm</t>
  </si>
  <si>
    <t>Izdelava gornjega sloja - tampon 0-32 mm debeline 30 cm</t>
  </si>
  <si>
    <t xml:space="preserve">Izdelava platoja črpališča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</si>
  <si>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</si>
  <si>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</si>
  <si>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FEKALNA KANALIZACIJA </t>
  </si>
  <si>
    <t>NN priključek</t>
  </si>
  <si>
    <t>Dobava in vgradnja fazonskih kosov in armatur</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</si>
  <si>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</si>
  <si>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</si>
  <si>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STROJNE INSTALACIJE</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</si>
  <si>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xml:space="preserve">. V ceni je zajet ročni izkop in planiranje dna v mat. III.-IV.ktg, montaža in demontaža enostranskega opaža, vgrajevanje betona s tlačenjem pod in v temelj zidu, ročni zasip s planiranjem ter vsa dodatna in zaščitna dela. Obračun po dejansko izvršenih delih.  </t>
    </r>
  </si>
  <si>
    <t>gledaš 4mširine (zaradi kamiona)*zelenica</t>
  </si>
  <si>
    <t>Slavko ima 5.</t>
  </si>
  <si>
    <t>pri zelenici 5 komadov na kanal</t>
  </si>
  <si>
    <t>Pustimo kot ima Slavko.</t>
  </si>
  <si>
    <t>na en ročni izkop kjer prečka obstoječo kos*2m3</t>
  </si>
  <si>
    <t>na jasek</t>
  </si>
  <si>
    <t>na lom oz. 20m</t>
  </si>
  <si>
    <t>SKUPAJ:</t>
  </si>
  <si>
    <t>post.</t>
  </si>
  <si>
    <t>opis del</t>
  </si>
  <si>
    <t>en.</t>
  </si>
  <si>
    <t>količina</t>
  </si>
  <si>
    <t>cena po</t>
  </si>
  <si>
    <t>cena</t>
  </si>
  <si>
    <t>mere</t>
  </si>
  <si>
    <t>enoti</t>
  </si>
  <si>
    <t>postavke</t>
  </si>
  <si>
    <t>FEKALNA OSNOVNI PODATKI</t>
  </si>
  <si>
    <t>Dobava na mesto vgradnje in strojna izdelava nosilne plasti iz bituminiziranega drobljenca AC16 base, B 50/70 A3 v povprečni debelini 60mm. V ceni je zajeta izdelava v projektiranih padcih in naklonih ter vsa dodatna in zaščitna dela.</t>
  </si>
  <si>
    <t>PROJEKTANTSKI POPIS DEL</t>
  </si>
  <si>
    <t xml:space="preserve"> </t>
  </si>
  <si>
    <t>kanal ftl2</t>
  </si>
  <si>
    <t>povsod 1</t>
  </si>
  <si>
    <t>kjer je naklon cevi vecji od 10% upostevaj 1/5m dolžine.</t>
  </si>
  <si>
    <t>če je hisa manj kot 2m od voda upotevaj 5m3 na bajto, sicer das 1m3</t>
  </si>
  <si>
    <t>kar je rumenega skrij</t>
  </si>
  <si>
    <t>povsod ena da smo na varni strani</t>
  </si>
  <si>
    <t>2m visine*1.5m dolzine novega zidu=3m2 na prečkanje zidu, če ga ni das 1</t>
  </si>
  <si>
    <t xml:space="preserve">FEKALNA JAVNA KANALIZACIJA </t>
  </si>
  <si>
    <t>C</t>
  </si>
  <si>
    <t>D</t>
  </si>
  <si>
    <t>DDV 22%</t>
  </si>
  <si>
    <t>SKUPAJ brez DDV:</t>
  </si>
  <si>
    <t>NADOMESTNI VODOVOD</t>
  </si>
  <si>
    <t>ARHEOLOŠKE RAZISKAVE</t>
  </si>
  <si>
    <t>SKUPAJ z DDV:</t>
  </si>
  <si>
    <t>ČRPALIŠČE 3 (Kolomban) - gradbena dela</t>
  </si>
  <si>
    <t xml:space="preserve">Izvedba odkopa humusa in zemljine do III kat za stopničasto izvedbo nasipa, odvoz na 15 km in predaja pooblaščenemu prevzemniku. Obračun po raščenem stanju. Delo na strmi brežini. </t>
  </si>
  <si>
    <t>povsod isto</t>
  </si>
  <si>
    <t>povsod isto pri fi 2000</t>
  </si>
  <si>
    <t>Dobava in izdelava GRP jaška črpališča premera DN2000mm SN10000 globine 3,5m z vgrajenim dnom in ražširitvenim obodom po dnu 0,3m. V ceni je zajeta vgradnja jaška, sidranje po detajlu proizvajalca, ves material za postavitev ter vsa dodatna in zaščitna dela..</t>
  </si>
  <si>
    <t xml:space="preserve">povsod isto </t>
  </si>
  <si>
    <t>fi cevi</t>
  </si>
  <si>
    <t>Armatura za armiranje krovne in temeljne plošče</t>
  </si>
  <si>
    <t>pri fi 2000</t>
  </si>
  <si>
    <t>povosod isto</t>
  </si>
  <si>
    <t>3.A</t>
  </si>
  <si>
    <t>3.B</t>
  </si>
  <si>
    <t>ČRPALIŠČE 3 (Kolomban) - strojne instalacije</t>
  </si>
  <si>
    <t>to le tu</t>
  </si>
  <si>
    <t>Izkop za položitev jaška črpališča in kanalizacijskih cevi,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</si>
  <si>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Inox cevovod FF DN 80 L=1000mm</t>
  </si>
  <si>
    <t>Inox cevovod FF DN 80 L=800mm</t>
  </si>
  <si>
    <t>Inox fazon Q DN 80</t>
  </si>
  <si>
    <t>Montažni demontažni kos DN80</t>
  </si>
  <si>
    <t>Nožasti zasun DN 80</t>
  </si>
  <si>
    <t>Fazon FFK DN 20/90°</t>
  </si>
  <si>
    <t>ventil DN20 6 bar</t>
  </si>
  <si>
    <t>varjeni F DN20</t>
  </si>
  <si>
    <t>T 80/50</t>
  </si>
  <si>
    <t>FFR 50/20</t>
  </si>
  <si>
    <t>ČRPALIŠČE 2 (Božiči) - gradbena dela</t>
  </si>
  <si>
    <t>ČRPALIŠČE 2 (Božiči) - strojne instalacije</t>
  </si>
  <si>
    <t>Dobava in izdelava GRP jaška črpališča premera DN2000mm SN10000 globine 2,5m z vgrajenim dnom in ražširitvenim obodom po dnu 0,3m. V ceni je zajeta vgradnja jaška, sidranje po detajlu proizvajalca, ves material za postavitev ter vsa dodatna in zaščitna dela..</t>
  </si>
  <si>
    <t>VODOVOD</t>
  </si>
  <si>
    <t>MONTAŽNA DELA</t>
  </si>
  <si>
    <t>VODOVODNI MATERIAL</t>
  </si>
  <si>
    <t>SKUPAJ</t>
  </si>
  <si>
    <t>Ročni izkop sond za ugotovitev dejanjske trase obstoječega vodovoda za prestavitev in morebitnih navezav na cevovod. Izkop se obračuna po vpisu in potrditvi v gradbenem dnevniku s strani nadzornega organa. Obračun po dejansko izvedenih delih. V ceni so zajeta vsa dodatna in zaščitna dela.</t>
  </si>
  <si>
    <t>Zakoličba in zavarovanje obstoječih komunalnih vodov, kanalizacija, elektro in telekomunikacijskih naprav, vodovoda… po dogovoru in pregledu s streni posameznih upravljalcev infrastrukture. Obračun po dejanskih stroških.</t>
  </si>
  <si>
    <t>Trasiranje predvidenega vodovoda, obnovitev in zavarovanje osi trase. V ceni so zajeta vsa dodatna in zaščitna dela na glavnem cevovodu, kakor tudi na odcepnih cevovodih.</t>
  </si>
  <si>
    <t xml:space="preserve">Odkop obstoječega asfalta, predaja pooblaščenemu prevzemniku. </t>
  </si>
  <si>
    <t>Odkop z bitumnom onesnaženega tampona, predaja pooblaščenemu prevzemniku</t>
  </si>
  <si>
    <t>Izkop kanala za položitev vodovodnih cevi, skupaj s sprotnim nakladanjem na kamion ter z vsemi pomožnimi deli, čiščenjem ceste, usmerjanjem prometa ter izdelavo vseh prehodov. Zakoličba in izkop na območju drugih infrastrukturnih naprav se mora izvajati pod nadzorom upravljelcev  posameznih vodov.</t>
  </si>
  <si>
    <t>Struktura izkopa ocenjena, obračun po dejansko izvršenih delih.</t>
  </si>
  <si>
    <t>%</t>
  </si>
  <si>
    <t>IV.kat.</t>
  </si>
  <si>
    <t>V.kat.</t>
  </si>
  <si>
    <t>Izvedba križanja vodovoda z obstoječimi in predvidenimi komunalnimi vodi. V ceni so zajeti vsi potrebni material ter vsa dodatna in zaščitna dela.</t>
  </si>
  <si>
    <t>Dobava na mesto vgradnje in vgrajevanje podložne plasti iz peska granulacije 2-4 mm, min. debeline sloja 10 cm. Presek 0,2 m3/m1. V ceni so zajeta vsa dodatna in zaščitna dela.</t>
  </si>
  <si>
    <t>Dobava na mesto vgradnje in vgrajevanje obložne plasti iz peska granulacije 2-4 mm, min. debeline sloja je 10 cm iznad temena cevi. Presek 0,30 m3/m1. V ceni so zajeta vsa dodatna in zaščitna dela ter ustrezna komprimacija.</t>
  </si>
  <si>
    <t>Dobava na mesto vgradnje in vgrajevanje cementnega betona C25/30;XC2, za sidrne bloke. V ceni je zajeta tudi montaža in demontaža opaža ter vsa dodatna in zaščitna dela.</t>
  </si>
  <si>
    <t xml:space="preserve">Predaja odvišnega izkopnega materiala pooblaščenemu prevzemniku. Kubatura v raščenem stanju. </t>
  </si>
  <si>
    <t>Polaganje opozorilnega traka "Pozor vodovod"</t>
  </si>
  <si>
    <t>Izdelava jaška ZRAČNIKA iz armirano betonskega cevovoda fi1200mm, globine 2.0m - komplet z izkopom, postavitvijo LTŽ pokrovov D 400, zasipom s komprimiranim tamponskim drobljencem 0-32mm.</t>
  </si>
  <si>
    <t>Izdelava jaška BLATNIKA gabaritov 1,60x1,80 m in iztočne celice gabaritov 0,90x0,90m, globine 2,00 s stenami, talno ploščo in krovno plošče debeline 20cm . Iz armiranega betona  C30/35 X3 komplet z izkopom, postavitvijo LTŽ pokrova 100x100 in 60x60cm, nosilnost 400 kN, zasipom s komprimiranim tamponskim drobljencem 0-32mm.</t>
  </si>
  <si>
    <t xml:space="preserve">Izdelava odvoda iz cevi PVC250. Izkop jarka srednje globine 1,00 m, dno širine 0,60m, polaganje cevi na posteljico iz peska 0-2mm debeline 10 cm, naleganje cevi 120 stopinj, obsip cevi s peskom 0-2 mm 0,30 m3/m. Zasip gradbene jame z izkopnim materialom </t>
  </si>
  <si>
    <t xml:space="preserve">Zavarovanje izliva odvoda jaška blatnika. Izdelava tipske betonske glave, zavarovanje s kamni min 30 cm z vtiskanjem z bagersko roko v zemljino </t>
  </si>
  <si>
    <t xml:space="preserve">tipska iztočna glava </t>
  </si>
  <si>
    <t>zavarovanje</t>
  </si>
  <si>
    <r>
      <t xml:space="preserve">Dobava na mesto vgradnje in izdelava nevezane nosilne plasti ceste, z enakomerno zrnatim drobljencem 0-32mm, vgrajevanim v plasteh po 15 cm </t>
    </r>
    <r>
      <rPr>
        <sz val="10"/>
        <rFont val="Arial Baltic"/>
        <charset val="238"/>
      </rPr>
      <t xml:space="preserve">pri optimalni vlagi, </t>
    </r>
    <r>
      <rPr>
        <sz val="10"/>
        <rFont val="Arial Baltic"/>
        <family val="2"/>
        <charset val="186"/>
      </rPr>
      <t>s sprotno komprimacijo do zahtevane zbitosti. Zaključna plast mora dosegati</t>
    </r>
    <r>
      <rPr>
        <sz val="10"/>
        <color indexed="17"/>
        <rFont val="Arial Baltic"/>
        <charset val="238"/>
      </rPr>
      <t xml:space="preserve"> -EV2 =100 Mpa</t>
    </r>
    <r>
      <rPr>
        <sz val="10"/>
        <color indexed="17"/>
        <rFont val="Arial Baltic"/>
        <charset val="238"/>
      </rPr>
      <t>.</t>
    </r>
    <r>
      <rPr>
        <sz val="10"/>
        <rFont val="Arial Baltic"/>
        <family val="2"/>
        <charset val="186"/>
      </rPr>
      <t xml:space="preserve"> Obračun v vgrajenem stanju. V ceni so zajete tudi meritve zbitosti z merilno krožno ploščo ter vsa dodatna in zaščitna dela. </t>
    </r>
  </si>
  <si>
    <r>
      <t xml:space="preserve">Dobava na mesto vgradnje in strojna izdelava nosilne plasti iz bituminiziranega drobljenca </t>
    </r>
    <r>
      <rPr>
        <sz val="10"/>
        <color indexed="17"/>
        <rFont val="Arial"/>
        <family val="2"/>
        <charset val="238"/>
      </rPr>
      <t xml:space="preserve">AC16 base, B 50/70 A3 </t>
    </r>
    <r>
      <rPr>
        <sz val="10"/>
        <rFont val="Arial"/>
        <family val="2"/>
        <charset val="238"/>
      </rPr>
      <t>v povprečni debelini</t>
    </r>
    <r>
      <rPr>
        <sz val="10"/>
        <color indexed="17"/>
        <rFont val="Arial"/>
        <family val="2"/>
        <charset val="238"/>
      </rPr>
      <t xml:space="preserve"> 6 cm.</t>
    </r>
    <r>
      <rPr>
        <sz val="10"/>
        <rFont val="Arial"/>
        <family val="2"/>
        <charset val="238"/>
      </rPr>
      <t xml:space="preserve"> V ceni je zajeta izdelava v projektiranih padcih in naklonih ter vsa dodatna in zaščitna dela.</t>
    </r>
  </si>
  <si>
    <r>
      <t xml:space="preserve">Dobava na mesto vgradnje in strojna izdelava obrabne plasti iz bitumenskega betona </t>
    </r>
    <r>
      <rPr>
        <sz val="10"/>
        <color indexed="17"/>
        <rFont val="Arial"/>
        <family val="2"/>
        <charset val="238"/>
      </rPr>
      <t xml:space="preserve">AC11 surf, B 50/70 A3 </t>
    </r>
    <r>
      <rPr>
        <sz val="10"/>
        <rFont val="Arial"/>
        <family val="2"/>
        <charset val="238"/>
      </rPr>
      <t>v povprečni debelini 40 mm. V ceni je zajeta izdelava v projektiranih padcih in naklonih ter vsa dodatna in zaščitna dela.</t>
    </r>
  </si>
  <si>
    <t>Pomoč pri montaži. Režijski obračun</t>
  </si>
  <si>
    <t>KV</t>
  </si>
  <si>
    <t>ur</t>
  </si>
  <si>
    <t>PK</t>
  </si>
  <si>
    <t>Razvoz in raznos fazonov in spojk, ter cevi od deponije do izkopanega jarka, polaganje v njem ter poravnavanje v horizontalni in vertikalni smeri</t>
  </si>
  <si>
    <t>Polaganje in poravnavanje cevi v jarku</t>
  </si>
  <si>
    <t>NL DN 100</t>
  </si>
  <si>
    <t>tm</t>
  </si>
  <si>
    <t>PE d25 in d32</t>
  </si>
  <si>
    <t>stigma d110</t>
  </si>
  <si>
    <t xml:space="preserve">Montaža fazonov in armatur </t>
  </si>
  <si>
    <t>Montaža hidranta</t>
  </si>
  <si>
    <t>nadzemni - podzemni</t>
  </si>
  <si>
    <t>Montaža NL cevi na kozarec</t>
  </si>
  <si>
    <t>Rezanje NL cevi</t>
  </si>
  <si>
    <t>Tlačni preizkus cevovoda s polnjenjem vode, uporabo registrirnega manometra, ter izdajo potrdila od fi 40 mm do fi 300 mm</t>
  </si>
  <si>
    <t>Obzidava cestnih kap za hidrante in zasune</t>
  </si>
  <si>
    <t>Funkcionalni preizkus montiranih hidrantov s sestavo komisijskega zapisnika</t>
  </si>
  <si>
    <t>Izdelava podatkov za kataster komunalnih naprav</t>
  </si>
  <si>
    <t>Izpiranje in razkuževanje cevovoda z zapiranjem in odpiranjem vode ter izstavitvijo ustreznega potrdila. Ocena, obračun po dejansko izvedenih delih.</t>
  </si>
  <si>
    <t xml:space="preserve"> tm</t>
  </si>
  <si>
    <t>Bakteriološki izvid (po računu+manipulativni stroški, predvideno)</t>
  </si>
  <si>
    <t>Izvedba začasnega vodovoda in priklopa priključkov</t>
  </si>
  <si>
    <t>Drobni in potrošni material. Predvideno: 10% od vrednosti montažnih del</t>
  </si>
  <si>
    <t xml:space="preserve"> MONTAŽNA DELA</t>
  </si>
  <si>
    <t>Cevi:</t>
  </si>
  <si>
    <t>Nodularna litina - DUKTIL natural C40</t>
  </si>
  <si>
    <t>dolžine 6,00 m</t>
  </si>
  <si>
    <t>dolžine 1,50 m</t>
  </si>
  <si>
    <t>rezane cevi ( dolžina v m )</t>
  </si>
  <si>
    <t>kos cevi dolžine 0,78 m</t>
  </si>
  <si>
    <t>kos cevi dolžine 0,80 m</t>
  </si>
  <si>
    <t>kos cevi dolžine 0,97 m</t>
  </si>
  <si>
    <t>kos cevi dolžine 2,59 m</t>
  </si>
  <si>
    <t>kos cevi dolžine 3,27 m</t>
  </si>
  <si>
    <t>PE 100 d32</t>
  </si>
  <si>
    <t>PE 100 d20</t>
  </si>
  <si>
    <t>Fazoni in armature:</t>
  </si>
  <si>
    <t>MMK 100 11,25 stop</t>
  </si>
  <si>
    <t>MMK 100 45 stop</t>
  </si>
  <si>
    <t>T100/80</t>
  </si>
  <si>
    <t>T100/50</t>
  </si>
  <si>
    <t>EV zasun DN100</t>
  </si>
  <si>
    <t>EV zasun DN50</t>
  </si>
  <si>
    <t>FF 80/500</t>
  </si>
  <si>
    <t>FF 100/1200</t>
  </si>
  <si>
    <t>žabji poklopec DN100</t>
  </si>
  <si>
    <t>FFR100/50</t>
  </si>
  <si>
    <t>E 100</t>
  </si>
  <si>
    <t>F 100</t>
  </si>
  <si>
    <t>MMA 80/80</t>
  </si>
  <si>
    <t>Podzemni hidtant DN 80</t>
  </si>
  <si>
    <t>Okrogla cestna kapa</t>
  </si>
  <si>
    <t>Ovalna cestna kapa</t>
  </si>
  <si>
    <t xml:space="preserve">Navrtalna garnitura DN 100 </t>
  </si>
  <si>
    <t>Univerzalna spojka DN100</t>
  </si>
  <si>
    <t>Univerzalna spojka DN50</t>
  </si>
  <si>
    <t>MMK   100mm/22.5</t>
  </si>
  <si>
    <t>MMK   100mm/11,25</t>
  </si>
  <si>
    <t>MMA 100mm/80</t>
  </si>
  <si>
    <t>FF DN 80 l=500mm</t>
  </si>
  <si>
    <t>N 100 l=1,00m</t>
  </si>
  <si>
    <t>N DN80 L=2m</t>
  </si>
  <si>
    <t>T DN 100/100</t>
  </si>
  <si>
    <t>T DN 100/80</t>
  </si>
  <si>
    <t>F DN 100</t>
  </si>
  <si>
    <t>FFR 100/80</t>
  </si>
  <si>
    <t>E DN100</t>
  </si>
  <si>
    <t>X 100</t>
  </si>
  <si>
    <t>Armature: PN16</t>
  </si>
  <si>
    <t xml:space="preserve">EV zasun fi 100 mm </t>
  </si>
  <si>
    <t xml:space="preserve">EV zasun fi 80 mm </t>
  </si>
  <si>
    <t>z zasunom</t>
  </si>
  <si>
    <t>Zračnik 1''</t>
  </si>
  <si>
    <t>Krogelni ventil 1''</t>
  </si>
  <si>
    <t>Material za dovomerni jašek</t>
  </si>
  <si>
    <t>Ostalo :</t>
  </si>
  <si>
    <t>Spojni in tesnilni material</t>
  </si>
  <si>
    <t>Spoji standard</t>
  </si>
  <si>
    <t>fi 100 mm</t>
  </si>
  <si>
    <t>Spoji na prirobnico</t>
  </si>
  <si>
    <t>Φ 100 mm</t>
  </si>
  <si>
    <t>Φ50 mm</t>
  </si>
  <si>
    <t>MATERIAL</t>
  </si>
  <si>
    <t xml:space="preserve">Če je v vec crpališčih ista crpalka je dovolj da se nabavi le eno rezervno crpalko tega ta istega tipa. </t>
  </si>
  <si>
    <t>KRMILJENJE IN TELEMETRIJA</t>
  </si>
  <si>
    <t>NN PRIKLJUČEK</t>
  </si>
  <si>
    <t>ČRPALIŠČE HRVATINI 2 -BOŽIČI</t>
  </si>
  <si>
    <t xml:space="preserve">1. Izkop in zasip jarka z izkopanim materialom </t>
  </si>
  <si>
    <t xml:space="preserve">     </t>
  </si>
  <si>
    <t xml:space="preserve"> s plastnim nabijanjem v terenu IV  in V ktg. </t>
  </si>
  <si>
    <t xml:space="preserve">      </t>
  </si>
  <si>
    <t>( 60:40 )dimenzije 40/50 x 100 cm z čiščenjem in</t>
  </si>
  <si>
    <t xml:space="preserve">niveliranjem dna jarka,z izdelavo peščenega  </t>
  </si>
  <si>
    <t xml:space="preserve">zasipa cevi s peskom 1-4 mm in čiščenje terena </t>
  </si>
  <si>
    <t>po končanih  delih in odvozom na deponijo do 15 km</t>
  </si>
  <si>
    <t xml:space="preserve">2. Izkop in zasip jarka z izkopanim materialom </t>
  </si>
  <si>
    <t xml:space="preserve">      s plastnim nabijanjem v terenu V  in IV ktg. </t>
  </si>
  <si>
    <t xml:space="preserve">      ( 50:50 )dimenzije 30/40 x 60 cm z čiščenjem in</t>
  </si>
  <si>
    <t xml:space="preserve">      niveliranjem dna jarka in čiščenje terena </t>
  </si>
  <si>
    <t xml:space="preserve">      po končanih delih in odvoz odvečnega materiala</t>
  </si>
  <si>
    <t xml:space="preserve">     ( deponija všteta )</t>
  </si>
  <si>
    <t xml:space="preserve">      3.   Izkop in zasip jarka s tamponom </t>
  </si>
  <si>
    <t xml:space="preserve">s plastnim nabijanjem v terenu V  in IV ktg. </t>
  </si>
  <si>
    <t>( 40:60 )dimenzije 40/50 x 100 cm z čiščenjem in</t>
  </si>
  <si>
    <t xml:space="preserve">niveliranjem dna jarka,z izdelavo peščenega </t>
  </si>
  <si>
    <t xml:space="preserve">  </t>
  </si>
  <si>
    <t xml:space="preserve">        4. Dobava in polaganje PVC kanalizacije  </t>
  </si>
  <si>
    <t>v peščeno že izdelano posteljico</t>
  </si>
  <si>
    <t xml:space="preserve">5.   Izdelava geodetskega posnetka z vrisom v </t>
  </si>
  <si>
    <t xml:space="preserve"> kataster komunalnih naprav </t>
  </si>
  <si>
    <t xml:space="preserve">       6.  Izkop jame za temelj PMO v zemlji</t>
  </si>
  <si>
    <t xml:space="preserve">     V. ktg dim 0,450x0,25x1,30 mm z izdelavo</t>
  </si>
  <si>
    <t xml:space="preserve">     votlega temelja dim 0,85x0,35x1,20 mm</t>
  </si>
  <si>
    <t xml:space="preserve">     in zasipom z izkopanim materialom</t>
  </si>
  <si>
    <t xml:space="preserve">     in plastnim nabijanjem ter odvozom </t>
  </si>
  <si>
    <t xml:space="preserve">     odvečnega materiala na deponijo in </t>
  </si>
  <si>
    <t xml:space="preserve">     ureditvijo okolice</t>
  </si>
  <si>
    <t xml:space="preserve">       7.   Izkop jame za kabelsko kineto notranjih dimenzij jaška</t>
  </si>
  <si>
    <t xml:space="preserve">( 50:50 ) z zasipom oz. odvozom po izvedbi </t>
  </si>
  <si>
    <t>kinete in čiščenjem okolice po končanih delih</t>
  </si>
  <si>
    <t>2.700,00</t>
  </si>
  <si>
    <t xml:space="preserve">       8.  Izdelava AB kabelske kinete notranjih dimenzij</t>
  </si>
  <si>
    <t>0,60 x 1,2 x 1,0 m komplet:</t>
  </si>
  <si>
    <t xml:space="preserve">beton MB20, armatura, opaž, 2 x LTŽ pokrov </t>
  </si>
  <si>
    <t xml:space="preserve">450 kN, obdelava odprtin v jašku s finim </t>
  </si>
  <si>
    <t>ometom in čiščenje terena po končanih delih</t>
  </si>
  <si>
    <t xml:space="preserve">       9.  Izvedba križanja z ostalo komunalno </t>
  </si>
  <si>
    <t xml:space="preserve">            infrastrukturo</t>
  </si>
  <si>
    <t>1.125,00</t>
  </si>
  <si>
    <t xml:space="preserve">            10 cm z odkrivanjem in odvozom </t>
  </si>
  <si>
    <t xml:space="preserve">             na deponijo ter ponovno asfaltiranje </t>
  </si>
  <si>
    <t xml:space="preserve">             z asfalt-betonom 4/6 cm</t>
  </si>
  <si>
    <t>7.420,00</t>
  </si>
  <si>
    <t xml:space="preserve">      11.  Pridobitev dovoljenja za poseg v </t>
  </si>
  <si>
    <t xml:space="preserve">             cesto z elaboratom in zaporo</t>
  </si>
  <si>
    <t xml:space="preserve">      12.  Zakoličba trase ob prisotnosti  </t>
  </si>
  <si>
    <t xml:space="preserve">             ostalih predstavnikov komunalnih</t>
  </si>
  <si>
    <t xml:space="preserve">             naprav</t>
  </si>
  <si>
    <t>350,00</t>
  </si>
  <si>
    <t xml:space="preserve">     13.  Izkop jame in izdelava temelja za drog Z9 </t>
  </si>
  <si>
    <t xml:space="preserve">      dim. temelja 1,10x1,10x1,60 m v terenu</t>
  </si>
  <si>
    <t xml:space="preserve">      podložnega betona MB 10, betonska cev </t>
  </si>
  <si>
    <t xml:space="preserve">            mešanice za zasip droga v cevi ter čiščenje</t>
  </si>
  <si>
    <t xml:space="preserve">            okolice po končanih delih                         </t>
  </si>
  <si>
    <t xml:space="preserve">      14.  Demontaža obstoječega AB droga z razbitjem  </t>
  </si>
  <si>
    <t xml:space="preserve">             temelja in odvozom odvečnega materiala na</t>
  </si>
  <si>
    <t xml:space="preserve">             deponijo do 15 km ( deponija všteta )</t>
  </si>
  <si>
    <t>650,00</t>
  </si>
  <si>
    <t>1. Dobava in polaganje kablovoda</t>
  </si>
  <si>
    <t xml:space="preserve">     položeno kabelsko kanalizacijo</t>
  </si>
  <si>
    <t>2.574,00</t>
  </si>
  <si>
    <t xml:space="preserve">2.  Dobava in izdelava kabelskega končnika </t>
  </si>
  <si>
    <t xml:space="preserve">     s kbv čevlji in priklopom     </t>
  </si>
  <si>
    <t>675,00</t>
  </si>
  <si>
    <t xml:space="preserve">        3. Dobava in izdelava PMO   dim.</t>
  </si>
  <si>
    <t xml:space="preserve">            0,40 x 0,60 x 0,25 m z naslednjo vsebino : </t>
  </si>
  <si>
    <t xml:space="preserve">     varovalčni ločilnik  efen 100/3 - 2 kos</t>
  </si>
  <si>
    <t xml:space="preserve">     števec ZMF 120AB s komunikatorjem - 1 kos </t>
  </si>
  <si>
    <t xml:space="preserve">     odvodniki prenapetosti Protect C – gar 1</t>
  </si>
  <si>
    <t xml:space="preserve">     zbiralka PEN – 1 kos</t>
  </si>
  <si>
    <t xml:space="preserve">     ključavnica – 1 kos</t>
  </si>
  <si>
    <t xml:space="preserve">     nosilni okvir inox – kos 1</t>
  </si>
  <si>
    <t xml:space="preserve">     ožičenje – 1 gar</t>
  </si>
  <si>
    <t xml:space="preserve">     drobni material – 1 gar</t>
  </si>
  <si>
    <t xml:space="preserve">      varovalni vložki NH razni – kos 6</t>
  </si>
  <si>
    <t>700,00</t>
  </si>
  <si>
    <t xml:space="preserve">            delovanje </t>
  </si>
  <si>
    <t>150,00</t>
  </si>
  <si>
    <t xml:space="preserve">            komplet z pritrditvijo kablovoda po drogu </t>
  </si>
  <si>
    <t xml:space="preserve">            na AB drogu ( cca 9 m ), odvodniki</t>
  </si>
  <si>
    <t xml:space="preserve">            prenapetosti EVO 10 , tokovne izolirne sponke             </t>
  </si>
  <si>
    <t xml:space="preserve">            pocinkani valjanec Fe-Zn 4 x 25 mm dolžine 0,5 m</t>
  </si>
  <si>
    <t xml:space="preserve">            in drobni material                                                                                                                       </t>
  </si>
  <si>
    <t>210,00</t>
  </si>
  <si>
    <t>dim. 600x900x250 mm z naslednjo vsebino :</t>
  </si>
  <si>
    <t xml:space="preserve">            vertikalni varovalčni ločilnik efen 100  - kos 6</t>
  </si>
  <si>
    <t xml:space="preserve">     odvodniki prenapetosti Protect B – gar 1</t>
  </si>
  <si>
    <t xml:space="preserve">     ključavnica el-kp  - kos 1</t>
  </si>
  <si>
    <t xml:space="preserve">     ožičenje  - gar 1</t>
  </si>
  <si>
    <t xml:space="preserve">     varovalni vložki NH razni  – kos 15</t>
  </si>
  <si>
    <t xml:space="preserve">     kratkostičniki  - kos 3</t>
  </si>
  <si>
    <t xml:space="preserve">           iz valjenca Fe-Zn 4 x 25 mm komplet dolžine</t>
  </si>
  <si>
    <t xml:space="preserve">           15 m, križna sponka 60x60 mm, in priklopom</t>
  </si>
  <si>
    <t xml:space="preserve">           v omari na že pripravljeno mesto</t>
  </si>
  <si>
    <t xml:space="preserve">            v že izdelan temelj</t>
  </si>
  <si>
    <t>ČRPALIŠČE HRVATINI 3 - Kolomban</t>
  </si>
  <si>
    <t xml:space="preserve">       7.   Izkop jame za jašek notranjih dimenzij jaška</t>
  </si>
  <si>
    <t>1,0 x 1,0 x 1,0 m v zemljišču VI in IV. ktg.</t>
  </si>
  <si>
    <t>jaška in čiščenjem okolice po končanih delih</t>
  </si>
  <si>
    <t xml:space="preserve">       8.  Izdelava AB jaška notranjih dimenzij</t>
  </si>
  <si>
    <t>1,0 x 1,0 x 1,0 m komplet:</t>
  </si>
  <si>
    <t xml:space="preserve">beton MB20, armatura, opaž, LTŽ pokrov </t>
  </si>
  <si>
    <t xml:space="preserve">            gar 1,00</t>
  </si>
  <si>
    <t xml:space="preserve">            in drobni material</t>
  </si>
  <si>
    <t xml:space="preserve">            vertikalni varovalčni ločilnik efen 100  - kos 4</t>
  </si>
  <si>
    <t xml:space="preserve">     varovalni vložki NH razni  – kos 9</t>
  </si>
  <si>
    <t>Skupaj:</t>
  </si>
  <si>
    <t xml:space="preserve">kos </t>
  </si>
  <si>
    <t>gar</t>
  </si>
  <si>
    <t>ELEKTROMONTAŽNA DELA</t>
  </si>
  <si>
    <t xml:space="preserve">gar </t>
  </si>
  <si>
    <t>Poz. </t>
  </si>
  <si>
    <t> Naziv</t>
  </si>
  <si>
    <t>enota </t>
  </si>
  <si>
    <t>kol. </t>
  </si>
  <si>
    <t>Zunanja omara Inox 316, 1000x1600x400, Micomi</t>
  </si>
  <si>
    <t>Razdelilnik Rittal, AE 800x1000x300</t>
  </si>
  <si>
    <t>Glavno stikalo P1-32/EA/SVB-SW, nazivnega toka 32A</t>
  </si>
  <si>
    <t>Zvezni merilnik toka CC P , DAT-CON</t>
  </si>
  <si>
    <t>-U1,-U2,-U3</t>
  </si>
  <si>
    <t>Prenapetostni odvodnik PROTEC B-C s kontakti za signalizacijo delovanja zaščite</t>
  </si>
  <si>
    <t>Svetilka z vtičnico za razsvetljavo razdelilnika, Rittal</t>
  </si>
  <si>
    <t>Termostat Rittal</t>
  </si>
  <si>
    <t>-XR</t>
  </si>
  <si>
    <t>Grelec Rittal, 100W</t>
  </si>
  <si>
    <t>Kontrolnik faz EMR4-F500-2, Eaton</t>
  </si>
  <si>
    <t>Motorsko zaščitno stikalo PKZM0-1,6T+NHI11-PKZ0</t>
  </si>
  <si>
    <t>Motorsko zaščitno stikalo PKZM0-25+NHI21-PKZ0</t>
  </si>
  <si>
    <t>-Q4,-Q5</t>
  </si>
  <si>
    <t>Ločilni transformator 250VA</t>
  </si>
  <si>
    <t>Kombinirani napajalnik-UPS  TRIO-UPS/1AC/5A</t>
  </si>
  <si>
    <t>Baterija QUINT-BAT/24VDC/7,2Ah</t>
  </si>
  <si>
    <t>Instalacijski odklopnik B10A, 10kA</t>
  </si>
  <si>
    <t>Instalacijski odklopnik C10A, 10kA</t>
  </si>
  <si>
    <t>Instalacijski odklopnik C2A, 10kA</t>
  </si>
  <si>
    <t>-F8,-F13,-F14,-F15</t>
  </si>
  <si>
    <t>Instalacijski odklopnik s pom. kontakti C2A, 10kA</t>
  </si>
  <si>
    <t>-F5,-F9,-F10,-F11,-F12, -F16</t>
  </si>
  <si>
    <t>Instalacijski odklopnik C2A/3p, 10kA</t>
  </si>
  <si>
    <t>Kombinirano dvopolno diferenčno zaščitno stikalo RCBO 16A/1p/30mA</t>
  </si>
  <si>
    <t>Kombinirano štiripolno diferenčno zaščitno stikalo RCBO 16A/3p/30mA</t>
  </si>
  <si>
    <t>Vtičnica za na letev 1f, Z7-SD/230</t>
  </si>
  <si>
    <t>-X1f</t>
  </si>
  <si>
    <t>Vtičnica 3f, GW 62 431</t>
  </si>
  <si>
    <t>-X3f</t>
  </si>
  <si>
    <t>Gobasta tipka za izklop v sili Eaton, 2xNC kontakt</t>
  </si>
  <si>
    <t>Tipka črna Eaton, 1xNC kontakt</t>
  </si>
  <si>
    <t>Preklopnik 1-0-2 Eaton, 4x NO kontakt</t>
  </si>
  <si>
    <t>-S5,-S8</t>
  </si>
  <si>
    <t>Tipka rdeča Eaton, 1xNC kontakt</t>
  </si>
  <si>
    <t>-S6,-S9</t>
  </si>
  <si>
    <t>Tipka zelena Eaton, 1xNC kontakt</t>
  </si>
  <si>
    <t>-S7,-S10</t>
  </si>
  <si>
    <t>Svetilka rdeča Eaton, 230VAC</t>
  </si>
  <si>
    <t>-H1,-H3</t>
  </si>
  <si>
    <t>Svetilka zelena Eaton, 230VAC</t>
  </si>
  <si>
    <t>-H2,-H4</t>
  </si>
  <si>
    <t>Končno stikalo XCK-J16AH29</t>
  </si>
  <si>
    <t>-S3,-S4</t>
  </si>
  <si>
    <t>Zaščita črpalke TDM, Sulzer</t>
  </si>
  <si>
    <t>-U5,-U6</t>
  </si>
  <si>
    <t>Merilnik pretoka Proline Promag 10W, za DN 80, E+H</t>
  </si>
  <si>
    <t>Merilnik zveznega nivoja FMX167, E+H</t>
  </si>
  <si>
    <t>Plovno stikalo</t>
  </si>
  <si>
    <t>Galvanski ločilnik analognega signala MAZ DC/DC</t>
  </si>
  <si>
    <t>-P2,-P5</t>
  </si>
  <si>
    <t>Galvanski ločilnik digitalnega signala MOS 24VDC</t>
  </si>
  <si>
    <t>Kontaktor DILM25-10 + DIL32-XHI22</t>
  </si>
  <si>
    <t>-K5,K8</t>
  </si>
  <si>
    <t>Mehak zagon Danfoss MCD 50051</t>
  </si>
  <si>
    <t>-MZČ1, -MZČ2</t>
  </si>
  <si>
    <t>40.</t>
  </si>
  <si>
    <t>Rele PT570730+YPT78704</t>
  </si>
  <si>
    <t>-K1,-K2</t>
  </si>
  <si>
    <t>Rele Omron G2R-2-SND, 24VDC, podnožje</t>
  </si>
  <si>
    <t>Rele Omron G2R-2-SND, 230VAC, podnožje</t>
  </si>
  <si>
    <t>-K4,-K7</t>
  </si>
  <si>
    <t>Rele MRZ 24VDC, 1x preklopni kontakt, Weidmüeller</t>
  </si>
  <si>
    <t>-K3,-K6,-K9,-K11</t>
  </si>
  <si>
    <t>Sponke in varovalčne sponke,  Weidmüeller</t>
  </si>
  <si>
    <t>-X1,-X2,-X4</t>
  </si>
  <si>
    <t>Kabel Ölflex Classic 110CY 7x0.75mm2</t>
  </si>
  <si>
    <t>Kabel Ölflex Classic 110CY 3x0.75mm2</t>
  </si>
  <si>
    <t>Kabel za črpalki N2HX-J 7x2.5mm2 (original od črpalk)</t>
  </si>
  <si>
    <t>Dovodni kabel NYY-J 4x10mm2</t>
  </si>
  <si>
    <t>Drobni in vezni material</t>
  </si>
  <si>
    <t>Izdelava in postavitev razdelilnika</t>
  </si>
  <si>
    <t>Aplikativna programska oprema za PLC in prikazovalnik</t>
  </si>
  <si>
    <t>Montaža kablov, senzorjev, priklop, testiranje, zagon in električne meritve</t>
  </si>
  <si>
    <t>Preklopno stikalo za preklop Mreža – Dizel agregat</t>
  </si>
  <si>
    <t>ČRPALIŠČE HRVATINI 3 -KOLOMBAN</t>
  </si>
  <si>
    <t>Motorsko zaščitno stikalo PKZM0-10+NHI21-PKZ0</t>
  </si>
  <si>
    <t>Preklopno stikalo 20A za preklop Mreža – Dizel agregat</t>
  </si>
  <si>
    <t>-Q1</t>
  </si>
  <si>
    <t>-F1</t>
  </si>
  <si>
    <t>-XH1</t>
  </si>
  <si>
    <t>-U4</t>
  </si>
  <si>
    <t>-Q3</t>
  </si>
  <si>
    <t>-T1</t>
  </si>
  <si>
    <t>-G1</t>
  </si>
  <si>
    <t>-BAT1</t>
  </si>
  <si>
    <t>-F2</t>
  </si>
  <si>
    <t>-F3</t>
  </si>
  <si>
    <t>-F4</t>
  </si>
  <si>
    <t>-F6</t>
  </si>
  <si>
    <t>-F7</t>
  </si>
  <si>
    <t>-S1</t>
  </si>
  <si>
    <t>-S2</t>
  </si>
  <si>
    <t>-P1</t>
  </si>
  <si>
    <t>-P4</t>
  </si>
  <si>
    <t>-B1</t>
  </si>
  <si>
    <t>-P3</t>
  </si>
  <si>
    <t>-K10</t>
  </si>
  <si>
    <t>-N1</t>
  </si>
  <si>
    <t>-HMI1</t>
  </si>
  <si>
    <t>-U7</t>
  </si>
  <si>
    <t>-Q2</t>
  </si>
  <si>
    <t>3C</t>
  </si>
  <si>
    <t xml:space="preserve">iz stigmafleks 1 x f 110 mm </t>
  </si>
  <si>
    <t xml:space="preserve">      10. Dvostransko rezanje asfalta do debeline </t>
  </si>
  <si>
    <r>
      <t xml:space="preserve">      fi 50 cm dolžine 1,5 m, dostava 0,2 m</t>
    </r>
    <r>
      <rPr>
        <vertAlign val="superscript"/>
        <sz val="10"/>
        <color theme="1"/>
        <rFont val="Arial"/>
        <family val="2"/>
        <charset val="238"/>
      </rPr>
      <t>3</t>
    </r>
    <r>
      <rPr>
        <sz val="10"/>
        <color theme="1"/>
        <rFont val="Arial"/>
        <family val="2"/>
        <charset val="238"/>
      </rPr>
      <t xml:space="preserve"> betonske </t>
    </r>
  </si>
  <si>
    <r>
      <t xml:space="preserve">     NAYY-J 4 x 35 mm</t>
    </r>
    <r>
      <rPr>
        <vertAlign val="superscript"/>
        <sz val="10"/>
        <color theme="1"/>
        <rFont val="Arial"/>
        <family val="2"/>
        <charset val="238"/>
      </rPr>
      <t>2</t>
    </r>
    <r>
      <rPr>
        <sz val="10"/>
        <color theme="1"/>
        <rFont val="Arial"/>
        <family val="2"/>
        <charset val="238"/>
      </rPr>
      <t>, 1 kV v že</t>
    </r>
  </si>
  <si>
    <r>
      <t xml:space="preserve">     tip Raychem za do prerez 4x70 mm</t>
    </r>
    <r>
      <rPr>
        <vertAlign val="superscript"/>
        <sz val="10"/>
        <color theme="1"/>
        <rFont val="Arial"/>
        <family val="2"/>
        <charset val="238"/>
      </rPr>
      <t>2</t>
    </r>
  </si>
  <si>
    <r>
      <t xml:space="preserve">            kablovod NAYY-J 4 x 70 mm</t>
    </r>
    <r>
      <rPr>
        <vertAlign val="superscript"/>
        <sz val="10"/>
        <color theme="1"/>
        <rFont val="Arial"/>
        <family val="2"/>
        <charset val="238"/>
      </rPr>
      <t>2</t>
    </r>
    <r>
      <rPr>
        <sz val="10"/>
        <color theme="1"/>
        <rFont val="Arial"/>
        <family val="2"/>
        <charset val="238"/>
      </rPr>
      <t xml:space="preserve"> do omare RO</t>
    </r>
  </si>
  <si>
    <r>
      <t xml:space="preserve">            kablovod NAYY-J 4 x 16 mm</t>
    </r>
    <r>
      <rPr>
        <vertAlign val="superscript"/>
        <sz val="10"/>
        <color theme="1"/>
        <rFont val="Arial"/>
        <family val="2"/>
        <charset val="238"/>
      </rPr>
      <t>2</t>
    </r>
    <r>
      <rPr>
        <sz val="10"/>
        <color theme="1"/>
        <rFont val="Arial"/>
        <family val="2"/>
        <charset val="238"/>
      </rPr>
      <t xml:space="preserve"> do omare RO</t>
    </r>
  </si>
  <si>
    <t xml:space="preserve">Projektantski popis črpališča  2           </t>
  </si>
  <si>
    <t>3.D</t>
  </si>
  <si>
    <t xml:space="preserve">Projektantski popis črpališča  3            </t>
  </si>
  <si>
    <t>Dobava agregata (tip. EMSA dizelski agregat DEUTZ 60kVA/56kW ali enakovrednega) in prikolice skladno z mnenjem DRSV.</t>
  </si>
  <si>
    <t>Dobava črpalke za fekalne odpadne vode (tip. ABS Piranha PE70/2D-E ali enakovredna) z materialom potrebnim za montažo in priklop na tlačni vod ter montažo.</t>
  </si>
  <si>
    <t>Dobava rezervne črpalke (tip. ABS Piranha PE70/2D-E ali enakovredna) skladno z mnenjem DRSV.</t>
  </si>
  <si>
    <t>Krmilnik Eaton XC-303-C32-002</t>
  </si>
  <si>
    <t>Digitalni vhodni modul XN-322-16DI-PD</t>
  </si>
  <si>
    <t>Analogni vhodni modul XN-322-8AI-I</t>
  </si>
  <si>
    <t>Kartica Micro SD Advantech 96FMMSDI.8G-ET-AT1</t>
  </si>
  <si>
    <t>Prikazovalnik EATON XV-303-70-B00-A00-1B</t>
  </si>
  <si>
    <t>Digitalni izhodni modul XN-322-8DO-P05</t>
  </si>
  <si>
    <t>Izvedba mulde v jašku črpališča iz cementnega betona C35/40; XD2. V ceni so zajeta vsa dodatna in zaščitna dela z opaženjem.</t>
  </si>
  <si>
    <t>Nabava na mesto vgradnje in izdelava temeljev stebričev iz BC fi 30 cm in betonom C20/25;XC2, min.globine 80 cm na medsebojnem osnem razmaku 2,53 m, komplet s strojno-ročnim izkopom v mat. IV.-V.ktg, zasipom, odvozom odvečnega materiala, postavitvijo stebrov po projektiranih detajlih in navodilih proizvajalca ograje tip Živex ali enakovredne ter z vsemi dodatnimi in zaščitnimi deli.</t>
  </si>
  <si>
    <t>Nabava materiala na mesto vgradnje in montaža dvokrilnih vroče cinkanih panelnih vrat dim.3000x2000 mm  tip Živex ali enakovredna, podprta s kolescem na koncih kril z vgrajeno ključavnico. V ceni je zajeta izdelava nosilne konstrukcije in betonskega temelja ter vsa dodatna in zaščitna dela.</t>
  </si>
  <si>
    <t>Zasip kanala, pod prometnimi površinami, z enakomerno zrnatim drobljencem 0 - 32 mm v plasteh po 30 cm, s sprotno komprimacijo do zahtevane zbitosti. Zaključna plast mora dosegati modul stisljivosti Ms =100 Mpa. V ceni so zajeta vsa pomožna dela in meritve.</t>
  </si>
  <si>
    <t>Zasip kanala, z izbranim izkopnim materialom v plasteh po 30 cm, s sprotno komprimacijo do zahtevane zbitosti. Zaključna plast mora dosegati modul stisljivosti Ms =100 Mpa. V ceni so zajeta vsa pomožna dela in meritev. Obračun po raščenem m3. Ocena 20% zasipa.</t>
  </si>
  <si>
    <t>Dobava na mesto vgradnje in vgrajevanje armiranobetonske krovne plošče črpališča iz cementnega betona C35/40;XD2. V ceni so zajeta vsa dodatna in zaščitna dela z opaženjem.</t>
  </si>
  <si>
    <t xml:space="preserve">   III. In IV. ktg dim 0,450x0,25x1,30 mm z izdelavo</t>
  </si>
  <si>
    <t xml:space="preserve"> s plastnim nabijanjem v terenu IV.  in V. ktg. </t>
  </si>
  <si>
    <t xml:space="preserve"> s plastnim nabijanjem v terenu V.  in IV. ktg. </t>
  </si>
  <si>
    <t>0,6 x 1,2 x 1,0 m v zemljišču VI. in IV. ktg.</t>
  </si>
  <si>
    <t xml:space="preserve">      V. in IV. ktg. ( 50:50 ) iz betona MB20, 10 cm</t>
  </si>
  <si>
    <t>Široki, strojni izkop zrahljane plodne zemlje - I. ktg. zem. odkop z bagrom, z odlaganjem na rob kanala ter ponovnim zasipom zaključnega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Ocenjena količina izkopa 10%</t>
  </si>
  <si>
    <t xml:space="preserve">Izkop kanala za položitev kan.cevi, skladno s SIST-SIST 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-20% celotnega izkopa.                       </t>
  </si>
  <si>
    <t xml:space="preserve">Izkop kanala za položitev kan.cevi, skladno s SIST-SIST 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-50% celotnega izkopa.        </t>
  </si>
  <si>
    <t>Izkop kanala za položitev kan.cevi, skladno s SIST-SIST 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</si>
  <si>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 xml:space="preserve">   4. Odklopi, meritve in preizkusno</t>
  </si>
  <si>
    <t xml:space="preserve">    5.  Izdelava prehoda iz SKS v kablovod</t>
  </si>
  <si>
    <t>6.       Dobava razdelilne omare za na AB drog komplet</t>
  </si>
  <si>
    <t xml:space="preserve">       7. Dobava in izdelava ozemljitve PMO ali RO </t>
  </si>
  <si>
    <t xml:space="preserve">       8. Dobava in vgradnja AB droga K9</t>
  </si>
  <si>
    <t>GSM Router TELTONIKA RUT955, 24VDC</t>
  </si>
  <si>
    <t>-N4</t>
  </si>
  <si>
    <t>-N2, -N3</t>
  </si>
  <si>
    <t xml:space="preserve">Zasip kanala z izbranim in prebranim enakomerno zrnatim drobljenim kamnitim materialom s kamni do velikosti 0/32 mm, brez primesi organskega materiala, po pregledu in odobritvi nadzornega organa. Vgrajevanim v plasteh po 30 cm, s sprotno komprimacijo plasti v globini do 0,5m pod koto planuma mora dosegati zahtevano zbitost min. 95% po standardnem Proctorjevem preizkusu(SPP) in nosilnost Ev2=60MPa, od 0,5m do kote planuma pa zbitost min. 98% po SPP in nosilnost  Ev2=80MPa. V ceni je zajet dovoz materiala na mesto vgradnje, vsa manipulacija in začasna deponiranja, razgrinjanje materiala, ureditev planuma in sprotna komprimacija do modulov predpisanih po karakterističnem prerezu projekta, ter vsa dodatna in zaščitna dela vključno z meritvami nosilnosti z krožno obremenilno ploščo. </t>
  </si>
  <si>
    <t xml:space="preserve">Zasip kanala,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</si>
  <si>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SIST  EN 1610 in po navodilih proizvajalca cevi. V ceni je zajeto pranje kanalizacije, pregled kanalizacije s TV kontrolnim sistemom, izvedba tlačnega preizkusa vodotesnosti kanalizacije in jaškov po SIST EN 1610, vsa dodatna in zaščitna dela ter čiščenje in izpiranje kanala pred predajo upravljavcu.</t>
  </si>
  <si>
    <t>Dobava na mesto vgradnje in polaganje kanalizacijskih cevi- tlačni vod - HDPE 90, PN 8 bar, SDR 11,0, d 40 x 3,7 mm, SIST ISO 4427, SIST EN 12201, notranjega premera 90 mm, vključno s spojnimi elementi ter priključitvijo na jaške. Cevi morajo biti položene skladno s SIST EN 1610. V ceni je zajeto pranje kanalizacije, pregled s TV kontrolnim sistemom, izvedba tlačnega preizkusa vodotesnosti kanalizacije in jaškov, vsa dodatna in zaščitna dela ter čiščenje in izpiranje kanala.</t>
  </si>
  <si>
    <t>Dobava in izdelava jaška iz armiranega poliestra-GRP cevi DN 1000 mm, SN 10000, SIST EN 13598-2,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1.80 m.</t>
  </si>
  <si>
    <t>Dobava in izdelava jaška iz armiranega poliestra-GRP cevi DN 1200 mm, SN 10000, SIST EN 13598-2,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</si>
  <si>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na mesto vgradnje in montaža LTŽ kanalskega pokrova in okvirja z zaklepanjem in protihrupnim vložkom premera 600 mm, D400, SIST EN 124-2: 2015. Cca 20% je potrebnih pokrovov z luknjami. Natančne lokacije teh pokrovov določi projektant na terenu glede na konfiguracijo terena. Skupaj z vsemi dodatnimi in zaščitnimi deli .</t>
  </si>
  <si>
    <t>Dobava na mesto vgradnje in montaža LTŽ kanalskega pokrova in okvirja z zaklepanjem  premera 600 mm, C250, SIST EN 124-2: 2015. Cca 20% je potrebnih pokrovov z luknjami. Natančne lokacije teh pokrovov določi projektant na terenu glede na konfiguracijo terena. Skupaj z vsemi dodatnimi in zaščitnimi deli .</t>
  </si>
  <si>
    <t>Dobava na mesto vgradnje in montaža LTŽ kanalskega pokrova in okvirja z zaklepanjem in protihrupnim vložkom premera 800 mm, D400, SIST EN 124-2: 2015. Cca 20% je potrebnih pokrovov z luknjami. Natančne lokacije teh pokrovov določi projektant na terenu glede na konfiguracijo terena. Skupaj z vsemi dodatnimi in zaščitnimi deli .</t>
  </si>
  <si>
    <t>Dobava na mesto vgradnje in montaža LTŽ kanalskega pokrova in okvirja z zaklepanjem premera 800 mm, C250, SIST EN 124-2: 2015. Cca 20% je potrebnih pokrovov z luknjami. Natančne lokacije teh pokrovov določi projektant na terenu glede na konfiguracijo terena. Skupaj z vsemi dodatnimi in zaščitnimi deli .</t>
  </si>
  <si>
    <t>Dobava na mesto vgradnje in strojna izdelava obrabne plasti iz bitumenskega betona AC 8 surf, B 50/70 A3 v povprečni debelini 40 mm. V ceni je zajeta izdelava v projektiranih padcih in naklonih ter vsa dodatna in zaščitna dela.</t>
  </si>
  <si>
    <t xml:space="preserve">Nasip iz kamnitega materiala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</si>
  <si>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Rekonstrukcija nevezane nosilne plasti vozišča z enakomerno zrnatim drobljencem 0 - 32 mm v plasti debeline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</si>
  <si>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Izdelava zemeljskega nasipa platoja črpališča z izkopnim materialom v slojih po 30 cm s sprotnim utrjevanjem plasti v globini do 0,5m pod koto planuma mora dosegati zahtevano zbitost min. 95% po standardnem Proctorjevem preizkusu(SPP) in nosilnost Ev2=60MPa, od 0,5m do kote planuma pa zbitost min. 98% po SPP in nosilnost  Ev2=80MPa.  Zaključna plast mora dosegati EV2=80 Mpa. V ceni je zajet dovoz materiala na mesto vgradnje vsa dodatna in zaščitna dela in meritve nosilnosti z krožno obremenilno ploščo. </t>
  </si>
  <si>
    <t>Dobava in montaža kanalskega povoznega inox pokrova fazonskega jaška dim. 0.7X1.8m z okvirjem in dvižnim mehanizmom, nosilnosti C250, EN 124 tip inox Vrbovšek H (npr. Samson-U) ali enakovredne kakovosti. Skupaj z vsemi dodatnimi in zaščitnimi deli.</t>
  </si>
  <si>
    <t>Dobava in montaža kanalskega povoznega inox pokrova črpališča dim. 2.0X1.2m z okvirjem in dvižnim mehanizmom, nosilnosti C250, EN 124 tip inox Vrbovšek H (npr. Samson-U) ali enakovredne kakovosti. Skupaj z vsemi dodatnimi in zaščitnimi deli .</t>
  </si>
  <si>
    <r>
      <t xml:space="preserve">Nabava na mesto vgradnje in montaža vroče cinkane panelne ograje višine 2.0m, skupaj </t>
    </r>
    <r>
      <rPr>
        <sz val="10"/>
        <rFont val="Arial CE"/>
        <charset val="238"/>
      </rPr>
      <t xml:space="preserve">s stebri, oporniki, objemkami, podstavki stebra in vijaki za beton in vsem montažnim in spojnim </t>
    </r>
    <r>
      <rPr>
        <sz val="10"/>
        <rFont val="Arial CE"/>
        <family val="2"/>
        <charset val="238"/>
      </rPr>
      <t xml:space="preserve">materialom. V ceni je zajeta montaža ograje tip Živex ali enakovredne po navodilih proizvajalca ter vsa dodatna in zaščitna dela. </t>
    </r>
  </si>
  <si>
    <t>Merilec pretoka (tip Endress-Hauser Promag 10W65 z inox ohišjem ali enakovreden), materialom potrebnim za montažo ter montažo.</t>
  </si>
  <si>
    <t>NEPREDVIDENA DELA</t>
  </si>
  <si>
    <t>Ulica 15. maja 4, 6000 Koper</t>
  </si>
  <si>
    <t>IZGRADNJA KANALIZACIJSKEGA SISTEMA NA OBMOČJU</t>
  </si>
  <si>
    <t>AGLOMERACIJE HRVATINI - KANALIZACIJA KOLOMBAN PROTI</t>
  </si>
  <si>
    <t>CEREJU IN BOŽIČI PROTI PREMANČANU</t>
  </si>
  <si>
    <t>ČRPALIŠČA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</si>
</sst>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 numFmtId="180" formatCode="#.##\ &quot;€&quot;"/>
    <numFmt numFmtId="181" formatCode="#"/>
    <numFmt numFmtId="182" formatCode="_-* #.##0.00\ _S_I_T_-;\-* #.##0.00\ _S_I_T_-;_-* &quot;-&quot;??\ _S_I_T_-;_-@_-"/>
  </numFmts>
  <fonts count="142">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sz val="12"/>
      <name val="Arial"/>
      <family val="2"/>
      <charset val="238"/>
    </font>
    <font>
      <i/>
      <sz val="12"/>
      <name val="Arial"/>
      <family val="2"/>
      <charset val="238"/>
    </font>
    <font>
      <sz val="12"/>
      <name val="Arial Narrow"/>
      <family val="2"/>
      <charset val="238"/>
    </font>
    <font>
      <b/>
      <sz val="14"/>
      <name val="Arial"/>
      <family val="2"/>
      <charset val="238"/>
    </font>
    <font>
      <sz val="11"/>
      <color rgb="FFFF0000"/>
      <name val="Calibri"/>
      <family val="2"/>
      <charset val="238"/>
      <scheme val="minor"/>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sz val="10"/>
      <color indexed="17"/>
      <name val="Arial"/>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b/>
      <u/>
      <sz val="10"/>
      <color rgb="FFC00000"/>
      <name val="Arial"/>
      <family val="2"/>
      <charset val="238"/>
    </font>
    <font>
      <b/>
      <i/>
      <u/>
      <sz val="10"/>
      <color rgb="FF00B050"/>
      <name val="Arial"/>
      <family val="2"/>
      <charset val="238"/>
    </font>
    <font>
      <sz val="11"/>
      <name val="SL Dutch"/>
      <charset val="238"/>
    </font>
    <font>
      <b/>
      <sz val="10"/>
      <name val="Arial"/>
      <family val="2"/>
    </font>
    <font>
      <sz val="11"/>
      <color rgb="FFC00000"/>
      <name val="Calibri"/>
      <family val="2"/>
      <charset val="238"/>
      <scheme val="minor"/>
    </font>
    <font>
      <b/>
      <sz val="10"/>
      <color theme="1"/>
      <name val="Arial Narrow"/>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Baltic"/>
      <family val="2"/>
      <charset val="186"/>
    </font>
    <font>
      <sz val="10"/>
      <color rgb="FF336600"/>
      <name val="Arial"/>
      <family val="2"/>
      <charset val="238"/>
    </font>
    <font>
      <b/>
      <sz val="12"/>
      <color rgb="FF336600"/>
      <name val="Arial"/>
      <family val="2"/>
      <charset val="238"/>
    </font>
    <font>
      <sz val="11"/>
      <color theme="1"/>
      <name val="Arial"/>
      <family val="2"/>
      <charset val="238"/>
    </font>
    <font>
      <sz val="12"/>
      <color theme="1"/>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sz val="10"/>
      <name val="Arial Baltic"/>
      <family val="2"/>
      <charset val="238"/>
    </font>
    <font>
      <b/>
      <i/>
      <u/>
      <sz val="11"/>
      <color theme="1"/>
      <name val="Calibri"/>
      <family val="2"/>
      <charset val="238"/>
      <scheme val="minor"/>
    </font>
    <font>
      <sz val="11"/>
      <name val="Arial Black"/>
      <family val="2"/>
      <charset val="238"/>
    </font>
    <font>
      <sz val="11"/>
      <name val="Times New Roman CE"/>
      <family val="1"/>
      <charset val="238"/>
    </font>
    <font>
      <sz val="16"/>
      <name val="Arial (W1)"/>
      <family val="2"/>
    </font>
    <font>
      <b/>
      <sz val="20"/>
      <name val="Arial"/>
      <family val="2"/>
      <charset val="238"/>
    </font>
    <font>
      <b/>
      <sz val="14"/>
      <name val="Times New Roman"/>
      <family val="1"/>
      <charset val="238"/>
    </font>
    <font>
      <b/>
      <sz val="12"/>
      <name val="Arial Baltic"/>
      <family val="2"/>
      <charset val="186"/>
    </font>
    <font>
      <sz val="10"/>
      <color indexed="17"/>
      <name val="Arial Baltic"/>
      <charset val="238"/>
    </font>
    <font>
      <b/>
      <sz val="10"/>
      <name val="Arial Baltic"/>
    </font>
    <font>
      <b/>
      <sz val="12"/>
      <name val="Arial"/>
      <family val="2"/>
    </font>
    <font>
      <sz val="12"/>
      <color theme="1"/>
      <name val="Cambria"/>
      <family val="1"/>
      <charset val="238"/>
    </font>
    <font>
      <b/>
      <i/>
      <sz val="22"/>
      <color theme="1"/>
      <name val="Cambria"/>
      <family val="1"/>
      <charset val="238"/>
    </font>
    <font>
      <sz val="12"/>
      <color theme="1"/>
      <name val="Dutch801 Rm BT"/>
      <family val="1"/>
    </font>
    <font>
      <b/>
      <sz val="16"/>
      <color rgb="FF000000"/>
      <name val="Arial"/>
      <family val="2"/>
      <charset val="238"/>
    </font>
    <font>
      <b/>
      <i/>
      <sz val="12"/>
      <color theme="1"/>
      <name val="Arial"/>
      <family val="2"/>
      <charset val="238"/>
    </font>
    <font>
      <b/>
      <sz val="12"/>
      <color theme="1"/>
      <name val="Arial"/>
      <family val="2"/>
      <charset val="238"/>
    </font>
    <font>
      <vertAlign val="superscript"/>
      <sz val="10"/>
      <color theme="1"/>
      <name val="Arial"/>
      <family val="2"/>
      <charset val="238"/>
    </font>
    <font>
      <sz val="16"/>
      <name val="Arial"/>
      <family val="2"/>
      <charset val="238"/>
    </font>
    <font>
      <b/>
      <sz val="11"/>
      <color theme="1"/>
      <name val="Arial"/>
      <family val="2"/>
      <charset val="238"/>
    </font>
    <font>
      <b/>
      <i/>
      <sz val="11"/>
      <color theme="1"/>
      <name val="Arial"/>
      <family val="2"/>
      <charset val="238"/>
    </font>
    <font>
      <i/>
      <sz val="10"/>
      <color theme="1"/>
      <name val="Arial"/>
      <family val="2"/>
    </font>
  </fonts>
  <fills count="30">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
      <patternFill patternType="solid">
        <fgColor indexed="9"/>
        <bgColor indexed="64"/>
      </patternFill>
    </fill>
  </fills>
  <borders count="31">
    <border>
      <left/>
      <right/>
      <top/>
      <bottom/>
      <diagonal/>
    </border>
    <border>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s>
  <cellStyleXfs count="435">
    <xf numFmtId="0" fontId="0" fillId="0" borderId="0"/>
    <xf numFmtId="43" fontId="1" fillId="0" borderId="0" applyFont="0" applyFill="0" applyBorder="0" applyAlignment="0" applyProtection="0"/>
    <xf numFmtId="9" fontId="1" fillId="0" borderId="0" applyFont="0" applyFill="0" applyBorder="0" applyAlignment="0" applyProtection="0"/>
    <xf numFmtId="0" fontId="36" fillId="0" borderId="0"/>
    <xf numFmtId="0" fontId="38" fillId="0" borderId="0"/>
    <xf numFmtId="167" fontId="62" fillId="0" borderId="0"/>
    <xf numFmtId="0" fontId="63" fillId="0" borderId="0"/>
    <xf numFmtId="0" fontId="64" fillId="8"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64" fillId="9" borderId="0" applyNumberFormat="0" applyBorder="0" applyAlignment="0" applyProtection="0"/>
    <xf numFmtId="0" fontId="64" fillId="10" borderId="0" applyNumberFormat="0" applyBorder="0" applyAlignment="0" applyProtection="0"/>
    <xf numFmtId="0" fontId="64" fillId="11" borderId="0" applyNumberFormat="0" applyBorder="0" applyAlignment="0" applyProtection="0"/>
    <xf numFmtId="0" fontId="74" fillId="12" borderId="0" applyNumberFormat="0" applyBorder="0" applyAlignment="0" applyProtection="0"/>
    <xf numFmtId="0" fontId="77" fillId="13" borderId="4" applyNumberFormat="0" applyAlignment="0" applyProtection="0"/>
    <xf numFmtId="0" fontId="72" fillId="14" borderId="5" applyNumberFormat="0" applyAlignment="0" applyProtection="0"/>
    <xf numFmtId="164" fontId="63" fillId="0" borderId="0" applyFont="0" applyFill="0" applyBorder="0" applyAlignment="0" applyProtection="0"/>
    <xf numFmtId="3" fontId="63" fillId="0" borderId="0" applyFont="0" applyFill="0" applyBorder="0" applyAlignment="0" applyProtection="0"/>
    <xf numFmtId="168" fontId="63" fillId="0" borderId="0" applyFont="0" applyFill="0" applyBorder="0" applyAlignment="0" applyProtection="0"/>
    <xf numFmtId="0" fontId="63" fillId="0" borderId="0" applyFont="0" applyFill="0" applyBorder="0" applyAlignment="0" applyProtection="0"/>
    <xf numFmtId="0" fontId="70" fillId="0" borderId="0" applyNumberFormat="0" applyFill="0" applyBorder="0" applyAlignment="0" applyProtection="0"/>
    <xf numFmtId="2" fontId="63" fillId="0" borderId="0" applyFont="0" applyFill="0" applyBorder="0" applyAlignment="0" applyProtection="0"/>
    <xf numFmtId="0" fontId="78" fillId="0" borderId="6" applyNumberFormat="0" applyFill="0" applyAlignment="0" applyProtection="0"/>
    <xf numFmtId="0" fontId="79" fillId="0" borderId="7" applyNumberFormat="0" applyFill="0" applyAlignment="0" applyProtection="0"/>
    <xf numFmtId="0" fontId="80" fillId="0" borderId="8" applyNumberFormat="0" applyFill="0" applyAlignment="0" applyProtection="0"/>
    <xf numFmtId="0" fontId="80" fillId="0" borderId="0" applyNumberFormat="0" applyFill="0" applyBorder="0" applyAlignment="0" applyProtection="0"/>
    <xf numFmtId="0" fontId="75" fillId="4" borderId="4" applyNumberFormat="0" applyAlignment="0" applyProtection="0"/>
    <xf numFmtId="0" fontId="69" fillId="0" borderId="9" applyNumberFormat="0" applyFill="0" applyAlignment="0" applyProtection="0"/>
    <xf numFmtId="0" fontId="65" fillId="0" borderId="10" applyNumberFormat="0" applyFill="0" applyAlignment="0" applyProtection="0"/>
    <xf numFmtId="0" fontId="66" fillId="0" borderId="11" applyNumberFormat="0" applyFill="0" applyAlignment="0" applyProtection="0"/>
    <xf numFmtId="0" fontId="67" fillId="0" borderId="12" applyNumberFormat="0" applyFill="0" applyAlignment="0" applyProtection="0"/>
    <xf numFmtId="0" fontId="67" fillId="0" borderId="0" applyNumberFormat="0" applyFill="0" applyBorder="0" applyAlignment="0" applyProtection="0"/>
    <xf numFmtId="0" fontId="81" fillId="4" borderId="0" applyNumberFormat="0" applyBorder="0" applyAlignment="0" applyProtection="0"/>
    <xf numFmtId="0" fontId="68" fillId="4" borderId="0" applyNumberFormat="0" applyBorder="0" applyAlignment="0" applyProtection="0"/>
    <xf numFmtId="0" fontId="38" fillId="2" borderId="13" applyNumberFormat="0" applyFont="0" applyAlignment="0" applyProtection="0"/>
    <xf numFmtId="0" fontId="4" fillId="2" borderId="13" applyNumberFormat="0" applyFont="0" applyAlignment="0" applyProtection="0"/>
    <xf numFmtId="9" fontId="63" fillId="0" borderId="0" applyFont="0" applyFill="0" applyBorder="0" applyAlignment="0" applyProtection="0"/>
    <xf numFmtId="0" fontId="70" fillId="0" borderId="0" applyNumberFormat="0" applyFill="0" applyBorder="0" applyAlignment="0" applyProtection="0"/>
    <xf numFmtId="0" fontId="64" fillId="15" borderId="0" applyNumberFormat="0" applyBorder="0" applyAlignment="0" applyProtection="0"/>
    <xf numFmtId="0" fontId="64" fillId="11"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10" borderId="0" applyNumberFormat="0" applyBorder="0" applyAlignment="0" applyProtection="0"/>
    <xf numFmtId="0" fontId="64" fillId="6" borderId="0" applyNumberFormat="0" applyBorder="0" applyAlignment="0" applyProtection="0"/>
    <xf numFmtId="0" fontId="71" fillId="0" borderId="14" applyNumberFormat="0" applyFill="0" applyAlignment="0" applyProtection="0"/>
    <xf numFmtId="0" fontId="72" fillId="14" borderId="5" applyNumberFormat="0" applyAlignment="0" applyProtection="0"/>
    <xf numFmtId="0" fontId="73" fillId="18" borderId="4" applyNumberFormat="0" applyAlignment="0" applyProtection="0"/>
    <xf numFmtId="0" fontId="74" fillId="5" borderId="0" applyNumberFormat="0" applyBorder="0" applyAlignment="0" applyProtection="0"/>
    <xf numFmtId="0" fontId="76" fillId="0" borderId="15" applyNumberFormat="0" applyFill="0" applyAlignment="0" applyProtection="0"/>
    <xf numFmtId="0" fontId="75" fillId="3" borderId="4" applyNumberFormat="0" applyAlignment="0" applyProtection="0"/>
    <xf numFmtId="0" fontId="76" fillId="0" borderId="16"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90" fillId="0" borderId="0"/>
    <xf numFmtId="0" fontId="38" fillId="0" borderId="0"/>
    <xf numFmtId="0" fontId="91" fillId="0" borderId="0"/>
    <xf numFmtId="0" fontId="92" fillId="0" borderId="0"/>
    <xf numFmtId="0" fontId="93" fillId="20" borderId="0" applyNumberFormat="0" applyBorder="0" applyAlignment="0" applyProtection="0"/>
    <xf numFmtId="0" fontId="93" fillId="21" borderId="0" applyNumberFormat="0" applyBorder="0" applyAlignment="0" applyProtection="0"/>
    <xf numFmtId="0" fontId="93" fillId="2" borderId="0" applyNumberFormat="0" applyBorder="0" applyAlignment="0" applyProtection="0"/>
    <xf numFmtId="0" fontId="93" fillId="3" borderId="0" applyNumberFormat="0" applyBorder="0" applyAlignment="0" applyProtection="0"/>
    <xf numFmtId="0" fontId="93" fillId="22" borderId="0" applyNumberFormat="0" applyBorder="0" applyAlignment="0" applyProtection="0"/>
    <xf numFmtId="0" fontId="93" fillId="2" borderId="0" applyNumberFormat="0" applyBorder="0" applyAlignment="0" applyProtection="0"/>
    <xf numFmtId="0" fontId="93" fillId="22" borderId="0" applyNumberFormat="0" applyBorder="0" applyAlignment="0" applyProtection="0"/>
    <xf numFmtId="0" fontId="93" fillId="21" borderId="0" applyNumberFormat="0" applyBorder="0" applyAlignment="0" applyProtection="0"/>
    <xf numFmtId="0" fontId="93" fillId="4" borderId="0" applyNumberFormat="0" applyBorder="0" applyAlignment="0" applyProtection="0"/>
    <xf numFmtId="0" fontId="93" fillId="5" borderId="0" applyNumberFormat="0" applyBorder="0" applyAlignment="0" applyProtection="0"/>
    <xf numFmtId="0" fontId="93" fillId="22" borderId="0" applyNumberFormat="0" applyBorder="0" applyAlignment="0" applyProtection="0"/>
    <xf numFmtId="0" fontId="93" fillId="2" borderId="0" applyNumberFormat="0" applyBorder="0" applyAlignment="0" applyProtection="0"/>
    <xf numFmtId="0" fontId="64" fillId="22"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64" fillId="5" borderId="0" applyNumberFormat="0" applyBorder="0" applyAlignment="0" applyProtection="0"/>
    <xf numFmtId="0" fontId="64" fillId="22" borderId="0" applyNumberFormat="0" applyBorder="0" applyAlignment="0" applyProtection="0"/>
    <xf numFmtId="0" fontId="64" fillId="21" borderId="0" applyNumberFormat="0" applyBorder="0" applyAlignment="0" applyProtection="0"/>
    <xf numFmtId="0" fontId="64" fillId="8"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64" fillId="9" borderId="0" applyNumberFormat="0" applyBorder="0" applyAlignment="0" applyProtection="0"/>
    <xf numFmtId="0" fontId="64" fillId="10" borderId="0" applyNumberFormat="0" applyBorder="0" applyAlignment="0" applyProtection="0"/>
    <xf numFmtId="0" fontId="64" fillId="11" borderId="0" applyNumberFormat="0" applyBorder="0" applyAlignment="0" applyProtection="0"/>
    <xf numFmtId="0" fontId="74" fillId="12" borderId="0" applyNumberFormat="0" applyBorder="0" applyAlignment="0" applyProtection="0"/>
    <xf numFmtId="0" fontId="77" fillId="13" borderId="4" applyNumberFormat="0" applyAlignment="0" applyProtection="0"/>
    <xf numFmtId="0" fontId="72" fillId="14" borderId="5" applyNumberFormat="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172" fontId="94" fillId="0" borderId="0">
      <protection locked="0"/>
    </xf>
    <xf numFmtId="172" fontId="95" fillId="0" borderId="0">
      <protection locked="0"/>
    </xf>
    <xf numFmtId="0" fontId="96" fillId="0" borderId="19" applyAlignment="0"/>
    <xf numFmtId="173" fontId="97" fillId="0" borderId="0" applyFill="0" applyBorder="0" applyAlignment="0" applyProtection="0"/>
    <xf numFmtId="0" fontId="70" fillId="0" borderId="0" applyNumberFormat="0" applyFill="0" applyBorder="0" applyAlignment="0" applyProtection="0"/>
    <xf numFmtId="174" fontId="94" fillId="0" borderId="0">
      <protection locked="0"/>
    </xf>
    <xf numFmtId="174" fontId="95" fillId="0" borderId="0">
      <protection locked="0"/>
    </xf>
    <xf numFmtId="0" fontId="98" fillId="22" borderId="0" applyNumberFormat="0" applyBorder="0" applyAlignment="0" applyProtection="0"/>
    <xf numFmtId="0" fontId="78" fillId="0" borderId="6" applyNumberFormat="0" applyFill="0" applyAlignment="0" applyProtection="0"/>
    <xf numFmtId="0" fontId="79" fillId="0" borderId="7" applyNumberFormat="0" applyFill="0" applyAlignment="0" applyProtection="0"/>
    <xf numFmtId="0" fontId="80" fillId="0" borderId="8" applyNumberFormat="0" applyFill="0" applyAlignment="0" applyProtection="0"/>
    <xf numFmtId="0" fontId="80" fillId="0" borderId="0" applyNumberFormat="0" applyFill="0" applyBorder="0" applyAlignment="0" applyProtection="0"/>
    <xf numFmtId="175" fontId="99" fillId="0" borderId="0">
      <protection locked="0"/>
    </xf>
    <xf numFmtId="175" fontId="100" fillId="0" borderId="0">
      <protection locked="0"/>
    </xf>
    <xf numFmtId="175" fontId="99" fillId="0" borderId="0">
      <protection locked="0"/>
    </xf>
    <xf numFmtId="175" fontId="100" fillId="0" borderId="0">
      <protection locked="0"/>
    </xf>
    <xf numFmtId="0" fontId="75" fillId="4" borderId="4" applyNumberFormat="0" applyAlignment="0" applyProtection="0"/>
    <xf numFmtId="4" fontId="101" fillId="0" borderId="20">
      <alignment horizontal="left" vertical="center" wrapText="1"/>
    </xf>
    <xf numFmtId="39" fontId="27" fillId="0" borderId="21">
      <alignment horizontal="right" vertical="top" wrapText="1"/>
    </xf>
    <xf numFmtId="39" fontId="27" fillId="0" borderId="21">
      <alignment horizontal="right" vertical="top" wrapText="1"/>
    </xf>
    <xf numFmtId="39" fontId="27" fillId="0" borderId="21">
      <alignment horizontal="right" vertical="top" wrapText="1"/>
    </xf>
    <xf numFmtId="39" fontId="27" fillId="0" borderId="21">
      <alignment horizontal="right" vertical="top" wrapText="1"/>
    </xf>
    <xf numFmtId="0" fontId="69" fillId="0" borderId="9" applyNumberFormat="0" applyFill="0" applyAlignment="0" applyProtection="0"/>
    <xf numFmtId="0" fontId="4" fillId="0" borderId="0"/>
    <xf numFmtId="0" fontId="4" fillId="0" borderId="0"/>
    <xf numFmtId="0" fontId="1" fillId="0" borderId="0"/>
    <xf numFmtId="0" fontId="4" fillId="0" borderId="0"/>
    <xf numFmtId="0" fontId="102" fillId="0" borderId="0"/>
    <xf numFmtId="0" fontId="102" fillId="0" borderId="0"/>
    <xf numFmtId="0" fontId="102" fillId="0" borderId="0"/>
    <xf numFmtId="0" fontId="102" fillId="0" borderId="0"/>
    <xf numFmtId="0" fontId="102" fillId="0" borderId="0"/>
    <xf numFmtId="0" fontId="4" fillId="0" borderId="0"/>
    <xf numFmtId="0" fontId="102" fillId="0" borderId="0"/>
    <xf numFmtId="0" fontId="102" fillId="0" borderId="0"/>
    <xf numFmtId="0" fontId="102" fillId="0" borderId="0"/>
    <xf numFmtId="0" fontId="25" fillId="0" borderId="0">
      <alignment vertical="top" wrapText="1"/>
    </xf>
    <xf numFmtId="0" fontId="25" fillId="0" borderId="0">
      <alignment vertical="top" wrapText="1"/>
    </xf>
    <xf numFmtId="0" fontId="25" fillId="0" borderId="0">
      <alignment vertical="top" wrapText="1"/>
    </xf>
    <xf numFmtId="0" fontId="25" fillId="0" borderId="0">
      <alignment vertical="top" wrapText="1"/>
    </xf>
    <xf numFmtId="0" fontId="103" fillId="0" borderId="0"/>
    <xf numFmtId="0" fontId="4" fillId="0" borderId="0"/>
    <xf numFmtId="0" fontId="27" fillId="0" borderId="0"/>
    <xf numFmtId="0" fontId="4" fillId="0" borderId="0"/>
    <xf numFmtId="0" fontId="4" fillId="0" borderId="0"/>
    <xf numFmtId="0" fontId="92" fillId="0" borderId="0">
      <alignment vertical="top" wrapText="1"/>
    </xf>
    <xf numFmtId="0" fontId="4" fillId="0" borderId="0"/>
    <xf numFmtId="0" fontId="38" fillId="0" borderId="0"/>
    <xf numFmtId="0" fontId="104" fillId="0" borderId="0"/>
    <xf numFmtId="0" fontId="10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 fillId="0" borderId="0"/>
    <xf numFmtId="0" fontId="105" fillId="0" borderId="0"/>
    <xf numFmtId="0" fontId="105" fillId="0" borderId="0"/>
    <xf numFmtId="0" fontId="105" fillId="0" borderId="0"/>
    <xf numFmtId="0" fontId="4" fillId="0" borderId="0"/>
    <xf numFmtId="0" fontId="105" fillId="0" borderId="0"/>
    <xf numFmtId="0" fontId="4" fillId="0" borderId="0"/>
    <xf numFmtId="0" fontId="1" fillId="0" borderId="0"/>
    <xf numFmtId="0" fontId="27" fillId="0" borderId="0"/>
    <xf numFmtId="0" fontId="106" fillId="0" borderId="0"/>
    <xf numFmtId="0" fontId="107" fillId="0" borderId="0">
      <alignment vertical="top" wrapText="1"/>
    </xf>
    <xf numFmtId="0" fontId="93" fillId="0" borderId="0"/>
    <xf numFmtId="0" fontId="1" fillId="0" borderId="0"/>
    <xf numFmtId="0" fontId="1" fillId="0" borderId="0"/>
    <xf numFmtId="0" fontId="1" fillId="0" borderId="0"/>
    <xf numFmtId="0" fontId="105" fillId="0" borderId="0"/>
    <xf numFmtId="0" fontId="105" fillId="0" borderId="0"/>
    <xf numFmtId="0" fontId="105" fillId="0" borderId="0"/>
    <xf numFmtId="0" fontId="105"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05" fillId="0" borderId="0"/>
    <xf numFmtId="0" fontId="105" fillId="0" borderId="0"/>
    <xf numFmtId="0" fontId="105" fillId="0" borderId="0"/>
    <xf numFmtId="0" fontId="105" fillId="0" borderId="0"/>
    <xf numFmtId="0" fontId="105" fillId="0" borderId="0"/>
    <xf numFmtId="0" fontId="1" fillId="0" borderId="0"/>
    <xf numFmtId="0" fontId="1" fillId="0" borderId="0"/>
    <xf numFmtId="0" fontId="93" fillId="0" borderId="0"/>
    <xf numFmtId="0" fontId="4" fillId="0" borderId="0"/>
    <xf numFmtId="0" fontId="105" fillId="0" borderId="0"/>
    <xf numFmtId="0" fontId="105" fillId="0" borderId="0"/>
    <xf numFmtId="0" fontId="105" fillId="0" borderId="0"/>
    <xf numFmtId="0" fontId="105" fillId="0" borderId="0"/>
    <xf numFmtId="0" fontId="105" fillId="0" borderId="0"/>
    <xf numFmtId="0" fontId="108" fillId="0" borderId="0"/>
    <xf numFmtId="0" fontId="105" fillId="0" borderId="0"/>
    <xf numFmtId="0" fontId="105" fillId="0" borderId="0"/>
    <xf numFmtId="0" fontId="105" fillId="0" borderId="0"/>
    <xf numFmtId="0" fontId="105" fillId="0" borderId="0"/>
    <xf numFmtId="0" fontId="10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 fillId="0" borderId="0"/>
    <xf numFmtId="0" fontId="81" fillId="4" borderId="0" applyNumberFormat="0" applyBorder="0" applyAlignment="0" applyProtection="0"/>
    <xf numFmtId="0" fontId="109" fillId="0" borderId="0">
      <alignment horizontal="left" vertical="top" wrapText="1" readingOrder="1"/>
    </xf>
    <xf numFmtId="0" fontId="97"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 fillId="0" borderId="0"/>
    <xf numFmtId="0" fontId="4" fillId="0" borderId="0"/>
    <xf numFmtId="0" fontId="4" fillId="0" borderId="0"/>
    <xf numFmtId="1" fontId="110" fillId="0" borderId="0"/>
    <xf numFmtId="0" fontId="38" fillId="2" borderId="13" applyNumberFormat="0" applyFont="0" applyAlignment="0" applyProtection="0"/>
    <xf numFmtId="9" fontId="93"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11" fillId="13" borderId="22" applyNumberFormat="0" applyAlignment="0" applyProtection="0"/>
    <xf numFmtId="0" fontId="112" fillId="23" borderId="0">
      <alignment horizontal="left" vertical="top"/>
    </xf>
    <xf numFmtId="0" fontId="25" fillId="0" borderId="0"/>
    <xf numFmtId="0" fontId="25" fillId="0" borderId="0"/>
    <xf numFmtId="0" fontId="25" fillId="0" borderId="0"/>
    <xf numFmtId="0" fontId="113" fillId="0" borderId="0"/>
    <xf numFmtId="0" fontId="114" fillId="0" borderId="0"/>
    <xf numFmtId="0" fontId="27" fillId="0" borderId="17">
      <alignment horizontal="left" vertical="top" wrapText="1"/>
    </xf>
    <xf numFmtId="0" fontId="27" fillId="0" borderId="17">
      <alignment horizontal="left" vertical="top" wrapText="1"/>
    </xf>
    <xf numFmtId="0" fontId="27" fillId="0" borderId="17">
      <alignment horizontal="left" vertical="top" wrapText="1"/>
    </xf>
    <xf numFmtId="0" fontId="27" fillId="0" borderId="17">
      <alignment horizontal="left" vertical="top" wrapText="1"/>
    </xf>
    <xf numFmtId="0" fontId="27" fillId="0" borderId="18">
      <alignment horizontal="left" vertical="top" wrapText="1"/>
    </xf>
    <xf numFmtId="0" fontId="27" fillId="0" borderId="18">
      <alignment horizontal="left" vertical="top" wrapText="1"/>
    </xf>
    <xf numFmtId="0" fontId="27" fillId="0" borderId="18">
      <alignment horizontal="left" vertical="top" wrapText="1"/>
    </xf>
    <xf numFmtId="0" fontId="27" fillId="0" borderId="18">
      <alignment horizontal="left" vertical="top" wrapText="1"/>
    </xf>
    <xf numFmtId="0" fontId="115" fillId="0" borderId="0" applyNumberFormat="0" applyFill="0" applyBorder="0" applyAlignment="0" applyProtection="0"/>
    <xf numFmtId="175" fontId="94" fillId="0" borderId="2">
      <protection locked="0"/>
    </xf>
    <xf numFmtId="175" fontId="95" fillId="0" borderId="2">
      <protection locked="0"/>
    </xf>
    <xf numFmtId="0" fontId="76" fillId="0" borderId="16" applyNumberFormat="0" applyFill="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38" fillId="0" borderId="0" applyFont="0" applyFill="0" applyBorder="0" applyAlignment="0" applyProtection="0"/>
    <xf numFmtId="176" fontId="105" fillId="0" borderId="0" applyFont="0" applyFill="0" applyBorder="0" applyAlignment="0" applyProtection="0"/>
    <xf numFmtId="176" fontId="105" fillId="0" borderId="0" applyFont="0" applyFill="0" applyBorder="0" applyAlignment="0" applyProtection="0"/>
    <xf numFmtId="176" fontId="105" fillId="0" borderId="0" applyFont="0" applyFill="0" applyBorder="0" applyAlignment="0" applyProtection="0"/>
    <xf numFmtId="176" fontId="105" fillId="0" borderId="0" applyFont="0" applyFill="0" applyBorder="0" applyAlignment="0" applyProtection="0"/>
    <xf numFmtId="171" fontId="4" fillId="0" borderId="0" applyFill="0" applyBorder="0" applyAlignment="0" applyProtection="0"/>
    <xf numFmtId="164" fontId="25" fillId="0" borderId="0" applyFont="0" applyFill="0" applyBorder="0" applyAlignment="0" applyProtection="0"/>
    <xf numFmtId="178" fontId="25" fillId="0" borderId="0" applyFont="0" applyFill="0" applyBorder="0" applyAlignment="0" applyProtection="0"/>
    <xf numFmtId="178" fontId="25" fillId="0" borderId="0" applyFont="0" applyFill="0" applyBorder="0" applyAlignment="0" applyProtection="0"/>
    <xf numFmtId="178"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4" fillId="0" borderId="0" applyFont="0" applyFill="0" applyBorder="0" applyAlignment="0" applyProtection="0"/>
    <xf numFmtId="164" fontId="105" fillId="0" borderId="0" applyFont="0" applyFill="0" applyBorder="0" applyAlignment="0" applyProtection="0"/>
    <xf numFmtId="164" fontId="105" fillId="0" borderId="0" applyFont="0" applyFill="0" applyBorder="0" applyAlignment="0" applyProtection="0"/>
    <xf numFmtId="164" fontId="105" fillId="0" borderId="0" applyFont="0" applyFill="0" applyBorder="0" applyAlignment="0" applyProtection="0"/>
    <xf numFmtId="164" fontId="105" fillId="0" borderId="0" applyFont="0" applyFill="0" applyBorder="0" applyAlignment="0" applyProtection="0"/>
    <xf numFmtId="0" fontId="69"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0" fillId="0" borderId="0"/>
    <xf numFmtId="0" fontId="93" fillId="24" borderId="0" applyNumberFormat="0" applyBorder="0" applyAlignment="0" applyProtection="0"/>
    <xf numFmtId="0" fontId="93" fillId="5" borderId="0" applyNumberFormat="0" applyBorder="0" applyAlignment="0" applyProtection="0"/>
    <xf numFmtId="0" fontId="93" fillId="25" borderId="0" applyNumberFormat="0" applyBorder="0" applyAlignment="0" applyProtection="0"/>
    <xf numFmtId="0" fontId="93" fillId="12" borderId="0" applyNumberFormat="0" applyBorder="0" applyAlignment="0" applyProtection="0"/>
    <xf numFmtId="0" fontId="93" fillId="22" borderId="0" applyNumberFormat="0" applyBorder="0" applyAlignment="0" applyProtection="0"/>
    <xf numFmtId="0" fontId="93" fillId="3" borderId="0" applyNumberFormat="0" applyBorder="0" applyAlignment="0" applyProtection="0"/>
    <xf numFmtId="0" fontId="93" fillId="20" borderId="0" applyNumberFormat="0" applyBorder="0" applyAlignment="0" applyProtection="0"/>
    <xf numFmtId="0" fontId="93" fillId="21" borderId="0" applyNumberFormat="0" applyBorder="0" applyAlignment="0" applyProtection="0"/>
    <xf numFmtId="0" fontId="93" fillId="26" borderId="0" applyNumberFormat="0" applyBorder="0" applyAlignment="0" applyProtection="0"/>
    <xf numFmtId="0" fontId="93" fillId="12" borderId="0" applyNumberFormat="0" applyBorder="0" applyAlignment="0" applyProtection="0"/>
    <xf numFmtId="0" fontId="93" fillId="20" borderId="0" applyNumberFormat="0" applyBorder="0" applyAlignment="0" applyProtection="0"/>
    <xf numFmtId="0" fontId="93" fillId="7" borderId="0" applyNumberFormat="0" applyBorder="0" applyAlignment="0" applyProtection="0"/>
    <xf numFmtId="0" fontId="64" fillId="27" borderId="0" applyNumberFormat="0" applyBorder="0" applyAlignment="0" applyProtection="0"/>
    <xf numFmtId="0" fontId="64" fillId="21" borderId="0" applyNumberFormat="0" applyBorder="0" applyAlignment="0" applyProtection="0"/>
    <xf numFmtId="0" fontId="64" fillId="26" borderId="0" applyNumberFormat="0" applyBorder="0" applyAlignment="0" applyProtection="0"/>
    <xf numFmtId="0" fontId="64" fillId="17" borderId="0" applyNumberFormat="0" applyBorder="0" applyAlignment="0" applyProtection="0"/>
    <xf numFmtId="0" fontId="64" fillId="10" borderId="0" applyNumberFormat="0" applyBorder="0" applyAlignment="0" applyProtection="0"/>
    <xf numFmtId="0" fontId="64" fillId="28" borderId="0" applyNumberFormat="0" applyBorder="0" applyAlignment="0" applyProtection="0"/>
    <xf numFmtId="0" fontId="116" fillId="0" borderId="0"/>
    <xf numFmtId="165" fontId="116" fillId="0" borderId="0"/>
    <xf numFmtId="164" fontId="93" fillId="0" borderId="0" applyFont="0" applyFill="0" applyBorder="0" applyAlignment="0" applyProtection="0"/>
    <xf numFmtId="164" fontId="93" fillId="0" borderId="0" applyFont="0" applyFill="0" applyBorder="0" applyAlignment="0" applyProtection="0"/>
    <xf numFmtId="164" fontId="38"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93" fillId="0" borderId="0" applyFont="0" applyFill="0" applyBorder="0" applyAlignment="0" applyProtection="0"/>
    <xf numFmtId="164" fontId="4" fillId="0" borderId="0" applyFont="0" applyFill="0" applyBorder="0" applyAlignment="0" applyProtection="0"/>
    <xf numFmtId="179" fontId="25" fillId="0" borderId="0" applyFill="0" applyBorder="0" applyAlignment="0" applyProtection="0"/>
    <xf numFmtId="164" fontId="93"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98" fillId="25" borderId="0" applyNumberFormat="0" applyBorder="0" applyAlignment="0" applyProtection="0"/>
    <xf numFmtId="2" fontId="4" fillId="0" borderId="0" applyFont="0" applyFill="0" applyBorder="0" applyAlignment="0" applyProtection="0"/>
    <xf numFmtId="0" fontId="117" fillId="0" borderId="0" applyNumberFormat="0" applyFill="0" applyBorder="0" applyAlignment="0" applyProtection="0">
      <alignment vertical="top"/>
      <protection locked="0"/>
    </xf>
    <xf numFmtId="0" fontId="111" fillId="18" borderId="22" applyNumberFormat="0" applyAlignment="0" applyProtection="0"/>
    <xf numFmtId="0" fontId="65" fillId="0" borderId="10" applyNumberFormat="0" applyFill="0" applyAlignment="0" applyProtection="0"/>
    <xf numFmtId="0" fontId="66" fillId="0" borderId="11" applyNumberFormat="0" applyFill="0" applyAlignment="0" applyProtection="0"/>
    <xf numFmtId="0" fontId="67" fillId="0" borderId="12" applyNumberFormat="0" applyFill="0" applyAlignment="0" applyProtection="0"/>
    <xf numFmtId="0" fontId="67" fillId="0" borderId="0" applyNumberFormat="0" applyFill="0" applyBorder="0" applyAlignment="0" applyProtection="0"/>
    <xf numFmtId="0" fontId="118" fillId="0" borderId="0" applyNumberFormat="0" applyFill="0" applyBorder="0" applyAlignment="0" applyProtection="0"/>
    <xf numFmtId="0" fontId="68" fillId="4" borderId="0" applyNumberFormat="0" applyBorder="0" applyAlignment="0" applyProtection="0"/>
    <xf numFmtId="0" fontId="38" fillId="0" borderId="0"/>
    <xf numFmtId="0" fontId="38" fillId="0" borderId="0"/>
    <xf numFmtId="0" fontId="119" fillId="0" borderId="0"/>
    <xf numFmtId="0" fontId="4" fillId="0" borderId="0"/>
    <xf numFmtId="0" fontId="1" fillId="0" borderId="0"/>
    <xf numFmtId="0" fontId="4" fillId="0" borderId="0"/>
    <xf numFmtId="0" fontId="119" fillId="0" borderId="0"/>
    <xf numFmtId="0" fontId="4" fillId="2" borderId="13" applyNumberFormat="0" applyFont="0" applyAlignment="0" applyProtection="0"/>
    <xf numFmtId="0" fontId="69" fillId="0" borderId="0" applyNumberFormat="0" applyFill="0" applyBorder="0" applyAlignment="0" applyProtection="0"/>
    <xf numFmtId="9" fontId="93" fillId="0" borderId="0" applyFont="0" applyFill="0" applyBorder="0" applyAlignment="0" applyProtection="0"/>
    <xf numFmtId="9" fontId="38"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3" fillId="0" borderId="0" applyFont="0" applyFill="0" applyBorder="0" applyAlignment="0" applyProtection="0"/>
    <xf numFmtId="9" fontId="93" fillId="0" borderId="0" applyFont="0" applyFill="0" applyBorder="0" applyAlignment="0" applyProtection="0"/>
    <xf numFmtId="0" fontId="70" fillId="0" borderId="0" applyNumberFormat="0" applyFill="0" applyBorder="0" applyAlignment="0" applyProtection="0"/>
    <xf numFmtId="0" fontId="64" fillId="15" borderId="0" applyNumberFormat="0" applyBorder="0" applyAlignment="0" applyProtection="0"/>
    <xf numFmtId="0" fontId="64" fillId="11"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10" borderId="0" applyNumberFormat="0" applyBorder="0" applyAlignment="0" applyProtection="0"/>
    <xf numFmtId="0" fontId="64" fillId="6" borderId="0" applyNumberFormat="0" applyBorder="0" applyAlignment="0" applyProtection="0"/>
    <xf numFmtId="0" fontId="71" fillId="0" borderId="14" applyNumberFormat="0" applyFill="0" applyAlignment="0" applyProtection="0"/>
    <xf numFmtId="0" fontId="72" fillId="14" borderId="5" applyNumberFormat="0" applyAlignment="0" applyProtection="0"/>
    <xf numFmtId="0" fontId="73" fillId="18" borderId="4" applyNumberFormat="0" applyAlignment="0" applyProtection="0"/>
    <xf numFmtId="0" fontId="74"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75" fillId="3" borderId="4" applyNumberFormat="0" applyAlignment="0" applyProtection="0"/>
    <xf numFmtId="0" fontId="76" fillId="0" borderId="16"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04" fillId="0" borderId="0"/>
    <xf numFmtId="0" fontId="15" fillId="0" borderId="0" applyNumberFormat="0" applyFill="0" applyBorder="0" applyAlignment="0" applyProtection="0"/>
    <xf numFmtId="182" fontId="4" fillId="0" borderId="0" applyFont="0" applyFill="0" applyBorder="0" applyAlignment="0" applyProtection="0"/>
    <xf numFmtId="182" fontId="38" fillId="0" borderId="0" applyFont="0" applyFill="0" applyBorder="0" applyAlignment="0" applyProtection="0"/>
    <xf numFmtId="0" fontId="38" fillId="0" borderId="0"/>
  </cellStyleXfs>
  <cellXfs count="491">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17" fillId="0" borderId="0" xfId="0" applyFont="1" applyAlignment="1">
      <alignment horizontal="left" vertical="center"/>
    </xf>
    <xf numFmtId="0" fontId="17" fillId="0" borderId="0" xfId="0" applyFont="1"/>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4" fontId="20" fillId="0" borderId="0" xfId="0" applyNumberFormat="1" applyFont="1" applyAlignment="1">
      <alignment horizontal="left"/>
    </xf>
    <xf numFmtId="1" fontId="10" fillId="0" borderId="0" xfId="0" applyNumberFormat="1" applyFont="1" applyAlignment="1">
      <alignment horizontal="center" vertical="top" wrapText="1"/>
    </xf>
    <xf numFmtId="0" fontId="21" fillId="0" borderId="0" xfId="0" applyFont="1" applyAlignment="1">
      <alignment horizontal="center" vertical="top" wrapText="1"/>
    </xf>
    <xf numFmtId="4" fontId="22" fillId="0" borderId="0" xfId="0" applyNumberFormat="1" applyFont="1" applyAlignment="1">
      <alignment horizontal="center"/>
    </xf>
    <xf numFmtId="4" fontId="23" fillId="0" borderId="0" xfId="0" applyNumberFormat="1" applyFont="1" applyAlignment="1">
      <alignment horizontal="left"/>
    </xf>
    <xf numFmtId="0" fontId="24" fillId="0" borderId="0" xfId="0" applyFont="1"/>
    <xf numFmtId="4" fontId="25" fillId="0" borderId="0" xfId="0" applyNumberFormat="1" applyFont="1" applyAlignment="1">
      <alignment vertical="top" wrapText="1"/>
    </xf>
    <xf numFmtId="4" fontId="29" fillId="0" borderId="0" xfId="0" applyNumberFormat="1" applyFont="1" applyAlignment="1">
      <alignment horizontal="left"/>
    </xf>
    <xf numFmtId="4" fontId="31" fillId="0" borderId="0" xfId="0" applyNumberFormat="1" applyFont="1" applyAlignment="1">
      <alignment horizontal="left"/>
    </xf>
    <xf numFmtId="0" fontId="28" fillId="0" borderId="0" xfId="0" applyFont="1" applyAlignment="1">
      <alignment horizontal="left" vertical="top" wrapText="1"/>
    </xf>
    <xf numFmtId="4" fontId="35" fillId="0" borderId="0" xfId="0" applyNumberFormat="1" applyFont="1" applyAlignment="1">
      <alignment horizontal="center"/>
    </xf>
    <xf numFmtId="4" fontId="4" fillId="0" borderId="0" xfId="0" applyNumberFormat="1" applyFont="1" applyAlignment="1">
      <alignment vertical="top" wrapText="1"/>
    </xf>
    <xf numFmtId="4" fontId="4" fillId="0" borderId="0" xfId="1" applyNumberFormat="1" applyFont="1" applyAlignment="1">
      <alignment horizontal="right" wrapText="1"/>
    </xf>
    <xf numFmtId="0" fontId="25" fillId="0" borderId="0" xfId="0" applyFont="1" applyAlignment="1">
      <alignment vertical="top" wrapText="1"/>
    </xf>
    <xf numFmtId="0" fontId="26" fillId="0" borderId="0" xfId="2" applyNumberFormat="1" applyFont="1" applyAlignment="1">
      <alignment horizontal="center"/>
    </xf>
    <xf numFmtId="4" fontId="25" fillId="0" borderId="0" xfId="0" applyNumberFormat="1" applyFont="1" applyAlignment="1">
      <alignment horizontal="right" wrapText="1"/>
    </xf>
    <xf numFmtId="0" fontId="28" fillId="0" borderId="0" xfId="0" applyFont="1" applyAlignment="1">
      <alignment vertical="top" wrapText="1"/>
    </xf>
    <xf numFmtId="4" fontId="4" fillId="0" borderId="0" xfId="0" applyNumberFormat="1" applyFont="1" applyAlignment="1">
      <alignment horizontal="right" wrapText="1"/>
    </xf>
    <xf numFmtId="4" fontId="28" fillId="0" borderId="0" xfId="0" applyNumberFormat="1" applyFont="1" applyAlignment="1">
      <alignment vertical="top" wrapText="1"/>
    </xf>
    <xf numFmtId="0" fontId="25" fillId="0" borderId="0" xfId="0" applyFont="1" applyAlignment="1">
      <alignment horizontal="left" vertical="top" wrapText="1"/>
    </xf>
    <xf numFmtId="0" fontId="4" fillId="0" borderId="0" xfId="0" applyFont="1" applyAlignment="1">
      <alignment horizontal="left" vertical="top" wrapText="1"/>
    </xf>
    <xf numFmtId="4" fontId="41" fillId="0" borderId="0" xfId="0" applyNumberFormat="1" applyFont="1" applyAlignment="1">
      <alignment horizontal="center"/>
    </xf>
    <xf numFmtId="0" fontId="10" fillId="0" borderId="0" xfId="0" applyFont="1" applyAlignment="1">
      <alignment horizontal="center"/>
    </xf>
    <xf numFmtId="4" fontId="40" fillId="0" borderId="0" xfId="1" applyNumberFormat="1" applyFont="1" applyAlignment="1">
      <alignment horizontal="right" wrapText="1"/>
    </xf>
    <xf numFmtId="9" fontId="10" fillId="0" borderId="0" xfId="0" applyNumberFormat="1" applyFont="1" applyAlignment="1">
      <alignment horizontal="center" wrapText="1"/>
    </xf>
    <xf numFmtId="0" fontId="47" fillId="0" borderId="0" xfId="0" applyFont="1"/>
    <xf numFmtId="4" fontId="48" fillId="0" borderId="0" xfId="0" applyNumberFormat="1" applyFont="1" applyAlignment="1">
      <alignment vertical="top" wrapText="1"/>
    </xf>
    <xf numFmtId="0" fontId="50"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21" fillId="0" borderId="0" xfId="0" applyNumberFormat="1" applyFont="1" applyAlignment="1">
      <alignment horizontal="center" vertical="center"/>
    </xf>
    <xf numFmtId="0" fontId="46" fillId="0" borderId="0" xfId="0" applyFont="1" applyAlignment="1">
      <alignment horizontal="center" vertical="center"/>
    </xf>
    <xf numFmtId="0" fontId="46" fillId="0" borderId="0" xfId="0" applyFont="1" applyAlignment="1">
      <alignment horizontal="right" vertical="center"/>
    </xf>
    <xf numFmtId="0" fontId="51" fillId="0" borderId="0" xfId="0" applyFont="1"/>
    <xf numFmtId="0" fontId="53" fillId="0" borderId="0" xfId="0" applyFont="1" applyAlignment="1">
      <alignment horizontal="left" vertical="center"/>
    </xf>
    <xf numFmtId="4" fontId="53" fillId="0" borderId="0" xfId="0" applyNumberFormat="1" applyFont="1" applyAlignment="1">
      <alignment horizontal="left" vertical="center"/>
    </xf>
    <xf numFmtId="4" fontId="54" fillId="0" borderId="0" xfId="0" applyNumberFormat="1" applyFont="1" applyAlignment="1">
      <alignment horizontal="left" vertical="center"/>
    </xf>
    <xf numFmtId="4" fontId="55"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6" fillId="0" borderId="2" xfId="1" applyNumberFormat="1" applyFont="1" applyBorder="1" applyAlignment="1">
      <alignment horizontal="right" vertical="center" wrapText="1"/>
    </xf>
    <xf numFmtId="4" fontId="57" fillId="0" borderId="0" xfId="0" applyNumberFormat="1" applyFont="1" applyAlignment="1">
      <alignment horizontal="left"/>
    </xf>
    <xf numFmtId="166" fontId="58" fillId="0" borderId="0" xfId="0" applyNumberFormat="1" applyFont="1"/>
    <xf numFmtId="0" fontId="14" fillId="0" borderId="0" xfId="0" applyFont="1" applyAlignment="1">
      <alignment horizontal="left" vertical="center"/>
    </xf>
    <xf numFmtId="4" fontId="25"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6" fillId="0" borderId="0" xfId="2" applyNumberFormat="1" applyFont="1" applyAlignment="1">
      <alignment horizontal="center" vertical="center"/>
    </xf>
    <xf numFmtId="9" fontId="26" fillId="0" borderId="0" xfId="2" applyFont="1" applyAlignment="1">
      <alignment horizontal="center" vertical="center"/>
    </xf>
    <xf numFmtId="0" fontId="33"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42" fillId="0" borderId="0" xfId="0" applyFont="1" applyAlignment="1">
      <alignment horizontal="center" vertical="center" wrapText="1"/>
    </xf>
    <xf numFmtId="0" fontId="33" fillId="0" borderId="0" xfId="0" applyFont="1" applyAlignment="1">
      <alignment vertical="center" wrapText="1"/>
    </xf>
    <xf numFmtId="0" fontId="47"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165" fontId="33" fillId="0" borderId="0" xfId="1" applyNumberFormat="1" applyFont="1" applyAlignment="1">
      <alignment horizontal="right" vertical="center"/>
    </xf>
    <xf numFmtId="4" fontId="4" fillId="0" borderId="0" xfId="0" applyNumberFormat="1" applyFont="1" applyAlignment="1">
      <alignment vertical="center" wrapText="1"/>
    </xf>
    <xf numFmtId="165" fontId="28" fillId="0" borderId="0" xfId="1" applyNumberFormat="1" applyFont="1" applyAlignment="1">
      <alignment vertical="center" wrapText="1"/>
    </xf>
    <xf numFmtId="165" fontId="33" fillId="0" borderId="0" xfId="1" applyNumberFormat="1" applyFont="1" applyAlignment="1">
      <alignment vertical="center"/>
    </xf>
    <xf numFmtId="4" fontId="25" fillId="0" borderId="0" xfId="0" applyNumberFormat="1" applyFont="1" applyAlignment="1">
      <alignment vertical="center" wrapText="1"/>
    </xf>
    <xf numFmtId="4" fontId="25" fillId="0" borderId="0" xfId="1" applyNumberFormat="1" applyFont="1" applyAlignment="1">
      <alignment vertical="center" wrapText="1"/>
    </xf>
    <xf numFmtId="4" fontId="28" fillId="0" borderId="0" xfId="1" applyNumberFormat="1" applyFont="1" applyAlignment="1">
      <alignment horizontal="right" vertical="center" wrapText="1"/>
    </xf>
    <xf numFmtId="4" fontId="33"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28"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3" fillId="0" borderId="0" xfId="0" applyNumberFormat="1" applyFont="1" applyAlignment="1">
      <alignment horizontal="right" vertical="center" wrapText="1"/>
    </xf>
    <xf numFmtId="4" fontId="28" fillId="0" borderId="0" xfId="0" applyNumberFormat="1" applyFont="1" applyAlignment="1">
      <alignment horizontal="right" vertical="center" wrapText="1"/>
    </xf>
    <xf numFmtId="165" fontId="28" fillId="0" borderId="0" xfId="1" applyNumberFormat="1" applyFont="1" applyAlignment="1">
      <alignment horizontal="right" vertical="center"/>
    </xf>
    <xf numFmtId="0" fontId="0" fillId="0" borderId="0" xfId="0" applyAlignment="1">
      <alignment horizontal="right" vertical="center"/>
    </xf>
    <xf numFmtId="0" fontId="47" fillId="0" borderId="0" xfId="0" applyFont="1" applyAlignment="1">
      <alignment horizontal="right" vertical="center"/>
    </xf>
    <xf numFmtId="0" fontId="4" fillId="0" borderId="0" xfId="0" applyFont="1" applyAlignment="1">
      <alignment horizontal="right" vertical="center"/>
    </xf>
    <xf numFmtId="165" fontId="28" fillId="0" borderId="0" xfId="1" applyNumberFormat="1" applyFont="1" applyAlignment="1">
      <alignment horizontal="right" vertical="center" wrapText="1"/>
    </xf>
    <xf numFmtId="165" fontId="26" fillId="0" borderId="0" xfId="1" applyNumberFormat="1" applyFont="1" applyAlignment="1">
      <alignment horizontal="right" vertical="center"/>
    </xf>
    <xf numFmtId="4" fontId="25" fillId="0" borderId="0" xfId="1" applyNumberFormat="1" applyFont="1" applyAlignment="1">
      <alignment horizontal="right" vertical="center" wrapText="1"/>
    </xf>
    <xf numFmtId="0" fontId="47" fillId="0" borderId="0" xfId="0" applyFont="1" applyAlignment="1">
      <alignment horizontal="center" vertical="center"/>
    </xf>
    <xf numFmtId="0" fontId="26" fillId="0" borderId="0" xfId="0" applyFont="1" applyAlignment="1">
      <alignment horizontal="center" vertical="center"/>
    </xf>
    <xf numFmtId="0" fontId="33" fillId="0" borderId="0" xfId="0" applyFont="1" applyAlignment="1">
      <alignment horizontal="center" vertical="center"/>
    </xf>
    <xf numFmtId="4" fontId="40" fillId="0" borderId="0" xfId="1" applyNumberFormat="1" applyFont="1" applyAlignment="1">
      <alignment horizontal="right" vertical="center" wrapText="1"/>
    </xf>
    <xf numFmtId="4" fontId="25"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165" fontId="20" fillId="0" borderId="0" xfId="1" applyNumberFormat="1" applyFont="1" applyAlignment="1">
      <alignment horizontal="right" vertical="center"/>
    </xf>
    <xf numFmtId="4" fontId="28" fillId="0" borderId="0" xfId="1" applyNumberFormat="1" applyFont="1" applyAlignment="1">
      <alignment vertical="center"/>
    </xf>
    <xf numFmtId="4" fontId="10" fillId="0" borderId="0" xfId="1" applyNumberFormat="1" applyFont="1" applyAlignment="1">
      <alignment horizontal="right" vertical="center"/>
    </xf>
    <xf numFmtId="165" fontId="25" fillId="0" borderId="0" xfId="1" applyNumberFormat="1" applyFont="1" applyAlignment="1">
      <alignment horizontal="right" vertical="center"/>
    </xf>
    <xf numFmtId="4" fontId="10" fillId="0" borderId="0" xfId="1" applyNumberFormat="1" applyFont="1" applyAlignment="1">
      <alignment vertical="center" wrapText="1"/>
    </xf>
    <xf numFmtId="4" fontId="25" fillId="0" borderId="0" xfId="0"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165" fontId="41" fillId="0" borderId="0" xfId="1" applyNumberFormat="1" applyFont="1" applyAlignment="1">
      <alignment vertical="center"/>
    </xf>
    <xf numFmtId="4" fontId="33" fillId="0" borderId="0" xfId="1" applyNumberFormat="1" applyFont="1" applyAlignment="1">
      <alignment vertical="center"/>
    </xf>
    <xf numFmtId="165" fontId="49" fillId="0" borderId="0" xfId="1" applyNumberFormat="1" applyFont="1" applyAlignment="1">
      <alignment vertical="center"/>
    </xf>
    <xf numFmtId="164" fontId="4" fillId="0" borderId="0" xfId="1" applyNumberFormat="1" applyFont="1" applyAlignment="1">
      <alignment vertical="center" wrapText="1"/>
    </xf>
    <xf numFmtId="0" fontId="59" fillId="0" borderId="0" xfId="0" applyFont="1" applyAlignment="1">
      <alignment horizontal="center" vertical="center"/>
    </xf>
    <xf numFmtId="49" fontId="10" fillId="0" borderId="0" xfId="0" applyNumberFormat="1" applyFont="1" applyAlignment="1">
      <alignment horizontal="center" vertical="center" wrapText="1"/>
    </xf>
    <xf numFmtId="4" fontId="26" fillId="0" borderId="0" xfId="0" applyNumberFormat="1" applyFont="1" applyAlignment="1">
      <alignment horizontal="right" vertical="center"/>
    </xf>
    <xf numFmtId="4" fontId="0" fillId="0" borderId="0" xfId="0" applyNumberFormat="1" applyAlignment="1">
      <alignment wrapText="1"/>
    </xf>
    <xf numFmtId="4" fontId="30" fillId="0" borderId="0" xfId="0" applyNumberFormat="1" applyFont="1" applyAlignment="1">
      <alignment horizontal="center" vertical="center" wrapText="1"/>
    </xf>
    <xf numFmtId="4" fontId="36" fillId="0" borderId="0" xfId="3" applyNumberFormat="1" applyAlignment="1">
      <alignment wrapText="1"/>
    </xf>
    <xf numFmtId="4" fontId="39" fillId="0" borderId="0" xfId="4" applyNumberFormat="1" applyFont="1" applyAlignment="1">
      <alignment horizontal="left" vertical="top" wrapText="1"/>
    </xf>
    <xf numFmtId="4" fontId="45" fillId="0" borderId="0" xfId="0" applyNumberFormat="1" applyFont="1" applyAlignment="1">
      <alignment wrapText="1"/>
    </xf>
    <xf numFmtId="0" fontId="45" fillId="0" borderId="0" xfId="0" applyFont="1"/>
    <xf numFmtId="0" fontId="60" fillId="0" borderId="0" xfId="0" applyFont="1"/>
    <xf numFmtId="4" fontId="29" fillId="0" borderId="0" xfId="0" applyNumberFormat="1" applyFont="1" applyAlignment="1">
      <alignment horizontal="center"/>
    </xf>
    <xf numFmtId="4" fontId="29" fillId="0" borderId="0" xfId="0" applyNumberFormat="1" applyFont="1" applyAlignment="1">
      <alignment horizontal="right" vertical="center"/>
    </xf>
    <xf numFmtId="4" fontId="36" fillId="0" borderId="0" xfId="5" applyNumberFormat="1" applyFont="1" applyAlignment="1">
      <alignment wrapText="1"/>
    </xf>
    <xf numFmtId="4" fontId="61" fillId="0" borderId="0" xfId="5" applyNumberFormat="1" applyFont="1" applyAlignment="1">
      <alignment wrapText="1"/>
    </xf>
    <xf numFmtId="0" fontId="37" fillId="0" borderId="0" xfId="0" applyFont="1" applyAlignment="1">
      <alignment horizontal="left" vertical="top" wrapText="1"/>
    </xf>
    <xf numFmtId="165" fontId="34" fillId="0" borderId="0" xfId="1" applyNumberFormat="1" applyFont="1" applyAlignment="1">
      <alignment horizontal="right" vertical="center"/>
    </xf>
    <xf numFmtId="4" fontId="0" fillId="0" borderId="0" xfId="0" applyNumberFormat="1"/>
    <xf numFmtId="4" fontId="45" fillId="0" borderId="0" xfId="0" applyNumberFormat="1" applyFont="1" applyAlignment="1">
      <alignment horizontal="left" wrapText="1"/>
    </xf>
    <xf numFmtId="4" fontId="10" fillId="0" borderId="0" xfId="1" applyNumberFormat="1" applyFont="1" applyAlignment="1">
      <alignment wrapText="1"/>
    </xf>
    <xf numFmtId="4" fontId="26" fillId="0" borderId="0" xfId="0" applyNumberFormat="1" applyFont="1" applyAlignment="1">
      <alignment horizontal="right"/>
    </xf>
    <xf numFmtId="0" fontId="10" fillId="0" borderId="0" xfId="0" applyFont="1" applyAlignment="1">
      <alignment horizontal="left" vertical="top"/>
    </xf>
    <xf numFmtId="4" fontId="46" fillId="0" borderId="2" xfId="1" applyNumberFormat="1" applyFont="1" applyBorder="1" applyAlignment="1">
      <alignment horizontal="center" vertical="center" wrapText="1"/>
    </xf>
    <xf numFmtId="2" fontId="25" fillId="0" borderId="0" xfId="0" applyNumberFormat="1" applyFont="1"/>
    <xf numFmtId="0" fontId="0" fillId="0" borderId="0" xfId="0" applyAlignment="1">
      <alignment horizontal="right"/>
    </xf>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49" fillId="0" borderId="0" xfId="0" applyNumberFormat="1" applyFont="1" applyAlignment="1">
      <alignment horizontal="left"/>
    </xf>
    <xf numFmtId="4" fontId="40" fillId="0" borderId="0" xfId="1" applyNumberFormat="1" applyFont="1" applyAlignment="1">
      <alignment horizontal="right" vertical="center"/>
    </xf>
    <xf numFmtId="4" fontId="46" fillId="0" borderId="0" xfId="1" applyNumberFormat="1" applyFont="1" applyAlignment="1">
      <alignment horizontal="right" vertical="center" wrapText="1"/>
    </xf>
    <xf numFmtId="4" fontId="19" fillId="0" borderId="0" xfId="0" applyNumberFormat="1" applyFont="1"/>
    <xf numFmtId="0" fontId="51" fillId="0" borderId="0" xfId="0" applyFont="1" applyAlignment="1">
      <alignment horizontal="left" vertical="center" wrapText="1"/>
    </xf>
    <xf numFmtId="4" fontId="46" fillId="0" borderId="1" xfId="0" applyNumberFormat="1" applyFont="1" applyBorder="1" applyAlignment="1">
      <alignment horizontal="center" vertical="center"/>
    </xf>
    <xf numFmtId="4" fontId="46" fillId="0" borderId="1" xfId="1" applyNumberFormat="1" applyFont="1" applyBorder="1" applyAlignment="1">
      <alignment horizontal="center" vertical="center"/>
    </xf>
    <xf numFmtId="4" fontId="52" fillId="0" borderId="1" xfId="0" applyNumberFormat="1" applyFont="1" applyBorder="1" applyAlignment="1">
      <alignment horizontal="center" vertical="center"/>
    </xf>
    <xf numFmtId="4" fontId="14" fillId="0" borderId="0" xfId="1" applyNumberFormat="1" applyFont="1" applyAlignment="1">
      <alignment horizontal="right" vertical="center"/>
    </xf>
    <xf numFmtId="4" fontId="82" fillId="0" borderId="0" xfId="0" applyNumberFormat="1" applyFont="1" applyAlignment="1">
      <alignment horizontal="center" wrapText="1"/>
    </xf>
    <xf numFmtId="0" fontId="10" fillId="0" borderId="0" xfId="6" applyFont="1" applyAlignment="1">
      <alignment horizontal="center" vertical="top"/>
    </xf>
    <xf numFmtId="0" fontId="10" fillId="0" borderId="0" xfId="6" applyFont="1" applyAlignment="1">
      <alignment wrapText="1"/>
    </xf>
    <xf numFmtId="4" fontId="4" fillId="0" borderId="0" xfId="6" applyNumberFormat="1" applyFont="1" applyAlignment="1">
      <alignment horizontal="right" wrapText="1"/>
    </xf>
    <xf numFmtId="165" fontId="10" fillId="0" borderId="0" xfId="16" applyNumberFormat="1" applyFont="1" applyAlignment="1">
      <alignment horizontal="right"/>
    </xf>
    <xf numFmtId="165" fontId="4" fillId="0" borderId="0" xfId="16" applyNumberFormat="1" applyFont="1" applyAlignment="1">
      <alignment horizontal="right"/>
    </xf>
    <xf numFmtId="0" fontId="51" fillId="0" borderId="0" xfId="0" applyFont="1" applyAlignment="1">
      <alignment horizontal="center"/>
    </xf>
    <xf numFmtId="4" fontId="4" fillId="0" borderId="0" xfId="6" applyNumberFormat="1" applyFont="1" applyAlignment="1">
      <alignment vertical="top" wrapText="1"/>
    </xf>
    <xf numFmtId="165" fontId="83" fillId="0" borderId="0" xfId="1" applyNumberFormat="1" applyFont="1" applyAlignment="1">
      <alignment horizontal="right" vertical="center"/>
    </xf>
    <xf numFmtId="4" fontId="84" fillId="0" borderId="0" xfId="1" applyNumberFormat="1" applyFont="1" applyAlignment="1">
      <alignment horizontal="right" vertical="center" wrapText="1"/>
    </xf>
    <xf numFmtId="0" fontId="37" fillId="0" borderId="0" xfId="0" applyFont="1"/>
    <xf numFmtId="4" fontId="85" fillId="0" borderId="0" xfId="1" applyNumberFormat="1" applyFont="1" applyAlignment="1">
      <alignment horizontal="right" vertical="center"/>
    </xf>
    <xf numFmtId="0" fontId="38" fillId="0" borderId="0" xfId="0" applyFont="1" applyAlignment="1">
      <alignment vertical="top" wrapText="1"/>
    </xf>
    <xf numFmtId="0" fontId="86" fillId="0" borderId="0" xfId="0" applyFont="1"/>
    <xf numFmtId="4" fontId="10" fillId="0" borderId="0" xfId="0" applyNumberFormat="1" applyFont="1"/>
    <xf numFmtId="4" fontId="20" fillId="0" borderId="0" xfId="0" applyNumberFormat="1" applyFont="1" applyAlignment="1">
      <alignment vertical="top" wrapText="1"/>
    </xf>
    <xf numFmtId="165" fontId="51" fillId="0" borderId="0" xfId="0" applyNumberFormat="1" applyFont="1"/>
    <xf numFmtId="0" fontId="46" fillId="0" borderId="0" xfId="6" applyFont="1" applyAlignment="1">
      <alignment wrapText="1"/>
    </xf>
    <xf numFmtId="0" fontId="61" fillId="0" borderId="0" xfId="0" applyFont="1" applyAlignment="1">
      <alignment horizontal="left" wrapText="1"/>
    </xf>
    <xf numFmtId="170" fontId="0" fillId="0" borderId="0" xfId="0" applyNumberFormat="1"/>
    <xf numFmtId="0" fontId="89" fillId="0" borderId="0" xfId="0" applyFont="1" applyAlignment="1">
      <alignment vertical="top" wrapText="1"/>
    </xf>
    <xf numFmtId="0" fontId="25" fillId="19" borderId="0" xfId="0" applyFont="1" applyFill="1" applyAlignment="1">
      <alignment vertical="top" wrapText="1"/>
    </xf>
    <xf numFmtId="0" fontId="10" fillId="19" borderId="0" xfId="0" applyFont="1" applyFill="1" applyAlignment="1">
      <alignment horizontal="center" vertical="center" wrapText="1"/>
    </xf>
    <xf numFmtId="4" fontId="4" fillId="19" borderId="0" xfId="1" applyNumberFormat="1" applyFont="1" applyFill="1" applyAlignment="1">
      <alignment horizontal="right" vertical="center" wrapText="1"/>
    </xf>
    <xf numFmtId="0" fontId="4" fillId="19" borderId="0" xfId="0" applyFont="1" applyFill="1" applyAlignment="1">
      <alignment horizontal="left" vertical="top" wrapText="1"/>
    </xf>
    <xf numFmtId="0" fontId="26" fillId="19" borderId="0" xfId="2" applyNumberFormat="1" applyFont="1" applyFill="1" applyAlignment="1">
      <alignment horizontal="center"/>
    </xf>
    <xf numFmtId="4" fontId="25" fillId="19" borderId="0" xfId="0" applyNumberFormat="1" applyFont="1" applyFill="1" applyAlignment="1">
      <alignment horizontal="right" wrapText="1"/>
    </xf>
    <xf numFmtId="0" fontId="4" fillId="19" borderId="0" xfId="0" applyFont="1" applyFill="1" applyAlignment="1">
      <alignment horizontal="left" vertical="center" wrapText="1"/>
    </xf>
    <xf numFmtId="0" fontId="26" fillId="19" borderId="0" xfId="2" applyNumberFormat="1" applyFont="1" applyFill="1" applyAlignment="1">
      <alignment horizontal="center" vertical="center"/>
    </xf>
    <xf numFmtId="4" fontId="4" fillId="19" borderId="0" xfId="0" applyNumberFormat="1" applyFont="1" applyFill="1" applyAlignment="1">
      <alignment horizontal="right" vertical="center" wrapText="1"/>
    </xf>
    <xf numFmtId="9" fontId="4" fillId="0" borderId="0" xfId="2" applyFont="1" applyAlignment="1">
      <alignment horizontal="right" vertical="center" wrapText="1"/>
    </xf>
    <xf numFmtId="9" fontId="38" fillId="0" borderId="0" xfId="2" applyFont="1" applyAlignment="1">
      <alignment horizontal="right" vertical="center"/>
    </xf>
    <xf numFmtId="4" fontId="89" fillId="0" borderId="0" xfId="0" applyNumberFormat="1" applyFont="1" applyAlignment="1">
      <alignment vertical="top" wrapText="1"/>
    </xf>
    <xf numFmtId="0" fontId="89" fillId="0" borderId="0" xfId="0" applyFont="1" applyAlignment="1">
      <alignment horizontal="left" vertical="top" wrapText="1"/>
    </xf>
    <xf numFmtId="0" fontId="4" fillId="0" borderId="0" xfId="3" applyFont="1" applyAlignment="1">
      <alignment vertical="top" wrapText="1"/>
    </xf>
    <xf numFmtId="0" fontId="38" fillId="0" borderId="0" xfId="0" applyFont="1" applyAlignment="1">
      <alignment horizontal="left" vertical="top" wrapText="1"/>
    </xf>
    <xf numFmtId="9" fontId="33" fillId="0" borderId="0" xfId="0" applyNumberFormat="1" applyFont="1" applyAlignment="1">
      <alignment horizontal="center" vertical="center" wrapText="1"/>
    </xf>
    <xf numFmtId="0" fontId="4" fillId="0" borderId="0" xfId="6" applyFont="1" applyAlignment="1">
      <alignment vertical="top" wrapText="1"/>
    </xf>
    <xf numFmtId="165" fontId="4" fillId="0" borderId="0" xfId="16" applyNumberFormat="1" applyFont="1" applyAlignment="1">
      <alignment horizontal="right" wrapText="1"/>
    </xf>
    <xf numFmtId="4" fontId="4" fillId="0" borderId="0" xfId="36" applyNumberFormat="1" applyFont="1" applyAlignment="1">
      <alignment wrapText="1"/>
    </xf>
    <xf numFmtId="4" fontId="4" fillId="0" borderId="0" xfId="6" applyNumberFormat="1" applyFont="1" applyAlignment="1">
      <alignment wrapText="1"/>
    </xf>
    <xf numFmtId="0" fontId="4" fillId="0" borderId="0" xfId="6" applyFont="1" applyAlignment="1">
      <alignment horizontal="left" vertical="top" wrapText="1"/>
    </xf>
    <xf numFmtId="4" fontId="4" fillId="0" borderId="0" xfId="6" applyNumberFormat="1" applyFont="1" applyAlignment="1">
      <alignment horizontal="right"/>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1" applyFont="1" applyAlignment="1">
      <alignment horizontal="center" vertical="top"/>
    </xf>
    <xf numFmtId="0" fontId="4" fillId="0" borderId="0" xfId="51" applyAlignment="1">
      <alignment vertical="top" wrapText="1"/>
    </xf>
    <xf numFmtId="0" fontId="10" fillId="0" borderId="0" xfId="51" applyFont="1" applyAlignment="1">
      <alignment wrapText="1"/>
    </xf>
    <xf numFmtId="4" fontId="4" fillId="0" borderId="0" xfId="51" applyNumberFormat="1" applyAlignment="1">
      <alignment horizontal="right" wrapText="1"/>
    </xf>
    <xf numFmtId="165" fontId="10" fillId="0" borderId="0" xfId="57" applyNumberFormat="1" applyFont="1" applyAlignment="1">
      <alignment horizontal="right"/>
    </xf>
    <xf numFmtId="9" fontId="10" fillId="0" borderId="0" xfId="6" applyNumberFormat="1" applyFont="1" applyAlignment="1">
      <alignment wrapText="1"/>
    </xf>
    <xf numFmtId="165" fontId="46" fillId="0" borderId="0" xfId="16" applyNumberFormat="1" applyFont="1" applyAlignment="1">
      <alignment horizontal="right"/>
    </xf>
    <xf numFmtId="165" fontId="46" fillId="0" borderId="0" xfId="0" applyNumberFormat="1" applyFont="1"/>
    <xf numFmtId="0" fontId="19" fillId="0" borderId="0" xfId="0" applyFont="1"/>
    <xf numFmtId="0" fontId="32" fillId="0" borderId="0" xfId="0" applyFont="1" applyAlignment="1">
      <alignment vertical="top" wrapText="1"/>
    </xf>
    <xf numFmtId="0" fontId="15" fillId="0" borderId="0" xfId="0" applyFont="1" applyAlignment="1">
      <alignment horizontal="left" vertical="center" wrapText="1"/>
    </xf>
    <xf numFmtId="0" fontId="4" fillId="0" borderId="0" xfId="0" applyFont="1" applyAlignment="1">
      <alignment horizontal="left" wrapText="1"/>
    </xf>
    <xf numFmtId="165" fontId="33" fillId="0" borderId="0" xfId="1" applyNumberFormat="1" applyFont="1"/>
    <xf numFmtId="0" fontId="28" fillId="0" borderId="0" xfId="0" applyFont="1" applyAlignment="1">
      <alignment wrapText="1"/>
    </xf>
    <xf numFmtId="1" fontId="10" fillId="0" borderId="0" xfId="6" applyNumberFormat="1" applyFont="1" applyAlignment="1">
      <alignment horizontal="center" vertical="top"/>
    </xf>
    <xf numFmtId="0" fontId="88" fillId="0" borderId="0" xfId="0" applyFont="1" applyAlignment="1">
      <alignment horizontal="center" vertical="center" wrapText="1"/>
    </xf>
    <xf numFmtId="4" fontId="0" fillId="0" borderId="0" xfId="0" applyNumberFormat="1" applyBorder="1" applyAlignment="1">
      <alignment wrapText="1"/>
    </xf>
    <xf numFmtId="4" fontId="56" fillId="0" borderId="0" xfId="0" applyNumberFormat="1" applyFont="1" applyBorder="1" applyAlignment="1">
      <alignment horizontal="center"/>
    </xf>
    <xf numFmtId="0" fontId="25" fillId="0" borderId="20" xfId="0" applyFont="1" applyBorder="1" applyAlignment="1">
      <alignment horizontal="center" vertical="top"/>
    </xf>
    <xf numFmtId="0" fontId="25" fillId="0" borderId="20" xfId="0" applyFont="1" applyBorder="1" applyAlignment="1">
      <alignment horizontal="center" vertical="center"/>
    </xf>
    <xf numFmtId="4" fontId="25" fillId="0" borderId="20" xfId="0" applyNumberFormat="1" applyFont="1" applyBorder="1" applyAlignment="1">
      <alignment horizontal="center" vertical="center"/>
    </xf>
    <xf numFmtId="2" fontId="25" fillId="0" borderId="20" xfId="0" applyNumberFormat="1" applyFont="1" applyBorder="1" applyAlignment="1">
      <alignment horizontal="center" vertical="center"/>
    </xf>
    <xf numFmtId="2" fontId="26" fillId="0" borderId="20" xfId="0" applyNumberFormat="1" applyFont="1" applyBorder="1" applyAlignment="1">
      <alignment horizontal="center" vertical="center"/>
    </xf>
    <xf numFmtId="0" fontId="26" fillId="0" borderId="23" xfId="0" applyFont="1" applyBorder="1" applyAlignment="1">
      <alignment horizontal="center" vertical="top"/>
    </xf>
    <xf numFmtId="0" fontId="25" fillId="0" borderId="23" xfId="0" applyFont="1" applyBorder="1" applyAlignment="1">
      <alignment horizontal="center" vertical="center"/>
    </xf>
    <xf numFmtId="4" fontId="25" fillId="0" borderId="23" xfId="0" applyNumberFormat="1" applyFont="1" applyBorder="1" applyAlignment="1">
      <alignment horizontal="right" vertical="center"/>
    </xf>
    <xf numFmtId="2" fontId="25" fillId="0" borderId="23" xfId="0" applyNumberFormat="1" applyFont="1" applyBorder="1" applyAlignment="1">
      <alignment horizontal="center" vertical="center"/>
    </xf>
    <xf numFmtId="2" fontId="26" fillId="0" borderId="23" xfId="0" applyNumberFormat="1" applyFont="1" applyBorder="1" applyAlignment="1">
      <alignment horizontal="center" vertical="center"/>
    </xf>
    <xf numFmtId="0" fontId="26" fillId="0" borderId="0" xfId="0" applyFont="1" applyBorder="1" applyAlignment="1">
      <alignment horizontal="center" vertical="top"/>
    </xf>
    <xf numFmtId="0" fontId="25" fillId="0" borderId="0" xfId="0" applyFont="1" applyBorder="1" applyAlignment="1">
      <alignment horizontal="center" vertical="center"/>
    </xf>
    <xf numFmtId="4" fontId="25" fillId="0" borderId="0" xfId="0" applyNumberFormat="1" applyFont="1" applyBorder="1" applyAlignment="1">
      <alignment horizontal="right" vertical="center"/>
    </xf>
    <xf numFmtId="2" fontId="25" fillId="0" borderId="0" xfId="0" applyNumberFormat="1" applyFont="1" applyBorder="1" applyAlignment="1">
      <alignment horizontal="center" vertical="center"/>
    </xf>
    <xf numFmtId="2" fontId="26" fillId="0" borderId="0" xfId="0" applyNumberFormat="1" applyFont="1" applyBorder="1" applyAlignment="1">
      <alignment horizontal="center" vertical="center"/>
    </xf>
    <xf numFmtId="0" fontId="14" fillId="0" borderId="2" xfId="0" applyFont="1" applyBorder="1" applyAlignment="1">
      <alignment horizontal="center" vertical="center"/>
    </xf>
    <xf numFmtId="0" fontId="14" fillId="0" borderId="2" xfId="0" applyFont="1" applyBorder="1" applyAlignment="1">
      <alignment horizontal="left" vertical="center"/>
    </xf>
    <xf numFmtId="9" fontId="10" fillId="0" borderId="2" xfId="0" applyNumberFormat="1" applyFont="1" applyBorder="1" applyAlignment="1">
      <alignment horizontal="center" vertical="center" wrapText="1"/>
    </xf>
    <xf numFmtId="4" fontId="4" fillId="0" borderId="2" xfId="1" applyNumberFormat="1" applyFont="1" applyBorder="1" applyAlignment="1">
      <alignment horizontal="right" vertical="center" wrapText="1"/>
    </xf>
    <xf numFmtId="0" fontId="25" fillId="0" borderId="27" xfId="0" applyFont="1" applyBorder="1" applyAlignment="1">
      <alignment horizontal="center" vertical="center"/>
    </xf>
    <xf numFmtId="0" fontId="14" fillId="0" borderId="2" xfId="0" applyFont="1" applyBorder="1" applyAlignment="1">
      <alignment horizontal="left" vertical="center" wrapText="1"/>
    </xf>
    <xf numFmtId="0" fontId="121" fillId="0" borderId="0" xfId="0" applyFont="1"/>
    <xf numFmtId="4" fontId="4" fillId="0" borderId="2" xfId="1" applyNumberFormat="1" applyFont="1" applyBorder="1" applyAlignment="1">
      <alignment vertical="center" wrapText="1"/>
    </xf>
    <xf numFmtId="1" fontId="10" fillId="0" borderId="2" xfId="0" applyNumberFormat="1" applyFont="1" applyBorder="1" applyAlignment="1">
      <alignment horizontal="center" vertical="top" wrapText="1"/>
    </xf>
    <xf numFmtId="0" fontId="10" fillId="0" borderId="2" xfId="0" applyFont="1" applyBorder="1" applyAlignment="1">
      <alignment horizontal="center" vertical="center" wrapText="1"/>
    </xf>
    <xf numFmtId="0" fontId="46" fillId="0" borderId="2" xfId="0" applyFont="1" applyBorder="1"/>
    <xf numFmtId="4" fontId="20" fillId="0" borderId="0" xfId="0" applyNumberFormat="1" applyFont="1" applyAlignment="1">
      <alignment horizontal="left" vertical="top" wrapText="1"/>
    </xf>
    <xf numFmtId="180" fontId="85" fillId="0" borderId="0" xfId="1" applyNumberFormat="1" applyFont="1" applyAlignment="1">
      <alignment horizontal="right" vertical="center"/>
    </xf>
    <xf numFmtId="4" fontId="0" fillId="0" borderId="0" xfId="0" applyNumberFormat="1" applyAlignment="1"/>
    <xf numFmtId="181" fontId="4" fillId="0" borderId="0" xfId="0" applyNumberFormat="1" applyFont="1"/>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xf>
    <xf numFmtId="0" fontId="14" fillId="0" borderId="28" xfId="0" applyFont="1" applyBorder="1" applyAlignment="1">
      <alignment horizontal="center" vertical="center"/>
    </xf>
    <xf numFmtId="0" fontId="14" fillId="0" borderId="28" xfId="0" applyFont="1" applyBorder="1" applyAlignment="1">
      <alignment horizontal="center" vertical="center" wrapText="1"/>
    </xf>
    <xf numFmtId="180" fontId="14" fillId="0" borderId="0" xfId="1" applyNumberFormat="1" applyFont="1" applyAlignment="1">
      <alignment horizontal="right" vertical="center"/>
    </xf>
    <xf numFmtId="180" fontId="15" fillId="0" borderId="0" xfId="1" applyNumberFormat="1" applyFont="1" applyAlignment="1">
      <alignment horizontal="right" vertical="center"/>
    </xf>
    <xf numFmtId="0" fontId="4" fillId="0" borderId="28" xfId="0" applyFont="1" applyBorder="1" applyAlignment="1">
      <alignment horizontal="left" vertical="center" wrapText="1"/>
    </xf>
    <xf numFmtId="0" fontId="26" fillId="0" borderId="28" xfId="2" applyNumberFormat="1" applyFont="1" applyBorder="1" applyAlignment="1">
      <alignment horizontal="center" vertical="center"/>
    </xf>
    <xf numFmtId="4" fontId="4" fillId="0" borderId="28" xfId="0" applyNumberFormat="1" applyFont="1" applyBorder="1" applyAlignment="1">
      <alignment horizontal="right" vertical="center" wrapText="1"/>
    </xf>
    <xf numFmtId="2" fontId="25" fillId="0" borderId="28" xfId="0" applyNumberFormat="1" applyFont="1" applyBorder="1"/>
    <xf numFmtId="0" fontId="4" fillId="0" borderId="30" xfId="0" applyFont="1" applyBorder="1" applyAlignment="1">
      <alignment horizontal="left" vertical="center" wrapText="1"/>
    </xf>
    <xf numFmtId="0" fontId="26" fillId="0" borderId="30" xfId="2" applyNumberFormat="1" applyFont="1" applyBorder="1" applyAlignment="1">
      <alignment horizontal="center" vertical="center"/>
    </xf>
    <xf numFmtId="4" fontId="4" fillId="0" borderId="30" xfId="0" applyNumberFormat="1" applyFont="1" applyBorder="1" applyAlignment="1">
      <alignment horizontal="right" vertical="center" wrapText="1"/>
    </xf>
    <xf numFmtId="2" fontId="25" fillId="0" borderId="30" xfId="0" applyNumberFormat="1" applyFont="1" applyBorder="1"/>
    <xf numFmtId="0" fontId="10" fillId="0" borderId="2" xfId="0" applyFont="1" applyBorder="1" applyAlignment="1">
      <alignment horizontal="center" vertical="center"/>
    </xf>
    <xf numFmtId="0" fontId="10" fillId="0" borderId="0" xfId="61" applyFont="1" applyAlignment="1">
      <alignment horizontal="center" vertical="top"/>
    </xf>
    <xf numFmtId="0" fontId="4" fillId="0" borderId="0" xfId="61" applyFont="1" applyAlignment="1">
      <alignment vertical="top" wrapText="1"/>
    </xf>
    <xf numFmtId="0" fontId="10" fillId="0" borderId="0" xfId="61" applyFont="1" applyAlignment="1">
      <alignment wrapText="1"/>
    </xf>
    <xf numFmtId="4" fontId="4" fillId="0" borderId="0" xfId="61" applyNumberFormat="1" applyFont="1" applyAlignment="1">
      <alignment wrapText="1"/>
    </xf>
    <xf numFmtId="165" fontId="4" fillId="0" borderId="0" xfId="66" applyNumberFormat="1" applyFont="1" applyAlignment="1">
      <alignment horizontal="right"/>
    </xf>
    <xf numFmtId="165" fontId="10" fillId="0" borderId="0" xfId="66" applyNumberFormat="1" applyFont="1" applyAlignment="1">
      <alignment horizontal="right"/>
    </xf>
    <xf numFmtId="165" fontId="85" fillId="0" borderId="0" xfId="1" applyNumberFormat="1" applyFont="1" applyAlignment="1">
      <alignment horizontal="right" vertical="center"/>
    </xf>
    <xf numFmtId="165" fontId="14" fillId="0" borderId="0" xfId="1" applyNumberFormat="1" applyFont="1" applyAlignment="1">
      <alignment horizontal="right" vertical="center"/>
    </xf>
    <xf numFmtId="165" fontId="15" fillId="0" borderId="0" xfId="1" applyNumberFormat="1" applyFont="1" applyAlignment="1">
      <alignment horizontal="right" vertical="center"/>
    </xf>
    <xf numFmtId="165" fontId="85" fillId="0" borderId="28" xfId="1" applyNumberFormat="1" applyFont="1" applyBorder="1" applyAlignment="1">
      <alignment horizontal="right" vertical="center"/>
    </xf>
    <xf numFmtId="165" fontId="85" fillId="0" borderId="2" xfId="1" applyNumberFormat="1" applyFont="1" applyBorder="1" applyAlignment="1">
      <alignment horizontal="right" vertical="center"/>
    </xf>
    <xf numFmtId="165" fontId="14" fillId="0" borderId="2" xfId="1" applyNumberFormat="1" applyFont="1" applyBorder="1" applyAlignment="1">
      <alignment horizontal="right" vertical="center"/>
    </xf>
    <xf numFmtId="1" fontId="14" fillId="0" borderId="0" xfId="0" applyNumberFormat="1" applyFont="1" applyAlignment="1">
      <alignment horizontal="center" vertical="top"/>
    </xf>
    <xf numFmtId="4" fontId="122" fillId="0" borderId="0" xfId="0" applyNumberFormat="1" applyFont="1" applyAlignment="1">
      <alignment horizontal="right" vertical="top"/>
    </xf>
    <xf numFmtId="4" fontId="123" fillId="0" borderId="0" xfId="0" applyNumberFormat="1" applyFont="1"/>
    <xf numFmtId="3" fontId="123" fillId="0" borderId="0" xfId="0" applyNumberFormat="1" applyFont="1" applyAlignment="1">
      <alignment horizontal="center" vertical="top"/>
    </xf>
    <xf numFmtId="4" fontId="123" fillId="0" borderId="0" xfId="0" applyNumberFormat="1" applyFont="1" applyAlignment="1">
      <alignment vertical="top"/>
    </xf>
    <xf numFmtId="4" fontId="124" fillId="0" borderId="0" xfId="0" applyNumberFormat="1" applyFont="1" applyAlignment="1">
      <alignment vertical="top"/>
    </xf>
    <xf numFmtId="4" fontId="125" fillId="0" borderId="0" xfId="0" applyNumberFormat="1" applyFont="1" applyAlignment="1">
      <alignment horizontal="right" vertical="top"/>
    </xf>
    <xf numFmtId="4" fontId="125" fillId="0" borderId="0" xfId="0" applyNumberFormat="1" applyFont="1" applyAlignment="1">
      <alignment vertical="top"/>
    </xf>
    <xf numFmtId="4" fontId="14" fillId="0" borderId="0" xfId="0" applyNumberFormat="1" applyFont="1" applyAlignment="1">
      <alignment vertical="top"/>
    </xf>
    <xf numFmtId="4" fontId="14" fillId="0" borderId="0" xfId="0" applyNumberFormat="1" applyFont="1"/>
    <xf numFmtId="4" fontId="126" fillId="0" borderId="0" xfId="0" applyNumberFormat="1" applyFont="1" applyAlignment="1">
      <alignment vertical="top"/>
    </xf>
    <xf numFmtId="0" fontId="33" fillId="0" borderId="0" xfId="0" applyFont="1" applyAlignment="1">
      <alignment horizontal="center" vertical="top"/>
    </xf>
    <xf numFmtId="0" fontId="28" fillId="0" borderId="0" xfId="0" applyFont="1" applyAlignment="1">
      <alignment horizontal="center"/>
    </xf>
    <xf numFmtId="2" fontId="28" fillId="0" borderId="0" xfId="0" applyNumberFormat="1" applyFont="1" applyAlignment="1">
      <alignment horizontal="center"/>
    </xf>
    <xf numFmtId="0" fontId="127" fillId="0" borderId="0" xfId="0" applyFont="1" applyAlignment="1">
      <alignment horizontal="center" vertical="top"/>
    </xf>
    <xf numFmtId="1" fontId="28" fillId="0" borderId="0" xfId="0" applyNumberFormat="1" applyFont="1" applyAlignment="1">
      <alignment horizontal="center"/>
    </xf>
    <xf numFmtId="0" fontId="32" fillId="0" borderId="0" xfId="0" applyFont="1" applyAlignment="1">
      <alignment horizontal="center" vertical="top"/>
    </xf>
    <xf numFmtId="0" fontId="32" fillId="0" borderId="0" xfId="0" applyFont="1" applyAlignment="1">
      <alignment horizontal="left" vertical="top" wrapText="1"/>
    </xf>
    <xf numFmtId="0" fontId="32" fillId="0" borderId="0" xfId="0" applyFont="1" applyAlignment="1">
      <alignment horizontal="left"/>
    </xf>
    <xf numFmtId="2" fontId="32" fillId="0" borderId="0" xfId="0" applyNumberFormat="1" applyFont="1" applyAlignment="1">
      <alignment horizontal="right"/>
    </xf>
    <xf numFmtId="0" fontId="28" fillId="0" borderId="0" xfId="0" applyFont="1" applyAlignment="1">
      <alignment horizontal="left"/>
    </xf>
    <xf numFmtId="2" fontId="28" fillId="0" borderId="0" xfId="0" applyNumberFormat="1" applyFont="1" applyAlignment="1">
      <alignment horizontal="right"/>
    </xf>
    <xf numFmtId="4" fontId="28" fillId="0" borderId="0" xfId="0" applyNumberFormat="1" applyFont="1" applyAlignment="1">
      <alignment horizontal="right" wrapText="1"/>
    </xf>
    <xf numFmtId="165" fontId="28" fillId="0" borderId="0" xfId="432" applyNumberFormat="1" applyFont="1" applyAlignment="1">
      <alignment horizontal="right"/>
    </xf>
    <xf numFmtId="0" fontId="4" fillId="29" borderId="0" xfId="0" applyFont="1" applyFill="1" applyAlignment="1">
      <alignment horizontal="left" vertical="top" wrapText="1"/>
    </xf>
    <xf numFmtId="0" fontId="28" fillId="29" borderId="0" xfId="0" applyFont="1" applyFill="1" applyAlignment="1">
      <alignment wrapText="1"/>
    </xf>
    <xf numFmtId="4" fontId="28" fillId="29" borderId="0" xfId="0" applyNumberFormat="1" applyFont="1" applyFill="1" applyAlignment="1">
      <alignment horizontal="right" wrapText="1"/>
    </xf>
    <xf numFmtId="165" fontId="28" fillId="29" borderId="0" xfId="432" applyNumberFormat="1" applyFont="1" applyFill="1" applyAlignment="1">
      <alignment horizontal="right"/>
    </xf>
    <xf numFmtId="0" fontId="32" fillId="0" borderId="0" xfId="0" applyFont="1" applyAlignment="1">
      <alignment wrapText="1"/>
    </xf>
    <xf numFmtId="4" fontId="32" fillId="0" borderId="0" xfId="0" applyNumberFormat="1" applyFont="1" applyAlignment="1">
      <alignment horizontal="right" wrapText="1"/>
    </xf>
    <xf numFmtId="165" fontId="28" fillId="0" borderId="0" xfId="432" applyNumberFormat="1" applyFont="1" applyAlignment="1">
      <alignment horizontal="right" wrapText="1"/>
    </xf>
    <xf numFmtId="4" fontId="28" fillId="0" borderId="0" xfId="2" applyNumberFormat="1" applyFont="1" applyAlignment="1">
      <alignment wrapText="1"/>
    </xf>
    <xf numFmtId="4" fontId="28" fillId="0" borderId="0" xfId="0" applyNumberFormat="1" applyFont="1" applyAlignment="1">
      <alignment wrapText="1"/>
    </xf>
    <xf numFmtId="165" fontId="32" fillId="0" borderId="0" xfId="433" applyNumberFormat="1" applyFont="1" applyAlignment="1">
      <alignment horizontal="right" wrapText="1"/>
    </xf>
    <xf numFmtId="4" fontId="28" fillId="0" borderId="0" xfId="0" applyNumberFormat="1" applyFont="1"/>
    <xf numFmtId="0" fontId="32" fillId="0" borderId="0" xfId="391" applyFont="1" applyAlignment="1">
      <alignment horizontal="center" vertical="top"/>
    </xf>
    <xf numFmtId="0" fontId="4" fillId="0" borderId="0" xfId="391" applyFont="1" applyAlignment="1">
      <alignment vertical="top" wrapText="1"/>
    </xf>
    <xf numFmtId="0" fontId="4" fillId="0" borderId="0" xfId="391" applyFont="1" applyAlignment="1">
      <alignment horizontal="center"/>
    </xf>
    <xf numFmtId="164" fontId="4" fillId="0" borderId="0" xfId="432" applyNumberFormat="1" applyAlignment="1">
      <alignment horizontal="right" wrapText="1"/>
    </xf>
    <xf numFmtId="0" fontId="4" fillId="0" borderId="0" xfId="434" applyFont="1" applyAlignment="1">
      <alignment horizontal="left" vertical="top" wrapText="1"/>
    </xf>
    <xf numFmtId="165" fontId="4" fillId="0" borderId="0" xfId="432" applyNumberFormat="1" applyAlignment="1">
      <alignment horizontal="right" wrapText="1"/>
    </xf>
    <xf numFmtId="0" fontId="127" fillId="0" borderId="2" xfId="0" applyFont="1" applyBorder="1" applyAlignment="1">
      <alignment horizontal="center" vertical="top"/>
    </xf>
    <xf numFmtId="0" fontId="14" fillId="0" borderId="2" xfId="0" applyFont="1" applyBorder="1" applyAlignment="1">
      <alignment horizontal="left" vertical="top"/>
    </xf>
    <xf numFmtId="0" fontId="129" fillId="0" borderId="2" xfId="0" applyFont="1" applyBorder="1"/>
    <xf numFmtId="165" fontId="129" fillId="0" borderId="2" xfId="432" applyNumberFormat="1" applyFont="1" applyBorder="1" applyAlignment="1">
      <alignment horizontal="right"/>
    </xf>
    <xf numFmtId="165" fontId="129" fillId="0" borderId="2" xfId="432" applyNumberFormat="1" applyFont="1" applyBorder="1" applyAlignment="1">
      <alignment horizontal="center"/>
    </xf>
    <xf numFmtId="0" fontId="28" fillId="0" borderId="0" xfId="0" applyFont="1"/>
    <xf numFmtId="165" fontId="28" fillId="0" borderId="0" xfId="432" applyNumberFormat="1" applyFont="1" applyAlignment="1">
      <alignment horizontal="center"/>
    </xf>
    <xf numFmtId="0" fontId="130" fillId="0" borderId="0" xfId="0" applyFont="1" applyAlignment="1">
      <alignment horizontal="center" vertical="top"/>
    </xf>
    <xf numFmtId="0" fontId="130" fillId="0" borderId="0" xfId="0" applyFont="1" applyAlignment="1">
      <alignment horizontal="left" vertical="top"/>
    </xf>
    <xf numFmtId="0" fontId="4" fillId="0" borderId="0" xfId="0" applyFont="1" applyAlignment="1">
      <alignment horizontal="center"/>
    </xf>
    <xf numFmtId="0" fontId="130" fillId="0" borderId="2" xfId="0" applyFont="1" applyBorder="1" applyAlignment="1">
      <alignment horizontal="center"/>
    </xf>
    <xf numFmtId="0" fontId="130" fillId="0" borderId="2" xfId="0" applyFont="1" applyBorder="1"/>
    <xf numFmtId="0" fontId="4" fillId="0" borderId="2" xfId="0" applyFont="1" applyBorder="1"/>
    <xf numFmtId="4" fontId="59" fillId="0" borderId="2" xfId="0" applyNumberFormat="1" applyFont="1" applyBorder="1"/>
    <xf numFmtId="4" fontId="20" fillId="0" borderId="0" xfId="0" applyNumberFormat="1" applyFont="1"/>
    <xf numFmtId="0" fontId="130" fillId="0" borderId="2" xfId="0" applyFont="1" applyBorder="1" applyAlignment="1">
      <alignment horizontal="center" vertical="top"/>
    </xf>
    <xf numFmtId="0" fontId="131" fillId="0" borderId="0" xfId="0" applyFont="1" applyAlignment="1">
      <alignment vertical="center"/>
    </xf>
    <xf numFmtId="0" fontId="132" fillId="0" borderId="0" xfId="0" applyFont="1" applyAlignment="1">
      <alignment vertical="center"/>
    </xf>
    <xf numFmtId="0" fontId="133" fillId="0" borderId="0" xfId="0" applyFont="1" applyAlignment="1">
      <alignment vertical="center"/>
    </xf>
    <xf numFmtId="2" fontId="10" fillId="0" borderId="0" xfId="1" applyNumberFormat="1" applyFont="1" applyAlignment="1">
      <alignment horizontal="right" vertical="center" wrapText="1"/>
    </xf>
    <xf numFmtId="2" fontId="14" fillId="0" borderId="0" xfId="0" applyNumberFormat="1" applyFont="1"/>
    <xf numFmtId="2" fontId="4" fillId="0" borderId="0" xfId="0" applyNumberFormat="1" applyFont="1"/>
    <xf numFmtId="2" fontId="47" fillId="0" borderId="0" xfId="0" applyNumberFormat="1" applyFont="1" applyAlignment="1">
      <alignment horizontal="center" vertical="center"/>
    </xf>
    <xf numFmtId="2" fontId="4" fillId="0" borderId="0" xfId="1" applyNumberFormat="1" applyFont="1" applyAlignment="1">
      <alignment horizontal="center" vertical="center" wrapText="1"/>
    </xf>
    <xf numFmtId="2" fontId="4" fillId="0" borderId="0" xfId="0" applyNumberFormat="1" applyFont="1" applyAlignment="1">
      <alignment horizontal="center" vertical="center"/>
    </xf>
    <xf numFmtId="2" fontId="0" fillId="0" borderId="0" xfId="0" applyNumberFormat="1" applyAlignment="1">
      <alignment horizontal="center" vertical="center"/>
    </xf>
    <xf numFmtId="2" fontId="14" fillId="0" borderId="0" xfId="0" applyNumberFormat="1" applyFont="1" applyAlignment="1">
      <alignment horizontal="center" vertical="center"/>
    </xf>
    <xf numFmtId="0" fontId="14" fillId="0" borderId="2" xfId="0" applyFont="1" applyFill="1" applyBorder="1" applyAlignment="1">
      <alignment horizontal="left" vertical="center" wrapText="1"/>
    </xf>
    <xf numFmtId="2" fontId="0" fillId="0" borderId="0" xfId="0" applyNumberFormat="1" applyAlignment="1">
      <alignment horizontal="right" vertical="center"/>
    </xf>
    <xf numFmtId="2" fontId="14" fillId="0" borderId="0" xfId="0" applyNumberFormat="1" applyFont="1" applyAlignment="1">
      <alignment horizontal="right" vertical="center"/>
    </xf>
    <xf numFmtId="0" fontId="13" fillId="0" borderId="0" xfId="0" applyFont="1" applyAlignment="1">
      <alignment horizontal="left" vertical="center"/>
    </xf>
    <xf numFmtId="43" fontId="14" fillId="0" borderId="0" xfId="1" applyFont="1" applyAlignment="1">
      <alignment horizontal="center" vertical="center"/>
    </xf>
    <xf numFmtId="43" fontId="14" fillId="0" borderId="0" xfId="1" applyFont="1"/>
    <xf numFmtId="43" fontId="14" fillId="0" borderId="29" xfId="1" applyFont="1" applyBorder="1"/>
    <xf numFmtId="43" fontId="14" fillId="0" borderId="29" xfId="1" applyFont="1" applyBorder="1" applyAlignment="1">
      <alignment horizontal="center" vertical="center"/>
    </xf>
    <xf numFmtId="49" fontId="47" fillId="0" borderId="0" xfId="0" applyNumberFormat="1" applyFont="1" applyAlignment="1">
      <alignment horizontal="center" vertical="center"/>
    </xf>
    <xf numFmtId="49" fontId="4" fillId="0" borderId="0" xfId="1" applyNumberFormat="1" applyFont="1" applyAlignment="1">
      <alignment horizontal="center" vertical="center" wrapText="1"/>
    </xf>
    <xf numFmtId="49" fontId="4" fillId="0" borderId="0" xfId="0" applyNumberFormat="1" applyFont="1" applyAlignment="1">
      <alignment horizontal="right" vertical="center"/>
    </xf>
    <xf numFmtId="49" fontId="10" fillId="0" borderId="0" xfId="16" applyNumberFormat="1" applyFont="1" applyAlignment="1">
      <alignment horizontal="right"/>
    </xf>
    <xf numFmtId="0" fontId="134" fillId="0" borderId="0" xfId="0" applyFont="1" applyAlignment="1">
      <alignment vertical="center"/>
    </xf>
    <xf numFmtId="0" fontId="135" fillId="0" borderId="0" xfId="0" applyFont="1" applyAlignment="1">
      <alignment vertical="center"/>
    </xf>
    <xf numFmtId="2" fontId="51" fillId="0" borderId="0" xfId="0" applyNumberFormat="1" applyFont="1" applyAlignment="1">
      <alignment horizontal="center" vertical="center"/>
    </xf>
    <xf numFmtId="2" fontId="86" fillId="0" borderId="0" xfId="0" applyNumberFormat="1" applyFont="1" applyAlignment="1">
      <alignment horizontal="right" vertical="center"/>
    </xf>
    <xf numFmtId="3" fontId="51" fillId="0" borderId="0" xfId="0" applyNumberFormat="1" applyFont="1" applyAlignment="1">
      <alignment horizontal="center" vertical="top"/>
    </xf>
    <xf numFmtId="4" fontId="51" fillId="0" borderId="0" xfId="0" applyNumberFormat="1" applyFont="1" applyAlignment="1">
      <alignment vertical="top"/>
    </xf>
    <xf numFmtId="0" fontId="10" fillId="0" borderId="0" xfId="0" applyFont="1" applyAlignment="1">
      <alignment horizontal="center" vertical="top"/>
    </xf>
    <xf numFmtId="0" fontId="14" fillId="0" borderId="0" xfId="0" applyFont="1" applyAlignment="1">
      <alignment horizontal="center" vertical="top"/>
    </xf>
    <xf numFmtId="0" fontId="4" fillId="0" borderId="20" xfId="0" applyFont="1" applyBorder="1" applyAlignment="1">
      <alignment horizontal="center" vertical="top"/>
    </xf>
    <xf numFmtId="0" fontId="4" fillId="0" borderId="27" xfId="0" applyFont="1" applyBorder="1" applyAlignment="1">
      <alignment horizontal="center" vertical="center"/>
    </xf>
    <xf numFmtId="0" fontId="4" fillId="0" borderId="20" xfId="0" applyFont="1" applyBorder="1" applyAlignment="1">
      <alignment horizontal="center" vertical="center"/>
    </xf>
    <xf numFmtId="4" fontId="4" fillId="0" borderId="20" xfId="0" applyNumberFormat="1" applyFont="1" applyBorder="1" applyAlignment="1">
      <alignment horizontal="center" vertical="center"/>
    </xf>
    <xf numFmtId="2" fontId="4" fillId="0" borderId="20" xfId="0" applyNumberFormat="1" applyFont="1" applyBorder="1" applyAlignment="1">
      <alignment horizontal="center" vertical="center"/>
    </xf>
    <xf numFmtId="2" fontId="10" fillId="0" borderId="20" xfId="0" applyNumberFormat="1" applyFont="1" applyBorder="1" applyAlignment="1">
      <alignment horizontal="right" vertical="center"/>
    </xf>
    <xf numFmtId="0" fontId="10" fillId="0" borderId="23" xfId="0" applyFont="1" applyBorder="1" applyAlignment="1">
      <alignment horizontal="center" vertical="top"/>
    </xf>
    <xf numFmtId="0" fontId="4" fillId="0" borderId="23" xfId="0" applyFont="1" applyBorder="1" applyAlignment="1">
      <alignment horizontal="center" vertical="center"/>
    </xf>
    <xf numFmtId="4" fontId="4" fillId="0" borderId="23" xfId="0" applyNumberFormat="1" applyFont="1" applyBorder="1" applyAlignment="1">
      <alignment horizontal="center" vertical="center"/>
    </xf>
    <xf numFmtId="2" fontId="4" fillId="0" borderId="23" xfId="0" applyNumberFormat="1" applyFont="1" applyBorder="1" applyAlignment="1">
      <alignment horizontal="center" vertical="center"/>
    </xf>
    <xf numFmtId="2" fontId="10" fillId="0" borderId="23" xfId="0" applyNumberFormat="1" applyFont="1" applyBorder="1" applyAlignment="1">
      <alignment horizontal="right" vertical="center"/>
    </xf>
    <xf numFmtId="2" fontId="86" fillId="0" borderId="0" xfId="0" applyNumberFormat="1" applyFont="1" applyAlignment="1">
      <alignment horizontal="center" vertical="center"/>
    </xf>
    <xf numFmtId="2" fontId="87" fillId="0" borderId="0" xfId="0" applyNumberFormat="1" applyFont="1" applyAlignment="1">
      <alignment horizontal="right" vertical="center"/>
    </xf>
    <xf numFmtId="0" fontId="87" fillId="0" borderId="0" xfId="0" applyFont="1" applyAlignment="1">
      <alignment vertical="center"/>
    </xf>
    <xf numFmtId="0" fontId="86" fillId="0" borderId="0" xfId="0" applyFont="1" applyAlignment="1">
      <alignment horizontal="center" vertical="center"/>
    </xf>
    <xf numFmtId="0" fontId="14" fillId="0" borderId="2" xfId="0" applyFont="1" applyBorder="1" applyAlignment="1">
      <alignment horizontal="center" vertical="top"/>
    </xf>
    <xf numFmtId="0" fontId="86" fillId="0" borderId="2" xfId="0" applyFont="1" applyBorder="1"/>
    <xf numFmtId="2" fontId="86" fillId="0" borderId="2" xfId="0" applyNumberFormat="1" applyFont="1" applyBorder="1" applyAlignment="1">
      <alignment horizontal="center" vertical="center"/>
    </xf>
    <xf numFmtId="2" fontId="136" fillId="0" borderId="2" xfId="0" applyNumberFormat="1" applyFont="1" applyBorder="1" applyAlignment="1">
      <alignment horizontal="center" vertical="center"/>
    </xf>
    <xf numFmtId="43" fontId="136" fillId="0" borderId="2" xfId="1" applyFont="1" applyBorder="1" applyAlignment="1">
      <alignment horizontal="right" vertical="center"/>
    </xf>
    <xf numFmtId="0" fontId="37" fillId="0" borderId="0" xfId="0" applyFont="1" applyAlignment="1">
      <alignment vertical="center"/>
    </xf>
    <xf numFmtId="2" fontId="37" fillId="0" borderId="0" xfId="0" applyNumberFormat="1" applyFont="1" applyAlignment="1">
      <alignment horizontal="center" vertical="center"/>
    </xf>
    <xf numFmtId="2" fontId="37" fillId="0" borderId="0" xfId="0" applyNumberFormat="1" applyFont="1" applyAlignment="1">
      <alignment horizontal="right" vertical="center"/>
    </xf>
    <xf numFmtId="0" fontId="37" fillId="0" borderId="0" xfId="0" applyFont="1" applyAlignment="1">
      <alignment horizontal="left" vertical="center" indent="1"/>
    </xf>
    <xf numFmtId="0" fontId="37" fillId="0" borderId="0" xfId="0" applyFont="1" applyAlignment="1">
      <alignment horizontal="center" vertical="center"/>
    </xf>
    <xf numFmtId="0" fontId="37" fillId="0" borderId="0" xfId="0" applyFont="1" applyAlignment="1">
      <alignment horizontal="left" vertical="center" indent="5"/>
    </xf>
    <xf numFmtId="0" fontId="37" fillId="0" borderId="0" xfId="0" applyFont="1" applyAlignment="1">
      <alignment horizontal="left" vertical="center" indent="2"/>
    </xf>
    <xf numFmtId="0" fontId="37" fillId="0" borderId="0" xfId="0" applyFont="1" applyAlignment="1">
      <alignment horizontal="left" vertical="center" indent="4"/>
    </xf>
    <xf numFmtId="2" fontId="86" fillId="0" borderId="0" xfId="0" applyNumberFormat="1" applyFont="1"/>
    <xf numFmtId="4" fontId="138" fillId="0" borderId="0" xfId="0" applyNumberFormat="1" applyFont="1" applyAlignment="1">
      <alignment vertical="top"/>
    </xf>
    <xf numFmtId="2" fontId="4" fillId="0" borderId="0" xfId="0" applyNumberFormat="1" applyFont="1" applyAlignment="1">
      <alignment horizontal="center"/>
    </xf>
    <xf numFmtId="2" fontId="87" fillId="0" borderId="0" xfId="0" applyNumberFormat="1" applyFont="1" applyAlignment="1">
      <alignment vertical="center"/>
    </xf>
    <xf numFmtId="43" fontId="136" fillId="0" borderId="2" xfId="1" applyFont="1" applyBorder="1" applyAlignment="1">
      <alignment horizontal="center" vertical="center"/>
    </xf>
    <xf numFmtId="43" fontId="139" fillId="0" borderId="2" xfId="1" applyFont="1" applyBorder="1"/>
    <xf numFmtId="2" fontId="37" fillId="0" borderId="0" xfId="0" applyNumberFormat="1" applyFont="1"/>
    <xf numFmtId="49" fontId="51" fillId="0" borderId="0" xfId="0" applyNumberFormat="1" applyFont="1" applyAlignment="1">
      <alignment horizontal="center" vertical="center"/>
    </xf>
    <xf numFmtId="0" fontId="86" fillId="0" borderId="3" xfId="0" applyFont="1" applyBorder="1" applyAlignment="1">
      <alignment horizontal="left" vertical="center"/>
    </xf>
    <xf numFmtId="0" fontId="86" fillId="0" borderId="26" xfId="0" applyFont="1" applyBorder="1" applyAlignment="1">
      <alignment horizontal="left" vertical="center" wrapText="1"/>
    </xf>
    <xf numFmtId="0" fontId="86" fillId="0" borderId="26" xfId="0" applyFont="1" applyBorder="1" applyAlignment="1">
      <alignment horizontal="left" vertical="center"/>
    </xf>
    <xf numFmtId="0" fontId="86" fillId="0" borderId="26" xfId="0" applyFont="1" applyBorder="1" applyAlignment="1">
      <alignment horizontal="right" vertical="center" wrapText="1"/>
    </xf>
    <xf numFmtId="49" fontId="51" fillId="0" borderId="26" xfId="0" applyNumberFormat="1" applyFont="1" applyBorder="1" applyAlignment="1">
      <alignment horizontal="left" vertical="center" wrapText="1"/>
    </xf>
    <xf numFmtId="0" fontId="14" fillId="0" borderId="24" xfId="0" applyFont="1" applyBorder="1" applyAlignment="1">
      <alignment vertical="center"/>
    </xf>
    <xf numFmtId="0" fontId="14" fillId="0" borderId="25" xfId="0" applyFont="1" applyBorder="1" applyAlignment="1">
      <alignment vertical="center"/>
    </xf>
    <xf numFmtId="0" fontId="37" fillId="0" borderId="0" xfId="0" applyFont="1" applyBorder="1" applyAlignment="1">
      <alignment horizontal="left" vertical="center"/>
    </xf>
    <xf numFmtId="0" fontId="37" fillId="0" borderId="0" xfId="0" applyFont="1" applyBorder="1" applyAlignment="1">
      <alignment horizontal="left" vertical="center" wrapText="1"/>
    </xf>
    <xf numFmtId="0" fontId="37" fillId="0" borderId="0" xfId="0" applyFont="1" applyBorder="1" applyAlignment="1">
      <alignment horizontal="right" vertical="center" wrapText="1"/>
    </xf>
    <xf numFmtId="49" fontId="4" fillId="0" borderId="0" xfId="0" applyNumberFormat="1" applyFont="1" applyBorder="1" applyAlignment="1">
      <alignment horizontal="left" vertical="center" wrapText="1"/>
    </xf>
    <xf numFmtId="2" fontId="37" fillId="0" borderId="0" xfId="0" applyNumberFormat="1" applyFont="1" applyAlignment="1">
      <alignment vertical="center"/>
    </xf>
    <xf numFmtId="49" fontId="37" fillId="0" borderId="0" xfId="0" applyNumberFormat="1"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Border="1" applyAlignment="1">
      <alignment horizontal="right" vertical="center" wrapText="1"/>
    </xf>
    <xf numFmtId="4" fontId="18" fillId="0" borderId="2" xfId="0" applyNumberFormat="1" applyFont="1" applyBorder="1" applyAlignment="1">
      <alignment vertical="top"/>
    </xf>
    <xf numFmtId="2" fontId="14" fillId="0" borderId="2" xfId="0" applyNumberFormat="1" applyFont="1" applyBorder="1" applyAlignment="1">
      <alignment horizontal="center" vertical="center"/>
    </xf>
    <xf numFmtId="2" fontId="4" fillId="0" borderId="2" xfId="0" applyNumberFormat="1" applyFont="1" applyBorder="1" applyAlignment="1">
      <alignment horizontal="center" vertical="center"/>
    </xf>
    <xf numFmtId="43" fontId="14" fillId="0" borderId="2" xfId="1" applyFont="1" applyBorder="1" applyAlignment="1">
      <alignment horizontal="center" vertical="center"/>
    </xf>
    <xf numFmtId="43" fontId="14" fillId="0" borderId="2" xfId="1" applyFont="1" applyBorder="1"/>
    <xf numFmtId="0" fontId="139" fillId="0" borderId="0" xfId="0" applyFont="1"/>
    <xf numFmtId="43" fontId="10" fillId="0" borderId="3" xfId="1" applyFont="1" applyBorder="1" applyAlignment="1">
      <alignment horizontal="right" vertical="center"/>
    </xf>
    <xf numFmtId="4" fontId="4" fillId="0" borderId="0" xfId="51" applyNumberFormat="1" applyFont="1" applyAlignment="1">
      <alignment horizontal="right" wrapText="1"/>
    </xf>
    <xf numFmtId="43" fontId="14" fillId="0" borderId="26" xfId="1" applyFont="1" applyBorder="1" applyAlignment="1">
      <alignment vertical="center"/>
    </xf>
    <xf numFmtId="43" fontId="14" fillId="0" borderId="0" xfId="1" applyFont="1" applyBorder="1" applyAlignment="1">
      <alignment vertical="center"/>
    </xf>
    <xf numFmtId="0" fontId="37" fillId="0" borderId="0" xfId="0" applyFont="1" applyAlignment="1">
      <alignment horizontal="left" vertical="center"/>
    </xf>
    <xf numFmtId="0" fontId="37" fillId="0" borderId="0" xfId="0" applyFont="1" applyAlignment="1">
      <alignment horizontal="left" vertical="center" wrapText="1"/>
    </xf>
    <xf numFmtId="0" fontId="37" fillId="0" borderId="0" xfId="0" applyFont="1" applyAlignment="1">
      <alignment horizontal="right" vertical="center" wrapText="1"/>
    </xf>
    <xf numFmtId="49" fontId="37" fillId="0" borderId="0" xfId="0" applyNumberFormat="1" applyFont="1" applyAlignment="1">
      <alignment horizontal="left" vertical="center" wrapText="1"/>
    </xf>
    <xf numFmtId="49" fontId="51" fillId="0" borderId="25" xfId="0" applyNumberFormat="1" applyFont="1" applyBorder="1" applyAlignment="1">
      <alignment horizontal="left" vertical="center" wrapText="1"/>
    </xf>
    <xf numFmtId="4" fontId="89" fillId="0" borderId="0" xfId="343" applyNumberFormat="1" applyFont="1" applyAlignment="1">
      <alignment vertical="top" wrapText="1"/>
    </xf>
    <xf numFmtId="0" fontId="14" fillId="0" borderId="0" xfId="0" applyFont="1" applyAlignment="1">
      <alignment horizontal="center" wrapText="1"/>
    </xf>
    <xf numFmtId="4" fontId="14" fillId="0" borderId="0" xfId="0" applyNumberFormat="1" applyFont="1" applyAlignment="1">
      <alignment horizontal="right" wrapText="1"/>
    </xf>
    <xf numFmtId="4" fontId="15" fillId="0" borderId="0" xfId="1" applyNumberFormat="1" applyFont="1" applyAlignment="1">
      <alignment wrapText="1"/>
    </xf>
    <xf numFmtId="4" fontId="14" fillId="0" borderId="0" xfId="1" applyNumberFormat="1" applyFont="1" applyAlignment="1">
      <alignment horizontal="right" wrapText="1"/>
    </xf>
    <xf numFmtId="4" fontId="26" fillId="0" borderId="0" xfId="0" applyNumberFormat="1" applyFont="1" applyAlignment="1">
      <alignment horizontal="left"/>
    </xf>
    <xf numFmtId="4" fontId="120" fillId="0" borderId="0" xfId="1" applyNumberFormat="1" applyFont="1" applyAlignment="1">
      <alignment horizontal="right"/>
    </xf>
    <xf numFmtId="4" fontId="26" fillId="0" borderId="0" xfId="4" applyNumberFormat="1" applyFont="1" applyAlignment="1">
      <alignment horizontal="right" wrapText="1"/>
    </xf>
    <xf numFmtId="4" fontId="10" fillId="0" borderId="0" xfId="1" applyNumberFormat="1" applyFont="1" applyAlignment="1">
      <alignment horizontal="right"/>
    </xf>
    <xf numFmtId="0" fontId="120" fillId="0" borderId="0" xfId="0" applyFont="1" applyAlignment="1">
      <alignment horizontal="left" vertical="top" wrapText="1"/>
    </xf>
    <xf numFmtId="0" fontId="4" fillId="0" borderId="0" xfId="51" applyFont="1" applyAlignment="1">
      <alignment vertical="top" wrapText="1"/>
    </xf>
    <xf numFmtId="0" fontId="14" fillId="0" borderId="24" xfId="0" applyFont="1" applyFill="1" applyBorder="1" applyAlignment="1">
      <alignment horizontal="left" vertical="center"/>
    </xf>
    <xf numFmtId="169" fontId="14" fillId="0" borderId="0" xfId="0" applyNumberFormat="1" applyFont="1" applyFill="1" applyAlignment="1">
      <alignment horizontal="center" vertical="center" wrapText="1"/>
    </xf>
    <xf numFmtId="0" fontId="10" fillId="0" borderId="25" xfId="0" applyFont="1" applyFill="1" applyBorder="1" applyAlignment="1">
      <alignment horizontal="center" wrapText="1"/>
    </xf>
    <xf numFmtId="4" fontId="4" fillId="0" borderId="26" xfId="1" applyNumberFormat="1" applyFont="1" applyFill="1" applyBorder="1" applyAlignment="1">
      <alignment wrapText="1"/>
    </xf>
    <xf numFmtId="4" fontId="4" fillId="0" borderId="0" xfId="1" applyNumberFormat="1" applyFont="1" applyFill="1" applyAlignment="1">
      <alignment wrapText="1"/>
    </xf>
    <xf numFmtId="4" fontId="10" fillId="0" borderId="0" xfId="1" applyNumberFormat="1" applyFont="1" applyFill="1" applyAlignment="1">
      <alignment horizontal="right" wrapText="1"/>
    </xf>
    <xf numFmtId="0" fontId="4" fillId="0" borderId="0" xfId="0" applyFont="1" applyFill="1"/>
    <xf numFmtId="0" fontId="51" fillId="0" borderId="0" xfId="0" applyFont="1" applyFill="1"/>
    <xf numFmtId="165" fontId="14" fillId="0" borderId="1" xfId="1" applyNumberFormat="1" applyFont="1" applyBorder="1" applyAlignment="1">
      <alignment horizontal="right" vertical="center"/>
    </xf>
    <xf numFmtId="165" fontId="14" fillId="0" borderId="28" xfId="1" applyNumberFormat="1" applyFont="1" applyBorder="1" applyAlignment="1">
      <alignment horizontal="right" vertical="center"/>
    </xf>
    <xf numFmtId="165" fontId="33" fillId="0" borderId="28" xfId="1" applyNumberFormat="1" applyFont="1" applyBorder="1" applyAlignment="1">
      <alignment horizontal="right" vertical="center"/>
    </xf>
    <xf numFmtId="165" fontId="33" fillId="0" borderId="30" xfId="1" applyNumberFormat="1" applyFont="1" applyBorder="1" applyAlignment="1">
      <alignment horizontal="right" vertical="center"/>
    </xf>
    <xf numFmtId="0" fontId="14" fillId="0" borderId="3" xfId="0" applyFont="1" applyFill="1" applyBorder="1" applyAlignment="1">
      <alignment horizontal="left" vertical="center" wrapText="1"/>
    </xf>
    <xf numFmtId="4" fontId="21" fillId="0" borderId="0" xfId="0" applyNumberFormat="1" applyFont="1" applyAlignment="1">
      <alignment horizontal="right" vertical="center"/>
    </xf>
    <xf numFmtId="4" fontId="4" fillId="0" borderId="0" xfId="1" applyNumberFormat="1" applyFont="1" applyAlignment="1">
      <alignment horizontal="right" vertical="center"/>
    </xf>
    <xf numFmtId="0" fontId="14" fillId="0" borderId="1" xfId="0" applyFont="1" applyBorder="1" applyAlignment="1">
      <alignment horizontal="left" vertical="center" wrapText="1"/>
    </xf>
    <xf numFmtId="0" fontId="14" fillId="0" borderId="0" xfId="0" applyFont="1" applyBorder="1" applyAlignment="1">
      <alignment horizontal="center" vertical="center"/>
    </xf>
    <xf numFmtId="0" fontId="14" fillId="0" borderId="0" xfId="0" applyFont="1" applyBorder="1" applyAlignment="1">
      <alignment horizontal="center" vertical="center" wrapText="1"/>
    </xf>
    <xf numFmtId="165" fontId="14" fillId="0" borderId="0" xfId="1" applyNumberFormat="1" applyFont="1" applyBorder="1" applyAlignment="1">
      <alignment horizontal="right" vertical="center"/>
    </xf>
    <xf numFmtId="165" fontId="85" fillId="0" borderId="0" xfId="1" applyNumberFormat="1" applyFont="1" applyBorder="1" applyAlignment="1">
      <alignment horizontal="right" vertical="center"/>
    </xf>
    <xf numFmtId="0" fontId="15" fillId="0" borderId="0" xfId="0" applyFont="1" applyBorder="1"/>
    <xf numFmtId="0" fontId="14" fillId="0" borderId="0" xfId="0" applyFont="1" applyBorder="1" applyAlignment="1">
      <alignment horizontal="right" vertical="center" wrapText="1"/>
    </xf>
    <xf numFmtId="0" fontId="14" fillId="0" borderId="0" xfId="0" applyFont="1" applyAlignment="1">
      <alignment horizontal="right" vertical="center" wrapText="1"/>
    </xf>
    <xf numFmtId="0" fontId="16" fillId="0" borderId="0" xfId="0" applyFont="1" applyAlignment="1">
      <alignment horizontal="right" vertical="center" wrapText="1"/>
    </xf>
    <xf numFmtId="0" fontId="18" fillId="0" borderId="0" xfId="0" applyFont="1" applyBorder="1" applyAlignment="1">
      <alignment horizontal="right" vertical="center" wrapText="1"/>
    </xf>
    <xf numFmtId="0" fontId="14" fillId="0" borderId="28" xfId="0" applyFont="1" applyBorder="1" applyAlignment="1">
      <alignment horizontal="right" vertical="center" wrapText="1"/>
    </xf>
    <xf numFmtId="165" fontId="28" fillId="0" borderId="0" xfId="1" applyNumberFormat="1" applyFont="1"/>
    <xf numFmtId="4" fontId="51" fillId="0" borderId="2" xfId="1" applyNumberFormat="1" applyFont="1" applyBorder="1" applyAlignment="1">
      <alignment horizontal="right" vertical="center" wrapText="1"/>
    </xf>
    <xf numFmtId="0" fontId="136" fillId="0" borderId="3" xfId="0" applyFont="1" applyFill="1" applyBorder="1" applyAlignment="1">
      <alignment vertical="center"/>
    </xf>
    <xf numFmtId="0" fontId="14" fillId="0" borderId="3" xfId="0" applyFont="1" applyFill="1" applyBorder="1" applyAlignment="1">
      <alignment horizontal="left" vertical="center"/>
    </xf>
    <xf numFmtId="0" fontId="140" fillId="0" borderId="0" xfId="0" applyFont="1" applyAlignment="1">
      <alignment vertical="center"/>
    </xf>
    <xf numFmtId="0" fontId="139" fillId="0" borderId="3" xfId="0" applyFont="1" applyFill="1" applyBorder="1" applyAlignment="1">
      <alignment vertical="center"/>
    </xf>
    <xf numFmtId="0" fontId="141" fillId="0" borderId="0" xfId="0" applyFont="1"/>
  </cellXfs>
  <cellStyles count="435">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I faza" xfId="434"/>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ejica_ hisni prikljucki" xfId="433"/>
    <cellStyle name="Vejica_I faza" xfId="432"/>
    <cellStyle name="Vnos" xfId="49"/>
    <cellStyle name="Vnos 2" xfId="425"/>
    <cellStyle name="Vsota" xfId="50"/>
    <cellStyle name="Vsota 2" xfId="426"/>
    <cellStyle name="Warning Text" xfId="342"/>
  </cellStyles>
  <dxfs count="1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1"/>
  <sheetViews>
    <sheetView workbookViewId="0">
      <selection activeCell="I23" sqref="I23"/>
    </sheetView>
  </sheetViews>
  <sheetFormatPr defaultRowHeight="15.75"/>
  <cols>
    <col min="1" max="1" width="4.42578125" style="1" customWidth="1"/>
    <col min="2" max="2" width="14.7109375" style="1" customWidth="1"/>
    <col min="3" max="3" width="3.4257812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0</v>
      </c>
      <c r="C2" s="3"/>
      <c r="D2" s="3"/>
      <c r="E2" s="3"/>
    </row>
    <row r="3" spans="2:11">
      <c r="B3" s="2" t="s">
        <v>76</v>
      </c>
      <c r="C3" s="3"/>
      <c r="D3" s="3"/>
      <c r="E3" s="3"/>
    </row>
    <row r="4" spans="2:11">
      <c r="B4" s="2" t="s">
        <v>1</v>
      </c>
      <c r="C4" s="3"/>
      <c r="D4" s="3"/>
      <c r="E4" s="3"/>
    </row>
    <row r="9" spans="2:11" ht="18">
      <c r="B9" s="3" t="s">
        <v>2</v>
      </c>
      <c r="D9" s="5" t="s">
        <v>21</v>
      </c>
    </row>
    <row r="10" spans="2:11" ht="18">
      <c r="D10" s="6" t="s">
        <v>22</v>
      </c>
    </row>
    <row r="11" spans="2:11" ht="18">
      <c r="D11" s="7" t="s">
        <v>1</v>
      </c>
    </row>
    <row r="12" spans="2:11" ht="18">
      <c r="D12" s="7"/>
    </row>
    <row r="14" spans="2:11" ht="18">
      <c r="B14" s="1" t="s">
        <v>77</v>
      </c>
      <c r="D14" s="6" t="s">
        <v>78</v>
      </c>
      <c r="K14" s="231"/>
    </row>
    <row r="15" spans="2:11" ht="18">
      <c r="D15" s="6" t="s">
        <v>577</v>
      </c>
    </row>
    <row r="16" spans="2:11" ht="18">
      <c r="D16" s="6"/>
    </row>
    <row r="18" spans="2:8" ht="18">
      <c r="B18" s="3" t="s">
        <v>3</v>
      </c>
      <c r="D18" s="6" t="s">
        <v>578</v>
      </c>
      <c r="E18" s="3"/>
      <c r="F18" s="3"/>
      <c r="G18" s="3"/>
      <c r="H18" s="3"/>
    </row>
    <row r="19" spans="2:8" ht="18">
      <c r="D19" s="6" t="s">
        <v>579</v>
      </c>
      <c r="E19" s="6"/>
      <c r="F19" s="59"/>
      <c r="G19" s="3"/>
      <c r="H19" s="3"/>
    </row>
    <row r="20" spans="2:8" ht="18">
      <c r="D20" s="6" t="s">
        <v>580</v>
      </c>
      <c r="E20" s="5"/>
      <c r="F20" s="3"/>
      <c r="G20" s="3"/>
      <c r="H20" s="3"/>
    </row>
    <row r="21" spans="2:8" ht="18">
      <c r="D21" s="6"/>
      <c r="E21" s="8"/>
    </row>
    <row r="22" spans="2:8">
      <c r="D22" s="490"/>
    </row>
    <row r="23" spans="2:8" ht="18">
      <c r="D23" s="8"/>
    </row>
    <row r="24" spans="2:8" ht="20.25">
      <c r="B24" s="3" t="s">
        <v>4</v>
      </c>
      <c r="D24" s="9" t="s">
        <v>133</v>
      </c>
      <c r="E24" s="3"/>
      <c r="F24" s="3"/>
      <c r="G24" s="3"/>
    </row>
    <row r="25" spans="2:8" ht="20.25">
      <c r="D25" s="9"/>
      <c r="E25" s="3"/>
      <c r="F25" s="3"/>
      <c r="G25" s="3"/>
    </row>
    <row r="26" spans="2:8" ht="20.25">
      <c r="D26" s="10"/>
    </row>
    <row r="29" spans="2:8" ht="20.25">
      <c r="B29" s="3" t="s">
        <v>5</v>
      </c>
      <c r="D29" s="9" t="s">
        <v>59</v>
      </c>
    </row>
    <row r="30" spans="2:8">
      <c r="D30" s="11"/>
    </row>
    <row r="34" spans="2:9" ht="20.25">
      <c r="B34" s="3" t="s">
        <v>6</v>
      </c>
      <c r="C34" s="12"/>
      <c r="D34" s="13">
        <v>43586</v>
      </c>
      <c r="E34" s="14"/>
    </row>
    <row r="35" spans="2:9" ht="20.25">
      <c r="C35" s="12"/>
      <c r="D35" s="15"/>
      <c r="E35" s="14"/>
    </row>
    <row r="36" spans="2:9" ht="20.25">
      <c r="C36" s="12"/>
      <c r="D36" s="15"/>
      <c r="E36" s="14"/>
    </row>
    <row r="39" spans="2:9">
      <c r="B39" s="3"/>
    </row>
    <row r="40" spans="2:9">
      <c r="B40" s="3"/>
      <c r="G40" s="3" t="s">
        <v>79</v>
      </c>
      <c r="H40" s="3"/>
      <c r="I40" s="3"/>
    </row>
    <row r="41" spans="2:9">
      <c r="B41" s="3"/>
      <c r="G41" s="3" t="s">
        <v>80</v>
      </c>
      <c r="H41" s="3"/>
      <c r="I41" s="3"/>
    </row>
  </sheetData>
  <pageMargins left="0.70866141732283472" right="0.31496062992125984"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0"/>
  <sheetViews>
    <sheetView showZeros="0" workbookViewId="0">
      <selection activeCell="F54" sqref="F54"/>
    </sheetView>
  </sheetViews>
  <sheetFormatPr defaultRowHeight="14.25"/>
  <cols>
    <col min="1" max="1" width="4.42578125" style="66" bestFit="1" customWidth="1"/>
    <col min="2" max="2" width="42" style="66" customWidth="1"/>
    <col min="3" max="3" width="4.7109375" style="66" customWidth="1"/>
    <col min="4" max="4" width="11.140625" style="66" customWidth="1"/>
    <col min="5" max="5" width="11.7109375" style="66" customWidth="1"/>
    <col min="6" max="6" width="12.7109375" style="66" customWidth="1"/>
    <col min="7" max="7" width="4.7109375" style="4" customWidth="1"/>
    <col min="8" max="9" width="12.7109375" style="4" customWidth="1"/>
    <col min="10" max="10" width="0" style="4" hidden="1" customWidth="1"/>
    <col min="11" max="16384" width="9.140625" style="66"/>
  </cols>
  <sheetData>
    <row r="1" spans="1:10">
      <c r="A1" s="68"/>
      <c r="B1" s="68" t="e">
        <f>+#REF!</f>
        <v>#REF!</v>
      </c>
    </row>
    <row r="2" spans="1:10">
      <c r="A2" s="68"/>
      <c r="B2" s="68" t="e">
        <f>+#REF!</f>
        <v>#REF!</v>
      </c>
    </row>
    <row r="3" spans="1:10">
      <c r="A3" s="68"/>
      <c r="B3" s="68" t="e">
        <f>+#REF!</f>
        <v>#REF!</v>
      </c>
    </row>
    <row r="4" spans="1:10">
      <c r="A4" s="68"/>
      <c r="B4" s="68" t="e">
        <f>+#REF!</f>
        <v>#REF!</v>
      </c>
    </row>
    <row r="5" spans="1:10" ht="15" thickBot="1">
      <c r="A5" s="68"/>
      <c r="B5" s="68"/>
    </row>
    <row r="6" spans="1:10" s="465" customFormat="1" ht="32.25" thickBot="1">
      <c r="A6" s="459" t="s">
        <v>160</v>
      </c>
      <c r="B6" s="458" t="s">
        <v>150</v>
      </c>
      <c r="C6" s="460"/>
      <c r="D6" s="461"/>
      <c r="E6" s="462"/>
      <c r="F6" s="463"/>
      <c r="G6" s="464"/>
      <c r="H6" s="464"/>
      <c r="I6" s="464"/>
      <c r="J6" s="464"/>
    </row>
    <row r="7" spans="1:10" ht="12.75" customHeight="1">
      <c r="A7" s="33"/>
      <c r="B7" s="34"/>
      <c r="C7" s="29"/>
      <c r="D7" s="30"/>
      <c r="E7" s="30"/>
      <c r="F7" s="31"/>
    </row>
    <row r="8" spans="1:10">
      <c r="A8" s="234" t="s">
        <v>122</v>
      </c>
      <c r="B8" s="235" t="s">
        <v>123</v>
      </c>
      <c r="C8" s="235" t="s">
        <v>124</v>
      </c>
      <c r="D8" s="236" t="s">
        <v>125</v>
      </c>
      <c r="E8" s="237" t="s">
        <v>126</v>
      </c>
      <c r="F8" s="238" t="s">
        <v>127</v>
      </c>
    </row>
    <row r="9" spans="1:10" ht="15" thickBot="1">
      <c r="A9" s="239"/>
      <c r="B9" s="240"/>
      <c r="C9" s="240" t="s">
        <v>128</v>
      </c>
      <c r="D9" s="241"/>
      <c r="E9" s="242" t="s">
        <v>129</v>
      </c>
      <c r="F9" s="243" t="s">
        <v>130</v>
      </c>
    </row>
    <row r="10" spans="1:10">
      <c r="A10" s="244"/>
      <c r="B10" s="245"/>
      <c r="C10" s="245"/>
      <c r="D10" s="246"/>
      <c r="E10" s="247"/>
      <c r="F10" s="248"/>
    </row>
    <row r="11" spans="1:10">
      <c r="A11" s="33">
        <v>1</v>
      </c>
      <c r="B11" s="20" t="s">
        <v>104</v>
      </c>
      <c r="C11" s="26"/>
      <c r="D11" s="105"/>
      <c r="E11" s="105"/>
      <c r="F11" s="92"/>
    </row>
    <row r="12" spans="1:10">
      <c r="A12" s="33"/>
      <c r="B12" s="186"/>
      <c r="C12" s="81"/>
      <c r="D12" s="101"/>
      <c r="E12" s="102"/>
      <c r="F12" s="103"/>
    </row>
    <row r="13" spans="1:10">
      <c r="A13" s="33"/>
      <c r="B13" s="45" t="s">
        <v>81</v>
      </c>
      <c r="C13" s="81"/>
      <c r="D13" s="105"/>
      <c r="E13" s="105"/>
      <c r="F13" s="92"/>
    </row>
    <row r="14" spans="1:10" ht="51">
      <c r="A14" s="33"/>
      <c r="B14" s="45" t="s">
        <v>151</v>
      </c>
      <c r="C14" s="81" t="s">
        <v>11</v>
      </c>
      <c r="D14" s="44">
        <f>18.5*9.8</f>
        <v>181.3</v>
      </c>
      <c r="E14" s="44"/>
      <c r="F14" s="31">
        <f>+D14*E14</f>
        <v>0</v>
      </c>
      <c r="J14" s="4" t="s">
        <v>163</v>
      </c>
    </row>
    <row r="15" spans="1:10" ht="153">
      <c r="A15" s="33"/>
      <c r="B15" s="20" t="s">
        <v>571</v>
      </c>
      <c r="C15" s="84" t="s">
        <v>11</v>
      </c>
      <c r="D15" s="44">
        <f>31*7.5</f>
        <v>232.5</v>
      </c>
      <c r="E15" s="44"/>
      <c r="F15" s="228">
        <f>D15*E15</f>
        <v>0</v>
      </c>
      <c r="J15" s="4" t="s">
        <v>163</v>
      </c>
    </row>
    <row r="16" spans="1:10" ht="25.5">
      <c r="A16" s="33"/>
      <c r="B16" s="161" t="s">
        <v>102</v>
      </c>
      <c r="C16" s="84" t="s">
        <v>11</v>
      </c>
      <c r="D16" s="101">
        <f>7*36</f>
        <v>252</v>
      </c>
      <c r="E16" s="99"/>
      <c r="F16" s="93">
        <f t="shared" ref="F16:F17" si="0">D16*E16</f>
        <v>0</v>
      </c>
      <c r="J16" s="4" t="s">
        <v>163</v>
      </c>
    </row>
    <row r="17" spans="1:10" ht="25.5">
      <c r="A17" s="33"/>
      <c r="B17" s="161" t="s">
        <v>103</v>
      </c>
      <c r="C17" s="84" t="s">
        <v>11</v>
      </c>
      <c r="D17" s="101">
        <f>6*7*0.3</f>
        <v>12.6</v>
      </c>
      <c r="E17" s="99"/>
      <c r="F17" s="93">
        <f t="shared" si="0"/>
        <v>0</v>
      </c>
      <c r="J17" s="4" t="s">
        <v>163</v>
      </c>
    </row>
    <row r="18" spans="1:10" ht="12.75" customHeight="1">
      <c r="A18" s="33"/>
      <c r="B18" s="34"/>
      <c r="C18" s="29"/>
      <c r="D18" s="30"/>
      <c r="E18" s="30"/>
      <c r="F18" s="31"/>
    </row>
    <row r="19" spans="1:10" ht="12.75" customHeight="1">
      <c r="A19" s="230">
        <f>+A11+1</f>
        <v>2</v>
      </c>
      <c r="B19" s="208" t="s">
        <v>164</v>
      </c>
      <c r="C19" s="173" t="s">
        <v>11</v>
      </c>
      <c r="D19" s="174">
        <f>2.5*((PI()*3.4*3.4+PI()*1.8*1.8)/2)+6.9*2</f>
        <v>71.919464091411172</v>
      </c>
      <c r="E19" s="209"/>
      <c r="F19" s="175"/>
      <c r="J19" s="4" t="s">
        <v>153</v>
      </c>
    </row>
    <row r="20" spans="1:10" ht="12.75" customHeight="1">
      <c r="A20" s="172"/>
      <c r="B20" s="208" t="s">
        <v>47</v>
      </c>
      <c r="C20" s="173"/>
      <c r="D20" s="210"/>
      <c r="E20" s="176"/>
      <c r="F20" s="175"/>
    </row>
    <row r="21" spans="1:10" ht="12.75" customHeight="1">
      <c r="A21" s="172"/>
      <c r="B21" s="208" t="s">
        <v>16</v>
      </c>
      <c r="C21" s="173"/>
      <c r="D21" s="211"/>
      <c r="E21" s="176"/>
      <c r="F21" s="175"/>
    </row>
    <row r="22" spans="1:10" ht="12.75" customHeight="1">
      <c r="A22" s="172"/>
      <c r="B22" s="208" t="s">
        <v>11</v>
      </c>
      <c r="C22" s="173"/>
      <c r="D22" s="174">
        <f>D19*0.3</f>
        <v>21.575839227423351</v>
      </c>
      <c r="E22" s="176"/>
      <c r="F22" s="175">
        <f>D22*E22</f>
        <v>0</v>
      </c>
    </row>
    <row r="23" spans="1:10" ht="12.75" customHeight="1">
      <c r="A23" s="177"/>
      <c r="B23" s="208" t="s">
        <v>48</v>
      </c>
      <c r="F23" s="175"/>
    </row>
    <row r="24" spans="1:10" ht="12.75" customHeight="1">
      <c r="A24" s="177"/>
      <c r="B24" s="208" t="s">
        <v>11</v>
      </c>
      <c r="D24" s="174">
        <f>D19*0.5</f>
        <v>35.959732045705586</v>
      </c>
      <c r="E24" s="176"/>
      <c r="F24" s="175">
        <f>D24*E24</f>
        <v>0</v>
      </c>
    </row>
    <row r="25" spans="1:10" ht="12.75" customHeight="1">
      <c r="A25" s="177"/>
      <c r="B25" s="208" t="s">
        <v>49</v>
      </c>
      <c r="F25" s="175"/>
    </row>
    <row r="26" spans="1:10">
      <c r="A26" s="177"/>
      <c r="B26" s="208" t="s">
        <v>11</v>
      </c>
      <c r="D26" s="174">
        <f>D19*0.2</f>
        <v>14.383892818282234</v>
      </c>
      <c r="E26" s="176"/>
      <c r="F26" s="175">
        <f>D26*E26</f>
        <v>0</v>
      </c>
    </row>
    <row r="27" spans="1:10" ht="12.75" customHeight="1">
      <c r="A27" s="177"/>
    </row>
    <row r="28" spans="1:10" ht="38.25">
      <c r="A28" s="230">
        <f>A19+1</f>
        <v>3</v>
      </c>
      <c r="B28" s="208" t="s">
        <v>18</v>
      </c>
      <c r="C28" s="173" t="s">
        <v>12</v>
      </c>
      <c r="D28" s="209">
        <f>4*4+2.6*2.6</f>
        <v>22.76</v>
      </c>
      <c r="E28" s="176"/>
      <c r="F28" s="175">
        <f>D28*E28</f>
        <v>0</v>
      </c>
      <c r="J28" s="4" t="s">
        <v>153</v>
      </c>
    </row>
    <row r="29" spans="1:10" ht="12.75" customHeight="1">
      <c r="A29" s="177"/>
    </row>
    <row r="30" spans="1:10" ht="51">
      <c r="A30" s="230">
        <f>A28+1</f>
        <v>4</v>
      </c>
      <c r="B30" s="178" t="s">
        <v>50</v>
      </c>
      <c r="C30" s="173" t="s">
        <v>11</v>
      </c>
      <c r="D30" s="174">
        <f>2.8*2.8*0.1+2.6*2.6*0.1</f>
        <v>1.46</v>
      </c>
      <c r="E30" s="176"/>
      <c r="F30" s="175">
        <f>D30*E30</f>
        <v>0</v>
      </c>
      <c r="J30" s="4" t="s">
        <v>153</v>
      </c>
    </row>
    <row r="31" spans="1:10" ht="12.75" customHeight="1">
      <c r="A31" s="177"/>
    </row>
    <row r="32" spans="1:10" ht="63.75">
      <c r="A32" s="230">
        <f>A30+1</f>
        <v>5</v>
      </c>
      <c r="B32" s="178" t="s">
        <v>51</v>
      </c>
      <c r="C32" s="173" t="s">
        <v>11</v>
      </c>
      <c r="D32" s="174">
        <f>0.4*4.53</f>
        <v>1.8120000000000003</v>
      </c>
      <c r="E32" s="176"/>
      <c r="F32" s="175">
        <f>D32*E32</f>
        <v>0</v>
      </c>
      <c r="J32" s="4" t="s">
        <v>155</v>
      </c>
    </row>
    <row r="33" spans="1:10" ht="12.75" customHeight="1">
      <c r="A33" s="177"/>
    </row>
    <row r="34" spans="1:10" ht="76.5">
      <c r="A34" s="230">
        <f>A32+1</f>
        <v>6</v>
      </c>
      <c r="B34" s="178" t="s">
        <v>177</v>
      </c>
      <c r="C34" s="173" t="s">
        <v>10</v>
      </c>
      <c r="D34" s="176">
        <v>1</v>
      </c>
      <c r="E34" s="176"/>
      <c r="F34" s="175">
        <f>D34*E34</f>
        <v>0</v>
      </c>
      <c r="J34" s="4" t="s">
        <v>156</v>
      </c>
    </row>
    <row r="35" spans="1:10" ht="12.75" customHeight="1">
      <c r="A35" s="172"/>
    </row>
    <row r="36" spans="1:10" ht="38.25">
      <c r="A36" s="230">
        <f>A34+1</f>
        <v>7</v>
      </c>
      <c r="B36" s="178" t="s">
        <v>535</v>
      </c>
      <c r="C36" s="173" t="s">
        <v>11</v>
      </c>
      <c r="D36" s="174">
        <f>0.2*4.53</f>
        <v>0.90600000000000014</v>
      </c>
      <c r="E36" s="176"/>
      <c r="F36" s="175">
        <f>D36*E36</f>
        <v>0</v>
      </c>
      <c r="J36" s="4" t="s">
        <v>152</v>
      </c>
    </row>
    <row r="37" spans="1:10" ht="12.75" customHeight="1">
      <c r="A37" s="177"/>
    </row>
    <row r="38" spans="1:10" ht="63.75">
      <c r="A38" s="230">
        <f>A36+1</f>
        <v>8</v>
      </c>
      <c r="B38" s="178" t="s">
        <v>52</v>
      </c>
      <c r="C38" s="173" t="s">
        <v>11</v>
      </c>
      <c r="D38" s="174">
        <f>3*3*0.1</f>
        <v>0.9</v>
      </c>
      <c r="E38" s="176"/>
      <c r="F38" s="175">
        <f>D38*E38</f>
        <v>0</v>
      </c>
      <c r="J38" s="4" t="s">
        <v>152</v>
      </c>
    </row>
    <row r="39" spans="1:10" ht="12.75" customHeight="1">
      <c r="A39" s="177"/>
    </row>
    <row r="40" spans="1:10" s="4" customFormat="1" ht="63.75">
      <c r="A40" s="230">
        <f>A38+1</f>
        <v>9</v>
      </c>
      <c r="B40" s="178" t="s">
        <v>68</v>
      </c>
      <c r="C40" s="173" t="s">
        <v>11</v>
      </c>
      <c r="D40" s="174">
        <f>3*3*0.2</f>
        <v>1.8</v>
      </c>
      <c r="E40" s="176"/>
      <c r="F40" s="175">
        <f>D40*E40</f>
        <v>0</v>
      </c>
      <c r="J40" s="4" t="s">
        <v>152</v>
      </c>
    </row>
    <row r="41" spans="1:10" s="4" customFormat="1" ht="12.75">
      <c r="A41" s="172"/>
      <c r="B41" s="178"/>
      <c r="C41" s="173"/>
      <c r="D41" s="174"/>
      <c r="E41" s="176"/>
      <c r="F41" s="175"/>
    </row>
    <row r="42" spans="1:10" s="4" customFormat="1" ht="12.75">
      <c r="A42" s="230">
        <f>A40+1</f>
        <v>10</v>
      </c>
      <c r="B42" s="178" t="s">
        <v>157</v>
      </c>
      <c r="C42" s="173" t="s">
        <v>56</v>
      </c>
      <c r="D42" s="174">
        <v>300</v>
      </c>
      <c r="E42" s="176"/>
      <c r="F42" s="175">
        <f>D42*E42</f>
        <v>0</v>
      </c>
      <c r="J42" s="4" t="s">
        <v>152</v>
      </c>
    </row>
    <row r="43" spans="1:10" s="4" customFormat="1" ht="12.75" customHeight="1">
      <c r="A43" s="172"/>
      <c r="B43" s="178"/>
      <c r="C43" s="173"/>
      <c r="D43" s="174"/>
      <c r="E43" s="176"/>
      <c r="F43" s="175"/>
    </row>
    <row r="44" spans="1:10" s="4" customFormat="1" ht="63.75">
      <c r="A44" s="230">
        <f>A42+1</f>
        <v>11</v>
      </c>
      <c r="B44" s="178" t="s">
        <v>65</v>
      </c>
      <c r="C44" s="173" t="s">
        <v>11</v>
      </c>
      <c r="D44" s="174">
        <f>2.7*1.9*0.1</f>
        <v>0.51300000000000001</v>
      </c>
      <c r="E44" s="176"/>
      <c r="F44" s="175">
        <f>D44*E44</f>
        <v>0</v>
      </c>
      <c r="J44" s="4" t="s">
        <v>152</v>
      </c>
    </row>
    <row r="45" spans="1:10" s="4" customFormat="1" ht="12.75">
      <c r="A45" s="172"/>
      <c r="B45" s="178"/>
      <c r="C45" s="173"/>
      <c r="D45" s="174"/>
      <c r="E45" s="176"/>
      <c r="F45" s="175"/>
    </row>
    <row r="46" spans="1:10" s="4" customFormat="1" ht="63.75">
      <c r="A46" s="230">
        <f>A44+1</f>
        <v>12</v>
      </c>
      <c r="B46" s="178" t="s">
        <v>66</v>
      </c>
      <c r="C46" s="173" t="s">
        <v>11</v>
      </c>
      <c r="D46" s="174">
        <f>3.45*0.15+(3.45-2.4)*1.1</f>
        <v>1.6725000000000003</v>
      </c>
      <c r="E46" s="176"/>
      <c r="F46" s="175">
        <f>D46*E46</f>
        <v>0</v>
      </c>
      <c r="J46" s="4" t="s">
        <v>152</v>
      </c>
    </row>
    <row r="47" spans="1:10" s="4" customFormat="1" ht="12.75" customHeight="1">
      <c r="A47" s="172"/>
      <c r="B47" s="178"/>
      <c r="C47" s="173"/>
      <c r="D47" s="174"/>
      <c r="E47" s="176"/>
      <c r="F47" s="175"/>
    </row>
    <row r="48" spans="1:10" s="4" customFormat="1" ht="12.75">
      <c r="A48" s="230">
        <f>A46+1</f>
        <v>13</v>
      </c>
      <c r="B48" s="178" t="s">
        <v>69</v>
      </c>
      <c r="C48" s="173" t="s">
        <v>56</v>
      </c>
      <c r="D48" s="174">
        <v>500</v>
      </c>
      <c r="E48" s="176"/>
      <c r="F48" s="175">
        <f>D48*E48</f>
        <v>0</v>
      </c>
      <c r="J48" s="4" t="s">
        <v>152</v>
      </c>
    </row>
    <row r="49" spans="1:10" s="4" customFormat="1">
      <c r="A49" s="177"/>
      <c r="B49" s="66"/>
      <c r="C49" s="66"/>
      <c r="D49" s="66"/>
      <c r="E49" s="66"/>
      <c r="F49" s="66"/>
    </row>
    <row r="50" spans="1:10" s="4" customFormat="1" ht="76.5">
      <c r="A50" s="230">
        <f>A48+1</f>
        <v>14</v>
      </c>
      <c r="B50" s="212" t="s">
        <v>572</v>
      </c>
      <c r="C50" s="173" t="s">
        <v>10</v>
      </c>
      <c r="D50" s="213">
        <v>1</v>
      </c>
      <c r="E50" s="285"/>
      <c r="F50" s="175">
        <f>D50*E50</f>
        <v>0</v>
      </c>
      <c r="J50" s="4" t="s">
        <v>158</v>
      </c>
    </row>
    <row r="51" spans="1:10" s="4" customFormat="1" ht="12.75" customHeight="1">
      <c r="A51" s="172"/>
      <c r="B51" s="212"/>
      <c r="C51" s="173"/>
      <c r="D51" s="213"/>
      <c r="E51" s="285"/>
      <c r="F51" s="175"/>
    </row>
    <row r="52" spans="1:10" s="4" customFormat="1" ht="66" customHeight="1">
      <c r="A52" s="230">
        <f>A50+1</f>
        <v>15</v>
      </c>
      <c r="B52" s="212" t="s">
        <v>573</v>
      </c>
      <c r="C52" s="173" t="s">
        <v>10</v>
      </c>
      <c r="D52" s="213">
        <v>1</v>
      </c>
      <c r="E52" s="285"/>
      <c r="F52" s="175">
        <f>D52*E52</f>
        <v>0</v>
      </c>
      <c r="J52" s="4" t="s">
        <v>152</v>
      </c>
    </row>
    <row r="53" spans="1:10" s="4" customFormat="1" ht="12.75" customHeight="1">
      <c r="A53" s="177"/>
      <c r="B53" s="66"/>
      <c r="C53" s="66"/>
      <c r="D53" s="66"/>
      <c r="E53" s="66"/>
      <c r="F53" s="66"/>
    </row>
    <row r="54" spans="1:10" s="4" customFormat="1" ht="51">
      <c r="A54" s="230">
        <f>A52+1</f>
        <v>16</v>
      </c>
      <c r="B54" s="178" t="s">
        <v>53</v>
      </c>
      <c r="C54" s="173" t="s">
        <v>11</v>
      </c>
      <c r="D54" s="209">
        <v>50</v>
      </c>
      <c r="E54" s="209"/>
      <c r="F54" s="175">
        <f>D54*E54</f>
        <v>0</v>
      </c>
      <c r="J54" s="4" t="s">
        <v>152</v>
      </c>
    </row>
    <row r="55" spans="1:10" s="4" customFormat="1" ht="12.75" customHeight="1">
      <c r="A55" s="177"/>
      <c r="B55" s="66"/>
      <c r="C55" s="66"/>
      <c r="D55" s="66"/>
      <c r="E55" s="66"/>
      <c r="F55" s="66"/>
    </row>
    <row r="56" spans="1:10" s="4" customFormat="1" ht="25.5">
      <c r="A56" s="230">
        <f>A54+1</f>
        <v>17</v>
      </c>
      <c r="B56" s="212" t="s">
        <v>55</v>
      </c>
      <c r="C56" s="173" t="s">
        <v>14</v>
      </c>
      <c r="D56" s="213">
        <v>10</v>
      </c>
      <c r="E56" s="176"/>
      <c r="F56" s="175">
        <f>D56*E56</f>
        <v>0</v>
      </c>
      <c r="J56" s="4" t="s">
        <v>159</v>
      </c>
    </row>
    <row r="57" spans="1:10" s="4" customFormat="1" ht="12.75" customHeight="1">
      <c r="A57" s="177"/>
      <c r="B57" s="66"/>
      <c r="C57" s="66"/>
      <c r="D57" s="66"/>
      <c r="E57" s="66"/>
      <c r="F57" s="66"/>
    </row>
    <row r="58" spans="1:10" s="4" customFormat="1" ht="127.5">
      <c r="A58" s="230">
        <f t="shared" ref="A58:A62" si="1">A56+1</f>
        <v>18</v>
      </c>
      <c r="B58" s="51" t="s">
        <v>536</v>
      </c>
      <c r="C58" s="29" t="s">
        <v>10</v>
      </c>
      <c r="D58" s="49">
        <v>12</v>
      </c>
      <c r="E58" s="30"/>
      <c r="F58" s="31">
        <f>D58*E58</f>
        <v>0</v>
      </c>
    </row>
    <row r="59" spans="1:10" s="4" customFormat="1" ht="15.75">
      <c r="A59" s="230"/>
      <c r="B59" s="78"/>
      <c r="C59" s="448"/>
      <c r="D59" s="449"/>
      <c r="E59" s="450"/>
      <c r="F59" s="451"/>
    </row>
    <row r="60" spans="1:10" s="4" customFormat="1" ht="89.25">
      <c r="A60" s="230">
        <f t="shared" si="1"/>
        <v>19</v>
      </c>
      <c r="B60" s="51" t="s">
        <v>574</v>
      </c>
      <c r="C60" s="452" t="s">
        <v>14</v>
      </c>
      <c r="D60" s="47">
        <v>24</v>
      </c>
      <c r="E60" s="453"/>
      <c r="F60" s="454">
        <f>D60*E60</f>
        <v>0</v>
      </c>
    </row>
    <row r="61" spans="1:10" s="4" customFormat="1" ht="12.75" customHeight="1">
      <c r="A61" s="230"/>
      <c r="B61" s="52"/>
      <c r="C61" s="29"/>
      <c r="D61" s="49"/>
      <c r="E61" s="49"/>
      <c r="F61" s="455"/>
    </row>
    <row r="62" spans="1:10" s="4" customFormat="1" ht="89.25">
      <c r="A62" s="230">
        <f t="shared" si="1"/>
        <v>20</v>
      </c>
      <c r="B62" s="456" t="s">
        <v>537</v>
      </c>
      <c r="C62" s="29" t="s">
        <v>10</v>
      </c>
      <c r="D62" s="49">
        <v>1</v>
      </c>
      <c r="E62" s="30"/>
      <c r="F62" s="454">
        <f>D62*E62</f>
        <v>0</v>
      </c>
    </row>
    <row r="63" spans="1:10" s="4" customFormat="1" ht="12.75" customHeight="1">
      <c r="A63" s="66"/>
      <c r="B63" s="66"/>
      <c r="C63" s="66"/>
      <c r="D63" s="66"/>
      <c r="E63" s="66"/>
      <c r="F63" s="66"/>
    </row>
    <row r="64" spans="1:10" s="4" customFormat="1" ht="12.75" customHeight="1" thickBot="1">
      <c r="A64" s="257" t="s">
        <v>160</v>
      </c>
      <c r="B64" s="258" t="s">
        <v>61</v>
      </c>
      <c r="C64" s="259"/>
      <c r="D64" s="259"/>
      <c r="E64" s="214" t="s">
        <v>33</v>
      </c>
      <c r="F64" s="215">
        <f>SUM(F21:F57)</f>
        <v>0</v>
      </c>
    </row>
    <row r="65" spans="1:6" s="4" customFormat="1" ht="12.75" customHeight="1" thickTop="1">
      <c r="A65" s="66"/>
      <c r="B65" s="66"/>
      <c r="C65" s="66"/>
      <c r="D65" s="66"/>
      <c r="E65" s="66"/>
      <c r="F65" s="66"/>
    </row>
    <row r="66" spans="1:6" s="4" customFormat="1" ht="12.75" customHeight="1">
      <c r="D66" s="30"/>
      <c r="E66" s="66"/>
      <c r="F66" s="223"/>
    </row>
    <row r="67" spans="1:6" s="4" customFormat="1" ht="12.75" customHeight="1">
      <c r="A67" s="66"/>
      <c r="B67" s="66"/>
      <c r="C67" s="66"/>
      <c r="D67" s="66"/>
      <c r="E67" s="66"/>
      <c r="F67" s="66"/>
    </row>
    <row r="68" spans="1:6" s="4" customFormat="1" ht="12.75" customHeight="1">
      <c r="A68" s="66"/>
      <c r="B68" s="66"/>
      <c r="C68" s="66"/>
      <c r="D68" s="66"/>
      <c r="E68" s="66"/>
      <c r="F68" s="66"/>
    </row>
    <row r="69" spans="1:6" s="4" customFormat="1" ht="12.75" customHeight="1">
      <c r="A69" s="66"/>
      <c r="B69" s="66"/>
      <c r="C69" s="66"/>
      <c r="D69" s="66"/>
      <c r="E69" s="66"/>
      <c r="F69" s="66"/>
    </row>
    <row r="70" spans="1:6" s="4" customFormat="1" ht="12.75" customHeight="1">
      <c r="A70" s="66"/>
      <c r="B70" s="66"/>
      <c r="C70" s="66"/>
      <c r="D70" s="66"/>
      <c r="E70" s="66"/>
      <c r="F70" s="66"/>
    </row>
    <row r="71" spans="1:6" s="4" customFormat="1" ht="12.75" customHeight="1">
      <c r="A71" s="66"/>
      <c r="B71" s="66"/>
      <c r="C71" s="66"/>
      <c r="D71" s="66"/>
      <c r="E71" s="66"/>
      <c r="F71" s="66"/>
    </row>
    <row r="72" spans="1:6" s="4" customFormat="1" ht="12.75" customHeight="1">
      <c r="A72" s="66"/>
      <c r="B72" s="66"/>
      <c r="C72" s="66"/>
      <c r="D72" s="66"/>
      <c r="E72" s="66"/>
      <c r="F72" s="66"/>
    </row>
    <row r="73" spans="1:6" ht="12.75" customHeight="1"/>
    <row r="74" spans="1:6" ht="12.75" customHeight="1"/>
    <row r="75" spans="1:6" ht="12.75" customHeight="1"/>
    <row r="76" spans="1:6" ht="12.75" customHeight="1"/>
    <row r="77" spans="1:6" ht="12.75" customHeight="1"/>
    <row r="78" spans="1:6" ht="12.75" customHeight="1"/>
    <row r="79" spans="1:6" ht="12.75" customHeight="1"/>
    <row r="80" spans="1:6" ht="12.75" customHeight="1"/>
  </sheetData>
  <conditionalFormatting sqref="E14:E49 E53:E56">
    <cfRule type="cellIs" dxfId="7" priority="2" operator="equal">
      <formula>0</formula>
    </cfRule>
  </conditionalFormatting>
  <conditionalFormatting sqref="E50:E52">
    <cfRule type="cellIs" dxfId="6"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5"/>
  <sheetViews>
    <sheetView showZeros="0" topLeftCell="A64" workbookViewId="0">
      <selection activeCell="F54" sqref="F54"/>
    </sheetView>
  </sheetViews>
  <sheetFormatPr defaultRowHeight="14.25"/>
  <cols>
    <col min="1" max="1" width="4.42578125" style="66" bestFit="1" customWidth="1"/>
    <col min="2" max="2" width="42" style="66" customWidth="1"/>
    <col min="3" max="3" width="4.7109375" style="66" customWidth="1"/>
    <col min="4" max="4" width="11" style="66" customWidth="1"/>
    <col min="5" max="5" width="11.7109375" style="66" customWidth="1"/>
    <col min="6" max="6" width="12.7109375" style="66" customWidth="1"/>
    <col min="7" max="7" width="4.7109375" style="4" customWidth="1"/>
    <col min="8" max="9" width="12.7109375" style="4" customWidth="1"/>
    <col min="10" max="10" width="0" style="4" hidden="1" customWidth="1"/>
    <col min="11" max="16384" width="9.140625" style="66"/>
  </cols>
  <sheetData>
    <row r="1" spans="1:10">
      <c r="A1" s="68"/>
      <c r="B1" s="68" t="e">
        <f>+#REF!</f>
        <v>#REF!</v>
      </c>
    </row>
    <row r="2" spans="1:10">
      <c r="A2" s="68"/>
      <c r="B2" s="68" t="e">
        <f>+#REF!</f>
        <v>#REF!</v>
      </c>
    </row>
    <row r="3" spans="1:10">
      <c r="A3" s="68"/>
      <c r="B3" s="68" t="e">
        <f>+#REF!</f>
        <v>#REF!</v>
      </c>
    </row>
    <row r="4" spans="1:10">
      <c r="A4" s="68"/>
      <c r="B4" s="68" t="e">
        <f>+#REF!</f>
        <v>#REF!</v>
      </c>
    </row>
    <row r="5" spans="1:10" ht="15" thickBot="1">
      <c r="A5" s="68"/>
      <c r="B5" s="68"/>
    </row>
    <row r="6" spans="1:10" s="465" customFormat="1" ht="32.25" thickBot="1">
      <c r="A6" s="459" t="s">
        <v>160</v>
      </c>
      <c r="B6" s="458" t="s">
        <v>175</v>
      </c>
      <c r="C6" s="460"/>
      <c r="D6" s="461"/>
      <c r="E6" s="462"/>
      <c r="F6" s="463"/>
      <c r="G6" s="464"/>
      <c r="H6" s="464"/>
      <c r="I6" s="464"/>
      <c r="J6" s="464"/>
    </row>
    <row r="7" spans="1:10" ht="12.75" customHeight="1">
      <c r="A7" s="33"/>
      <c r="B7" s="34"/>
      <c r="C7" s="29"/>
      <c r="D7" s="30"/>
      <c r="E7" s="30"/>
      <c r="F7" s="31"/>
    </row>
    <row r="8" spans="1:10">
      <c r="A8" s="234" t="s">
        <v>122</v>
      </c>
      <c r="B8" s="235" t="s">
        <v>123</v>
      </c>
      <c r="C8" s="235" t="s">
        <v>124</v>
      </c>
      <c r="D8" s="236" t="s">
        <v>125</v>
      </c>
      <c r="E8" s="237" t="s">
        <v>126</v>
      </c>
      <c r="F8" s="238" t="s">
        <v>127</v>
      </c>
    </row>
    <row r="9" spans="1:10" ht="15" thickBot="1">
      <c r="A9" s="239"/>
      <c r="B9" s="240"/>
      <c r="C9" s="240" t="s">
        <v>128</v>
      </c>
      <c r="D9" s="241"/>
      <c r="E9" s="242" t="s">
        <v>129</v>
      </c>
      <c r="F9" s="243" t="s">
        <v>130</v>
      </c>
    </row>
    <row r="10" spans="1:10">
      <c r="A10" s="244"/>
      <c r="B10" s="245"/>
      <c r="C10" s="245"/>
      <c r="D10" s="246"/>
      <c r="E10" s="247"/>
      <c r="F10" s="248"/>
    </row>
    <row r="11" spans="1:10">
      <c r="A11" s="33">
        <v>1</v>
      </c>
      <c r="B11" s="20" t="s">
        <v>104</v>
      </c>
      <c r="C11" s="26"/>
      <c r="D11" s="105"/>
      <c r="E11" s="105"/>
      <c r="F11" s="92"/>
    </row>
    <row r="12" spans="1:10">
      <c r="A12" s="33"/>
      <c r="B12" s="186"/>
      <c r="C12" s="81"/>
      <c r="D12" s="101"/>
      <c r="E12" s="102"/>
      <c r="F12" s="103"/>
    </row>
    <row r="13" spans="1:10">
      <c r="A13" s="33"/>
      <c r="B13" s="45" t="s">
        <v>81</v>
      </c>
      <c r="C13" s="81"/>
      <c r="D13" s="105"/>
      <c r="E13" s="105"/>
      <c r="F13" s="92"/>
    </row>
    <row r="14" spans="1:10" ht="51">
      <c r="A14" s="33"/>
      <c r="B14" s="45" t="s">
        <v>151</v>
      </c>
      <c r="C14" s="81" t="s">
        <v>11</v>
      </c>
      <c r="D14" s="44">
        <v>0</v>
      </c>
      <c r="E14" s="44"/>
      <c r="F14" s="31">
        <f>+D14*E14</f>
        <v>0</v>
      </c>
      <c r="J14" s="4" t="s">
        <v>163</v>
      </c>
    </row>
    <row r="15" spans="1:10" ht="153">
      <c r="A15" s="33"/>
      <c r="B15" s="20" t="s">
        <v>571</v>
      </c>
      <c r="C15" s="84" t="s">
        <v>11</v>
      </c>
      <c r="D15" s="44">
        <v>0</v>
      </c>
      <c r="E15" s="44"/>
      <c r="F15" s="228">
        <f>D15*E15</f>
        <v>0</v>
      </c>
      <c r="J15" s="4" t="s">
        <v>163</v>
      </c>
    </row>
    <row r="16" spans="1:10" ht="25.5">
      <c r="A16" s="33"/>
      <c r="B16" s="161" t="s">
        <v>102</v>
      </c>
      <c r="C16" s="84" t="s">
        <v>11</v>
      </c>
      <c r="D16" s="101">
        <v>0</v>
      </c>
      <c r="E16" s="99"/>
      <c r="F16" s="93">
        <f t="shared" ref="F16:F17" si="0">D16*E16</f>
        <v>0</v>
      </c>
      <c r="J16" s="4" t="s">
        <v>163</v>
      </c>
    </row>
    <row r="17" spans="1:10" ht="25.5">
      <c r="A17" s="33"/>
      <c r="B17" s="161" t="s">
        <v>103</v>
      </c>
      <c r="C17" s="84" t="s">
        <v>11</v>
      </c>
      <c r="D17" s="101">
        <v>0</v>
      </c>
      <c r="E17" s="99"/>
      <c r="F17" s="93">
        <f t="shared" si="0"/>
        <v>0</v>
      </c>
      <c r="J17" s="4" t="s">
        <v>163</v>
      </c>
    </row>
    <row r="18" spans="1:10" ht="12.75" customHeight="1">
      <c r="A18" s="33"/>
      <c r="B18" s="34"/>
      <c r="C18" s="29"/>
      <c r="D18" s="30"/>
      <c r="E18" s="30"/>
      <c r="F18" s="31"/>
    </row>
    <row r="19" spans="1:10" ht="12.75" customHeight="1">
      <c r="A19" s="230">
        <f>+A11+1</f>
        <v>2</v>
      </c>
      <c r="B19" s="208" t="s">
        <v>164</v>
      </c>
      <c r="C19" s="173" t="s">
        <v>11</v>
      </c>
      <c r="D19" s="174">
        <f>2.5*((PI()*3.4*3.4+PI()*1.8*1.8)/2)+6.9*2</f>
        <v>71.919464091411172</v>
      </c>
      <c r="E19" s="209"/>
      <c r="F19" s="175"/>
      <c r="J19" s="4" t="s">
        <v>153</v>
      </c>
    </row>
    <row r="20" spans="1:10" ht="12.75" customHeight="1">
      <c r="A20" s="172"/>
      <c r="B20" s="208" t="s">
        <v>47</v>
      </c>
      <c r="C20" s="173"/>
      <c r="D20" s="210"/>
      <c r="E20" s="176"/>
      <c r="F20" s="175"/>
    </row>
    <row r="21" spans="1:10" ht="12.75" customHeight="1">
      <c r="A21" s="172"/>
      <c r="B21" s="208" t="s">
        <v>16</v>
      </c>
      <c r="C21" s="173"/>
      <c r="D21" s="211"/>
      <c r="E21" s="176"/>
      <c r="F21" s="175"/>
    </row>
    <row r="22" spans="1:10" ht="12.75" customHeight="1">
      <c r="A22" s="172"/>
      <c r="B22" s="208" t="s">
        <v>11</v>
      </c>
      <c r="C22" s="173"/>
      <c r="D22" s="174">
        <f>D19*0.3</f>
        <v>21.575839227423351</v>
      </c>
      <c r="E22" s="176"/>
      <c r="F22" s="175">
        <f>D22*E22</f>
        <v>0</v>
      </c>
    </row>
    <row r="23" spans="1:10" ht="12.75" customHeight="1">
      <c r="A23" s="177"/>
      <c r="B23" s="208" t="s">
        <v>48</v>
      </c>
      <c r="F23" s="175"/>
    </row>
    <row r="24" spans="1:10" ht="12.75" customHeight="1">
      <c r="A24" s="177"/>
      <c r="B24" s="208" t="s">
        <v>11</v>
      </c>
      <c r="D24" s="174">
        <f>D19*0.5</f>
        <v>35.959732045705586</v>
      </c>
      <c r="E24" s="176"/>
      <c r="F24" s="175">
        <f>D24*E24</f>
        <v>0</v>
      </c>
    </row>
    <row r="25" spans="1:10" ht="12.75" customHeight="1">
      <c r="A25" s="177"/>
      <c r="B25" s="208" t="s">
        <v>49</v>
      </c>
      <c r="F25" s="175"/>
    </row>
    <row r="26" spans="1:10">
      <c r="A26" s="177"/>
      <c r="B26" s="208" t="s">
        <v>11</v>
      </c>
      <c r="D26" s="174">
        <f>D19*0.2</f>
        <v>14.383892818282234</v>
      </c>
      <c r="E26" s="176"/>
      <c r="F26" s="175">
        <f>D26*E26</f>
        <v>0</v>
      </c>
    </row>
    <row r="27" spans="1:10" ht="12.75" customHeight="1">
      <c r="A27" s="177"/>
    </row>
    <row r="28" spans="1:10" ht="38.25">
      <c r="A28" s="230">
        <f>A19+1</f>
        <v>3</v>
      </c>
      <c r="B28" s="208" t="s">
        <v>18</v>
      </c>
      <c r="C28" s="173" t="s">
        <v>12</v>
      </c>
      <c r="D28" s="209">
        <f>4*4+2.6*2.6</f>
        <v>22.76</v>
      </c>
      <c r="E28" s="176"/>
      <c r="F28" s="175">
        <f>D28*E28</f>
        <v>0</v>
      </c>
      <c r="J28" s="4" t="s">
        <v>153</v>
      </c>
    </row>
    <row r="29" spans="1:10" ht="12.75" customHeight="1">
      <c r="A29" s="177"/>
    </row>
    <row r="30" spans="1:10" ht="51">
      <c r="A30" s="230">
        <f>A28+1</f>
        <v>4</v>
      </c>
      <c r="B30" s="178" t="s">
        <v>50</v>
      </c>
      <c r="C30" s="173" t="s">
        <v>11</v>
      </c>
      <c r="D30" s="174">
        <f>2.8*2.8*0.1+2.6*2.6*0.1</f>
        <v>1.46</v>
      </c>
      <c r="E30" s="176"/>
      <c r="F30" s="175">
        <f>D30*E30</f>
        <v>0</v>
      </c>
      <c r="J30" s="4" t="s">
        <v>153</v>
      </c>
    </row>
    <row r="31" spans="1:10" ht="12.75" customHeight="1">
      <c r="A31" s="177"/>
    </row>
    <row r="32" spans="1:10" ht="63.75">
      <c r="A32" s="230">
        <f>A30+1</f>
        <v>5</v>
      </c>
      <c r="B32" s="178" t="s">
        <v>51</v>
      </c>
      <c r="C32" s="173" t="s">
        <v>11</v>
      </c>
      <c r="D32" s="174">
        <f>0.4*4.53</f>
        <v>1.8120000000000003</v>
      </c>
      <c r="E32" s="176"/>
      <c r="F32" s="175">
        <f>D32*E32</f>
        <v>0</v>
      </c>
      <c r="J32" s="4" t="s">
        <v>155</v>
      </c>
    </row>
    <row r="33" spans="1:10" ht="12.75" customHeight="1">
      <c r="A33" s="177"/>
    </row>
    <row r="34" spans="1:10" ht="76.5">
      <c r="A34" s="230">
        <f>A32+1</f>
        <v>6</v>
      </c>
      <c r="B34" s="178" t="s">
        <v>154</v>
      </c>
      <c r="C34" s="173" t="s">
        <v>10</v>
      </c>
      <c r="D34" s="176">
        <v>1</v>
      </c>
      <c r="E34" s="176"/>
      <c r="F34" s="175">
        <f>D34*E34</f>
        <v>0</v>
      </c>
      <c r="J34" s="4" t="s">
        <v>156</v>
      </c>
    </row>
    <row r="35" spans="1:10" ht="12.75" customHeight="1">
      <c r="A35" s="172"/>
    </row>
    <row r="36" spans="1:10" ht="38.25">
      <c r="A36" s="230">
        <f>A34+1</f>
        <v>7</v>
      </c>
      <c r="B36" s="178" t="s">
        <v>67</v>
      </c>
      <c r="C36" s="173" t="s">
        <v>11</v>
      </c>
      <c r="D36" s="174">
        <f>0.2*4.53</f>
        <v>0.90600000000000014</v>
      </c>
      <c r="E36" s="176"/>
      <c r="F36" s="175">
        <f>D36*E36</f>
        <v>0</v>
      </c>
      <c r="J36" s="4" t="s">
        <v>152</v>
      </c>
    </row>
    <row r="37" spans="1:10" ht="12.75" customHeight="1">
      <c r="A37" s="177"/>
    </row>
    <row r="38" spans="1:10" ht="63.75">
      <c r="A38" s="230">
        <f>A36+1</f>
        <v>8</v>
      </c>
      <c r="B38" s="178" t="s">
        <v>52</v>
      </c>
      <c r="C38" s="173" t="s">
        <v>11</v>
      </c>
      <c r="D38" s="174">
        <f>3*3*0.1</f>
        <v>0.9</v>
      </c>
      <c r="E38" s="176"/>
      <c r="F38" s="175">
        <f>D38*E38</f>
        <v>0</v>
      </c>
      <c r="J38" s="4" t="s">
        <v>152</v>
      </c>
    </row>
    <row r="39" spans="1:10" ht="12.75" customHeight="1">
      <c r="A39" s="177"/>
    </row>
    <row r="40" spans="1:10" s="4" customFormat="1" ht="63.75">
      <c r="A40" s="230">
        <f>A38+1</f>
        <v>9</v>
      </c>
      <c r="B40" s="178" t="s">
        <v>540</v>
      </c>
      <c r="C40" s="173" t="s">
        <v>11</v>
      </c>
      <c r="D40" s="174">
        <f>3*3*0.2</f>
        <v>1.8</v>
      </c>
      <c r="E40" s="176"/>
      <c r="F40" s="175">
        <f>D40*E40</f>
        <v>0</v>
      </c>
      <c r="J40" s="4" t="s">
        <v>152</v>
      </c>
    </row>
    <row r="41" spans="1:10" s="4" customFormat="1" ht="12.75">
      <c r="A41" s="172"/>
      <c r="B41" s="178"/>
      <c r="C41" s="173"/>
      <c r="D41" s="174"/>
      <c r="E41" s="176"/>
      <c r="F41" s="175"/>
    </row>
    <row r="42" spans="1:10" s="4" customFormat="1" ht="12.75">
      <c r="A42" s="230">
        <f>A40+1</f>
        <v>10</v>
      </c>
      <c r="B42" s="178" t="s">
        <v>157</v>
      </c>
      <c r="C42" s="173" t="s">
        <v>56</v>
      </c>
      <c r="D42" s="174">
        <v>300</v>
      </c>
      <c r="E42" s="176"/>
      <c r="F42" s="175">
        <f>D42*E42</f>
        <v>0</v>
      </c>
      <c r="J42" s="4" t="s">
        <v>152</v>
      </c>
    </row>
    <row r="43" spans="1:10" s="4" customFormat="1" ht="12.75" customHeight="1">
      <c r="A43" s="172"/>
      <c r="B43" s="178"/>
      <c r="C43" s="173"/>
      <c r="D43" s="174"/>
      <c r="E43" s="176"/>
      <c r="F43" s="175"/>
    </row>
    <row r="44" spans="1:10" s="4" customFormat="1" ht="63.75">
      <c r="A44" s="230">
        <f>A42+1</f>
        <v>11</v>
      </c>
      <c r="B44" s="178" t="s">
        <v>65</v>
      </c>
      <c r="C44" s="173" t="s">
        <v>11</v>
      </c>
      <c r="D44" s="174">
        <f>2.7*1.9*0.1</f>
        <v>0.51300000000000001</v>
      </c>
      <c r="E44" s="176"/>
      <c r="F44" s="175">
        <f>D44*E44</f>
        <v>0</v>
      </c>
      <c r="J44" s="4" t="s">
        <v>152</v>
      </c>
    </row>
    <row r="45" spans="1:10" s="4" customFormat="1" ht="12.75">
      <c r="A45" s="172"/>
      <c r="B45" s="178"/>
      <c r="C45" s="173"/>
      <c r="D45" s="174"/>
      <c r="E45" s="176"/>
      <c r="F45" s="175"/>
    </row>
    <row r="46" spans="1:10" s="4" customFormat="1" ht="63.75">
      <c r="A46" s="230">
        <f>A44+1</f>
        <v>12</v>
      </c>
      <c r="B46" s="178" t="s">
        <v>66</v>
      </c>
      <c r="C46" s="173" t="s">
        <v>11</v>
      </c>
      <c r="D46" s="174">
        <f>3.45*0.15+(3.45-2.4)*1.1</f>
        <v>1.6725000000000003</v>
      </c>
      <c r="E46" s="176"/>
      <c r="F46" s="175">
        <f>D46*E46</f>
        <v>0</v>
      </c>
      <c r="J46" s="4" t="s">
        <v>152</v>
      </c>
    </row>
    <row r="47" spans="1:10" s="4" customFormat="1" ht="12.75" customHeight="1">
      <c r="A47" s="172"/>
      <c r="B47" s="178"/>
      <c r="C47" s="173"/>
      <c r="D47" s="174"/>
      <c r="E47" s="176"/>
      <c r="F47" s="175"/>
    </row>
    <row r="48" spans="1:10" s="4" customFormat="1" ht="12.75">
      <c r="A48" s="230">
        <f>A46+1</f>
        <v>13</v>
      </c>
      <c r="B48" s="178" t="s">
        <v>69</v>
      </c>
      <c r="C48" s="173" t="s">
        <v>56</v>
      </c>
      <c r="D48" s="174">
        <v>500</v>
      </c>
      <c r="E48" s="176"/>
      <c r="F48" s="175">
        <f>D48*E48</f>
        <v>0</v>
      </c>
      <c r="J48" s="4" t="s">
        <v>152</v>
      </c>
    </row>
    <row r="49" spans="1:10" s="4" customFormat="1">
      <c r="A49" s="177"/>
      <c r="B49" s="66"/>
      <c r="C49" s="66"/>
      <c r="D49" s="66"/>
      <c r="E49" s="66"/>
      <c r="F49" s="66"/>
    </row>
    <row r="50" spans="1:10" s="4" customFormat="1" ht="76.5">
      <c r="A50" s="230">
        <f>A48+1</f>
        <v>14</v>
      </c>
      <c r="B50" s="212" t="s">
        <v>572</v>
      </c>
      <c r="C50" s="173" t="s">
        <v>10</v>
      </c>
      <c r="D50" s="213">
        <v>1</v>
      </c>
      <c r="E50" s="285"/>
      <c r="F50" s="175">
        <f>D50*E50</f>
        <v>0</v>
      </c>
      <c r="J50" s="4" t="s">
        <v>158</v>
      </c>
    </row>
    <row r="51" spans="1:10" s="4" customFormat="1" ht="12.75" customHeight="1">
      <c r="A51" s="172"/>
      <c r="B51" s="212"/>
      <c r="C51" s="173"/>
      <c r="D51" s="213"/>
      <c r="E51" s="285"/>
      <c r="F51" s="175"/>
    </row>
    <row r="52" spans="1:10" s="4" customFormat="1" ht="76.5">
      <c r="A52" s="230">
        <f>A50+1</f>
        <v>15</v>
      </c>
      <c r="B52" s="212" t="s">
        <v>573</v>
      </c>
      <c r="C52" s="173" t="s">
        <v>10</v>
      </c>
      <c r="D52" s="213">
        <v>1</v>
      </c>
      <c r="E52" s="285"/>
      <c r="F52" s="175">
        <f>D52*E52</f>
        <v>0</v>
      </c>
      <c r="J52" s="4" t="s">
        <v>152</v>
      </c>
    </row>
    <row r="53" spans="1:10" s="4" customFormat="1" ht="12.75" customHeight="1">
      <c r="A53" s="177"/>
      <c r="B53" s="66"/>
      <c r="C53" s="66"/>
      <c r="D53" s="66"/>
      <c r="E53" s="66"/>
      <c r="F53" s="66"/>
    </row>
    <row r="54" spans="1:10" s="4" customFormat="1" ht="51">
      <c r="A54" s="230">
        <f>A52+1</f>
        <v>16</v>
      </c>
      <c r="B54" s="178" t="s">
        <v>53</v>
      </c>
      <c r="C54" s="173" t="s">
        <v>11</v>
      </c>
      <c r="D54" s="209">
        <v>50</v>
      </c>
      <c r="E54" s="209"/>
      <c r="F54" s="175">
        <f>D54*E54</f>
        <v>0</v>
      </c>
      <c r="J54" s="4" t="s">
        <v>152</v>
      </c>
    </row>
    <row r="55" spans="1:10" s="4" customFormat="1" ht="12.75" customHeight="1">
      <c r="A55" s="177"/>
      <c r="B55" s="66"/>
      <c r="C55" s="66"/>
      <c r="D55" s="66"/>
      <c r="E55" s="66"/>
      <c r="F55" s="66"/>
    </row>
    <row r="56" spans="1:10" s="4" customFormat="1" ht="25.5">
      <c r="A56" s="230">
        <f>A54+1</f>
        <v>17</v>
      </c>
      <c r="B56" s="212" t="s">
        <v>55</v>
      </c>
      <c r="C56" s="173" t="s">
        <v>14</v>
      </c>
      <c r="D56" s="213">
        <v>10</v>
      </c>
      <c r="E56" s="176"/>
      <c r="F56" s="175">
        <f>D56*E56</f>
        <v>0</v>
      </c>
      <c r="J56" s="4" t="s">
        <v>159</v>
      </c>
    </row>
    <row r="57" spans="1:10" s="4" customFormat="1" ht="12.75" customHeight="1">
      <c r="A57" s="230"/>
      <c r="B57" s="66"/>
      <c r="C57" s="66"/>
      <c r="D57" s="66"/>
      <c r="E57" s="66"/>
      <c r="F57" s="66"/>
    </row>
    <row r="58" spans="1:10" customFormat="1" ht="127.5">
      <c r="A58" s="230">
        <f t="shared" ref="A58:A62" si="1">A56+1</f>
        <v>18</v>
      </c>
      <c r="B58" s="51" t="s">
        <v>536</v>
      </c>
      <c r="C58" s="29" t="s">
        <v>10</v>
      </c>
      <c r="D58" s="49">
        <v>12</v>
      </c>
      <c r="E58" s="30"/>
      <c r="F58" s="31">
        <f>D58*E58</f>
        <v>0</v>
      </c>
    </row>
    <row r="59" spans="1:10" customFormat="1" ht="15.75">
      <c r="A59" s="230"/>
      <c r="B59" s="78"/>
      <c r="C59" s="448"/>
      <c r="D59" s="449"/>
      <c r="E59" s="450"/>
      <c r="F59" s="451"/>
    </row>
    <row r="60" spans="1:10" customFormat="1" ht="89.25">
      <c r="A60" s="230">
        <f t="shared" si="1"/>
        <v>19</v>
      </c>
      <c r="B60" s="51" t="s">
        <v>574</v>
      </c>
      <c r="C60" s="452" t="s">
        <v>14</v>
      </c>
      <c r="D60" s="47">
        <v>24</v>
      </c>
      <c r="E60" s="453"/>
      <c r="F60" s="454">
        <f>D60*E60</f>
        <v>0</v>
      </c>
    </row>
    <row r="61" spans="1:10" customFormat="1" ht="15">
      <c r="A61" s="230"/>
      <c r="B61" s="52"/>
      <c r="C61" s="29"/>
      <c r="D61" s="49"/>
      <c r="E61" s="49"/>
      <c r="F61" s="455"/>
    </row>
    <row r="62" spans="1:10" customFormat="1" ht="89.25">
      <c r="A62" s="230">
        <f t="shared" si="1"/>
        <v>20</v>
      </c>
      <c r="B62" s="456" t="s">
        <v>537</v>
      </c>
      <c r="C62" s="29" t="s">
        <v>10</v>
      </c>
      <c r="D62" s="49">
        <v>1</v>
      </c>
      <c r="E62" s="30"/>
      <c r="F62" s="454">
        <f>D62*E62</f>
        <v>0</v>
      </c>
    </row>
    <row r="63" spans="1:10" s="4" customFormat="1" ht="12.75" customHeight="1">
      <c r="A63" s="66"/>
      <c r="B63" s="66"/>
      <c r="C63" s="66"/>
      <c r="D63" s="66"/>
      <c r="E63" s="66"/>
      <c r="F63" s="66"/>
    </row>
    <row r="64" spans="1:10" s="4" customFormat="1" ht="15.75" thickBot="1">
      <c r="A64" s="257" t="s">
        <v>160</v>
      </c>
      <c r="B64" s="258" t="s">
        <v>61</v>
      </c>
      <c r="C64" s="259"/>
      <c r="D64" s="259"/>
      <c r="E64" s="214" t="s">
        <v>33</v>
      </c>
      <c r="F64" s="215">
        <f>SUM(F21:F57)</f>
        <v>0</v>
      </c>
    </row>
    <row r="65" spans="1:6" s="4" customFormat="1" ht="12.75" customHeight="1" thickTop="1">
      <c r="A65" s="66"/>
      <c r="B65" s="66"/>
      <c r="C65" s="66"/>
      <c r="D65" s="66"/>
      <c r="E65" s="66"/>
      <c r="F65" s="66"/>
    </row>
    <row r="66" spans="1:6" s="4" customFormat="1" ht="12.75" customHeight="1">
      <c r="D66" s="30"/>
      <c r="E66" s="66"/>
      <c r="F66" s="223"/>
    </row>
    <row r="67" spans="1:6" s="4" customFormat="1" ht="12.75" customHeight="1">
      <c r="A67" s="66"/>
      <c r="B67" s="66"/>
      <c r="C67" s="66"/>
      <c r="D67" s="66"/>
      <c r="E67" s="66"/>
      <c r="F67" s="66"/>
    </row>
    <row r="68" spans="1:6" s="4" customFormat="1" ht="12.75" customHeight="1">
      <c r="A68" s="66"/>
      <c r="B68" s="66"/>
      <c r="C68" s="66"/>
      <c r="D68" s="66"/>
      <c r="E68" s="66"/>
      <c r="F68" s="66"/>
    </row>
    <row r="69" spans="1:6" s="4" customFormat="1" ht="12.75" customHeight="1">
      <c r="A69" s="66"/>
      <c r="B69" s="66"/>
      <c r="C69" s="66"/>
      <c r="D69" s="66"/>
      <c r="E69" s="66"/>
      <c r="F69" s="66"/>
    </row>
    <row r="70" spans="1:6" s="4" customFormat="1" ht="12.75" customHeight="1">
      <c r="A70" s="66"/>
      <c r="B70" s="66"/>
      <c r="C70" s="66"/>
      <c r="D70" s="66"/>
      <c r="E70" s="66"/>
      <c r="F70" s="66"/>
    </row>
    <row r="71" spans="1:6" s="4" customFormat="1" ht="12.75" customHeight="1">
      <c r="A71" s="66"/>
      <c r="B71" s="66"/>
      <c r="C71" s="66"/>
      <c r="D71" s="66"/>
      <c r="E71" s="66"/>
      <c r="F71" s="66"/>
    </row>
    <row r="72" spans="1:6" s="4" customFormat="1" ht="12.75" customHeight="1">
      <c r="A72" s="66"/>
      <c r="B72" s="66"/>
      <c r="C72" s="66"/>
      <c r="D72" s="66"/>
      <c r="E72" s="66"/>
      <c r="F72" s="66"/>
    </row>
    <row r="73" spans="1:6" s="4" customFormat="1" ht="12.75" customHeight="1">
      <c r="A73" s="66"/>
      <c r="B73" s="66"/>
      <c r="C73" s="66"/>
      <c r="D73" s="66"/>
      <c r="E73" s="66"/>
      <c r="F73" s="66"/>
    </row>
    <row r="74" spans="1:6" s="4" customFormat="1" ht="12.75" customHeight="1">
      <c r="A74" s="66"/>
      <c r="B74" s="66"/>
      <c r="C74" s="66"/>
      <c r="D74" s="66"/>
      <c r="E74" s="66"/>
      <c r="F74" s="66"/>
    </row>
    <row r="75" spans="1:6" s="4" customFormat="1" ht="12.75" customHeight="1">
      <c r="A75" s="66"/>
      <c r="B75" s="66"/>
      <c r="C75" s="66"/>
      <c r="D75" s="66"/>
      <c r="E75" s="66"/>
      <c r="F75" s="66"/>
    </row>
    <row r="76" spans="1:6" s="4" customFormat="1" ht="12.75" customHeight="1">
      <c r="A76" s="66"/>
      <c r="B76" s="66"/>
      <c r="C76" s="66"/>
      <c r="D76" s="66"/>
      <c r="E76" s="66"/>
      <c r="F76" s="66"/>
    </row>
    <row r="77" spans="1:6" s="4" customFormat="1" ht="12.75" customHeight="1">
      <c r="A77" s="66"/>
      <c r="B77" s="66"/>
      <c r="C77" s="66"/>
      <c r="D77" s="66"/>
      <c r="E77" s="66"/>
      <c r="F77" s="66"/>
    </row>
    <row r="78" spans="1:6" ht="12.75" customHeight="1"/>
    <row r="79" spans="1:6" ht="12.75" customHeight="1"/>
    <row r="80" spans="1:6" ht="12.75" customHeight="1"/>
    <row r="81" ht="12.75" customHeight="1"/>
    <row r="82" ht="12.75" customHeight="1"/>
    <row r="83" ht="12.75" customHeight="1"/>
    <row r="84" ht="12.75" customHeight="1"/>
    <row r="85" ht="12.75" customHeight="1"/>
  </sheetData>
  <conditionalFormatting sqref="E14:E49 E53:E56">
    <cfRule type="cellIs" dxfId="5" priority="2" operator="equal">
      <formula>0</formula>
    </cfRule>
  </conditionalFormatting>
  <conditionalFormatting sqref="E50:E52">
    <cfRule type="cellIs" dxfId="4"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48"/>
  <sheetViews>
    <sheetView showZeros="0" topLeftCell="A13" workbookViewId="0">
      <selection activeCell="F34" sqref="F34"/>
    </sheetView>
  </sheetViews>
  <sheetFormatPr defaultRowHeight="14.25"/>
  <cols>
    <col min="1" max="1" width="5.140625" style="66" bestFit="1" customWidth="1"/>
    <col min="2" max="2" width="41.28515625" style="66" customWidth="1"/>
    <col min="3" max="3" width="4.7109375" style="66" customWidth="1"/>
    <col min="4" max="5" width="11.7109375" style="66" customWidth="1"/>
    <col min="6" max="6" width="12.140625" style="66" customWidth="1"/>
    <col min="7" max="7" width="4.7109375" style="4" customWidth="1"/>
    <col min="8" max="9" width="12.7109375" style="4" customWidth="1"/>
    <col min="10" max="10" width="9.140625" style="4"/>
    <col min="11" max="16384" width="9.140625" style="66"/>
  </cols>
  <sheetData>
    <row r="1" spans="1:10">
      <c r="A1" s="68"/>
      <c r="B1" s="68" t="e">
        <f>+#REF!</f>
        <v>#REF!</v>
      </c>
    </row>
    <row r="2" spans="1:10">
      <c r="A2" s="68"/>
      <c r="B2" s="68" t="e">
        <f>+#REF!</f>
        <v>#REF!</v>
      </c>
    </row>
    <row r="3" spans="1:10">
      <c r="A3" s="68"/>
      <c r="B3" s="68" t="e">
        <f>+#REF!</f>
        <v>#REF!</v>
      </c>
    </row>
    <row r="4" spans="1:10">
      <c r="A4" s="68"/>
      <c r="B4" s="68" t="e">
        <f>+#REF!</f>
        <v>#REF!</v>
      </c>
    </row>
    <row r="5" spans="1:10" ht="15" thickBot="1">
      <c r="A5" s="68"/>
      <c r="B5" s="68"/>
    </row>
    <row r="6" spans="1:10" s="465" customFormat="1" ht="28.5" customHeight="1" thickBot="1">
      <c r="A6" s="459" t="s">
        <v>161</v>
      </c>
      <c r="B6" s="458" t="s">
        <v>162</v>
      </c>
      <c r="C6" s="460"/>
      <c r="D6" s="461"/>
      <c r="E6" s="462"/>
      <c r="F6" s="463"/>
      <c r="G6" s="464"/>
      <c r="H6" s="464"/>
      <c r="I6" s="464"/>
      <c r="J6" s="464"/>
    </row>
    <row r="7" spans="1:10">
      <c r="A7" s="33"/>
      <c r="B7" s="34"/>
      <c r="C7" s="29"/>
      <c r="D7" s="30"/>
      <c r="E7" s="30"/>
      <c r="F7" s="31"/>
    </row>
    <row r="8" spans="1:10" s="4" customFormat="1" ht="12.75">
      <c r="A8" s="234" t="s">
        <v>122</v>
      </c>
      <c r="B8" s="235" t="s">
        <v>123</v>
      </c>
      <c r="C8" s="235" t="s">
        <v>124</v>
      </c>
      <c r="D8" s="236" t="s">
        <v>125</v>
      </c>
      <c r="E8" s="237" t="s">
        <v>126</v>
      </c>
      <c r="F8" s="238" t="s">
        <v>127</v>
      </c>
    </row>
    <row r="9" spans="1:10" s="4" customFormat="1" ht="13.5" thickBot="1">
      <c r="A9" s="239"/>
      <c r="B9" s="240"/>
      <c r="C9" s="240" t="s">
        <v>128</v>
      </c>
      <c r="D9" s="241"/>
      <c r="E9" s="242" t="s">
        <v>129</v>
      </c>
      <c r="F9" s="243" t="s">
        <v>130</v>
      </c>
    </row>
    <row r="10" spans="1:10" s="4" customFormat="1" ht="12.75">
      <c r="A10" s="244"/>
      <c r="B10" s="245"/>
      <c r="C10" s="245"/>
      <c r="D10" s="246"/>
      <c r="E10" s="247"/>
      <c r="F10" s="248"/>
    </row>
    <row r="11" spans="1:10" s="4" customFormat="1" ht="51">
      <c r="A11" s="216">
        <v>1</v>
      </c>
      <c r="B11" s="217" t="s">
        <v>527</v>
      </c>
      <c r="C11" s="218" t="s">
        <v>10</v>
      </c>
      <c r="D11" s="219">
        <v>2</v>
      </c>
      <c r="E11" s="219"/>
      <c r="F11" s="220">
        <f>D11*E11</f>
        <v>0</v>
      </c>
    </row>
    <row r="12" spans="1:10" s="4" customFormat="1" ht="12.75">
      <c r="A12" s="216"/>
      <c r="B12" s="217"/>
      <c r="C12" s="218"/>
      <c r="D12" s="219"/>
      <c r="E12" s="219"/>
      <c r="F12" s="220"/>
    </row>
    <row r="13" spans="1:10" s="4" customFormat="1" ht="38.25">
      <c r="A13" s="216">
        <v>2</v>
      </c>
      <c r="B13" s="457" t="s">
        <v>575</v>
      </c>
      <c r="C13" s="218" t="s">
        <v>10</v>
      </c>
      <c r="D13" s="219">
        <v>1</v>
      </c>
      <c r="E13" s="219"/>
      <c r="F13" s="220">
        <f>D13*E13</f>
        <v>0</v>
      </c>
    </row>
    <row r="14" spans="1:10" s="4" customFormat="1" ht="12.75">
      <c r="A14" s="172"/>
      <c r="B14" s="208"/>
      <c r="C14" s="173"/>
      <c r="D14" s="210"/>
      <c r="E14" s="176"/>
      <c r="F14" s="175"/>
    </row>
    <row r="15" spans="1:10" s="4" customFormat="1" ht="12.75">
      <c r="A15" s="172">
        <v>3</v>
      </c>
      <c r="B15" s="217" t="s">
        <v>109</v>
      </c>
      <c r="C15" s="173"/>
      <c r="D15" s="210"/>
      <c r="E15" s="176"/>
      <c r="F15" s="175"/>
    </row>
    <row r="16" spans="1:10" s="4" customFormat="1" ht="12.75">
      <c r="A16" s="172"/>
      <c r="B16" s="208" t="s">
        <v>70</v>
      </c>
      <c r="C16" s="173" t="s">
        <v>10</v>
      </c>
      <c r="D16" s="211">
        <v>2</v>
      </c>
      <c r="E16" s="176"/>
      <c r="F16" s="175">
        <f t="shared" ref="F16:F25" si="0">D16*E16</f>
        <v>0</v>
      </c>
    </row>
    <row r="17" spans="1:6" s="4" customFormat="1" ht="12.75">
      <c r="A17" s="172"/>
      <c r="B17" s="208" t="s">
        <v>71</v>
      </c>
      <c r="C17" s="173" t="s">
        <v>10</v>
      </c>
      <c r="D17" s="211">
        <v>2</v>
      </c>
      <c r="E17" s="176"/>
      <c r="F17" s="175">
        <f t="shared" si="0"/>
        <v>0</v>
      </c>
    </row>
    <row r="18" spans="1:6" s="4" customFormat="1" ht="12.75">
      <c r="A18" s="172"/>
      <c r="B18" s="208" t="s">
        <v>165</v>
      </c>
      <c r="C18" s="173" t="s">
        <v>10</v>
      </c>
      <c r="D18" s="211">
        <v>2</v>
      </c>
      <c r="E18" s="176"/>
      <c r="F18" s="175">
        <f t="shared" si="0"/>
        <v>0</v>
      </c>
    </row>
    <row r="19" spans="1:6" s="4" customFormat="1" ht="12.75">
      <c r="A19" s="172"/>
      <c r="B19" s="208" t="s">
        <v>166</v>
      </c>
      <c r="C19" s="173" t="s">
        <v>10</v>
      </c>
      <c r="D19" s="211">
        <v>2</v>
      </c>
      <c r="E19" s="176"/>
      <c r="F19" s="175">
        <f t="shared" si="0"/>
        <v>0</v>
      </c>
    </row>
    <row r="20" spans="1:6" s="4" customFormat="1" ht="12.75">
      <c r="A20" s="172"/>
      <c r="B20" s="208" t="s">
        <v>73</v>
      </c>
      <c r="C20" s="173" t="s">
        <v>10</v>
      </c>
      <c r="D20" s="211">
        <v>4</v>
      </c>
      <c r="E20" s="176"/>
      <c r="F20" s="175">
        <f t="shared" si="0"/>
        <v>0</v>
      </c>
    </row>
    <row r="21" spans="1:6" s="4" customFormat="1" ht="12.75">
      <c r="A21" s="172"/>
      <c r="B21" s="208" t="s">
        <v>167</v>
      </c>
      <c r="C21" s="173" t="s">
        <v>10</v>
      </c>
      <c r="D21" s="211">
        <v>1</v>
      </c>
      <c r="E21" s="176"/>
      <c r="F21" s="175">
        <f t="shared" si="0"/>
        <v>0</v>
      </c>
    </row>
    <row r="22" spans="1:6" s="4" customFormat="1" ht="12.75">
      <c r="A22" s="172"/>
      <c r="B22" s="208" t="s">
        <v>74</v>
      </c>
      <c r="C22" s="173" t="s">
        <v>54</v>
      </c>
      <c r="D22" s="211">
        <v>1</v>
      </c>
      <c r="E22" s="176"/>
      <c r="F22" s="175">
        <f t="shared" si="0"/>
        <v>0</v>
      </c>
    </row>
    <row r="23" spans="1:6" s="4" customFormat="1" ht="12.75">
      <c r="A23" s="172"/>
      <c r="B23" s="208" t="s">
        <v>168</v>
      </c>
      <c r="C23" s="173" t="s">
        <v>10</v>
      </c>
      <c r="D23" s="211">
        <v>1</v>
      </c>
      <c r="E23" s="176"/>
      <c r="F23" s="175">
        <f t="shared" si="0"/>
        <v>0</v>
      </c>
    </row>
    <row r="24" spans="1:6" s="4" customFormat="1" ht="12.75">
      <c r="A24" s="172"/>
      <c r="B24" s="208" t="s">
        <v>72</v>
      </c>
      <c r="C24" s="173" t="s">
        <v>10</v>
      </c>
      <c r="D24" s="211">
        <v>2</v>
      </c>
      <c r="E24" s="176"/>
      <c r="F24" s="175">
        <f t="shared" si="0"/>
        <v>0</v>
      </c>
    </row>
    <row r="25" spans="1:6" s="4" customFormat="1" ht="12.75">
      <c r="A25" s="172"/>
      <c r="B25" s="208" t="s">
        <v>169</v>
      </c>
      <c r="C25" s="173" t="s">
        <v>10</v>
      </c>
      <c r="D25" s="211">
        <v>1</v>
      </c>
      <c r="E25" s="176"/>
      <c r="F25" s="175">
        <f t="shared" si="0"/>
        <v>0</v>
      </c>
    </row>
    <row r="26" spans="1:6" s="4" customFormat="1" ht="12.75">
      <c r="A26" s="172"/>
      <c r="B26" s="208" t="s">
        <v>75</v>
      </c>
      <c r="C26" s="173" t="s">
        <v>10</v>
      </c>
      <c r="D26" s="211">
        <v>2</v>
      </c>
      <c r="E26" s="176"/>
      <c r="F26" s="175">
        <f>D26*E26:E26</f>
        <v>0</v>
      </c>
    </row>
    <row r="27" spans="1:6" s="4" customFormat="1" ht="12.75">
      <c r="A27" s="172"/>
      <c r="B27" s="208" t="s">
        <v>170</v>
      </c>
      <c r="C27" s="173" t="s">
        <v>10</v>
      </c>
      <c r="D27" s="211">
        <v>1</v>
      </c>
      <c r="E27" s="176"/>
      <c r="F27" s="175">
        <f>D27*E27</f>
        <v>0</v>
      </c>
    </row>
    <row r="28" spans="1:6" s="4" customFormat="1" ht="12.75">
      <c r="A28" s="172"/>
      <c r="B28" s="208" t="s">
        <v>57</v>
      </c>
      <c r="C28" s="173" t="s">
        <v>10</v>
      </c>
      <c r="D28" s="211">
        <v>1</v>
      </c>
      <c r="E28" s="176"/>
      <c r="F28" s="175">
        <f>D28*E28</f>
        <v>0</v>
      </c>
    </row>
    <row r="29" spans="1:6" s="4" customFormat="1" ht="12.75">
      <c r="A29" s="281"/>
      <c r="B29" s="282" t="s">
        <v>173</v>
      </c>
      <c r="C29" s="283" t="s">
        <v>10</v>
      </c>
      <c r="D29" s="284">
        <v>1</v>
      </c>
      <c r="E29" s="285"/>
      <c r="F29" s="286">
        <f t="shared" ref="F29:F32" si="1">D29*E29</f>
        <v>0</v>
      </c>
    </row>
    <row r="30" spans="1:6" s="4" customFormat="1" ht="12.75">
      <c r="A30" s="281"/>
      <c r="B30" s="282" t="s">
        <v>174</v>
      </c>
      <c r="C30" s="283" t="s">
        <v>10</v>
      </c>
      <c r="D30" s="284">
        <v>1</v>
      </c>
      <c r="E30" s="285"/>
      <c r="F30" s="286">
        <f t="shared" si="1"/>
        <v>0</v>
      </c>
    </row>
    <row r="31" spans="1:6" s="4" customFormat="1" ht="12.75">
      <c r="A31" s="281"/>
      <c r="B31" s="282" t="s">
        <v>171</v>
      </c>
      <c r="C31" s="283" t="s">
        <v>10</v>
      </c>
      <c r="D31" s="284">
        <v>1</v>
      </c>
      <c r="E31" s="285"/>
      <c r="F31" s="286">
        <f t="shared" si="1"/>
        <v>0</v>
      </c>
    </row>
    <row r="32" spans="1:6" s="4" customFormat="1" ht="12.75">
      <c r="A32" s="281"/>
      <c r="B32" s="282" t="s">
        <v>172</v>
      </c>
      <c r="C32" s="283" t="s">
        <v>10</v>
      </c>
      <c r="D32" s="284">
        <v>1</v>
      </c>
      <c r="E32" s="285"/>
      <c r="F32" s="286">
        <f t="shared" si="1"/>
        <v>0</v>
      </c>
    </row>
    <row r="33" spans="1:6" s="4" customFormat="1">
      <c r="A33" s="172"/>
      <c r="B33" s="66"/>
      <c r="C33" s="173"/>
      <c r="D33" s="211"/>
      <c r="E33" s="176"/>
      <c r="F33" s="175"/>
    </row>
    <row r="34" spans="1:6" s="4" customFormat="1" ht="12.75">
      <c r="A34" s="172">
        <f>+A15+1</f>
        <v>4</v>
      </c>
      <c r="B34" s="178" t="s">
        <v>58</v>
      </c>
      <c r="C34" s="221">
        <v>0.05</v>
      </c>
      <c r="D34" s="174"/>
      <c r="E34" s="176"/>
      <c r="F34" s="175">
        <f>0.05*SUM(F11:F32)</f>
        <v>0</v>
      </c>
    </row>
    <row r="35" spans="1:6" s="4" customFormat="1" ht="12.75">
      <c r="A35" s="172"/>
      <c r="B35" s="178"/>
      <c r="C35" s="221"/>
      <c r="D35" s="174"/>
      <c r="E35" s="176"/>
      <c r="F35" s="175"/>
    </row>
    <row r="36" spans="1:6" s="4" customFormat="1" ht="15.75" thickBot="1">
      <c r="A36" s="280" t="s">
        <v>161</v>
      </c>
      <c r="B36" s="258" t="s">
        <v>112</v>
      </c>
      <c r="C36" s="259"/>
      <c r="D36" s="259"/>
      <c r="E36" s="214" t="s">
        <v>33</v>
      </c>
      <c r="F36" s="215">
        <f>SUM(F11:F34)</f>
        <v>0</v>
      </c>
    </row>
    <row r="37" spans="1:6" s="4" customFormat="1" ht="15" thickTop="1">
      <c r="A37" s="66"/>
      <c r="B37" s="66"/>
      <c r="C37" s="66"/>
      <c r="D37" s="66"/>
      <c r="E37" s="66"/>
      <c r="F37" s="66"/>
    </row>
    <row r="38" spans="1:6" s="4" customFormat="1">
      <c r="A38" s="66"/>
      <c r="B38" s="66"/>
      <c r="C38" s="66"/>
      <c r="D38" s="66"/>
      <c r="E38" s="66"/>
      <c r="F38" s="66"/>
    </row>
    <row r="39" spans="1:6" s="4" customFormat="1" ht="15">
      <c r="A39" s="66"/>
      <c r="B39" s="66"/>
      <c r="C39" s="188"/>
      <c r="D39" s="66"/>
      <c r="E39" s="187"/>
      <c r="F39" s="222"/>
    </row>
    <row r="40" spans="1:6" s="4" customFormat="1">
      <c r="A40" s="66"/>
      <c r="B40" s="66"/>
      <c r="C40" s="66"/>
      <c r="D40" s="66"/>
      <c r="E40" s="66"/>
      <c r="F40" s="66"/>
    </row>
    <row r="41" spans="1:6" s="4" customFormat="1">
      <c r="A41" s="66"/>
      <c r="B41" s="66"/>
      <c r="C41" s="66"/>
      <c r="D41" s="66"/>
      <c r="E41" s="66"/>
      <c r="F41" s="66"/>
    </row>
    <row r="42" spans="1:6" s="4" customFormat="1">
      <c r="A42" s="66"/>
      <c r="B42" s="66"/>
      <c r="C42" s="66"/>
      <c r="D42" s="66"/>
      <c r="E42" s="66"/>
      <c r="F42" s="66"/>
    </row>
    <row r="43" spans="1:6" s="4" customFormat="1">
      <c r="A43" s="66"/>
      <c r="B43" s="66"/>
      <c r="C43" s="66"/>
      <c r="D43" s="66"/>
      <c r="E43" s="66"/>
      <c r="F43" s="66"/>
    </row>
    <row r="44" spans="1:6" s="4" customFormat="1">
      <c r="A44" s="66"/>
      <c r="B44" s="66"/>
      <c r="C44" s="66"/>
      <c r="D44" s="66"/>
      <c r="E44" s="66"/>
      <c r="F44" s="66"/>
    </row>
    <row r="45" spans="1:6" s="4" customFormat="1">
      <c r="A45" s="66"/>
      <c r="B45" s="66"/>
      <c r="C45" s="66"/>
      <c r="D45" s="66"/>
      <c r="E45" s="66"/>
      <c r="F45" s="66"/>
    </row>
    <row r="46" spans="1:6" s="4" customFormat="1">
      <c r="A46" s="66"/>
      <c r="B46" s="66"/>
      <c r="C46" s="66"/>
      <c r="D46" s="66"/>
      <c r="E46" s="66"/>
      <c r="F46" s="66"/>
    </row>
    <row r="47" spans="1:6" s="4" customFormat="1">
      <c r="A47" s="66"/>
      <c r="B47" s="66"/>
      <c r="C47" s="66"/>
      <c r="D47" s="66"/>
      <c r="E47" s="66"/>
      <c r="F47" s="66"/>
    </row>
    <row r="48" spans="1:6" s="4" customFormat="1">
      <c r="A48" s="66"/>
      <c r="B48" s="66"/>
      <c r="C48" s="66"/>
      <c r="D48" s="66"/>
      <c r="E48" s="66"/>
      <c r="F48" s="66"/>
    </row>
  </sheetData>
  <conditionalFormatting sqref="E11:E32">
    <cfRule type="cellIs" dxfId="3"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ignoredErrors>
    <ignoredError sqref="F26"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52"/>
  <sheetViews>
    <sheetView showZeros="0" topLeftCell="A16" workbookViewId="0">
      <selection activeCell="F39" sqref="F39"/>
    </sheetView>
  </sheetViews>
  <sheetFormatPr defaultRowHeight="14.25"/>
  <cols>
    <col min="1" max="1" width="5.140625" style="66" bestFit="1" customWidth="1"/>
    <col min="2" max="2" width="41.28515625" style="66" customWidth="1"/>
    <col min="3" max="3" width="4.7109375" style="66" customWidth="1"/>
    <col min="4" max="5" width="11.7109375" style="66" customWidth="1"/>
    <col min="6" max="6" width="11.85546875" style="66" customWidth="1"/>
    <col min="7" max="7" width="4.7109375" style="4" customWidth="1"/>
    <col min="8" max="9" width="12.7109375" style="4" customWidth="1"/>
    <col min="10" max="10" width="0" style="4" hidden="1" customWidth="1"/>
    <col min="11" max="16384" width="9.140625" style="66"/>
  </cols>
  <sheetData>
    <row r="1" spans="1:10">
      <c r="A1" s="68"/>
      <c r="B1" s="68" t="e">
        <f>+#REF!</f>
        <v>#REF!</v>
      </c>
    </row>
    <row r="2" spans="1:10">
      <c r="A2" s="68"/>
      <c r="B2" s="68" t="e">
        <f>+#REF!</f>
        <v>#REF!</v>
      </c>
    </row>
    <row r="3" spans="1:10">
      <c r="A3" s="68"/>
      <c r="B3" s="68" t="e">
        <f>+#REF!</f>
        <v>#REF!</v>
      </c>
    </row>
    <row r="4" spans="1:10">
      <c r="A4" s="68"/>
      <c r="B4" s="68" t="e">
        <f>+#REF!</f>
        <v>#REF!</v>
      </c>
    </row>
    <row r="5" spans="1:10" ht="15" thickBot="1">
      <c r="A5" s="68"/>
      <c r="B5" s="68"/>
    </row>
    <row r="6" spans="1:10" s="465" customFormat="1" ht="29.25" customHeight="1" thickBot="1">
      <c r="A6" s="459" t="s">
        <v>161</v>
      </c>
      <c r="B6" s="458" t="s">
        <v>176</v>
      </c>
      <c r="C6" s="460"/>
      <c r="D6" s="461"/>
      <c r="E6" s="462"/>
      <c r="F6" s="463"/>
      <c r="G6" s="464"/>
      <c r="H6" s="464"/>
      <c r="I6" s="464"/>
      <c r="J6" s="464"/>
    </row>
    <row r="7" spans="1:10">
      <c r="A7" s="33"/>
      <c r="B7" s="34"/>
      <c r="C7" s="29"/>
      <c r="D7" s="30"/>
      <c r="E7" s="30"/>
      <c r="F7" s="31"/>
    </row>
    <row r="8" spans="1:10" s="4" customFormat="1" ht="12.75">
      <c r="A8" s="234" t="s">
        <v>122</v>
      </c>
      <c r="B8" s="235" t="s">
        <v>123</v>
      </c>
      <c r="C8" s="235" t="s">
        <v>124</v>
      </c>
      <c r="D8" s="236" t="s">
        <v>125</v>
      </c>
      <c r="E8" s="237" t="s">
        <v>126</v>
      </c>
      <c r="F8" s="238" t="s">
        <v>127</v>
      </c>
    </row>
    <row r="9" spans="1:10" s="4" customFormat="1" ht="13.5" thickBot="1">
      <c r="A9" s="239"/>
      <c r="B9" s="240"/>
      <c r="C9" s="240" t="s">
        <v>128</v>
      </c>
      <c r="D9" s="241"/>
      <c r="E9" s="242" t="s">
        <v>129</v>
      </c>
      <c r="F9" s="243" t="s">
        <v>130</v>
      </c>
    </row>
    <row r="10" spans="1:10" s="4" customFormat="1" ht="12.75">
      <c r="A10" s="244"/>
      <c r="B10" s="245"/>
      <c r="C10" s="245"/>
      <c r="D10" s="246"/>
      <c r="E10" s="247"/>
      <c r="F10" s="248"/>
    </row>
    <row r="11" spans="1:10" s="4" customFormat="1" ht="51">
      <c r="A11" s="216">
        <v>1</v>
      </c>
      <c r="B11" s="217" t="s">
        <v>527</v>
      </c>
      <c r="C11" s="218" t="s">
        <v>10</v>
      </c>
      <c r="D11" s="219">
        <v>2</v>
      </c>
      <c r="E11" s="219"/>
      <c r="F11" s="220">
        <f>D11*E11</f>
        <v>0</v>
      </c>
    </row>
    <row r="12" spans="1:10" s="4" customFormat="1" ht="12.75">
      <c r="A12" s="216"/>
      <c r="B12" s="217"/>
      <c r="C12" s="218"/>
      <c r="D12" s="219"/>
      <c r="E12" s="219"/>
      <c r="F12" s="220"/>
    </row>
    <row r="13" spans="1:10" s="4" customFormat="1" ht="38.25">
      <c r="A13" s="216">
        <v>2</v>
      </c>
      <c r="B13" s="217" t="s">
        <v>528</v>
      </c>
      <c r="C13" s="218" t="s">
        <v>10</v>
      </c>
      <c r="D13" s="219">
        <v>1</v>
      </c>
      <c r="E13" s="219"/>
      <c r="F13" s="220">
        <f>D13*E13</f>
        <v>0</v>
      </c>
      <c r="J13" s="4" t="s">
        <v>291</v>
      </c>
    </row>
    <row r="14" spans="1:10" s="4" customFormat="1" ht="12.75">
      <c r="A14" s="216"/>
      <c r="B14" s="217"/>
      <c r="C14" s="218"/>
      <c r="D14" s="219"/>
      <c r="E14" s="219"/>
      <c r="F14" s="220"/>
    </row>
    <row r="15" spans="1:10" s="4" customFormat="1" ht="38.25">
      <c r="A15" s="216">
        <f>A13+1</f>
        <v>3</v>
      </c>
      <c r="B15" s="217" t="s">
        <v>526</v>
      </c>
      <c r="C15" s="218" t="s">
        <v>10</v>
      </c>
      <c r="D15" s="219">
        <v>1</v>
      </c>
      <c r="E15" s="439"/>
      <c r="F15" s="220">
        <f>D15*E15</f>
        <v>0</v>
      </c>
      <c r="J15" s="4" t="s">
        <v>291</v>
      </c>
    </row>
    <row r="16" spans="1:10" s="4" customFormat="1" ht="12.75">
      <c r="A16" s="216"/>
      <c r="B16" s="217"/>
      <c r="C16" s="218"/>
      <c r="D16" s="219"/>
      <c r="E16" s="219"/>
      <c r="F16" s="220"/>
    </row>
    <row r="17" spans="1:6" s="4" customFormat="1" ht="38.25">
      <c r="A17" s="216">
        <f>A15+1</f>
        <v>4</v>
      </c>
      <c r="B17" s="457" t="s">
        <v>575</v>
      </c>
      <c r="C17" s="218" t="s">
        <v>10</v>
      </c>
      <c r="D17" s="219">
        <v>1</v>
      </c>
      <c r="E17" s="219"/>
      <c r="F17" s="220">
        <f>D17*E17</f>
        <v>0</v>
      </c>
    </row>
    <row r="18" spans="1:6" s="4" customFormat="1" ht="12.75">
      <c r="A18" s="172"/>
      <c r="B18" s="208"/>
      <c r="C18" s="173"/>
      <c r="D18" s="210"/>
      <c r="E18" s="176"/>
      <c r="F18" s="175"/>
    </row>
    <row r="19" spans="1:6" s="4" customFormat="1" ht="12.75">
      <c r="A19" s="172">
        <f>A17+1</f>
        <v>5</v>
      </c>
      <c r="B19" s="217" t="s">
        <v>109</v>
      </c>
      <c r="C19" s="173"/>
      <c r="D19" s="210"/>
      <c r="E19" s="176"/>
      <c r="F19" s="175"/>
    </row>
    <row r="20" spans="1:6" s="4" customFormat="1" ht="12.75">
      <c r="A20" s="172"/>
      <c r="B20" s="208" t="s">
        <v>70</v>
      </c>
      <c r="C20" s="173" t="s">
        <v>10</v>
      </c>
      <c r="D20" s="211">
        <v>2</v>
      </c>
      <c r="E20" s="176"/>
      <c r="F20" s="175">
        <f t="shared" ref="F20:F29" si="0">D20*E20</f>
        <v>0</v>
      </c>
    </row>
    <row r="21" spans="1:6" s="4" customFormat="1" ht="12.75">
      <c r="A21" s="172"/>
      <c r="B21" s="208" t="s">
        <v>71</v>
      </c>
      <c r="C21" s="173" t="s">
        <v>10</v>
      </c>
      <c r="D21" s="211">
        <v>2</v>
      </c>
      <c r="E21" s="176"/>
      <c r="F21" s="175">
        <f t="shared" si="0"/>
        <v>0</v>
      </c>
    </row>
    <row r="22" spans="1:6" s="4" customFormat="1" ht="12.75">
      <c r="A22" s="172"/>
      <c r="B22" s="208" t="s">
        <v>165</v>
      </c>
      <c r="C22" s="173" t="s">
        <v>10</v>
      </c>
      <c r="D22" s="211">
        <v>2</v>
      </c>
      <c r="E22" s="176"/>
      <c r="F22" s="175">
        <f t="shared" si="0"/>
        <v>0</v>
      </c>
    </row>
    <row r="23" spans="1:6" s="4" customFormat="1" ht="12.75">
      <c r="A23" s="172"/>
      <c r="B23" s="208" t="s">
        <v>166</v>
      </c>
      <c r="C23" s="173" t="s">
        <v>10</v>
      </c>
      <c r="D23" s="211">
        <v>2</v>
      </c>
      <c r="E23" s="176"/>
      <c r="F23" s="175">
        <f t="shared" si="0"/>
        <v>0</v>
      </c>
    </row>
    <row r="24" spans="1:6" s="4" customFormat="1" ht="12.75">
      <c r="A24" s="172"/>
      <c r="B24" s="208" t="s">
        <v>73</v>
      </c>
      <c r="C24" s="173" t="s">
        <v>10</v>
      </c>
      <c r="D24" s="211">
        <v>4</v>
      </c>
      <c r="E24" s="176"/>
      <c r="F24" s="175">
        <f t="shared" si="0"/>
        <v>0</v>
      </c>
    </row>
    <row r="25" spans="1:6" s="4" customFormat="1" ht="12.75">
      <c r="A25" s="172"/>
      <c r="B25" s="208" t="s">
        <v>167</v>
      </c>
      <c r="C25" s="173" t="s">
        <v>10</v>
      </c>
      <c r="D25" s="211">
        <v>1</v>
      </c>
      <c r="E25" s="176"/>
      <c r="F25" s="175">
        <f t="shared" si="0"/>
        <v>0</v>
      </c>
    </row>
    <row r="26" spans="1:6" s="4" customFormat="1" ht="12.75">
      <c r="A26" s="172"/>
      <c r="B26" s="208" t="s">
        <v>74</v>
      </c>
      <c r="C26" s="173" t="s">
        <v>54</v>
      </c>
      <c r="D26" s="211">
        <v>1</v>
      </c>
      <c r="E26" s="176"/>
      <c r="F26" s="175">
        <f t="shared" si="0"/>
        <v>0</v>
      </c>
    </row>
    <row r="27" spans="1:6" s="4" customFormat="1" ht="12.75">
      <c r="A27" s="172"/>
      <c r="B27" s="208" t="s">
        <v>168</v>
      </c>
      <c r="C27" s="173" t="s">
        <v>10</v>
      </c>
      <c r="D27" s="211">
        <v>1</v>
      </c>
      <c r="E27" s="176"/>
      <c r="F27" s="175">
        <f t="shared" si="0"/>
        <v>0</v>
      </c>
    </row>
    <row r="28" spans="1:6" s="4" customFormat="1" ht="12.75">
      <c r="A28" s="172"/>
      <c r="B28" s="208" t="s">
        <v>72</v>
      </c>
      <c r="C28" s="173" t="s">
        <v>10</v>
      </c>
      <c r="D28" s="211">
        <v>2</v>
      </c>
      <c r="E28" s="176"/>
      <c r="F28" s="175">
        <f t="shared" si="0"/>
        <v>0</v>
      </c>
    </row>
    <row r="29" spans="1:6" s="4" customFormat="1" ht="12.75">
      <c r="A29" s="172"/>
      <c r="B29" s="208" t="s">
        <v>169</v>
      </c>
      <c r="C29" s="173" t="s">
        <v>10</v>
      </c>
      <c r="D29" s="211">
        <v>1</v>
      </c>
      <c r="E29" s="176"/>
      <c r="F29" s="175">
        <f t="shared" si="0"/>
        <v>0</v>
      </c>
    </row>
    <row r="30" spans="1:6" s="4" customFormat="1" ht="12.75">
      <c r="A30" s="172"/>
      <c r="B30" s="208" t="s">
        <v>75</v>
      </c>
      <c r="C30" s="173" t="s">
        <v>10</v>
      </c>
      <c r="D30" s="211">
        <v>2</v>
      </c>
      <c r="E30" s="176"/>
      <c r="F30" s="175">
        <f>D30*E30</f>
        <v>0</v>
      </c>
    </row>
    <row r="31" spans="1:6" s="4" customFormat="1" ht="12.75">
      <c r="A31" s="172"/>
      <c r="B31" s="208" t="s">
        <v>170</v>
      </c>
      <c r="C31" s="173" t="s">
        <v>10</v>
      </c>
      <c r="D31" s="211">
        <v>1</v>
      </c>
      <c r="E31" s="176"/>
      <c r="F31" s="175">
        <f>D31*E31</f>
        <v>0</v>
      </c>
    </row>
    <row r="32" spans="1:6" s="4" customFormat="1" ht="12.75">
      <c r="A32" s="172"/>
      <c r="B32" s="208" t="s">
        <v>57</v>
      </c>
      <c r="C32" s="173" t="s">
        <v>10</v>
      </c>
      <c r="D32" s="211">
        <v>1</v>
      </c>
      <c r="E32" s="176"/>
      <c r="F32" s="175">
        <f>D32*E32</f>
        <v>0</v>
      </c>
    </row>
    <row r="33" spans="1:6" s="4" customFormat="1" ht="12.75">
      <c r="A33" s="281"/>
      <c r="B33" s="282" t="s">
        <v>173</v>
      </c>
      <c r="C33" s="283" t="s">
        <v>10</v>
      </c>
      <c r="D33" s="284">
        <v>1</v>
      </c>
      <c r="E33" s="285"/>
      <c r="F33" s="286">
        <f t="shared" ref="F33:F36" si="1">D33*E33</f>
        <v>0</v>
      </c>
    </row>
    <row r="34" spans="1:6" s="4" customFormat="1" ht="12.75">
      <c r="A34" s="281"/>
      <c r="B34" s="282" t="s">
        <v>174</v>
      </c>
      <c r="C34" s="283" t="s">
        <v>10</v>
      </c>
      <c r="D34" s="284">
        <v>1</v>
      </c>
      <c r="E34" s="285"/>
      <c r="F34" s="286">
        <f t="shared" si="1"/>
        <v>0</v>
      </c>
    </row>
    <row r="35" spans="1:6" s="4" customFormat="1" ht="12.75">
      <c r="A35" s="281"/>
      <c r="B35" s="282" t="s">
        <v>171</v>
      </c>
      <c r="C35" s="283" t="s">
        <v>10</v>
      </c>
      <c r="D35" s="284">
        <v>1</v>
      </c>
      <c r="E35" s="285"/>
      <c r="F35" s="286">
        <f t="shared" si="1"/>
        <v>0</v>
      </c>
    </row>
    <row r="36" spans="1:6" s="4" customFormat="1" ht="12.75">
      <c r="A36" s="281"/>
      <c r="B36" s="282" t="s">
        <v>172</v>
      </c>
      <c r="C36" s="283" t="s">
        <v>10</v>
      </c>
      <c r="D36" s="284">
        <v>1</v>
      </c>
      <c r="E36" s="285"/>
      <c r="F36" s="286">
        <f t="shared" si="1"/>
        <v>0</v>
      </c>
    </row>
    <row r="37" spans="1:6" s="4" customFormat="1">
      <c r="A37" s="172"/>
      <c r="B37" s="66"/>
      <c r="C37" s="173"/>
      <c r="D37" s="211"/>
      <c r="E37" s="176"/>
      <c r="F37" s="175"/>
    </row>
    <row r="38" spans="1:6" s="4" customFormat="1" ht="12.75">
      <c r="A38" s="172">
        <f>+A19+1</f>
        <v>6</v>
      </c>
      <c r="B38" s="178" t="s">
        <v>58</v>
      </c>
      <c r="C38" s="221">
        <v>0.05</v>
      </c>
      <c r="D38" s="174"/>
      <c r="E38" s="176"/>
      <c r="F38" s="175">
        <f>0.05*SUM(F11:F36)</f>
        <v>0</v>
      </c>
    </row>
    <row r="39" spans="1:6" s="4" customFormat="1" ht="12.75">
      <c r="A39" s="172"/>
      <c r="B39" s="178"/>
      <c r="C39" s="221"/>
      <c r="D39" s="174"/>
      <c r="E39" s="176"/>
      <c r="F39" s="175"/>
    </row>
    <row r="40" spans="1:6" s="4" customFormat="1" ht="15.75" thickBot="1">
      <c r="A40" s="280" t="s">
        <v>161</v>
      </c>
      <c r="B40" s="258" t="s">
        <v>112</v>
      </c>
      <c r="C40" s="259"/>
      <c r="D40" s="259"/>
      <c r="E40" s="214" t="s">
        <v>33</v>
      </c>
      <c r="F40" s="215">
        <f>SUM(F11:F38)</f>
        <v>0</v>
      </c>
    </row>
    <row r="41" spans="1:6" s="4" customFormat="1" ht="15" thickTop="1">
      <c r="A41" s="66"/>
      <c r="B41" s="66"/>
      <c r="C41" s="66"/>
      <c r="D41" s="66"/>
      <c r="E41" s="66"/>
      <c r="F41" s="66"/>
    </row>
    <row r="42" spans="1:6" s="4" customFormat="1">
      <c r="A42" s="66"/>
      <c r="B42" s="66"/>
      <c r="C42" s="66"/>
      <c r="D42" s="66"/>
      <c r="E42" s="66"/>
      <c r="F42" s="66"/>
    </row>
    <row r="43" spans="1:6" s="4" customFormat="1" ht="15">
      <c r="A43" s="66"/>
      <c r="B43" s="66"/>
      <c r="C43" s="188"/>
      <c r="D43" s="66"/>
      <c r="E43" s="187"/>
      <c r="F43" s="222"/>
    </row>
    <row r="44" spans="1:6" s="4" customFormat="1">
      <c r="A44" s="66"/>
      <c r="B44" s="66"/>
      <c r="C44" s="66"/>
      <c r="D44" s="66"/>
      <c r="E44" s="66"/>
      <c r="F44" s="66"/>
    </row>
    <row r="45" spans="1:6" s="4" customFormat="1">
      <c r="A45" s="66"/>
      <c r="B45" s="66"/>
      <c r="C45" s="66"/>
      <c r="D45" s="66"/>
      <c r="E45" s="66"/>
      <c r="F45" s="66"/>
    </row>
    <row r="46" spans="1:6" s="4" customFormat="1">
      <c r="A46" s="66"/>
      <c r="B46" s="66"/>
      <c r="C46" s="66"/>
      <c r="D46" s="66"/>
      <c r="E46" s="66"/>
      <c r="F46" s="66"/>
    </row>
    <row r="47" spans="1:6" s="4" customFormat="1">
      <c r="A47" s="66"/>
      <c r="B47" s="66"/>
      <c r="C47" s="66"/>
      <c r="D47" s="66"/>
      <c r="E47" s="66"/>
      <c r="F47" s="66"/>
    </row>
    <row r="48" spans="1:6" s="4" customFormat="1">
      <c r="A48" s="66"/>
      <c r="B48" s="66"/>
      <c r="C48" s="66"/>
      <c r="D48" s="66"/>
      <c r="E48" s="66"/>
      <c r="F48" s="66"/>
    </row>
    <row r="49" spans="1:6" s="4" customFormat="1">
      <c r="A49" s="66"/>
      <c r="B49" s="66"/>
      <c r="C49" s="66"/>
      <c r="D49" s="66"/>
      <c r="E49" s="66"/>
      <c r="F49" s="66"/>
    </row>
    <row r="50" spans="1:6" s="4" customFormat="1">
      <c r="A50" s="66"/>
      <c r="B50" s="66"/>
      <c r="C50" s="66"/>
      <c r="D50" s="66"/>
      <c r="E50" s="66"/>
      <c r="F50" s="66"/>
    </row>
    <row r="51" spans="1:6" s="4" customFormat="1">
      <c r="A51" s="66"/>
      <c r="B51" s="66"/>
      <c r="C51" s="66"/>
      <c r="D51" s="66"/>
      <c r="E51" s="66"/>
      <c r="F51" s="66"/>
    </row>
    <row r="52" spans="1:6" s="4" customFormat="1">
      <c r="A52" s="66"/>
      <c r="B52" s="66"/>
      <c r="C52" s="66"/>
      <c r="D52" s="66"/>
      <c r="E52" s="66"/>
      <c r="F52" s="66"/>
    </row>
  </sheetData>
  <conditionalFormatting sqref="E11:E36">
    <cfRule type="cellIs" dxfId="2"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192"/>
  <sheetViews>
    <sheetView showZeros="0" workbookViewId="0">
      <selection activeCell="F15" sqref="F15"/>
    </sheetView>
  </sheetViews>
  <sheetFormatPr defaultRowHeight="12.75" customHeight="1"/>
  <cols>
    <col min="1" max="1" width="4.7109375" style="57" customWidth="1"/>
    <col min="2" max="2" width="40.85546875" customWidth="1"/>
    <col min="3" max="3" width="4.7109375" style="80" customWidth="1"/>
    <col min="4" max="4" width="9.7109375" style="359" customWidth="1"/>
    <col min="5" max="5" width="9.85546875" style="356" customWidth="1"/>
    <col min="6" max="6" width="14.7109375" style="123" customWidth="1"/>
    <col min="7" max="7" width="4.7109375" style="113" customWidth="1"/>
    <col min="10" max="10" width="0" hidden="1"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67" t="str">
        <f>+kan!B1</f>
        <v>IZGRADNJA KANALIZACIJSKEGA SISTEMA NA OBMOČJU</v>
      </c>
    </row>
    <row r="2" spans="1:7" ht="12.75" customHeight="1">
      <c r="B2" s="67" t="str">
        <f>+kan!B2</f>
        <v>AGLOMERACIJE HRVATINI - KANALIZACIJA KOLOMBAN PROTI</v>
      </c>
    </row>
    <row r="3" spans="1:7" ht="12.75" customHeight="1">
      <c r="B3" s="67" t="str">
        <f>+kan!B3</f>
        <v>CEREJU IN BOŽIČI PROTI PREMANČANU</v>
      </c>
    </row>
    <row r="4" spans="1:7" ht="12.75" customHeight="1">
      <c r="B4" s="67">
        <f>+kan!B4</f>
        <v>0</v>
      </c>
    </row>
    <row r="5" spans="1:7" ht="12.75" customHeight="1">
      <c r="B5" s="67" t="str">
        <f>+kan!B5</f>
        <v xml:space="preserve">FEKALNA KANALIZACIJA </v>
      </c>
    </row>
    <row r="7" spans="1:7" ht="12.75" customHeight="1">
      <c r="A7" s="33"/>
      <c r="B7" s="20"/>
      <c r="C7" s="86"/>
      <c r="D7" s="357"/>
      <c r="E7" s="357"/>
      <c r="F7" s="353"/>
      <c r="G7" s="92"/>
    </row>
    <row r="8" spans="1:7" s="184" customFormat="1" ht="16.5" customHeight="1">
      <c r="A8" s="293" t="s">
        <v>515</v>
      </c>
      <c r="B8" s="373" t="s">
        <v>293</v>
      </c>
      <c r="C8" s="374" t="s">
        <v>294</v>
      </c>
      <c r="D8" s="375"/>
      <c r="E8" s="375"/>
      <c r="F8" s="376"/>
      <c r="G8" s="92"/>
    </row>
    <row r="9" spans="1:7" s="184" customFormat="1" ht="12.75" customHeight="1">
      <c r="B9" s="377"/>
      <c r="C9" s="378"/>
      <c r="D9" s="375"/>
      <c r="E9" s="375"/>
      <c r="F9" s="376"/>
      <c r="G9" s="92"/>
    </row>
    <row r="10" spans="1:7" s="184" customFormat="1" ht="26.25">
      <c r="B10" s="299" t="s">
        <v>62</v>
      </c>
      <c r="D10" s="375"/>
      <c r="E10" s="375"/>
      <c r="F10" s="376"/>
      <c r="G10" s="126"/>
    </row>
    <row r="11" spans="1:7" s="184" customFormat="1" ht="12.75" customHeight="1">
      <c r="B11" s="377"/>
      <c r="C11" s="300"/>
      <c r="D11" s="375"/>
      <c r="E11" s="375"/>
      <c r="F11" s="376"/>
      <c r="G11" s="113"/>
    </row>
    <row r="12" spans="1:7" s="184" customFormat="1" ht="12.75" customHeight="1">
      <c r="A12" s="293">
        <v>1</v>
      </c>
      <c r="B12" s="301" t="s">
        <v>61</v>
      </c>
      <c r="D12" s="360"/>
      <c r="E12" s="358"/>
      <c r="F12" s="365">
        <f>F111</f>
        <v>0</v>
      </c>
      <c r="G12" s="103"/>
    </row>
    <row r="13" spans="1:7" s="184" customFormat="1" ht="12.75" customHeight="1" thickBot="1">
      <c r="A13" s="293">
        <v>2</v>
      </c>
      <c r="B13" s="301" t="s">
        <v>179</v>
      </c>
      <c r="D13" s="360"/>
      <c r="E13" s="358"/>
      <c r="F13" s="368">
        <f>F173</f>
        <v>0</v>
      </c>
      <c r="G13" s="113"/>
    </row>
    <row r="14" spans="1:7" s="184" customFormat="1" ht="12.75" customHeight="1">
      <c r="B14" s="301"/>
      <c r="D14" s="360"/>
      <c r="E14" s="358"/>
      <c r="F14" s="363"/>
      <c r="G14" s="113"/>
    </row>
    <row r="15" spans="1:7" s="184" customFormat="1" ht="18.75" thickBot="1">
      <c r="A15" s="397"/>
      <c r="B15" s="432" t="s">
        <v>181</v>
      </c>
      <c r="C15" s="397"/>
      <c r="D15" s="433"/>
      <c r="E15" s="434"/>
      <c r="F15" s="435">
        <f>SUM(F12:F13)</f>
        <v>0</v>
      </c>
      <c r="G15" s="113"/>
    </row>
    <row r="16" spans="1:7" s="184" customFormat="1" ht="12.75" customHeight="1" thickTop="1">
      <c r="A16" s="4"/>
      <c r="B16" s="4"/>
      <c r="C16" s="4"/>
      <c r="D16" s="358"/>
      <c r="E16" s="358"/>
      <c r="F16" s="123"/>
      <c r="G16" s="113"/>
    </row>
    <row r="17" spans="1:7" s="184" customFormat="1" ht="12.75" customHeight="1" thickBot="1">
      <c r="A17" s="379"/>
      <c r="B17" s="227"/>
      <c r="C17" s="343"/>
      <c r="D17" s="358"/>
      <c r="E17" s="358"/>
      <c r="F17" s="123"/>
      <c r="G17" s="113"/>
    </row>
    <row r="18" spans="1:7" s="184" customFormat="1" ht="12.75" customHeight="1" thickBot="1">
      <c r="A18" s="380">
        <v>1</v>
      </c>
      <c r="B18" s="470" t="s">
        <v>61</v>
      </c>
      <c r="C18" s="343"/>
      <c r="D18" s="358"/>
      <c r="E18" s="358"/>
      <c r="F18" s="123"/>
      <c r="G18" s="113"/>
    </row>
    <row r="19" spans="1:7" s="184" customFormat="1" ht="12.75" customHeight="1">
      <c r="A19" s="381" t="s">
        <v>122</v>
      </c>
      <c r="B19" s="382" t="s">
        <v>123</v>
      </c>
      <c r="C19" s="383" t="s">
        <v>124</v>
      </c>
      <c r="D19" s="384" t="s">
        <v>125</v>
      </c>
      <c r="E19" s="385" t="s">
        <v>126</v>
      </c>
      <c r="F19" s="386" t="s">
        <v>127</v>
      </c>
      <c r="G19" s="113"/>
    </row>
    <row r="20" spans="1:7" s="184" customFormat="1" ht="12.75" customHeight="1" thickBot="1">
      <c r="A20" s="387"/>
      <c r="B20" s="388"/>
      <c r="C20" s="388" t="s">
        <v>128</v>
      </c>
      <c r="D20" s="389"/>
      <c r="E20" s="390" t="s">
        <v>129</v>
      </c>
      <c r="F20" s="391" t="s">
        <v>130</v>
      </c>
    </row>
    <row r="21" spans="1:7" s="184" customFormat="1" ht="12.75" customHeight="1">
      <c r="D21" s="392"/>
      <c r="E21" s="392"/>
      <c r="F21" s="393"/>
    </row>
    <row r="22" spans="1:7" s="181" customFormat="1" ht="12.75" customHeight="1">
      <c r="A22" s="401"/>
      <c r="D22" s="402"/>
      <c r="E22" s="402"/>
      <c r="F22" s="403"/>
    </row>
    <row r="23" spans="1:7" s="181" customFormat="1" ht="12.75" customHeight="1">
      <c r="A23" s="404" t="s">
        <v>295</v>
      </c>
      <c r="D23" s="402"/>
      <c r="E23" s="402"/>
      <c r="F23" s="403"/>
    </row>
    <row r="24" spans="1:7" s="181" customFormat="1" ht="12.75" customHeight="1">
      <c r="A24" s="401" t="s">
        <v>296</v>
      </c>
      <c r="B24" s="401" t="s">
        <v>542</v>
      </c>
      <c r="D24" s="402"/>
      <c r="E24" s="402"/>
      <c r="F24" s="403"/>
    </row>
    <row r="25" spans="1:7" s="181" customFormat="1" ht="12.75" customHeight="1">
      <c r="A25" s="401" t="s">
        <v>298</v>
      </c>
      <c r="B25" s="401" t="s">
        <v>299</v>
      </c>
      <c r="D25" s="402"/>
      <c r="E25" s="402"/>
      <c r="F25" s="403"/>
    </row>
    <row r="26" spans="1:7" s="181" customFormat="1" ht="12.75" customHeight="1">
      <c r="A26" s="401" t="s">
        <v>298</v>
      </c>
      <c r="B26" s="401" t="s">
        <v>300</v>
      </c>
      <c r="D26" s="402"/>
      <c r="E26" s="402"/>
      <c r="F26" s="403"/>
    </row>
    <row r="27" spans="1:7" s="181" customFormat="1" ht="12.75" customHeight="1">
      <c r="A27" s="401" t="s">
        <v>298</v>
      </c>
      <c r="B27" s="401" t="s">
        <v>301</v>
      </c>
      <c r="D27" s="402"/>
      <c r="E27" s="402"/>
      <c r="F27" s="403"/>
    </row>
    <row r="28" spans="1:7" s="181" customFormat="1" ht="12.75" customHeight="1">
      <c r="A28" s="401" t="s">
        <v>298</v>
      </c>
      <c r="B28" s="401" t="s">
        <v>302</v>
      </c>
      <c r="D28" s="402"/>
      <c r="E28" s="402">
        <v>0</v>
      </c>
      <c r="F28" s="403"/>
    </row>
    <row r="29" spans="1:7" s="181" customFormat="1" ht="12.75" customHeight="1">
      <c r="B29" s="401" t="s">
        <v>134</v>
      </c>
      <c r="C29" s="405" t="s">
        <v>14</v>
      </c>
      <c r="D29" s="402">
        <v>10</v>
      </c>
      <c r="E29" s="402"/>
      <c r="F29" s="403">
        <f>D29*E29</f>
        <v>0</v>
      </c>
    </row>
    <row r="30" spans="1:7" s="181" customFormat="1" ht="12.75" customHeight="1">
      <c r="A30" s="406"/>
      <c r="D30" s="402"/>
      <c r="E30" s="402"/>
      <c r="F30" s="403"/>
    </row>
    <row r="31" spans="1:7" s="181" customFormat="1" ht="12.75" customHeight="1">
      <c r="A31" s="404" t="s">
        <v>303</v>
      </c>
      <c r="D31" s="402"/>
      <c r="E31" s="402"/>
      <c r="F31" s="403"/>
    </row>
    <row r="32" spans="1:7" s="181" customFormat="1" ht="12.75" customHeight="1">
      <c r="A32" s="407" t="s">
        <v>304</v>
      </c>
      <c r="B32" s="401" t="s">
        <v>543</v>
      </c>
      <c r="D32" s="402"/>
      <c r="E32" s="402"/>
      <c r="F32" s="403"/>
    </row>
    <row r="33" spans="1:7" s="181" customFormat="1" ht="12.75" customHeight="1">
      <c r="A33" s="407" t="s">
        <v>305</v>
      </c>
      <c r="D33" s="402"/>
      <c r="E33" s="402"/>
      <c r="F33" s="403"/>
    </row>
    <row r="34" spans="1:7" s="181" customFormat="1" ht="12.75" customHeight="1">
      <c r="A34" s="407" t="s">
        <v>306</v>
      </c>
      <c r="D34" s="402"/>
      <c r="E34" s="402"/>
      <c r="F34" s="403"/>
    </row>
    <row r="35" spans="1:7" s="181" customFormat="1" ht="12.75" customHeight="1">
      <c r="A35" s="407" t="s">
        <v>307</v>
      </c>
      <c r="D35" s="402"/>
      <c r="E35" s="402"/>
      <c r="F35" s="403"/>
    </row>
    <row r="36" spans="1:7" s="181" customFormat="1" ht="12.75" customHeight="1">
      <c r="A36" s="407" t="s">
        <v>308</v>
      </c>
      <c r="D36" s="402"/>
      <c r="E36" s="402"/>
      <c r="F36" s="403"/>
    </row>
    <row r="37" spans="1:7" s="181" customFormat="1" ht="12.75" customHeight="1">
      <c r="A37" s="4"/>
      <c r="C37" s="181" t="s">
        <v>14</v>
      </c>
      <c r="D37" s="402">
        <v>15</v>
      </c>
      <c r="E37" s="402"/>
      <c r="F37" s="403">
        <f t="shared" ref="F37:F95" si="0">D37*E37</f>
        <v>0</v>
      </c>
    </row>
    <row r="38" spans="1:7" s="181" customFormat="1" ht="12.75" customHeight="1">
      <c r="A38" s="406"/>
      <c r="D38" s="402"/>
      <c r="E38" s="402"/>
      <c r="F38" s="403"/>
    </row>
    <row r="39" spans="1:7" s="181" customFormat="1" ht="12.75" customHeight="1">
      <c r="A39" s="401" t="s">
        <v>309</v>
      </c>
      <c r="D39" s="402"/>
      <c r="E39" s="402"/>
      <c r="F39" s="403"/>
    </row>
    <row r="40" spans="1:7" s="181" customFormat="1" ht="12.75" customHeight="1">
      <c r="A40" s="401" t="s">
        <v>298</v>
      </c>
      <c r="B40" s="401" t="s">
        <v>543</v>
      </c>
      <c r="D40" s="402"/>
      <c r="E40" s="402"/>
      <c r="F40" s="403"/>
    </row>
    <row r="41" spans="1:7" s="181" customFormat="1" ht="12.75" customHeight="1">
      <c r="A41" s="401" t="s">
        <v>298</v>
      </c>
      <c r="B41" s="401" t="s">
        <v>311</v>
      </c>
      <c r="D41" s="402"/>
      <c r="E41" s="402"/>
      <c r="F41" s="403"/>
    </row>
    <row r="42" spans="1:7" s="181" customFormat="1" ht="12.75" customHeight="1">
      <c r="A42" s="401" t="s">
        <v>298</v>
      </c>
      <c r="B42" s="401" t="s">
        <v>312</v>
      </c>
      <c r="D42" s="402"/>
      <c r="E42" s="402"/>
      <c r="F42" s="403"/>
    </row>
    <row r="43" spans="1:7" s="181" customFormat="1" ht="12.75" customHeight="1">
      <c r="A43" s="401" t="s">
        <v>298</v>
      </c>
      <c r="B43" s="401" t="s">
        <v>301</v>
      </c>
      <c r="D43" s="402"/>
      <c r="E43" s="402"/>
      <c r="F43" s="403"/>
    </row>
    <row r="44" spans="1:7" s="181" customFormat="1" ht="12.75" customHeight="1">
      <c r="A44" s="401" t="s">
        <v>298</v>
      </c>
      <c r="B44" s="401" t="s">
        <v>302</v>
      </c>
      <c r="D44" s="402"/>
      <c r="E44" s="402"/>
      <c r="F44" s="403"/>
    </row>
    <row r="45" spans="1:7" s="181" customFormat="1" ht="12.75" customHeight="1">
      <c r="B45" s="401" t="s">
        <v>313</v>
      </c>
      <c r="C45" s="405" t="s">
        <v>14</v>
      </c>
      <c r="D45" s="402">
        <v>265</v>
      </c>
      <c r="E45" s="402"/>
      <c r="F45" s="403">
        <f t="shared" si="0"/>
        <v>0</v>
      </c>
    </row>
    <row r="46" spans="1:7" s="181" customFormat="1" ht="12.75" customHeight="1">
      <c r="B46" s="401"/>
      <c r="C46" s="405"/>
      <c r="D46" s="402"/>
      <c r="E46" s="402"/>
      <c r="F46" s="403"/>
    </row>
    <row r="47" spans="1:7" s="181" customFormat="1" ht="12.75" customHeight="1">
      <c r="A47" s="401" t="s">
        <v>314</v>
      </c>
      <c r="D47" s="402"/>
      <c r="E47" s="402"/>
      <c r="F47" s="403"/>
    </row>
    <row r="48" spans="1:7" s="181" customFormat="1" ht="12.75" customHeight="1">
      <c r="A48" s="407" t="s">
        <v>516</v>
      </c>
      <c r="D48" s="402"/>
      <c r="E48" s="402"/>
      <c r="F48" s="403"/>
      <c r="G48" s="113"/>
    </row>
    <row r="49" spans="1:7" s="181" customFormat="1" ht="12.75" customHeight="1">
      <c r="A49" s="407" t="s">
        <v>315</v>
      </c>
      <c r="D49" s="402"/>
      <c r="E49" s="402"/>
      <c r="F49" s="403"/>
    </row>
    <row r="50" spans="1:7" s="181" customFormat="1" ht="12.75" customHeight="1">
      <c r="A50" s="4"/>
      <c r="C50" s="181" t="s">
        <v>14</v>
      </c>
      <c r="D50" s="402">
        <v>275</v>
      </c>
      <c r="E50" s="402"/>
      <c r="F50" s="403">
        <f t="shared" si="0"/>
        <v>0</v>
      </c>
    </row>
    <row r="51" spans="1:7" s="181" customFormat="1" ht="12.75" customHeight="1">
      <c r="A51" s="406"/>
      <c r="D51" s="402"/>
      <c r="E51" s="402"/>
      <c r="F51" s="403"/>
    </row>
    <row r="52" spans="1:7" s="181" customFormat="1" ht="12.75" customHeight="1">
      <c r="A52" s="407" t="s">
        <v>316</v>
      </c>
      <c r="D52" s="402"/>
      <c r="E52" s="402"/>
      <c r="F52" s="403"/>
      <c r="G52" s="113"/>
    </row>
    <row r="53" spans="1:7" s="181" customFormat="1" ht="12.75" customHeight="1">
      <c r="A53" s="408" t="s">
        <v>317</v>
      </c>
      <c r="D53" s="402"/>
      <c r="E53" s="402"/>
      <c r="F53" s="403"/>
    </row>
    <row r="54" spans="1:7" s="181" customFormat="1" ht="12.75" customHeight="1">
      <c r="A54" s="4"/>
      <c r="C54" s="181" t="s">
        <v>10</v>
      </c>
      <c r="D54" s="402">
        <v>1</v>
      </c>
      <c r="E54" s="402"/>
      <c r="F54" s="403">
        <f t="shared" si="0"/>
        <v>0</v>
      </c>
    </row>
    <row r="55" spans="1:7" s="181" customFormat="1" ht="12.75" customHeight="1">
      <c r="A55" s="401"/>
      <c r="D55" s="402"/>
      <c r="E55" s="402"/>
      <c r="F55" s="403"/>
    </row>
    <row r="56" spans="1:7" s="181" customFormat="1" ht="12.75" customHeight="1">
      <c r="A56" s="401" t="s">
        <v>318</v>
      </c>
      <c r="D56" s="402"/>
      <c r="E56" s="402"/>
      <c r="F56" s="403"/>
    </row>
    <row r="57" spans="1:7" s="181" customFormat="1" ht="12.75" customHeight="1">
      <c r="A57" s="407" t="s">
        <v>541</v>
      </c>
      <c r="D57" s="402"/>
      <c r="E57" s="402"/>
      <c r="F57" s="403"/>
    </row>
    <row r="58" spans="1:7" s="181" customFormat="1" ht="12.75" customHeight="1">
      <c r="A58" s="407" t="s">
        <v>320</v>
      </c>
      <c r="D58" s="402"/>
      <c r="E58" s="402"/>
      <c r="F58" s="403"/>
    </row>
    <row r="59" spans="1:7" s="181" customFormat="1" ht="12.75" customHeight="1">
      <c r="A59" s="407" t="s">
        <v>321</v>
      </c>
      <c r="D59" s="402"/>
      <c r="E59" s="402"/>
      <c r="F59" s="403"/>
    </row>
    <row r="60" spans="1:7" s="181" customFormat="1" ht="12.75" customHeight="1">
      <c r="A60" s="407" t="s">
        <v>322</v>
      </c>
      <c r="D60" s="402"/>
      <c r="E60" s="402"/>
      <c r="F60" s="403"/>
    </row>
    <row r="61" spans="1:7" s="181" customFormat="1" ht="12.75" customHeight="1">
      <c r="A61" s="407" t="s">
        <v>323</v>
      </c>
      <c r="D61" s="402"/>
      <c r="E61" s="402"/>
      <c r="F61" s="403"/>
    </row>
    <row r="62" spans="1:7" s="181" customFormat="1" ht="12.75" customHeight="1">
      <c r="A62" s="407" t="s">
        <v>324</v>
      </c>
      <c r="D62" s="402"/>
      <c r="E62" s="402"/>
      <c r="F62" s="403"/>
    </row>
    <row r="63" spans="1:7" s="181" customFormat="1" ht="12.75" customHeight="1">
      <c r="A63" s="4"/>
      <c r="C63" s="181" t="s">
        <v>10</v>
      </c>
      <c r="D63" s="402">
        <v>1</v>
      </c>
      <c r="E63" s="402"/>
      <c r="F63" s="403">
        <f t="shared" si="0"/>
        <v>0</v>
      </c>
    </row>
    <row r="64" spans="1:7" s="181" customFormat="1" ht="12.75" customHeight="1">
      <c r="A64" s="401"/>
      <c r="D64" s="402"/>
      <c r="E64" s="402"/>
      <c r="F64" s="403"/>
    </row>
    <row r="65" spans="1:10" s="181" customFormat="1" ht="12.75" customHeight="1">
      <c r="A65" s="401" t="s">
        <v>325</v>
      </c>
      <c r="D65" s="402"/>
      <c r="E65" s="402"/>
      <c r="F65" s="403"/>
    </row>
    <row r="66" spans="1:10" s="181" customFormat="1" ht="12.75" customHeight="1">
      <c r="A66" s="401" t="s">
        <v>544</v>
      </c>
      <c r="D66" s="402"/>
      <c r="E66" s="402"/>
      <c r="F66" s="403"/>
    </row>
    <row r="67" spans="1:10" s="181" customFormat="1" ht="12.75" customHeight="1">
      <c r="A67" s="401" t="s">
        <v>326</v>
      </c>
      <c r="D67" s="402"/>
      <c r="E67" s="402"/>
      <c r="F67" s="403"/>
      <c r="G67" s="113"/>
      <c r="J67" s="401" t="s">
        <v>328</v>
      </c>
    </row>
    <row r="68" spans="1:10" s="181" customFormat="1" ht="12.75" customHeight="1">
      <c r="A68" s="401" t="s">
        <v>327</v>
      </c>
      <c r="D68" s="402"/>
      <c r="E68" s="402"/>
      <c r="F68" s="403"/>
    </row>
    <row r="69" spans="1:10" s="181" customFormat="1" ht="12.75" customHeight="1">
      <c r="A69" s="4"/>
      <c r="C69" s="181" t="s">
        <v>405</v>
      </c>
      <c r="D69" s="402">
        <v>6</v>
      </c>
      <c r="E69" s="402"/>
      <c r="F69" s="403">
        <f t="shared" si="0"/>
        <v>0</v>
      </c>
    </row>
    <row r="70" spans="1:10" s="181" customFormat="1" ht="12.75" customHeight="1">
      <c r="A70" s="401"/>
      <c r="D70" s="402"/>
      <c r="E70" s="402"/>
      <c r="F70" s="403"/>
    </row>
    <row r="71" spans="1:10" s="181" customFormat="1" ht="12.75" customHeight="1">
      <c r="A71" s="401" t="s">
        <v>329</v>
      </c>
      <c r="D71" s="402"/>
      <c r="E71" s="402"/>
      <c r="F71" s="403"/>
    </row>
    <row r="72" spans="1:10" s="181" customFormat="1" ht="12.75" customHeight="1">
      <c r="A72" s="401" t="s">
        <v>330</v>
      </c>
      <c r="D72" s="402"/>
      <c r="E72" s="402"/>
      <c r="F72" s="403"/>
    </row>
    <row r="73" spans="1:10" s="181" customFormat="1" ht="12.75" customHeight="1">
      <c r="A73" s="401" t="s">
        <v>331</v>
      </c>
      <c r="D73" s="402"/>
      <c r="E73" s="402"/>
      <c r="F73" s="403"/>
    </row>
    <row r="74" spans="1:10" s="181" customFormat="1" ht="12.75" customHeight="1">
      <c r="A74" s="401" t="s">
        <v>332</v>
      </c>
      <c r="D74" s="402"/>
      <c r="E74" s="402"/>
      <c r="F74" s="403"/>
      <c r="G74" s="113"/>
    </row>
    <row r="75" spans="1:10" s="181" customFormat="1" ht="12.75" customHeight="1">
      <c r="A75" s="401" t="s">
        <v>333</v>
      </c>
      <c r="D75" s="402"/>
      <c r="E75" s="402"/>
      <c r="F75" s="403"/>
    </row>
    <row r="76" spans="1:10" s="181" customFormat="1" ht="12.75" customHeight="1">
      <c r="A76" s="4"/>
      <c r="C76" s="181" t="s">
        <v>10</v>
      </c>
      <c r="D76" s="402">
        <v>6</v>
      </c>
      <c r="E76" s="402"/>
      <c r="F76" s="403">
        <f t="shared" si="0"/>
        <v>0</v>
      </c>
    </row>
    <row r="77" spans="1:10" s="181" customFormat="1" ht="12.75" customHeight="1">
      <c r="A77" s="401"/>
      <c r="D77" s="402"/>
      <c r="E77" s="402"/>
      <c r="F77" s="403"/>
    </row>
    <row r="78" spans="1:10" s="181" customFormat="1" ht="12.75" customHeight="1">
      <c r="A78" s="401" t="s">
        <v>334</v>
      </c>
      <c r="D78" s="402"/>
      <c r="E78" s="402"/>
      <c r="F78" s="403"/>
      <c r="G78" s="113"/>
      <c r="J78" s="401" t="s">
        <v>336</v>
      </c>
    </row>
    <row r="79" spans="1:10" s="181" customFormat="1" ht="12.75" customHeight="1">
      <c r="A79" s="401" t="s">
        <v>335</v>
      </c>
      <c r="C79" s="181" t="s">
        <v>406</v>
      </c>
      <c r="D79" s="402">
        <v>9</v>
      </c>
      <c r="E79" s="402"/>
      <c r="F79" s="403">
        <f t="shared" si="0"/>
        <v>0</v>
      </c>
    </row>
    <row r="80" spans="1:10" s="181" customFormat="1" ht="12.75" customHeight="1">
      <c r="A80" s="4"/>
      <c r="D80" s="402"/>
      <c r="E80" s="402"/>
      <c r="F80" s="403"/>
    </row>
    <row r="81" spans="1:10" s="181" customFormat="1" ht="12.75" customHeight="1">
      <c r="A81" s="4"/>
      <c r="D81" s="402"/>
      <c r="E81" s="402"/>
      <c r="F81" s="403"/>
    </row>
    <row r="82" spans="1:10" s="181" customFormat="1" ht="12.75" customHeight="1">
      <c r="A82" s="401" t="s">
        <v>517</v>
      </c>
      <c r="D82" s="402"/>
      <c r="E82" s="402"/>
      <c r="F82" s="403"/>
    </row>
    <row r="83" spans="1:10" s="181" customFormat="1" ht="12.75" customHeight="1">
      <c r="A83" s="401" t="s">
        <v>337</v>
      </c>
      <c r="D83" s="402"/>
      <c r="E83" s="402"/>
      <c r="F83" s="403"/>
    </row>
    <row r="84" spans="1:10" s="181" customFormat="1" ht="12.75" customHeight="1">
      <c r="A84" s="401" t="s">
        <v>338</v>
      </c>
      <c r="D84" s="402"/>
      <c r="E84" s="402"/>
      <c r="F84" s="403"/>
      <c r="G84" s="113"/>
      <c r="J84" s="401" t="s">
        <v>340</v>
      </c>
    </row>
    <row r="85" spans="1:10" s="181" customFormat="1" ht="12.75" customHeight="1">
      <c r="A85" s="401" t="s">
        <v>339</v>
      </c>
      <c r="D85" s="402"/>
      <c r="E85" s="402"/>
      <c r="F85" s="403"/>
    </row>
    <row r="86" spans="1:10" s="181" customFormat="1" ht="12.75" customHeight="1">
      <c r="A86" s="4"/>
      <c r="C86" s="181" t="s">
        <v>12</v>
      </c>
      <c r="D86" s="402">
        <v>265</v>
      </c>
      <c r="E86" s="402"/>
      <c r="F86" s="403">
        <f t="shared" si="0"/>
        <v>0</v>
      </c>
    </row>
    <row r="87" spans="1:10" s="181" customFormat="1" ht="12.75" customHeight="1">
      <c r="A87" s="401"/>
      <c r="D87" s="402"/>
      <c r="E87" s="402"/>
      <c r="F87" s="403"/>
    </row>
    <row r="88" spans="1:10" s="181" customFormat="1" ht="12.75" customHeight="1">
      <c r="A88" s="401" t="s">
        <v>341</v>
      </c>
      <c r="D88" s="402"/>
      <c r="E88" s="402"/>
      <c r="F88" s="403"/>
      <c r="G88" s="113"/>
    </row>
    <row r="89" spans="1:10" s="181" customFormat="1" ht="12.75" customHeight="1">
      <c r="A89" s="401" t="s">
        <v>342</v>
      </c>
      <c r="D89" s="402"/>
      <c r="E89" s="402"/>
      <c r="F89" s="403"/>
    </row>
    <row r="90" spans="1:10" s="181" customFormat="1" ht="12.75" customHeight="1">
      <c r="A90" s="4"/>
      <c r="C90" s="181" t="s">
        <v>406</v>
      </c>
      <c r="D90" s="402">
        <v>1</v>
      </c>
      <c r="E90" s="402"/>
      <c r="F90" s="403">
        <f t="shared" si="0"/>
        <v>0</v>
      </c>
    </row>
    <row r="91" spans="1:10" s="181" customFormat="1" ht="12.75" customHeight="1">
      <c r="A91" s="401"/>
      <c r="D91" s="402"/>
      <c r="E91" s="402"/>
      <c r="F91" s="403"/>
    </row>
    <row r="92" spans="1:10" s="181" customFormat="1" ht="12.75" customHeight="1">
      <c r="A92" s="401" t="s">
        <v>343</v>
      </c>
      <c r="D92" s="402"/>
      <c r="E92" s="402"/>
      <c r="F92" s="403"/>
    </row>
    <row r="93" spans="1:10" s="181" customFormat="1" ht="12.75" customHeight="1">
      <c r="A93" s="401" t="s">
        <v>344</v>
      </c>
      <c r="D93" s="402"/>
      <c r="E93" s="402"/>
      <c r="F93" s="403"/>
      <c r="G93" s="113"/>
      <c r="J93" s="401" t="s">
        <v>346</v>
      </c>
    </row>
    <row r="94" spans="1:10" s="181" customFormat="1" ht="12.75" customHeight="1">
      <c r="A94" s="401" t="s">
        <v>345</v>
      </c>
      <c r="D94" s="402"/>
      <c r="E94" s="402"/>
      <c r="F94" s="403"/>
    </row>
    <row r="95" spans="1:10" s="181" customFormat="1" ht="12.75" customHeight="1">
      <c r="A95" s="4"/>
      <c r="C95" s="181" t="s">
        <v>406</v>
      </c>
      <c r="D95" s="402">
        <v>1</v>
      </c>
      <c r="E95" s="402"/>
      <c r="F95" s="403">
        <f t="shared" si="0"/>
        <v>0</v>
      </c>
    </row>
    <row r="96" spans="1:10" s="181" customFormat="1" ht="12.75" customHeight="1">
      <c r="A96" s="4"/>
      <c r="D96" s="402"/>
      <c r="E96" s="402"/>
      <c r="F96" s="403"/>
    </row>
    <row r="97" spans="1:10" s="181" customFormat="1" ht="12.75" customHeight="1">
      <c r="A97" s="401" t="s">
        <v>347</v>
      </c>
      <c r="D97" s="402"/>
      <c r="E97" s="402"/>
      <c r="F97" s="403"/>
    </row>
    <row r="98" spans="1:10" s="181" customFormat="1" ht="12.75" customHeight="1">
      <c r="A98" s="407" t="s">
        <v>348</v>
      </c>
      <c r="D98" s="402"/>
      <c r="E98" s="402"/>
      <c r="F98" s="403"/>
    </row>
    <row r="99" spans="1:10" s="181" customFormat="1" ht="12.75" customHeight="1">
      <c r="A99" s="407" t="s">
        <v>545</v>
      </c>
      <c r="D99" s="402"/>
      <c r="E99" s="402"/>
      <c r="F99" s="403"/>
    </row>
    <row r="100" spans="1:10" s="181" customFormat="1" ht="12.75" customHeight="1">
      <c r="A100" s="407" t="s">
        <v>349</v>
      </c>
      <c r="D100" s="402"/>
      <c r="E100" s="402"/>
      <c r="F100" s="403"/>
    </row>
    <row r="101" spans="1:10" s="181" customFormat="1" ht="12.75" customHeight="1">
      <c r="A101" s="407" t="s">
        <v>518</v>
      </c>
      <c r="D101" s="402"/>
      <c r="E101" s="402"/>
      <c r="F101" s="403"/>
    </row>
    <row r="102" spans="1:10" s="181" customFormat="1" ht="12.75" customHeight="1">
      <c r="A102" s="401" t="s">
        <v>350</v>
      </c>
      <c r="D102" s="402"/>
      <c r="E102" s="402"/>
      <c r="F102" s="403"/>
    </row>
    <row r="103" spans="1:10" s="181" customFormat="1" ht="12.75" customHeight="1">
      <c r="A103" s="401" t="s">
        <v>351</v>
      </c>
      <c r="D103" s="402"/>
      <c r="E103" s="402"/>
      <c r="F103" s="403"/>
    </row>
    <row r="104" spans="1:10" s="181" customFormat="1" ht="12.75" customHeight="1">
      <c r="C104" s="405" t="s">
        <v>10</v>
      </c>
      <c r="D104" s="402">
        <v>1</v>
      </c>
      <c r="E104" s="402"/>
      <c r="F104" s="403">
        <f t="shared" ref="F104:F109" si="1">D104*E104</f>
        <v>0</v>
      </c>
    </row>
    <row r="105" spans="1:10" s="181" customFormat="1" ht="12.75" customHeight="1">
      <c r="A105" s="401"/>
      <c r="D105" s="402"/>
      <c r="E105" s="402"/>
      <c r="F105" s="403"/>
    </row>
    <row r="106" spans="1:10" s="181" customFormat="1" ht="12.75" customHeight="1">
      <c r="A106" s="401" t="s">
        <v>352</v>
      </c>
      <c r="D106" s="402"/>
      <c r="E106" s="402"/>
      <c r="F106" s="403"/>
    </row>
    <row r="107" spans="1:10" s="181" customFormat="1" ht="12.75" customHeight="1">
      <c r="A107" s="401" t="s">
        <v>353</v>
      </c>
      <c r="D107" s="402"/>
      <c r="E107" s="402"/>
      <c r="F107" s="403"/>
      <c r="G107" s="113"/>
      <c r="J107" s="401" t="s">
        <v>355</v>
      </c>
    </row>
    <row r="108" spans="1:10" s="181" customFormat="1" ht="12.75" customHeight="1">
      <c r="A108" s="401" t="s">
        <v>354</v>
      </c>
      <c r="D108" s="402"/>
      <c r="E108" s="402"/>
      <c r="F108" s="403"/>
    </row>
    <row r="109" spans="1:10" s="181" customFormat="1" ht="12.75" customHeight="1">
      <c r="A109" s="4"/>
      <c r="C109" s="181" t="s">
        <v>406</v>
      </c>
      <c r="D109" s="402">
        <v>1</v>
      </c>
      <c r="E109" s="402"/>
      <c r="F109" s="403">
        <f t="shared" si="1"/>
        <v>0</v>
      </c>
    </row>
    <row r="110" spans="1:10" s="184" customFormat="1" ht="12.75" customHeight="1">
      <c r="A110" s="394"/>
      <c r="D110" s="392"/>
      <c r="E110" s="392">
        <v>0</v>
      </c>
      <c r="F110" s="376"/>
    </row>
    <row r="111" spans="1:10" s="184" customFormat="1" ht="12.75" customHeight="1" thickBot="1">
      <c r="A111" s="396">
        <v>1</v>
      </c>
      <c r="B111" s="361" t="s">
        <v>61</v>
      </c>
      <c r="C111" s="397"/>
      <c r="D111" s="398"/>
      <c r="E111" s="399" t="s">
        <v>404</v>
      </c>
      <c r="F111" s="400">
        <f>SUM(F29:F109)</f>
        <v>0</v>
      </c>
    </row>
    <row r="112" spans="1:10" s="184" customFormat="1" ht="12.75" customHeight="1" thickTop="1">
      <c r="A112" s="394"/>
      <c r="D112" s="392"/>
      <c r="E112" s="392">
        <v>0</v>
      </c>
      <c r="F112" s="376"/>
    </row>
    <row r="113" spans="1:10" s="184" customFormat="1" ht="45.75" customHeight="1" thickBot="1">
      <c r="A113" s="394"/>
      <c r="D113" s="392"/>
      <c r="E113" s="392">
        <v>0</v>
      </c>
      <c r="F113" s="376"/>
    </row>
    <row r="114" spans="1:10" s="184" customFormat="1" ht="12.75" customHeight="1" thickBot="1">
      <c r="A114" s="380">
        <v>2</v>
      </c>
      <c r="B114" s="470" t="s">
        <v>407</v>
      </c>
      <c r="D114" s="392"/>
      <c r="E114" s="392">
        <v>0</v>
      </c>
      <c r="F114" s="376"/>
    </row>
    <row r="115" spans="1:10" s="184" customFormat="1" ht="12.75" customHeight="1">
      <c r="A115" s="394"/>
      <c r="D115" s="392"/>
      <c r="E115" s="392">
        <v>0</v>
      </c>
      <c r="F115" s="376"/>
    </row>
    <row r="116" spans="1:10" s="181" customFormat="1" ht="12.75" customHeight="1">
      <c r="A116" s="407" t="s">
        <v>356</v>
      </c>
      <c r="D116" s="402"/>
      <c r="E116" s="402">
        <v>0</v>
      </c>
      <c r="F116" s="403"/>
    </row>
    <row r="117" spans="1:10" s="181" customFormat="1" ht="12.75" customHeight="1">
      <c r="A117" s="407" t="s">
        <v>519</v>
      </c>
      <c r="D117" s="402"/>
      <c r="E117" s="402">
        <v>0</v>
      </c>
      <c r="F117" s="403"/>
      <c r="G117" s="113"/>
      <c r="J117" s="407" t="s">
        <v>358</v>
      </c>
    </row>
    <row r="118" spans="1:10" s="181" customFormat="1" ht="12.75" customHeight="1">
      <c r="A118" s="407" t="s">
        <v>357</v>
      </c>
      <c r="D118" s="402"/>
      <c r="E118" s="358">
        <v>0</v>
      </c>
      <c r="F118" s="403"/>
    </row>
    <row r="119" spans="1:10" s="181" customFormat="1" ht="12.75" customHeight="1">
      <c r="A119" s="4"/>
      <c r="C119" s="181" t="s">
        <v>14</v>
      </c>
      <c r="D119" s="405">
        <v>286</v>
      </c>
      <c r="E119" s="405"/>
      <c r="F119" s="403">
        <f>D119*E119</f>
        <v>0</v>
      </c>
    </row>
    <row r="120" spans="1:10" s="181" customFormat="1" ht="12.75" customHeight="1">
      <c r="A120" s="407"/>
      <c r="D120" s="402"/>
      <c r="E120" s="402"/>
      <c r="F120" s="403"/>
    </row>
    <row r="121" spans="1:10" s="181" customFormat="1" ht="12.75" customHeight="1">
      <c r="A121" s="407" t="s">
        <v>359</v>
      </c>
      <c r="D121" s="402"/>
      <c r="E121" s="402"/>
      <c r="F121" s="403"/>
    </row>
    <row r="122" spans="1:10" s="181" customFormat="1" ht="12.75" customHeight="1">
      <c r="A122" s="407" t="s">
        <v>520</v>
      </c>
      <c r="D122" s="402"/>
      <c r="E122" s="402"/>
      <c r="F122" s="403"/>
      <c r="G122" s="407"/>
      <c r="J122" s="407" t="s">
        <v>361</v>
      </c>
    </row>
    <row r="123" spans="1:10" s="181" customFormat="1" ht="12.75" customHeight="1">
      <c r="A123" s="407" t="s">
        <v>360</v>
      </c>
      <c r="D123" s="402"/>
      <c r="E123" s="402"/>
      <c r="F123" s="403"/>
    </row>
    <row r="124" spans="1:10" s="181" customFormat="1" ht="12.75" customHeight="1">
      <c r="A124" s="407"/>
      <c r="C124" s="181" t="s">
        <v>406</v>
      </c>
      <c r="D124" s="405">
        <v>9</v>
      </c>
      <c r="E124" s="402"/>
      <c r="F124" s="403">
        <f t="shared" ref="F124:F171" si="2">D124*E124</f>
        <v>0</v>
      </c>
    </row>
    <row r="125" spans="1:10" s="181" customFormat="1" ht="12.75" customHeight="1">
      <c r="A125" s="407"/>
      <c r="D125" s="402"/>
      <c r="E125" s="402"/>
      <c r="F125" s="403"/>
    </row>
    <row r="126" spans="1:10" s="181" customFormat="1" ht="12.75" customHeight="1">
      <c r="A126" s="401" t="s">
        <v>362</v>
      </c>
      <c r="D126" s="402"/>
      <c r="E126" s="402"/>
      <c r="F126" s="403"/>
    </row>
    <row r="127" spans="1:10" s="181" customFormat="1" ht="12.75" customHeight="1">
      <c r="A127" s="401" t="s">
        <v>363</v>
      </c>
      <c r="D127" s="402"/>
      <c r="E127" s="402"/>
      <c r="F127" s="403"/>
    </row>
    <row r="128" spans="1:10" s="181" customFormat="1" ht="12.75" customHeight="1">
      <c r="A128" s="407" t="s">
        <v>364</v>
      </c>
      <c r="D128" s="402"/>
      <c r="E128" s="402"/>
      <c r="F128" s="403"/>
    </row>
    <row r="129" spans="1:11" s="181" customFormat="1" ht="12.75" customHeight="1">
      <c r="A129" s="407" t="s">
        <v>365</v>
      </c>
      <c r="D129" s="402"/>
      <c r="E129" s="402"/>
      <c r="F129" s="403"/>
    </row>
    <row r="130" spans="1:11" s="181" customFormat="1" ht="12.75" customHeight="1">
      <c r="A130" s="407" t="s">
        <v>366</v>
      </c>
      <c r="D130" s="402"/>
      <c r="E130" s="402"/>
      <c r="F130" s="403"/>
    </row>
    <row r="131" spans="1:11" s="181" customFormat="1" ht="12.75" customHeight="1">
      <c r="A131" s="407" t="s">
        <v>367</v>
      </c>
      <c r="D131" s="402"/>
      <c r="E131" s="402"/>
      <c r="F131" s="403"/>
    </row>
    <row r="132" spans="1:11" s="181" customFormat="1" ht="12.75" customHeight="1">
      <c r="A132" s="407" t="s">
        <v>368</v>
      </c>
      <c r="D132" s="402"/>
      <c r="E132" s="402"/>
      <c r="F132" s="403"/>
    </row>
    <row r="133" spans="1:11" s="181" customFormat="1" ht="12.75" customHeight="1">
      <c r="A133" s="407" t="s">
        <v>369</v>
      </c>
      <c r="D133" s="402"/>
      <c r="E133" s="402"/>
      <c r="F133" s="403"/>
    </row>
    <row r="134" spans="1:11" s="181" customFormat="1" ht="12.75" customHeight="1">
      <c r="A134" s="407" t="s">
        <v>370</v>
      </c>
      <c r="D134" s="402"/>
      <c r="E134" s="402"/>
      <c r="F134" s="403"/>
    </row>
    <row r="135" spans="1:11" s="181" customFormat="1" ht="12.75" customHeight="1">
      <c r="A135" s="407" t="s">
        <v>371</v>
      </c>
      <c r="D135" s="402"/>
      <c r="E135" s="402"/>
      <c r="F135" s="403"/>
      <c r="H135" s="401"/>
      <c r="K135" s="401"/>
    </row>
    <row r="136" spans="1:11" s="181" customFormat="1" ht="12.75" customHeight="1">
      <c r="A136" s="407" t="s">
        <v>372</v>
      </c>
      <c r="D136" s="402"/>
      <c r="E136" s="402"/>
      <c r="F136" s="403"/>
    </row>
    <row r="137" spans="1:11" s="181" customFormat="1" ht="12.75" customHeight="1">
      <c r="A137" s="401" t="s">
        <v>296</v>
      </c>
      <c r="B137" s="401"/>
      <c r="C137" s="181" t="s">
        <v>406</v>
      </c>
      <c r="D137" s="402">
        <v>1</v>
      </c>
      <c r="E137" s="402"/>
      <c r="F137" s="403">
        <f t="shared" si="2"/>
        <v>0</v>
      </c>
    </row>
    <row r="138" spans="1:11" s="181" customFormat="1" ht="12.75" customHeight="1">
      <c r="A138" s="407"/>
      <c r="D138" s="402"/>
      <c r="E138" s="402"/>
      <c r="F138" s="403"/>
      <c r="G138" s="407"/>
      <c r="J138" s="407" t="s">
        <v>373</v>
      </c>
    </row>
    <row r="139" spans="1:11" s="181" customFormat="1" ht="12.75" customHeight="1">
      <c r="A139" s="401" t="s">
        <v>550</v>
      </c>
      <c r="D139" s="402"/>
      <c r="E139" s="402"/>
      <c r="F139" s="403"/>
      <c r="G139" s="401"/>
      <c r="J139" s="401" t="s">
        <v>375</v>
      </c>
    </row>
    <row r="140" spans="1:11" s="181" customFormat="1" ht="12.75" customHeight="1">
      <c r="A140" s="401" t="s">
        <v>374</v>
      </c>
      <c r="D140" s="402"/>
      <c r="E140" s="402"/>
      <c r="F140" s="403"/>
    </row>
    <row r="141" spans="1:11" s="181" customFormat="1" ht="12.75" customHeight="1">
      <c r="A141" s="401"/>
      <c r="C141" s="181" t="s">
        <v>10</v>
      </c>
      <c r="D141" s="402">
        <v>1</v>
      </c>
      <c r="E141" s="402"/>
      <c r="F141" s="403">
        <f t="shared" si="2"/>
        <v>0</v>
      </c>
    </row>
    <row r="142" spans="1:11" s="181" customFormat="1" ht="12.75" customHeight="1">
      <c r="A142" s="401"/>
      <c r="D142" s="402"/>
      <c r="E142" s="402"/>
      <c r="F142" s="403"/>
    </row>
    <row r="143" spans="1:11" s="181" customFormat="1" ht="12.75" customHeight="1">
      <c r="A143" s="404" t="s">
        <v>551</v>
      </c>
      <c r="D143" s="402"/>
      <c r="E143" s="402"/>
      <c r="F143" s="403"/>
    </row>
    <row r="144" spans="1:11" s="181" customFormat="1" ht="12.75" customHeight="1">
      <c r="A144" s="401" t="s">
        <v>376</v>
      </c>
      <c r="D144" s="402"/>
      <c r="E144" s="402"/>
      <c r="F144" s="403"/>
    </row>
    <row r="145" spans="1:10" s="181" customFormat="1" ht="12.75" customHeight="1">
      <c r="A145" s="401" t="s">
        <v>521</v>
      </c>
      <c r="D145" s="402"/>
      <c r="E145" s="402"/>
      <c r="F145" s="403"/>
    </row>
    <row r="146" spans="1:10" s="181" customFormat="1" ht="12.75" customHeight="1">
      <c r="A146" s="401" t="s">
        <v>377</v>
      </c>
      <c r="D146" s="402"/>
      <c r="E146" s="402"/>
      <c r="F146" s="403"/>
    </row>
    <row r="147" spans="1:10" s="181" customFormat="1" ht="12.75" customHeight="1">
      <c r="A147" s="401" t="s">
        <v>378</v>
      </c>
      <c r="D147" s="402"/>
      <c r="E147" s="402"/>
      <c r="F147" s="403"/>
    </row>
    <row r="148" spans="1:10" s="181" customFormat="1" ht="12.75" customHeight="1">
      <c r="A148" s="401" t="s">
        <v>379</v>
      </c>
      <c r="D148" s="402"/>
      <c r="E148" s="402"/>
      <c r="F148" s="403"/>
      <c r="G148" s="401"/>
      <c r="J148" s="401" t="s">
        <v>381</v>
      </c>
    </row>
    <row r="149" spans="1:10" s="181" customFormat="1" ht="12.75" customHeight="1">
      <c r="A149" s="401" t="s">
        <v>380</v>
      </c>
      <c r="D149" s="402"/>
      <c r="E149" s="402"/>
      <c r="F149" s="403"/>
      <c r="G149" s="401"/>
      <c r="J149" s="401"/>
    </row>
    <row r="150" spans="1:10" s="181" customFormat="1" ht="12.75" customHeight="1">
      <c r="A150" s="401"/>
      <c r="C150" s="181" t="s">
        <v>408</v>
      </c>
      <c r="D150" s="402">
        <v>1</v>
      </c>
      <c r="E150" s="402"/>
      <c r="F150" s="403">
        <f t="shared" si="2"/>
        <v>0</v>
      </c>
    </row>
    <row r="151" spans="1:10" s="181" customFormat="1" ht="12.75" customHeight="1">
      <c r="A151" s="401"/>
      <c r="D151" s="402"/>
      <c r="E151" s="402"/>
      <c r="F151" s="403"/>
    </row>
    <row r="152" spans="1:10" s="181" customFormat="1" ht="12.75" customHeight="1">
      <c r="A152" s="406" t="s">
        <v>552</v>
      </c>
      <c r="D152" s="402"/>
      <c r="E152" s="402"/>
      <c r="F152" s="403"/>
    </row>
    <row r="153" spans="1:10" s="181" customFormat="1" ht="12.75" customHeight="1">
      <c r="A153" s="406" t="s">
        <v>382</v>
      </c>
      <c r="D153" s="402"/>
      <c r="E153" s="402"/>
      <c r="F153" s="403"/>
    </row>
    <row r="154" spans="1:10" s="181" customFormat="1" ht="12.75" customHeight="1">
      <c r="A154" s="401" t="s">
        <v>383</v>
      </c>
      <c r="D154" s="402"/>
      <c r="E154" s="402"/>
      <c r="F154" s="403"/>
    </row>
    <row r="155" spans="1:10" s="181" customFormat="1" ht="12.75" customHeight="1">
      <c r="A155" s="407" t="s">
        <v>384</v>
      </c>
      <c r="D155" s="402"/>
      <c r="E155" s="402"/>
      <c r="F155" s="403"/>
    </row>
    <row r="156" spans="1:10" s="181" customFormat="1" ht="12.75" customHeight="1">
      <c r="A156" s="407" t="s">
        <v>367</v>
      </c>
      <c r="D156" s="402"/>
      <c r="E156" s="402"/>
      <c r="F156" s="403"/>
    </row>
    <row r="157" spans="1:10" s="181" customFormat="1" ht="12.75" customHeight="1">
      <c r="A157" s="407" t="s">
        <v>385</v>
      </c>
      <c r="D157" s="402"/>
      <c r="E157" s="402"/>
      <c r="F157" s="403"/>
    </row>
    <row r="158" spans="1:10" s="181" customFormat="1" ht="12.75" customHeight="1">
      <c r="A158" s="407" t="s">
        <v>386</v>
      </c>
      <c r="D158" s="402"/>
      <c r="E158" s="402"/>
      <c r="F158" s="403"/>
    </row>
    <row r="159" spans="1:10" s="181" customFormat="1" ht="12.75" customHeight="1">
      <c r="A159" s="407" t="s">
        <v>387</v>
      </c>
      <c r="D159" s="402"/>
      <c r="E159" s="402"/>
      <c r="F159" s="403"/>
      <c r="G159" s="407"/>
      <c r="J159" s="407" t="s">
        <v>373</v>
      </c>
    </row>
    <row r="160" spans="1:10" s="181" customFormat="1" ht="12.75" customHeight="1">
      <c r="A160" s="407" t="s">
        <v>388</v>
      </c>
      <c r="D160" s="402"/>
      <c r="E160" s="402"/>
      <c r="F160" s="403"/>
    </row>
    <row r="161" spans="1:11" s="181" customFormat="1" ht="12.75" customHeight="1">
      <c r="A161" s="407"/>
      <c r="C161" s="181" t="s">
        <v>406</v>
      </c>
      <c r="D161" s="402">
        <v>1</v>
      </c>
      <c r="E161" s="402"/>
      <c r="F161" s="403">
        <f t="shared" si="2"/>
        <v>0</v>
      </c>
    </row>
    <row r="162" spans="1:11" s="181" customFormat="1" ht="20.25" customHeight="1">
      <c r="A162" s="407"/>
      <c r="D162" s="402"/>
      <c r="E162" s="402"/>
      <c r="F162" s="403"/>
    </row>
    <row r="163" spans="1:11" s="181" customFormat="1" ht="12.75" customHeight="1">
      <c r="A163" s="401" t="s">
        <v>553</v>
      </c>
      <c r="D163" s="402"/>
      <c r="E163" s="402"/>
      <c r="F163" s="403"/>
    </row>
    <row r="164" spans="1:11" s="181" customFormat="1" ht="12.75" customHeight="1">
      <c r="A164" s="401" t="s">
        <v>389</v>
      </c>
      <c r="D164" s="402"/>
      <c r="E164" s="402"/>
      <c r="F164" s="403"/>
    </row>
    <row r="165" spans="1:11" s="181" customFormat="1" ht="12.75" customHeight="1">
      <c r="A165" s="401" t="s">
        <v>390</v>
      </c>
      <c r="D165" s="402"/>
      <c r="E165" s="402"/>
      <c r="F165" s="403"/>
      <c r="H165" s="401"/>
      <c r="K165" s="401"/>
    </row>
    <row r="166" spans="1:11" s="181" customFormat="1" ht="12.75" customHeight="1">
      <c r="A166" s="401" t="s">
        <v>391</v>
      </c>
      <c r="D166" s="402"/>
      <c r="E166" s="402"/>
      <c r="F166" s="403"/>
    </row>
    <row r="167" spans="1:11" s="181" customFormat="1" ht="12.75" customHeight="1">
      <c r="A167" s="401"/>
      <c r="C167" s="181" t="s">
        <v>406</v>
      </c>
      <c r="D167" s="402">
        <v>2</v>
      </c>
      <c r="E167" s="402"/>
      <c r="F167" s="403">
        <f t="shared" si="2"/>
        <v>0</v>
      </c>
    </row>
    <row r="168" spans="1:11" s="181" customFormat="1" ht="38.25" customHeight="1">
      <c r="A168" s="401"/>
      <c r="D168" s="402"/>
      <c r="E168" s="402"/>
      <c r="F168" s="403"/>
    </row>
    <row r="169" spans="1:11" s="181" customFormat="1" ht="12.75" customHeight="1">
      <c r="A169" s="401" t="s">
        <v>554</v>
      </c>
      <c r="D169" s="402"/>
      <c r="E169" s="402"/>
      <c r="F169" s="403"/>
      <c r="H169" s="401"/>
      <c r="K169" s="401"/>
    </row>
    <row r="170" spans="1:11" s="181" customFormat="1" ht="12.75" customHeight="1">
      <c r="A170" s="401" t="s">
        <v>392</v>
      </c>
      <c r="D170" s="402"/>
      <c r="E170" s="402"/>
      <c r="F170" s="403"/>
    </row>
    <row r="171" spans="1:11" s="181" customFormat="1" ht="12.75" customHeight="1">
      <c r="A171" s="401"/>
      <c r="C171" s="181" t="s">
        <v>10</v>
      </c>
      <c r="D171" s="402">
        <v>1</v>
      </c>
      <c r="E171" s="402"/>
      <c r="F171" s="403">
        <f t="shared" si="2"/>
        <v>0</v>
      </c>
    </row>
    <row r="172" spans="1:11" s="184" customFormat="1" ht="12.75" customHeight="1">
      <c r="A172" s="394"/>
      <c r="D172" s="392"/>
      <c r="E172" s="392"/>
      <c r="F172" s="376"/>
    </row>
    <row r="173" spans="1:11" s="184" customFormat="1" ht="12.75" customHeight="1" thickBot="1">
      <c r="A173" s="396">
        <v>2</v>
      </c>
      <c r="B173" s="361" t="s">
        <v>407</v>
      </c>
      <c r="C173" s="397"/>
      <c r="D173" s="398"/>
      <c r="E173" s="399" t="s">
        <v>404</v>
      </c>
      <c r="F173" s="400">
        <f>SUM(F118:F171)</f>
        <v>0</v>
      </c>
    </row>
    <row r="174" spans="1:11" ht="12.75" customHeight="1" thickTop="1">
      <c r="A174" s="352"/>
      <c r="C174"/>
      <c r="E174" s="359"/>
      <c r="F174" s="362"/>
      <c r="G174"/>
    </row>
    <row r="175" spans="1:11" ht="12.75" customHeight="1">
      <c r="A175" s="352"/>
      <c r="C175"/>
      <c r="E175" s="359"/>
      <c r="F175" s="362"/>
      <c r="G175"/>
    </row>
    <row r="176" spans="1:11" ht="12.75" customHeight="1">
      <c r="A176" s="352"/>
      <c r="C176"/>
      <c r="E176" s="359"/>
      <c r="F176" s="362"/>
      <c r="G176"/>
      <c r="K176" s="352"/>
    </row>
    <row r="177" spans="1:9" ht="12.75" customHeight="1">
      <c r="A177" s="352"/>
      <c r="C177"/>
      <c r="E177" s="359"/>
      <c r="F177" s="362"/>
      <c r="G177"/>
    </row>
    <row r="178" spans="1:9" ht="12.75" customHeight="1">
      <c r="A178"/>
      <c r="C178" s="352"/>
      <c r="E178" s="359"/>
      <c r="F178" s="362"/>
      <c r="G178"/>
    </row>
    <row r="179" spans="1:9" ht="12.75" customHeight="1">
      <c r="A179" s="352"/>
      <c r="C179"/>
      <c r="E179" s="359"/>
      <c r="F179" s="362"/>
      <c r="G179"/>
    </row>
    <row r="180" spans="1:9" ht="12.75" customHeight="1">
      <c r="A180" s="352"/>
      <c r="C180"/>
      <c r="E180" s="359"/>
      <c r="F180" s="362"/>
      <c r="G180"/>
    </row>
    <row r="181" spans="1:9" ht="12.75" customHeight="1">
      <c r="A181" s="352"/>
      <c r="C181"/>
      <c r="E181" s="359"/>
      <c r="F181" s="362"/>
      <c r="G181"/>
    </row>
    <row r="182" spans="1:9" ht="12.75" customHeight="1">
      <c r="A182" s="352"/>
      <c r="C182"/>
      <c r="E182" s="359"/>
      <c r="F182" s="362"/>
      <c r="G182"/>
    </row>
    <row r="183" spans="1:9" ht="12.75" customHeight="1">
      <c r="A183" s="352"/>
      <c r="C183"/>
      <c r="E183" s="359"/>
      <c r="F183" s="362"/>
      <c r="G183"/>
    </row>
    <row r="184" spans="1:9" ht="12.75" customHeight="1">
      <c r="A184" s="352"/>
      <c r="C184"/>
      <c r="E184" s="359"/>
      <c r="F184" s="362"/>
      <c r="G184"/>
      <c r="H184" s="352"/>
    </row>
    <row r="185" spans="1:9" ht="12.75" customHeight="1">
      <c r="A185" s="352"/>
      <c r="C185"/>
      <c r="E185" s="359"/>
      <c r="F185" s="362"/>
      <c r="G185"/>
    </row>
    <row r="186" spans="1:9" ht="12.75" customHeight="1">
      <c r="A186" s="352"/>
      <c r="C186"/>
      <c r="E186" s="359"/>
      <c r="F186" s="362"/>
      <c r="G186" s="352"/>
    </row>
    <row r="187" spans="1:9" ht="12.75" customHeight="1">
      <c r="A187" s="352"/>
      <c r="C187"/>
      <c r="E187" s="359"/>
      <c r="F187" s="362"/>
      <c r="G187"/>
    </row>
    <row r="188" spans="1:9" ht="12.75" customHeight="1">
      <c r="A188" s="352"/>
      <c r="C188"/>
      <c r="E188" s="359"/>
      <c r="F188" s="362"/>
      <c r="G188"/>
      <c r="I188" s="352"/>
    </row>
    <row r="189" spans="1:9" ht="12.75" customHeight="1">
      <c r="A189" s="352"/>
      <c r="C189"/>
      <c r="E189" s="359"/>
      <c r="F189" s="362"/>
      <c r="G189"/>
    </row>
    <row r="190" spans="1:9" ht="12.75" customHeight="1">
      <c r="A190" s="352"/>
      <c r="C190"/>
      <c r="E190" s="359"/>
      <c r="F190" s="362"/>
      <c r="G190"/>
    </row>
    <row r="191" spans="1:9" ht="12.75" customHeight="1">
      <c r="A191" s="351"/>
      <c r="C191"/>
      <c r="E191" s="359"/>
      <c r="F191" s="362"/>
    </row>
    <row r="192" spans="1:9" ht="12.75" customHeight="1">
      <c r="A192" s="350"/>
      <c r="C192"/>
      <c r="E192" s="359"/>
      <c r="F192" s="362"/>
    </row>
  </sheetData>
  <conditionalFormatting sqref="E28:E171">
    <cfRule type="cellIs" dxfId="1"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159"/>
  <sheetViews>
    <sheetView showZeros="0" workbookViewId="0">
      <selection activeCell="B1" sqref="B1"/>
    </sheetView>
  </sheetViews>
  <sheetFormatPr defaultRowHeight="12.75" customHeight="1"/>
  <cols>
    <col min="1" max="1" width="4.7109375" style="57" customWidth="1"/>
    <col min="2" max="2" width="40.85546875" customWidth="1"/>
    <col min="3" max="3" width="4.7109375" style="80" customWidth="1"/>
    <col min="4" max="4" width="10.140625" style="359" customWidth="1"/>
    <col min="5" max="5" width="10.42578125" style="356" customWidth="1"/>
    <col min="6" max="6" width="15.42578125" style="123" customWidth="1"/>
    <col min="243" max="243" width="4.7109375" customWidth="1"/>
    <col min="244" max="244" width="30.7109375" customWidth="1"/>
    <col min="245" max="245" width="4.7109375" customWidth="1"/>
    <col min="246" max="246" width="13.7109375" customWidth="1"/>
    <col min="247" max="249" width="12.7109375" customWidth="1"/>
    <col min="251" max="251" width="21" customWidth="1"/>
    <col min="252" max="252" width="36.5703125" customWidth="1"/>
    <col min="499" max="499" width="4.7109375" customWidth="1"/>
    <col min="500" max="500" width="30.7109375" customWidth="1"/>
    <col min="501" max="501" width="4.7109375" customWidth="1"/>
    <col min="502" max="502" width="13.7109375" customWidth="1"/>
    <col min="503" max="505" width="12.7109375" customWidth="1"/>
    <col min="507" max="507" width="21" customWidth="1"/>
    <col min="508" max="508" width="36.5703125" customWidth="1"/>
    <col min="755" max="755" width="4.7109375" customWidth="1"/>
    <col min="756" max="756" width="30.7109375" customWidth="1"/>
    <col min="757" max="757" width="4.7109375" customWidth="1"/>
    <col min="758" max="758" width="13.7109375" customWidth="1"/>
    <col min="759" max="761" width="12.7109375" customWidth="1"/>
    <col min="763" max="763" width="21" customWidth="1"/>
    <col min="764" max="764" width="36.5703125" customWidth="1"/>
    <col min="1011" max="1011" width="4.7109375" customWidth="1"/>
    <col min="1012" max="1012" width="30.7109375" customWidth="1"/>
    <col min="1013" max="1013" width="4.7109375" customWidth="1"/>
    <col min="1014" max="1014" width="13.7109375" customWidth="1"/>
    <col min="1015" max="1017" width="12.7109375" customWidth="1"/>
    <col min="1019" max="1019" width="21" customWidth="1"/>
    <col min="1020" max="1020" width="36.5703125" customWidth="1"/>
    <col min="1267" max="1267" width="4.7109375" customWidth="1"/>
    <col min="1268" max="1268" width="30.7109375" customWidth="1"/>
    <col min="1269" max="1269" width="4.7109375" customWidth="1"/>
    <col min="1270" max="1270" width="13.7109375" customWidth="1"/>
    <col min="1271" max="1273" width="12.7109375" customWidth="1"/>
    <col min="1275" max="1275" width="21" customWidth="1"/>
    <col min="1276" max="1276" width="36.5703125" customWidth="1"/>
    <col min="1523" max="1523" width="4.7109375" customWidth="1"/>
    <col min="1524" max="1524" width="30.7109375" customWidth="1"/>
    <col min="1525" max="1525" width="4.7109375" customWidth="1"/>
    <col min="1526" max="1526" width="13.7109375" customWidth="1"/>
    <col min="1527" max="1529" width="12.7109375" customWidth="1"/>
    <col min="1531" max="1531" width="21" customWidth="1"/>
    <col min="1532" max="1532" width="36.5703125" customWidth="1"/>
    <col min="1779" max="1779" width="4.7109375" customWidth="1"/>
    <col min="1780" max="1780" width="30.7109375" customWidth="1"/>
    <col min="1781" max="1781" width="4.7109375" customWidth="1"/>
    <col min="1782" max="1782" width="13.7109375" customWidth="1"/>
    <col min="1783" max="1785" width="12.7109375" customWidth="1"/>
    <col min="1787" max="1787" width="21" customWidth="1"/>
    <col min="1788" max="1788" width="36.5703125" customWidth="1"/>
    <col min="2035" max="2035" width="4.7109375" customWidth="1"/>
    <col min="2036" max="2036" width="30.7109375" customWidth="1"/>
    <col min="2037" max="2037" width="4.7109375" customWidth="1"/>
    <col min="2038" max="2038" width="13.7109375" customWidth="1"/>
    <col min="2039" max="2041" width="12.7109375" customWidth="1"/>
    <col min="2043" max="2043" width="21" customWidth="1"/>
    <col min="2044" max="2044" width="36.5703125" customWidth="1"/>
    <col min="2291" max="2291" width="4.7109375" customWidth="1"/>
    <col min="2292" max="2292" width="30.7109375" customWidth="1"/>
    <col min="2293" max="2293" width="4.7109375" customWidth="1"/>
    <col min="2294" max="2294" width="13.7109375" customWidth="1"/>
    <col min="2295" max="2297" width="12.7109375" customWidth="1"/>
    <col min="2299" max="2299" width="21" customWidth="1"/>
    <col min="2300" max="2300" width="36.5703125" customWidth="1"/>
    <col min="2547" max="2547" width="4.7109375" customWidth="1"/>
    <col min="2548" max="2548" width="30.7109375" customWidth="1"/>
    <col min="2549" max="2549" width="4.7109375" customWidth="1"/>
    <col min="2550" max="2550" width="13.7109375" customWidth="1"/>
    <col min="2551" max="2553" width="12.7109375" customWidth="1"/>
    <col min="2555" max="2555" width="21" customWidth="1"/>
    <col min="2556" max="2556" width="36.5703125" customWidth="1"/>
    <col min="2803" max="2803" width="4.7109375" customWidth="1"/>
    <col min="2804" max="2804" width="30.7109375" customWidth="1"/>
    <col min="2805" max="2805" width="4.7109375" customWidth="1"/>
    <col min="2806" max="2806" width="13.7109375" customWidth="1"/>
    <col min="2807" max="2809" width="12.7109375" customWidth="1"/>
    <col min="2811" max="2811" width="21" customWidth="1"/>
    <col min="2812" max="2812" width="36.5703125" customWidth="1"/>
    <col min="3059" max="3059" width="4.7109375" customWidth="1"/>
    <col min="3060" max="3060" width="30.7109375" customWidth="1"/>
    <col min="3061" max="3061" width="4.7109375" customWidth="1"/>
    <col min="3062" max="3062" width="13.7109375" customWidth="1"/>
    <col min="3063" max="3065" width="12.7109375" customWidth="1"/>
    <col min="3067" max="3067" width="21" customWidth="1"/>
    <col min="3068" max="3068" width="36.5703125" customWidth="1"/>
    <col min="3315" max="3315" width="4.7109375" customWidth="1"/>
    <col min="3316" max="3316" width="30.7109375" customWidth="1"/>
    <col min="3317" max="3317" width="4.7109375" customWidth="1"/>
    <col min="3318" max="3318" width="13.7109375" customWidth="1"/>
    <col min="3319" max="3321" width="12.7109375" customWidth="1"/>
    <col min="3323" max="3323" width="21" customWidth="1"/>
    <col min="3324" max="3324" width="36.5703125" customWidth="1"/>
    <col min="3571" max="3571" width="4.7109375" customWidth="1"/>
    <col min="3572" max="3572" width="30.7109375" customWidth="1"/>
    <col min="3573" max="3573" width="4.7109375" customWidth="1"/>
    <col min="3574" max="3574" width="13.7109375" customWidth="1"/>
    <col min="3575" max="3577" width="12.7109375" customWidth="1"/>
    <col min="3579" max="3579" width="21" customWidth="1"/>
    <col min="3580" max="3580" width="36.5703125" customWidth="1"/>
    <col min="3827" max="3827" width="4.7109375" customWidth="1"/>
    <col min="3828" max="3828" width="30.7109375" customWidth="1"/>
    <col min="3829" max="3829" width="4.7109375" customWidth="1"/>
    <col min="3830" max="3830" width="13.7109375" customWidth="1"/>
    <col min="3831" max="3833" width="12.7109375" customWidth="1"/>
    <col min="3835" max="3835" width="21" customWidth="1"/>
    <col min="3836" max="3836" width="36.5703125" customWidth="1"/>
    <col min="4083" max="4083" width="4.7109375" customWidth="1"/>
    <col min="4084" max="4084" width="30.7109375" customWidth="1"/>
    <col min="4085" max="4085" width="4.7109375" customWidth="1"/>
    <col min="4086" max="4086" width="13.7109375" customWidth="1"/>
    <col min="4087" max="4089" width="12.7109375" customWidth="1"/>
    <col min="4091" max="4091" width="21" customWidth="1"/>
    <col min="4092" max="4092" width="36.5703125" customWidth="1"/>
    <col min="4339" max="4339" width="4.7109375" customWidth="1"/>
    <col min="4340" max="4340" width="30.7109375" customWidth="1"/>
    <col min="4341" max="4341" width="4.7109375" customWidth="1"/>
    <col min="4342" max="4342" width="13.7109375" customWidth="1"/>
    <col min="4343" max="4345" width="12.7109375" customWidth="1"/>
    <col min="4347" max="4347" width="21" customWidth="1"/>
    <col min="4348" max="4348" width="36.5703125" customWidth="1"/>
    <col min="4595" max="4595" width="4.7109375" customWidth="1"/>
    <col min="4596" max="4596" width="30.7109375" customWidth="1"/>
    <col min="4597" max="4597" width="4.7109375" customWidth="1"/>
    <col min="4598" max="4598" width="13.7109375" customWidth="1"/>
    <col min="4599" max="4601" width="12.7109375" customWidth="1"/>
    <col min="4603" max="4603" width="21" customWidth="1"/>
    <col min="4604" max="4604" width="36.5703125" customWidth="1"/>
    <col min="4851" max="4851" width="4.7109375" customWidth="1"/>
    <col min="4852" max="4852" width="30.7109375" customWidth="1"/>
    <col min="4853" max="4853" width="4.7109375" customWidth="1"/>
    <col min="4854" max="4854" width="13.7109375" customWidth="1"/>
    <col min="4855" max="4857" width="12.7109375" customWidth="1"/>
    <col min="4859" max="4859" width="21" customWidth="1"/>
    <col min="4860" max="4860" width="36.5703125" customWidth="1"/>
    <col min="5107" max="5107" width="4.7109375" customWidth="1"/>
    <col min="5108" max="5108" width="30.7109375" customWidth="1"/>
    <col min="5109" max="5109" width="4.7109375" customWidth="1"/>
    <col min="5110" max="5110" width="13.7109375" customWidth="1"/>
    <col min="5111" max="5113" width="12.7109375" customWidth="1"/>
    <col min="5115" max="5115" width="21" customWidth="1"/>
    <col min="5116" max="5116" width="36.5703125" customWidth="1"/>
    <col min="5363" max="5363" width="4.7109375" customWidth="1"/>
    <col min="5364" max="5364" width="30.7109375" customWidth="1"/>
    <col min="5365" max="5365" width="4.7109375" customWidth="1"/>
    <col min="5366" max="5366" width="13.7109375" customWidth="1"/>
    <col min="5367" max="5369" width="12.7109375" customWidth="1"/>
    <col min="5371" max="5371" width="21" customWidth="1"/>
    <col min="5372" max="5372" width="36.5703125" customWidth="1"/>
    <col min="5619" max="5619" width="4.7109375" customWidth="1"/>
    <col min="5620" max="5620" width="30.7109375" customWidth="1"/>
    <col min="5621" max="5621" width="4.7109375" customWidth="1"/>
    <col min="5622" max="5622" width="13.7109375" customWidth="1"/>
    <col min="5623" max="5625" width="12.7109375" customWidth="1"/>
    <col min="5627" max="5627" width="21" customWidth="1"/>
    <col min="5628" max="5628" width="36.5703125" customWidth="1"/>
    <col min="5875" max="5875" width="4.7109375" customWidth="1"/>
    <col min="5876" max="5876" width="30.7109375" customWidth="1"/>
    <col min="5877" max="5877" width="4.7109375" customWidth="1"/>
    <col min="5878" max="5878" width="13.7109375" customWidth="1"/>
    <col min="5879" max="5881" width="12.7109375" customWidth="1"/>
    <col min="5883" max="5883" width="21" customWidth="1"/>
    <col min="5884" max="5884" width="36.5703125" customWidth="1"/>
    <col min="6131" max="6131" width="4.7109375" customWidth="1"/>
    <col min="6132" max="6132" width="30.7109375" customWidth="1"/>
    <col min="6133" max="6133" width="4.7109375" customWidth="1"/>
    <col min="6134" max="6134" width="13.7109375" customWidth="1"/>
    <col min="6135" max="6137" width="12.7109375" customWidth="1"/>
    <col min="6139" max="6139" width="21" customWidth="1"/>
    <col min="6140" max="6140" width="36.5703125" customWidth="1"/>
    <col min="6387" max="6387" width="4.7109375" customWidth="1"/>
    <col min="6388" max="6388" width="30.7109375" customWidth="1"/>
    <col min="6389" max="6389" width="4.7109375" customWidth="1"/>
    <col min="6390" max="6390" width="13.7109375" customWidth="1"/>
    <col min="6391" max="6393" width="12.7109375" customWidth="1"/>
    <col min="6395" max="6395" width="21" customWidth="1"/>
    <col min="6396" max="6396" width="36.5703125" customWidth="1"/>
    <col min="6643" max="6643" width="4.7109375" customWidth="1"/>
    <col min="6644" max="6644" width="30.7109375" customWidth="1"/>
    <col min="6645" max="6645" width="4.7109375" customWidth="1"/>
    <col min="6646" max="6646" width="13.7109375" customWidth="1"/>
    <col min="6647" max="6649" width="12.7109375" customWidth="1"/>
    <col min="6651" max="6651" width="21" customWidth="1"/>
    <col min="6652" max="6652" width="36.5703125" customWidth="1"/>
    <col min="6899" max="6899" width="4.7109375" customWidth="1"/>
    <col min="6900" max="6900" width="30.7109375" customWidth="1"/>
    <col min="6901" max="6901" width="4.7109375" customWidth="1"/>
    <col min="6902" max="6902" width="13.7109375" customWidth="1"/>
    <col min="6903" max="6905" width="12.7109375" customWidth="1"/>
    <col min="6907" max="6907" width="21" customWidth="1"/>
    <col min="6908" max="6908" width="36.5703125" customWidth="1"/>
    <col min="7155" max="7155" width="4.7109375" customWidth="1"/>
    <col min="7156" max="7156" width="30.7109375" customWidth="1"/>
    <col min="7157" max="7157" width="4.7109375" customWidth="1"/>
    <col min="7158" max="7158" width="13.7109375" customWidth="1"/>
    <col min="7159" max="7161" width="12.7109375" customWidth="1"/>
    <col min="7163" max="7163" width="21" customWidth="1"/>
    <col min="7164" max="7164" width="36.5703125" customWidth="1"/>
    <col min="7411" max="7411" width="4.7109375" customWidth="1"/>
    <col min="7412" max="7412" width="30.7109375" customWidth="1"/>
    <col min="7413" max="7413" width="4.7109375" customWidth="1"/>
    <col min="7414" max="7414" width="13.7109375" customWidth="1"/>
    <col min="7415" max="7417" width="12.7109375" customWidth="1"/>
    <col min="7419" max="7419" width="21" customWidth="1"/>
    <col min="7420" max="7420" width="36.5703125" customWidth="1"/>
    <col min="7667" max="7667" width="4.7109375" customWidth="1"/>
    <col min="7668" max="7668" width="30.7109375" customWidth="1"/>
    <col min="7669" max="7669" width="4.7109375" customWidth="1"/>
    <col min="7670" max="7670" width="13.7109375" customWidth="1"/>
    <col min="7671" max="7673" width="12.7109375" customWidth="1"/>
    <col min="7675" max="7675" width="21" customWidth="1"/>
    <col min="7676" max="7676" width="36.5703125" customWidth="1"/>
    <col min="7923" max="7923" width="4.7109375" customWidth="1"/>
    <col min="7924" max="7924" width="30.7109375" customWidth="1"/>
    <col min="7925" max="7925" width="4.7109375" customWidth="1"/>
    <col min="7926" max="7926" width="13.7109375" customWidth="1"/>
    <col min="7927" max="7929" width="12.7109375" customWidth="1"/>
    <col min="7931" max="7931" width="21" customWidth="1"/>
    <col min="7932" max="7932" width="36.5703125" customWidth="1"/>
    <col min="8179" max="8179" width="4.7109375" customWidth="1"/>
    <col min="8180" max="8180" width="30.7109375" customWidth="1"/>
    <col min="8181" max="8181" width="4.7109375" customWidth="1"/>
    <col min="8182" max="8182" width="13.7109375" customWidth="1"/>
    <col min="8183" max="8185" width="12.7109375" customWidth="1"/>
    <col min="8187" max="8187" width="21" customWidth="1"/>
    <col min="8188" max="8188" width="36.5703125" customWidth="1"/>
    <col min="8435" max="8435" width="4.7109375" customWidth="1"/>
    <col min="8436" max="8436" width="30.7109375" customWidth="1"/>
    <col min="8437" max="8437" width="4.7109375" customWidth="1"/>
    <col min="8438" max="8438" width="13.7109375" customWidth="1"/>
    <col min="8439" max="8441" width="12.7109375" customWidth="1"/>
    <col min="8443" max="8443" width="21" customWidth="1"/>
    <col min="8444" max="8444" width="36.5703125" customWidth="1"/>
    <col min="8691" max="8691" width="4.7109375" customWidth="1"/>
    <col min="8692" max="8692" width="30.7109375" customWidth="1"/>
    <col min="8693" max="8693" width="4.7109375" customWidth="1"/>
    <col min="8694" max="8694" width="13.7109375" customWidth="1"/>
    <col min="8695" max="8697" width="12.7109375" customWidth="1"/>
    <col min="8699" max="8699" width="21" customWidth="1"/>
    <col min="8700" max="8700" width="36.5703125" customWidth="1"/>
    <col min="8947" max="8947" width="4.7109375" customWidth="1"/>
    <col min="8948" max="8948" width="30.7109375" customWidth="1"/>
    <col min="8949" max="8949" width="4.7109375" customWidth="1"/>
    <col min="8950" max="8950" width="13.7109375" customWidth="1"/>
    <col min="8951" max="8953" width="12.7109375" customWidth="1"/>
    <col min="8955" max="8955" width="21" customWidth="1"/>
    <col min="8956" max="8956" width="36.5703125" customWidth="1"/>
    <col min="9203" max="9203" width="4.7109375" customWidth="1"/>
    <col min="9204" max="9204" width="30.7109375" customWidth="1"/>
    <col min="9205" max="9205" width="4.7109375" customWidth="1"/>
    <col min="9206" max="9206" width="13.7109375" customWidth="1"/>
    <col min="9207" max="9209" width="12.7109375" customWidth="1"/>
    <col min="9211" max="9211" width="21" customWidth="1"/>
    <col min="9212" max="9212" width="36.5703125" customWidth="1"/>
    <col min="9459" max="9459" width="4.7109375" customWidth="1"/>
    <col min="9460" max="9460" width="30.7109375" customWidth="1"/>
    <col min="9461" max="9461" width="4.7109375" customWidth="1"/>
    <col min="9462" max="9462" width="13.7109375" customWidth="1"/>
    <col min="9463" max="9465" width="12.7109375" customWidth="1"/>
    <col min="9467" max="9467" width="21" customWidth="1"/>
    <col min="9468" max="9468" width="36.5703125" customWidth="1"/>
    <col min="9715" max="9715" width="4.7109375" customWidth="1"/>
    <col min="9716" max="9716" width="30.7109375" customWidth="1"/>
    <col min="9717" max="9717" width="4.7109375" customWidth="1"/>
    <col min="9718" max="9718" width="13.7109375" customWidth="1"/>
    <col min="9719" max="9721" width="12.7109375" customWidth="1"/>
    <col min="9723" max="9723" width="21" customWidth="1"/>
    <col min="9724" max="9724" width="36.5703125" customWidth="1"/>
    <col min="9971" max="9971" width="4.7109375" customWidth="1"/>
    <col min="9972" max="9972" width="30.7109375" customWidth="1"/>
    <col min="9973" max="9973" width="4.7109375" customWidth="1"/>
    <col min="9974" max="9974" width="13.7109375" customWidth="1"/>
    <col min="9975" max="9977" width="12.7109375" customWidth="1"/>
    <col min="9979" max="9979" width="21" customWidth="1"/>
    <col min="9980" max="9980" width="36.5703125" customWidth="1"/>
    <col min="10227" max="10227" width="4.7109375" customWidth="1"/>
    <col min="10228" max="10228" width="30.7109375" customWidth="1"/>
    <col min="10229" max="10229" width="4.7109375" customWidth="1"/>
    <col min="10230" max="10230" width="13.7109375" customWidth="1"/>
    <col min="10231" max="10233" width="12.7109375" customWidth="1"/>
    <col min="10235" max="10235" width="21" customWidth="1"/>
    <col min="10236" max="10236" width="36.5703125" customWidth="1"/>
    <col min="10483" max="10483" width="4.7109375" customWidth="1"/>
    <col min="10484" max="10484" width="30.7109375" customWidth="1"/>
    <col min="10485" max="10485" width="4.7109375" customWidth="1"/>
    <col min="10486" max="10486" width="13.7109375" customWidth="1"/>
    <col min="10487" max="10489" width="12.7109375" customWidth="1"/>
    <col min="10491" max="10491" width="21" customWidth="1"/>
    <col min="10492" max="10492" width="36.5703125" customWidth="1"/>
    <col min="10739" max="10739" width="4.7109375" customWidth="1"/>
    <col min="10740" max="10740" width="30.7109375" customWidth="1"/>
    <col min="10741" max="10741" width="4.7109375" customWidth="1"/>
    <col min="10742" max="10742" width="13.7109375" customWidth="1"/>
    <col min="10743" max="10745" width="12.7109375" customWidth="1"/>
    <col min="10747" max="10747" width="21" customWidth="1"/>
    <col min="10748" max="10748" width="36.5703125" customWidth="1"/>
    <col min="10995" max="10995" width="4.7109375" customWidth="1"/>
    <col min="10996" max="10996" width="30.7109375" customWidth="1"/>
    <col min="10997" max="10997" width="4.7109375" customWidth="1"/>
    <col min="10998" max="10998" width="13.7109375" customWidth="1"/>
    <col min="10999" max="11001" width="12.7109375" customWidth="1"/>
    <col min="11003" max="11003" width="21" customWidth="1"/>
    <col min="11004" max="11004" width="36.5703125" customWidth="1"/>
    <col min="11251" max="11251" width="4.7109375" customWidth="1"/>
    <col min="11252" max="11252" width="30.7109375" customWidth="1"/>
    <col min="11253" max="11253" width="4.7109375" customWidth="1"/>
    <col min="11254" max="11254" width="13.7109375" customWidth="1"/>
    <col min="11255" max="11257" width="12.7109375" customWidth="1"/>
    <col min="11259" max="11259" width="21" customWidth="1"/>
    <col min="11260" max="11260" width="36.5703125" customWidth="1"/>
    <col min="11507" max="11507" width="4.7109375" customWidth="1"/>
    <col min="11508" max="11508" width="30.7109375" customWidth="1"/>
    <col min="11509" max="11509" width="4.7109375" customWidth="1"/>
    <col min="11510" max="11510" width="13.7109375" customWidth="1"/>
    <col min="11511" max="11513" width="12.7109375" customWidth="1"/>
    <col min="11515" max="11515" width="21" customWidth="1"/>
    <col min="11516" max="11516" width="36.5703125" customWidth="1"/>
    <col min="11763" max="11763" width="4.7109375" customWidth="1"/>
    <col min="11764" max="11764" width="30.7109375" customWidth="1"/>
    <col min="11765" max="11765" width="4.7109375" customWidth="1"/>
    <col min="11766" max="11766" width="13.7109375" customWidth="1"/>
    <col min="11767" max="11769" width="12.7109375" customWidth="1"/>
    <col min="11771" max="11771" width="21" customWidth="1"/>
    <col min="11772" max="11772" width="36.5703125" customWidth="1"/>
    <col min="12019" max="12019" width="4.7109375" customWidth="1"/>
    <col min="12020" max="12020" width="30.7109375" customWidth="1"/>
    <col min="12021" max="12021" width="4.7109375" customWidth="1"/>
    <col min="12022" max="12022" width="13.7109375" customWidth="1"/>
    <col min="12023" max="12025" width="12.7109375" customWidth="1"/>
    <col min="12027" max="12027" width="21" customWidth="1"/>
    <col min="12028" max="12028" width="36.5703125" customWidth="1"/>
    <col min="12275" max="12275" width="4.7109375" customWidth="1"/>
    <col min="12276" max="12276" width="30.7109375" customWidth="1"/>
    <col min="12277" max="12277" width="4.7109375" customWidth="1"/>
    <col min="12278" max="12278" width="13.7109375" customWidth="1"/>
    <col min="12279" max="12281" width="12.7109375" customWidth="1"/>
    <col min="12283" max="12283" width="21" customWidth="1"/>
    <col min="12284" max="12284" width="36.5703125" customWidth="1"/>
    <col min="12531" max="12531" width="4.7109375" customWidth="1"/>
    <col min="12532" max="12532" width="30.7109375" customWidth="1"/>
    <col min="12533" max="12533" width="4.7109375" customWidth="1"/>
    <col min="12534" max="12534" width="13.7109375" customWidth="1"/>
    <col min="12535" max="12537" width="12.7109375" customWidth="1"/>
    <col min="12539" max="12539" width="21" customWidth="1"/>
    <col min="12540" max="12540" width="36.5703125" customWidth="1"/>
    <col min="12787" max="12787" width="4.7109375" customWidth="1"/>
    <col min="12788" max="12788" width="30.7109375" customWidth="1"/>
    <col min="12789" max="12789" width="4.7109375" customWidth="1"/>
    <col min="12790" max="12790" width="13.7109375" customWidth="1"/>
    <col min="12791" max="12793" width="12.7109375" customWidth="1"/>
    <col min="12795" max="12795" width="21" customWidth="1"/>
    <col min="12796" max="12796" width="36.5703125" customWidth="1"/>
    <col min="13043" max="13043" width="4.7109375" customWidth="1"/>
    <col min="13044" max="13044" width="30.7109375" customWidth="1"/>
    <col min="13045" max="13045" width="4.7109375" customWidth="1"/>
    <col min="13046" max="13046" width="13.7109375" customWidth="1"/>
    <col min="13047" max="13049" width="12.7109375" customWidth="1"/>
    <col min="13051" max="13051" width="21" customWidth="1"/>
    <col min="13052" max="13052" width="36.5703125" customWidth="1"/>
    <col min="13299" max="13299" width="4.7109375" customWidth="1"/>
    <col min="13300" max="13300" width="30.7109375" customWidth="1"/>
    <col min="13301" max="13301" width="4.7109375" customWidth="1"/>
    <col min="13302" max="13302" width="13.7109375" customWidth="1"/>
    <col min="13303" max="13305" width="12.7109375" customWidth="1"/>
    <col min="13307" max="13307" width="21" customWidth="1"/>
    <col min="13308" max="13308" width="36.5703125" customWidth="1"/>
    <col min="13555" max="13555" width="4.7109375" customWidth="1"/>
    <col min="13556" max="13556" width="30.7109375" customWidth="1"/>
    <col min="13557" max="13557" width="4.7109375" customWidth="1"/>
    <col min="13558" max="13558" width="13.7109375" customWidth="1"/>
    <col min="13559" max="13561" width="12.7109375" customWidth="1"/>
    <col min="13563" max="13563" width="21" customWidth="1"/>
    <col min="13564" max="13564" width="36.5703125" customWidth="1"/>
    <col min="13811" max="13811" width="4.7109375" customWidth="1"/>
    <col min="13812" max="13812" width="30.7109375" customWidth="1"/>
    <col min="13813" max="13813" width="4.7109375" customWidth="1"/>
    <col min="13814" max="13814" width="13.7109375" customWidth="1"/>
    <col min="13815" max="13817" width="12.7109375" customWidth="1"/>
    <col min="13819" max="13819" width="21" customWidth="1"/>
    <col min="13820" max="13820" width="36.5703125" customWidth="1"/>
    <col min="14067" max="14067" width="4.7109375" customWidth="1"/>
    <col min="14068" max="14068" width="30.7109375" customWidth="1"/>
    <col min="14069" max="14069" width="4.7109375" customWidth="1"/>
    <col min="14070" max="14070" width="13.7109375" customWidth="1"/>
    <col min="14071" max="14073" width="12.7109375" customWidth="1"/>
    <col min="14075" max="14075" width="21" customWidth="1"/>
    <col min="14076" max="14076" width="36.5703125" customWidth="1"/>
    <col min="14323" max="14323" width="4.7109375" customWidth="1"/>
    <col min="14324" max="14324" width="30.7109375" customWidth="1"/>
    <col min="14325" max="14325" width="4.7109375" customWidth="1"/>
    <col min="14326" max="14326" width="13.7109375" customWidth="1"/>
    <col min="14327" max="14329" width="12.7109375" customWidth="1"/>
    <col min="14331" max="14331" width="21" customWidth="1"/>
    <col min="14332" max="14332" width="36.5703125" customWidth="1"/>
    <col min="14579" max="14579" width="4.7109375" customWidth="1"/>
    <col min="14580" max="14580" width="30.7109375" customWidth="1"/>
    <col min="14581" max="14581" width="4.7109375" customWidth="1"/>
    <col min="14582" max="14582" width="13.7109375" customWidth="1"/>
    <col min="14583" max="14585" width="12.7109375" customWidth="1"/>
    <col min="14587" max="14587" width="21" customWidth="1"/>
    <col min="14588" max="14588" width="36.5703125" customWidth="1"/>
    <col min="14835" max="14835" width="4.7109375" customWidth="1"/>
    <col min="14836" max="14836" width="30.7109375" customWidth="1"/>
    <col min="14837" max="14837" width="4.7109375" customWidth="1"/>
    <col min="14838" max="14838" width="13.7109375" customWidth="1"/>
    <col min="14839" max="14841" width="12.7109375" customWidth="1"/>
    <col min="14843" max="14843" width="21" customWidth="1"/>
    <col min="14844" max="14844" width="36.5703125" customWidth="1"/>
    <col min="15091" max="15091" width="4.7109375" customWidth="1"/>
    <col min="15092" max="15092" width="30.7109375" customWidth="1"/>
    <col min="15093" max="15093" width="4.7109375" customWidth="1"/>
    <col min="15094" max="15094" width="13.7109375" customWidth="1"/>
    <col min="15095" max="15097" width="12.7109375" customWidth="1"/>
    <col min="15099" max="15099" width="21" customWidth="1"/>
    <col min="15100" max="15100" width="36.5703125" customWidth="1"/>
    <col min="15347" max="15347" width="4.7109375" customWidth="1"/>
    <col min="15348" max="15348" width="30.7109375" customWidth="1"/>
    <col min="15349" max="15349" width="4.7109375" customWidth="1"/>
    <col min="15350" max="15350" width="13.7109375" customWidth="1"/>
    <col min="15351" max="15353" width="12.7109375" customWidth="1"/>
    <col min="15355" max="15355" width="21" customWidth="1"/>
    <col min="15356" max="15356" width="36.5703125" customWidth="1"/>
    <col min="15603" max="15603" width="4.7109375" customWidth="1"/>
    <col min="15604" max="15604" width="30.7109375" customWidth="1"/>
    <col min="15605" max="15605" width="4.7109375" customWidth="1"/>
    <col min="15606" max="15606" width="13.7109375" customWidth="1"/>
    <col min="15607" max="15609" width="12.7109375" customWidth="1"/>
    <col min="15611" max="15611" width="21" customWidth="1"/>
    <col min="15612" max="15612" width="36.5703125" customWidth="1"/>
    <col min="15859" max="15859" width="4.7109375" customWidth="1"/>
    <col min="15860" max="15860" width="30.7109375" customWidth="1"/>
    <col min="15861" max="15861" width="4.7109375" customWidth="1"/>
    <col min="15862" max="15862" width="13.7109375" customWidth="1"/>
    <col min="15863" max="15865" width="12.7109375" customWidth="1"/>
    <col min="15867" max="15867" width="21" customWidth="1"/>
    <col min="15868" max="15868" width="36.5703125" customWidth="1"/>
    <col min="16115" max="16115" width="4.7109375" customWidth="1"/>
    <col min="16116" max="16116" width="30.7109375" customWidth="1"/>
    <col min="16117" max="16117" width="4.7109375" customWidth="1"/>
    <col min="16118" max="16118" width="13.7109375" customWidth="1"/>
    <col min="16119" max="16121" width="12.7109375" customWidth="1"/>
    <col min="16123" max="16123" width="21" customWidth="1"/>
    <col min="16124" max="16124" width="36.5703125" customWidth="1"/>
  </cols>
  <sheetData>
    <row r="1" spans="1:6" ht="12.75" customHeight="1">
      <c r="B1" s="67" t="str">
        <f>+kan!B1</f>
        <v>IZGRADNJA KANALIZACIJSKEGA SISTEMA NA OBMOČJU</v>
      </c>
    </row>
    <row r="2" spans="1:6" ht="12.75" customHeight="1">
      <c r="B2" s="67" t="str">
        <f>+kan!B2</f>
        <v>AGLOMERACIJE HRVATINI - KANALIZACIJA KOLOMBAN PROTI</v>
      </c>
    </row>
    <row r="3" spans="1:6" ht="12.75" customHeight="1">
      <c r="B3" s="67" t="str">
        <f>+kan!B3</f>
        <v>CEREJU IN BOŽIČI PROTI PREMANČANU</v>
      </c>
    </row>
    <row r="4" spans="1:6" ht="12.75" customHeight="1">
      <c r="B4" s="67">
        <f>+kan!B4</f>
        <v>0</v>
      </c>
    </row>
    <row r="5" spans="1:6" ht="12.75" customHeight="1">
      <c r="B5" s="67" t="str">
        <f>+kan!B5</f>
        <v xml:space="preserve">FEKALNA KANALIZACIJA </v>
      </c>
    </row>
    <row r="7" spans="1:6" ht="12.75" customHeight="1">
      <c r="A7" s="33"/>
      <c r="B7" s="20"/>
      <c r="C7" s="86"/>
      <c r="D7" s="357"/>
      <c r="E7" s="357"/>
      <c r="F7" s="353"/>
    </row>
    <row r="8" spans="1:6" s="184" customFormat="1" ht="16.5" customHeight="1">
      <c r="A8" s="293" t="s">
        <v>515</v>
      </c>
      <c r="B8" s="373" t="s">
        <v>293</v>
      </c>
      <c r="C8" s="374" t="s">
        <v>393</v>
      </c>
      <c r="D8" s="375"/>
      <c r="E8" s="375"/>
      <c r="F8" s="409"/>
    </row>
    <row r="9" spans="1:6" s="184" customFormat="1" ht="12.75" customHeight="1">
      <c r="B9" s="377"/>
      <c r="C9" s="378"/>
      <c r="D9" s="375"/>
      <c r="E9" s="375"/>
      <c r="F9" s="409"/>
    </row>
    <row r="10" spans="1:6" s="184" customFormat="1" ht="20.25">
      <c r="B10" s="377"/>
      <c r="C10" s="410"/>
      <c r="D10" s="375"/>
      <c r="E10" s="375"/>
      <c r="F10" s="409"/>
    </row>
    <row r="11" spans="1:6" s="184" customFormat="1" ht="12.75" customHeight="1">
      <c r="B11" s="377"/>
      <c r="C11" s="378"/>
      <c r="D11" s="375"/>
      <c r="E11" s="375"/>
      <c r="F11" s="409"/>
    </row>
    <row r="12" spans="1:6" s="184" customFormat="1" ht="26.25">
      <c r="B12" s="299" t="s">
        <v>62</v>
      </c>
      <c r="D12" s="375"/>
      <c r="E12" s="375"/>
      <c r="F12" s="409"/>
    </row>
    <row r="13" spans="1:6" s="184" customFormat="1" ht="12.75" customHeight="1">
      <c r="B13" s="377"/>
      <c r="C13" s="300"/>
      <c r="D13" s="375"/>
      <c r="E13" s="375"/>
      <c r="F13" s="409"/>
    </row>
    <row r="14" spans="1:6" s="184" customFormat="1" ht="12.75" customHeight="1">
      <c r="A14" s="293">
        <v>1</v>
      </c>
      <c r="B14" s="301" t="s">
        <v>61</v>
      </c>
      <c r="D14" s="360"/>
      <c r="E14" s="358"/>
      <c r="F14" s="366">
        <f>F99</f>
        <v>0</v>
      </c>
    </row>
    <row r="15" spans="1:6" s="184" customFormat="1" ht="16.5" customHeight="1" thickBot="1">
      <c r="A15" s="293">
        <v>2</v>
      </c>
      <c r="B15" s="301" t="s">
        <v>179</v>
      </c>
      <c r="D15" s="360"/>
      <c r="E15" s="358"/>
      <c r="F15" s="367">
        <f>F157</f>
        <v>0</v>
      </c>
    </row>
    <row r="16" spans="1:6" s="184" customFormat="1" ht="12.75" customHeight="1">
      <c r="B16" s="301"/>
      <c r="D16" s="360"/>
      <c r="E16" s="358"/>
      <c r="F16" s="354"/>
    </row>
    <row r="17" spans="1:7" s="184" customFormat="1" ht="18.75" thickBot="1">
      <c r="A17" s="397"/>
      <c r="B17" s="432" t="s">
        <v>181</v>
      </c>
      <c r="C17" s="397"/>
      <c r="D17" s="433"/>
      <c r="E17" s="434"/>
      <c r="F17" s="436">
        <f>SUM(F14:F15)</f>
        <v>0</v>
      </c>
    </row>
    <row r="18" spans="1:7" s="184" customFormat="1" ht="12.75" customHeight="1" thickTop="1">
      <c r="A18" s="4"/>
      <c r="B18" s="4"/>
      <c r="C18" s="4"/>
      <c r="D18" s="358"/>
      <c r="E18" s="358"/>
      <c r="F18" s="355"/>
    </row>
    <row r="19" spans="1:7" s="184" customFormat="1" ht="20.25" customHeight="1" thickBot="1">
      <c r="A19" s="379"/>
      <c r="B19" s="227"/>
      <c r="C19" s="343"/>
      <c r="D19" s="358"/>
      <c r="E19" s="358"/>
      <c r="F19" s="411"/>
    </row>
    <row r="20" spans="1:7" s="184" customFormat="1" ht="12.75" customHeight="1" thickBot="1">
      <c r="A20" s="380">
        <v>1</v>
      </c>
      <c r="B20" s="470" t="s">
        <v>61</v>
      </c>
      <c r="C20" s="343"/>
      <c r="D20" s="358"/>
      <c r="E20" s="358"/>
      <c r="F20" s="411"/>
    </row>
    <row r="21" spans="1:7" s="184" customFormat="1" ht="12.75" customHeight="1">
      <c r="A21" s="381" t="s">
        <v>122</v>
      </c>
      <c r="B21" s="382" t="s">
        <v>123</v>
      </c>
      <c r="C21" s="383" t="s">
        <v>124</v>
      </c>
      <c r="D21" s="384" t="s">
        <v>125</v>
      </c>
      <c r="E21" s="385" t="s">
        <v>126</v>
      </c>
      <c r="F21" s="386" t="s">
        <v>127</v>
      </c>
      <c r="G21" s="113"/>
    </row>
    <row r="22" spans="1:7" s="184" customFormat="1" ht="12.75" customHeight="1" thickBot="1">
      <c r="A22" s="387"/>
      <c r="B22" s="388"/>
      <c r="C22" s="388" t="s">
        <v>128</v>
      </c>
      <c r="D22" s="389"/>
      <c r="E22" s="390" t="s">
        <v>129</v>
      </c>
      <c r="F22" s="391" t="s">
        <v>130</v>
      </c>
    </row>
    <row r="23" spans="1:7" s="184" customFormat="1" ht="12.75" customHeight="1">
      <c r="D23" s="392"/>
      <c r="E23" s="392"/>
      <c r="F23" s="412"/>
    </row>
    <row r="24" spans="1:7" s="181" customFormat="1" ht="12.75" customHeight="1">
      <c r="A24" s="404" t="s">
        <v>295</v>
      </c>
      <c r="D24" s="415"/>
      <c r="E24" s="415"/>
      <c r="F24" s="415"/>
    </row>
    <row r="25" spans="1:7" s="181" customFormat="1" ht="12.75" customHeight="1">
      <c r="A25" s="401" t="s">
        <v>296</v>
      </c>
      <c r="B25" s="401" t="s">
        <v>297</v>
      </c>
      <c r="D25" s="415"/>
      <c r="E25" s="415"/>
      <c r="F25" s="415"/>
    </row>
    <row r="26" spans="1:7" s="181" customFormat="1" ht="12.75" customHeight="1">
      <c r="A26" s="401" t="s">
        <v>298</v>
      </c>
      <c r="B26" s="401" t="s">
        <v>299</v>
      </c>
      <c r="D26" s="415"/>
      <c r="E26" s="415"/>
      <c r="F26" s="415"/>
    </row>
    <row r="27" spans="1:7" s="181" customFormat="1" ht="12.75" customHeight="1">
      <c r="A27" s="401" t="s">
        <v>298</v>
      </c>
      <c r="B27" s="401" t="s">
        <v>300</v>
      </c>
      <c r="D27" s="415"/>
      <c r="E27" s="415"/>
      <c r="F27" s="415"/>
    </row>
    <row r="28" spans="1:7" s="181" customFormat="1" ht="12.75" customHeight="1">
      <c r="A28" s="401" t="s">
        <v>298</v>
      </c>
      <c r="B28" s="401" t="s">
        <v>301</v>
      </c>
      <c r="D28" s="415"/>
      <c r="E28" s="415"/>
      <c r="F28" s="415"/>
    </row>
    <row r="29" spans="1:7" s="181" customFormat="1" ht="12.75" customHeight="1">
      <c r="A29" s="401" t="s">
        <v>298</v>
      </c>
      <c r="B29" s="401" t="s">
        <v>302</v>
      </c>
      <c r="D29" s="415"/>
      <c r="E29" s="415">
        <v>0</v>
      </c>
      <c r="F29" s="415"/>
    </row>
    <row r="30" spans="1:7" s="181" customFormat="1" ht="12.75" customHeight="1">
      <c r="B30" s="401" t="s">
        <v>134</v>
      </c>
      <c r="C30" s="401" t="s">
        <v>14</v>
      </c>
      <c r="D30" s="415">
        <v>110</v>
      </c>
      <c r="E30" s="415"/>
      <c r="F30" s="415">
        <f>D30*E30</f>
        <v>0</v>
      </c>
    </row>
    <row r="31" spans="1:7" s="181" customFormat="1" ht="12.75" customHeight="1">
      <c r="A31" s="406"/>
      <c r="D31" s="415"/>
      <c r="E31" s="415"/>
      <c r="F31" s="415"/>
    </row>
    <row r="32" spans="1:7" s="181" customFormat="1" ht="12.75" customHeight="1">
      <c r="A32" s="404" t="s">
        <v>303</v>
      </c>
      <c r="D32" s="415"/>
      <c r="E32" s="415"/>
      <c r="F32" s="415"/>
    </row>
    <row r="33" spans="1:6" s="181" customFormat="1" ht="12.75" customHeight="1">
      <c r="A33" s="407" t="s">
        <v>304</v>
      </c>
      <c r="D33" s="415"/>
      <c r="E33" s="415"/>
      <c r="F33" s="415"/>
    </row>
    <row r="34" spans="1:6" s="181" customFormat="1" ht="12.75" customHeight="1">
      <c r="A34" s="407" t="s">
        <v>305</v>
      </c>
      <c r="D34" s="415"/>
      <c r="E34" s="415"/>
      <c r="F34" s="415"/>
    </row>
    <row r="35" spans="1:6" s="181" customFormat="1" ht="12.75" customHeight="1">
      <c r="A35" s="407" t="s">
        <v>306</v>
      </c>
      <c r="D35" s="415"/>
      <c r="E35" s="415"/>
      <c r="F35" s="415"/>
    </row>
    <row r="36" spans="1:6" s="181" customFormat="1" ht="12.75" customHeight="1">
      <c r="A36" s="407" t="s">
        <v>307</v>
      </c>
      <c r="D36" s="415"/>
      <c r="E36" s="415"/>
      <c r="F36" s="415"/>
    </row>
    <row r="37" spans="1:6" s="181" customFormat="1" ht="12.75" customHeight="1">
      <c r="A37" s="407" t="s">
        <v>308</v>
      </c>
      <c r="D37" s="415"/>
      <c r="E37" s="415"/>
      <c r="F37" s="415"/>
    </row>
    <row r="38" spans="1:6" s="181" customFormat="1" ht="12.75" customHeight="1">
      <c r="A38" s="406"/>
      <c r="C38" s="181" t="s">
        <v>14</v>
      </c>
      <c r="D38" s="415">
        <v>15</v>
      </c>
      <c r="E38" s="415"/>
      <c r="F38" s="415">
        <f t="shared" ref="F38:F92" si="0">D38*E38</f>
        <v>0</v>
      </c>
    </row>
    <row r="39" spans="1:6" s="181" customFormat="1" ht="12.75" customHeight="1">
      <c r="A39" s="406"/>
      <c r="D39" s="415"/>
      <c r="E39" s="415"/>
      <c r="F39" s="415"/>
    </row>
    <row r="40" spans="1:6" s="181" customFormat="1" ht="12.75" customHeight="1">
      <c r="A40" s="401" t="s">
        <v>309</v>
      </c>
      <c r="D40" s="415"/>
      <c r="E40" s="415"/>
      <c r="F40" s="415"/>
    </row>
    <row r="41" spans="1:6" s="181" customFormat="1" ht="12.75" customHeight="1">
      <c r="A41" s="401" t="s">
        <v>298</v>
      </c>
      <c r="B41" s="401" t="s">
        <v>310</v>
      </c>
      <c r="D41" s="415"/>
      <c r="E41" s="415"/>
      <c r="F41" s="415"/>
    </row>
    <row r="42" spans="1:6" s="181" customFormat="1" ht="12.75" customHeight="1">
      <c r="A42" s="401" t="s">
        <v>298</v>
      </c>
      <c r="B42" s="401" t="s">
        <v>311</v>
      </c>
      <c r="D42" s="415"/>
      <c r="E42" s="415"/>
      <c r="F42" s="415"/>
    </row>
    <row r="43" spans="1:6" s="181" customFormat="1" ht="12.75" customHeight="1">
      <c r="A43" s="401" t="s">
        <v>298</v>
      </c>
      <c r="B43" s="401" t="s">
        <v>312</v>
      </c>
      <c r="D43" s="415"/>
      <c r="E43" s="415"/>
      <c r="F43" s="415"/>
    </row>
    <row r="44" spans="1:6" s="181" customFormat="1" ht="12.75" customHeight="1">
      <c r="A44" s="401" t="s">
        <v>298</v>
      </c>
      <c r="B44" s="401" t="s">
        <v>301</v>
      </c>
      <c r="D44" s="415"/>
      <c r="E44" s="415"/>
      <c r="F44" s="415"/>
    </row>
    <row r="45" spans="1:6" s="181" customFormat="1" ht="12.75" customHeight="1">
      <c r="A45" s="401" t="s">
        <v>298</v>
      </c>
      <c r="B45" s="401" t="s">
        <v>302</v>
      </c>
      <c r="D45" s="415"/>
      <c r="E45" s="415"/>
      <c r="F45" s="415"/>
    </row>
    <row r="46" spans="1:6" s="181" customFormat="1" ht="12.75" customHeight="1">
      <c r="B46" s="401" t="s">
        <v>313</v>
      </c>
      <c r="C46" s="401" t="s">
        <v>14</v>
      </c>
      <c r="D46" s="415">
        <v>5</v>
      </c>
      <c r="E46" s="415"/>
      <c r="F46" s="415">
        <f t="shared" si="0"/>
        <v>0</v>
      </c>
    </row>
    <row r="47" spans="1:6" s="181" customFormat="1" ht="12.75" customHeight="1">
      <c r="B47" s="401"/>
      <c r="C47" s="401"/>
      <c r="D47" s="415"/>
      <c r="E47" s="415"/>
      <c r="F47" s="415"/>
    </row>
    <row r="48" spans="1:6" s="181" customFormat="1" ht="12.75" customHeight="1">
      <c r="A48" s="401" t="s">
        <v>314</v>
      </c>
      <c r="D48" s="415"/>
      <c r="E48" s="415"/>
      <c r="F48" s="415"/>
    </row>
    <row r="49" spans="1:6" s="181" customFormat="1" ht="12.75" customHeight="1">
      <c r="A49" s="407" t="s">
        <v>516</v>
      </c>
      <c r="D49" s="415"/>
      <c r="E49" s="415"/>
      <c r="F49" s="415"/>
    </row>
    <row r="50" spans="1:6" s="181" customFormat="1" ht="12.75" customHeight="1">
      <c r="A50" s="407" t="s">
        <v>315</v>
      </c>
      <c r="D50" s="415"/>
      <c r="E50" s="415"/>
      <c r="F50" s="415"/>
    </row>
    <row r="51" spans="1:6" s="181" customFormat="1" ht="12.75" customHeight="1">
      <c r="A51" s="406"/>
      <c r="C51" s="181" t="s">
        <v>14</v>
      </c>
      <c r="D51" s="415">
        <v>110</v>
      </c>
      <c r="E51" s="415"/>
      <c r="F51" s="415">
        <f t="shared" si="0"/>
        <v>0</v>
      </c>
    </row>
    <row r="52" spans="1:6" s="181" customFormat="1" ht="12.75" customHeight="1">
      <c r="A52" s="406"/>
      <c r="D52" s="415"/>
      <c r="E52" s="415"/>
      <c r="F52" s="415"/>
    </row>
    <row r="53" spans="1:6" s="181" customFormat="1" ht="12.75" customHeight="1">
      <c r="A53" s="407" t="s">
        <v>316</v>
      </c>
      <c r="D53" s="415"/>
      <c r="E53" s="415"/>
      <c r="F53" s="415"/>
    </row>
    <row r="54" spans="1:6" s="181" customFormat="1" ht="12.75" customHeight="1">
      <c r="A54" s="408" t="s">
        <v>317</v>
      </c>
      <c r="D54" s="415"/>
      <c r="E54" s="415"/>
      <c r="F54" s="415"/>
    </row>
    <row r="55" spans="1:6" s="181" customFormat="1" ht="12.75" customHeight="1">
      <c r="A55" s="401"/>
      <c r="C55" s="181" t="s">
        <v>10</v>
      </c>
      <c r="D55" s="415">
        <v>1</v>
      </c>
      <c r="E55" s="415"/>
      <c r="F55" s="415">
        <f t="shared" si="0"/>
        <v>0</v>
      </c>
    </row>
    <row r="56" spans="1:6" s="181" customFormat="1" ht="12.75" customHeight="1">
      <c r="A56" s="401"/>
      <c r="D56" s="415"/>
      <c r="E56" s="415"/>
      <c r="F56" s="415"/>
    </row>
    <row r="57" spans="1:6" s="181" customFormat="1" ht="12.75" customHeight="1">
      <c r="A57" s="401" t="s">
        <v>318</v>
      </c>
      <c r="D57" s="415"/>
      <c r="E57" s="415"/>
      <c r="F57" s="415"/>
    </row>
    <row r="58" spans="1:6" s="181" customFormat="1" ht="12.75" customHeight="1">
      <c r="A58" s="407" t="s">
        <v>319</v>
      </c>
      <c r="D58" s="415"/>
      <c r="E58" s="415"/>
      <c r="F58" s="415"/>
    </row>
    <row r="59" spans="1:6" s="181" customFormat="1" ht="12.75" customHeight="1">
      <c r="A59" s="407" t="s">
        <v>320</v>
      </c>
      <c r="D59" s="415"/>
      <c r="E59" s="415"/>
      <c r="F59" s="415"/>
    </row>
    <row r="60" spans="1:6" s="181" customFormat="1" ht="12.75" customHeight="1">
      <c r="A60" s="407" t="s">
        <v>321</v>
      </c>
      <c r="D60" s="415"/>
      <c r="E60" s="415"/>
      <c r="F60" s="415"/>
    </row>
    <row r="61" spans="1:6" s="181" customFormat="1" ht="12.75" customHeight="1">
      <c r="A61" s="407" t="s">
        <v>322</v>
      </c>
      <c r="D61" s="415"/>
      <c r="E61" s="415"/>
      <c r="F61" s="415"/>
    </row>
    <row r="62" spans="1:6" s="181" customFormat="1" ht="12.75" customHeight="1">
      <c r="A62" s="407" t="s">
        <v>323</v>
      </c>
      <c r="D62" s="415"/>
      <c r="E62" s="415"/>
      <c r="F62" s="415"/>
    </row>
    <row r="63" spans="1:6" s="181" customFormat="1" ht="12.75" customHeight="1">
      <c r="A63" s="407" t="s">
        <v>324</v>
      </c>
      <c r="D63" s="415"/>
      <c r="E63" s="415"/>
      <c r="F63" s="415"/>
    </row>
    <row r="64" spans="1:6" s="181" customFormat="1" ht="12.75" customHeight="1">
      <c r="A64" s="401"/>
      <c r="C64" s="181" t="s">
        <v>10</v>
      </c>
      <c r="D64" s="415">
        <v>1</v>
      </c>
      <c r="E64" s="415"/>
      <c r="F64" s="415">
        <f t="shared" si="0"/>
        <v>0</v>
      </c>
    </row>
    <row r="65" spans="1:6" s="181" customFormat="1" ht="12.75" customHeight="1">
      <c r="A65" s="401"/>
      <c r="D65" s="415"/>
      <c r="E65" s="415"/>
      <c r="F65" s="415"/>
    </row>
    <row r="66" spans="1:6" s="181" customFormat="1" ht="12.75" customHeight="1">
      <c r="A66" s="401" t="s">
        <v>394</v>
      </c>
      <c r="D66" s="415"/>
      <c r="E66" s="415"/>
      <c r="F66" s="415"/>
    </row>
    <row r="67" spans="1:6" s="181" customFormat="1" ht="12.75" customHeight="1">
      <c r="A67" s="401" t="s">
        <v>395</v>
      </c>
      <c r="D67" s="415"/>
      <c r="E67" s="415"/>
      <c r="F67" s="415"/>
    </row>
    <row r="68" spans="1:6" s="181" customFormat="1" ht="12.75" customHeight="1">
      <c r="A68" s="401" t="s">
        <v>326</v>
      </c>
      <c r="D68" s="415"/>
      <c r="E68" s="415"/>
      <c r="F68" s="415"/>
    </row>
    <row r="69" spans="1:6" s="181" customFormat="1" ht="12.75" customHeight="1">
      <c r="A69" s="401" t="s">
        <v>396</v>
      </c>
      <c r="D69" s="415"/>
      <c r="E69" s="415"/>
      <c r="F69" s="415"/>
    </row>
    <row r="70" spans="1:6" s="181" customFormat="1" ht="12.75" customHeight="1">
      <c r="A70" s="401"/>
      <c r="C70" s="181" t="s">
        <v>10</v>
      </c>
      <c r="D70" s="415">
        <v>2</v>
      </c>
      <c r="E70" s="415"/>
      <c r="F70" s="415">
        <f t="shared" si="0"/>
        <v>0</v>
      </c>
    </row>
    <row r="71" spans="1:6" s="181" customFormat="1" ht="12.75" customHeight="1">
      <c r="A71" s="401"/>
      <c r="D71" s="415"/>
      <c r="E71" s="415"/>
      <c r="F71" s="415"/>
    </row>
    <row r="72" spans="1:6" s="181" customFormat="1" ht="12.75" customHeight="1">
      <c r="A72" s="401" t="s">
        <v>397</v>
      </c>
      <c r="D72" s="415"/>
      <c r="E72" s="415"/>
      <c r="F72" s="415"/>
    </row>
    <row r="73" spans="1:6" s="181" customFormat="1" ht="12.75" customHeight="1">
      <c r="A73" s="401" t="s">
        <v>398</v>
      </c>
      <c r="D73" s="415"/>
      <c r="E73" s="415"/>
      <c r="F73" s="415"/>
    </row>
    <row r="74" spans="1:6" s="181" customFormat="1" ht="12.75" customHeight="1">
      <c r="A74" s="401" t="s">
        <v>399</v>
      </c>
      <c r="D74" s="415"/>
      <c r="E74" s="415"/>
      <c r="F74" s="415"/>
    </row>
    <row r="75" spans="1:6" s="181" customFormat="1" ht="12.75" customHeight="1">
      <c r="A75" s="401" t="s">
        <v>332</v>
      </c>
      <c r="D75" s="415"/>
      <c r="E75" s="415"/>
      <c r="F75" s="415"/>
    </row>
    <row r="76" spans="1:6" s="181" customFormat="1" ht="12.75" customHeight="1">
      <c r="A76" s="401" t="s">
        <v>333</v>
      </c>
      <c r="D76" s="415"/>
      <c r="E76" s="415"/>
      <c r="F76" s="415"/>
    </row>
    <row r="77" spans="1:6" s="181" customFormat="1" ht="12.75" customHeight="1">
      <c r="A77" s="401"/>
      <c r="C77" s="181" t="s">
        <v>10</v>
      </c>
      <c r="D77" s="415">
        <v>2</v>
      </c>
      <c r="E77" s="415"/>
      <c r="F77" s="415">
        <f t="shared" si="0"/>
        <v>0</v>
      </c>
    </row>
    <row r="78" spans="1:6" s="181" customFormat="1" ht="12.75" customHeight="1">
      <c r="A78" s="401"/>
      <c r="D78" s="415"/>
      <c r="E78" s="415"/>
      <c r="F78" s="415"/>
    </row>
    <row r="79" spans="1:6" s="181" customFormat="1" ht="12.75" customHeight="1">
      <c r="A79" s="401" t="s">
        <v>334</v>
      </c>
      <c r="D79" s="415"/>
      <c r="E79" s="415"/>
      <c r="F79" s="415"/>
    </row>
    <row r="80" spans="1:6" s="181" customFormat="1" ht="12.75" customHeight="1">
      <c r="A80" s="401" t="s">
        <v>335</v>
      </c>
      <c r="D80" s="415"/>
      <c r="E80" s="415"/>
      <c r="F80" s="415"/>
    </row>
    <row r="81" spans="1:6" s="181" customFormat="1" ht="12.75" customHeight="1">
      <c r="A81" s="401" t="s">
        <v>400</v>
      </c>
      <c r="C81" s="181" t="s">
        <v>406</v>
      </c>
      <c r="D81" s="415">
        <v>1</v>
      </c>
      <c r="E81" s="415"/>
      <c r="F81" s="415">
        <f t="shared" si="0"/>
        <v>0</v>
      </c>
    </row>
    <row r="82" spans="1:6" s="181" customFormat="1" ht="12.75" customHeight="1">
      <c r="A82" s="406"/>
      <c r="D82" s="415"/>
      <c r="E82" s="415"/>
      <c r="F82" s="415"/>
    </row>
    <row r="83" spans="1:6" s="181" customFormat="1" ht="12.75" customHeight="1">
      <c r="A83" s="406"/>
      <c r="D83" s="415"/>
      <c r="E83" s="415"/>
      <c r="F83" s="415"/>
    </row>
    <row r="84" spans="1:6" s="181" customFormat="1" ht="12.75" customHeight="1">
      <c r="A84" s="401" t="s">
        <v>517</v>
      </c>
      <c r="D84" s="415"/>
      <c r="E84" s="415"/>
      <c r="F84" s="415"/>
    </row>
    <row r="85" spans="1:6" s="181" customFormat="1" ht="12.75" customHeight="1">
      <c r="A85" s="401" t="s">
        <v>337</v>
      </c>
      <c r="D85" s="415"/>
      <c r="E85" s="415"/>
      <c r="F85" s="415"/>
    </row>
    <row r="86" spans="1:6" s="181" customFormat="1" ht="12.75" customHeight="1">
      <c r="A86" s="401" t="s">
        <v>338</v>
      </c>
      <c r="D86" s="415"/>
      <c r="E86" s="415"/>
      <c r="F86" s="415"/>
    </row>
    <row r="87" spans="1:6" s="181" customFormat="1" ht="12.75" customHeight="1">
      <c r="A87" s="401" t="s">
        <v>339</v>
      </c>
      <c r="D87" s="415"/>
      <c r="E87" s="415"/>
      <c r="F87" s="415"/>
    </row>
    <row r="88" spans="1:6" s="181" customFormat="1" ht="12.75" customHeight="1">
      <c r="A88" s="401"/>
      <c r="C88" s="181" t="s">
        <v>12</v>
      </c>
      <c r="D88" s="415">
        <v>5</v>
      </c>
      <c r="E88" s="415"/>
      <c r="F88" s="415">
        <f t="shared" si="0"/>
        <v>0</v>
      </c>
    </row>
    <row r="89" spans="1:6" s="181" customFormat="1" ht="12.75" customHeight="1">
      <c r="A89" s="401"/>
      <c r="D89" s="415"/>
      <c r="E89" s="415"/>
      <c r="F89" s="415"/>
    </row>
    <row r="90" spans="1:6" s="181" customFormat="1" ht="12.75" customHeight="1">
      <c r="A90" s="401" t="s">
        <v>341</v>
      </c>
      <c r="D90" s="415"/>
      <c r="E90" s="415"/>
      <c r="F90" s="415"/>
    </row>
    <row r="91" spans="1:6" s="181" customFormat="1" ht="12.75" customHeight="1">
      <c r="A91" s="401" t="s">
        <v>342</v>
      </c>
      <c r="D91" s="415"/>
      <c r="E91" s="415"/>
      <c r="F91" s="415"/>
    </row>
    <row r="92" spans="1:6" s="181" customFormat="1" ht="12.75" customHeight="1">
      <c r="A92" s="401"/>
      <c r="C92" s="181" t="s">
        <v>406</v>
      </c>
      <c r="D92" s="415">
        <v>1</v>
      </c>
      <c r="E92" s="415"/>
      <c r="F92" s="415">
        <f t="shared" si="0"/>
        <v>0</v>
      </c>
    </row>
    <row r="93" spans="1:6" s="181" customFormat="1" ht="12.75" customHeight="1">
      <c r="A93" s="401"/>
      <c r="D93" s="415"/>
      <c r="E93" s="415"/>
      <c r="F93" s="415"/>
    </row>
    <row r="94" spans="1:6" s="181" customFormat="1" ht="12.75" customHeight="1">
      <c r="A94" s="401" t="s">
        <v>343</v>
      </c>
      <c r="D94" s="415"/>
      <c r="E94" s="415"/>
      <c r="F94" s="415"/>
    </row>
    <row r="95" spans="1:6" s="181" customFormat="1" ht="12.75" customHeight="1">
      <c r="A95" s="401" t="s">
        <v>344</v>
      </c>
      <c r="D95" s="415"/>
      <c r="E95" s="415"/>
      <c r="F95" s="415"/>
    </row>
    <row r="96" spans="1:6" s="181" customFormat="1" ht="12.75" customHeight="1">
      <c r="A96" s="401" t="s">
        <v>345</v>
      </c>
      <c r="D96" s="415"/>
      <c r="E96" s="415"/>
      <c r="F96" s="415"/>
    </row>
    <row r="97" spans="1:6" s="181" customFormat="1" ht="12.75" customHeight="1">
      <c r="A97" s="401"/>
      <c r="C97" s="181" t="s">
        <v>406</v>
      </c>
      <c r="D97" s="415">
        <v>1</v>
      </c>
      <c r="E97" s="415"/>
      <c r="F97" s="415">
        <f t="shared" ref="F97" si="1">D97*E97</f>
        <v>0</v>
      </c>
    </row>
    <row r="98" spans="1:6" s="184" customFormat="1" ht="12.75" customHeight="1">
      <c r="A98" s="394"/>
      <c r="D98" s="392"/>
      <c r="E98" s="392">
        <v>0</v>
      </c>
      <c r="F98" s="409"/>
    </row>
    <row r="99" spans="1:6" s="184" customFormat="1" ht="12.75" customHeight="1" thickBot="1">
      <c r="A99" s="396">
        <v>1</v>
      </c>
      <c r="B99" s="361" t="s">
        <v>61</v>
      </c>
      <c r="C99" s="397"/>
      <c r="D99" s="398"/>
      <c r="E99" s="399" t="s">
        <v>404</v>
      </c>
      <c r="F99" s="413">
        <f>SUM(F30:F97)</f>
        <v>0</v>
      </c>
    </row>
    <row r="100" spans="1:6" s="184" customFormat="1" ht="12.75" customHeight="1" thickTop="1">
      <c r="A100" s="394"/>
      <c r="D100" s="392"/>
      <c r="E100" s="392">
        <v>0</v>
      </c>
      <c r="F100" s="409"/>
    </row>
    <row r="101" spans="1:6" s="184" customFormat="1" ht="12.75" customHeight="1" thickBot="1">
      <c r="A101" s="394"/>
      <c r="D101" s="392"/>
      <c r="E101" s="392">
        <v>0</v>
      </c>
      <c r="F101" s="409"/>
    </row>
    <row r="102" spans="1:6" s="184" customFormat="1" ht="12.75" customHeight="1" thickBot="1">
      <c r="A102" s="380">
        <v>1</v>
      </c>
      <c r="B102" s="470" t="s">
        <v>407</v>
      </c>
      <c r="D102" s="392"/>
      <c r="E102" s="392">
        <v>0</v>
      </c>
      <c r="F102" s="409"/>
    </row>
    <row r="103" spans="1:6" s="184" customFormat="1" ht="12.75" customHeight="1">
      <c r="A103" s="394"/>
      <c r="D103" s="392"/>
      <c r="E103" s="392">
        <v>0</v>
      </c>
      <c r="F103" s="409"/>
    </row>
    <row r="104" spans="1:6" s="181" customFormat="1" ht="12.75" customHeight="1">
      <c r="A104" s="407" t="s">
        <v>356</v>
      </c>
      <c r="D104" s="415"/>
      <c r="E104" s="415">
        <v>0</v>
      </c>
      <c r="F104" s="415"/>
    </row>
    <row r="105" spans="1:6" s="181" customFormat="1" ht="12.75" customHeight="1">
      <c r="A105" s="407" t="s">
        <v>519</v>
      </c>
      <c r="D105" s="415"/>
      <c r="E105" s="415">
        <v>0</v>
      </c>
      <c r="F105" s="415"/>
    </row>
    <row r="106" spans="1:6" s="181" customFormat="1" ht="12.75" customHeight="1">
      <c r="A106" s="407" t="s">
        <v>357</v>
      </c>
      <c r="D106" s="415"/>
      <c r="E106" s="415">
        <v>0</v>
      </c>
      <c r="F106" s="415"/>
    </row>
    <row r="107" spans="1:6" s="181" customFormat="1" ht="12.75" customHeight="1">
      <c r="A107" s="407"/>
      <c r="C107" s="181" t="s">
        <v>14</v>
      </c>
      <c r="D107" s="415">
        <v>116</v>
      </c>
      <c r="E107" s="415"/>
      <c r="F107" s="415">
        <f>D107*E107</f>
        <v>0</v>
      </c>
    </row>
    <row r="108" spans="1:6" s="181" customFormat="1" ht="12.75" customHeight="1">
      <c r="A108" s="407"/>
      <c r="D108" s="415"/>
      <c r="E108" s="415"/>
      <c r="F108" s="415"/>
    </row>
    <row r="109" spans="1:6" s="181" customFormat="1" ht="12.75" customHeight="1">
      <c r="A109" s="407" t="s">
        <v>359</v>
      </c>
      <c r="D109" s="415"/>
      <c r="E109" s="415"/>
      <c r="F109" s="415"/>
    </row>
    <row r="110" spans="1:6" s="181" customFormat="1" ht="12.75" customHeight="1">
      <c r="A110" s="407" t="s">
        <v>520</v>
      </c>
      <c r="D110" s="415"/>
      <c r="E110" s="415"/>
      <c r="F110" s="415"/>
    </row>
    <row r="111" spans="1:6" s="181" customFormat="1" ht="12.75" customHeight="1">
      <c r="A111" s="407" t="s">
        <v>360</v>
      </c>
      <c r="D111" s="415"/>
      <c r="E111" s="415"/>
      <c r="F111" s="415"/>
    </row>
    <row r="112" spans="1:6" s="181" customFormat="1" ht="12.75" customHeight="1">
      <c r="A112" s="407"/>
      <c r="C112" s="181" t="s">
        <v>406</v>
      </c>
      <c r="D112" s="415">
        <v>5</v>
      </c>
      <c r="E112" s="415"/>
      <c r="F112" s="415">
        <f t="shared" ref="F112:F155" si="2">D112*E112</f>
        <v>0</v>
      </c>
    </row>
    <row r="113" spans="1:6" s="181" customFormat="1" ht="12.75" customHeight="1">
      <c r="A113" s="407"/>
      <c r="D113" s="415"/>
      <c r="E113" s="415"/>
      <c r="F113" s="415"/>
    </row>
    <row r="114" spans="1:6" s="181" customFormat="1" ht="12.75" customHeight="1">
      <c r="A114" s="401" t="s">
        <v>362</v>
      </c>
      <c r="D114" s="415"/>
      <c r="E114" s="415"/>
      <c r="F114" s="415"/>
    </row>
    <row r="115" spans="1:6" s="181" customFormat="1" ht="12.75" customHeight="1">
      <c r="A115" s="401" t="s">
        <v>363</v>
      </c>
      <c r="D115" s="415"/>
      <c r="E115" s="415"/>
      <c r="F115" s="415"/>
    </row>
    <row r="116" spans="1:6" s="181" customFormat="1" ht="12.75" customHeight="1">
      <c r="A116" s="407" t="s">
        <v>364</v>
      </c>
      <c r="D116" s="415"/>
      <c r="E116" s="415"/>
      <c r="F116" s="415"/>
    </row>
    <row r="117" spans="1:6" s="181" customFormat="1" ht="12.75" customHeight="1">
      <c r="A117" s="407" t="s">
        <v>365</v>
      </c>
      <c r="D117" s="415"/>
      <c r="E117" s="415"/>
      <c r="F117" s="415"/>
    </row>
    <row r="118" spans="1:6" s="181" customFormat="1" ht="12.75" customHeight="1">
      <c r="A118" s="407" t="s">
        <v>366</v>
      </c>
      <c r="D118" s="415"/>
      <c r="E118" s="415"/>
      <c r="F118" s="415"/>
    </row>
    <row r="119" spans="1:6" s="181" customFormat="1" ht="12.75" customHeight="1">
      <c r="A119" s="407" t="s">
        <v>367</v>
      </c>
      <c r="D119" s="415"/>
      <c r="E119" s="415"/>
      <c r="F119" s="415"/>
    </row>
    <row r="120" spans="1:6" s="181" customFormat="1" ht="12.75" customHeight="1">
      <c r="A120" s="407" t="s">
        <v>368</v>
      </c>
      <c r="D120" s="415"/>
      <c r="E120" s="415"/>
      <c r="F120" s="415"/>
    </row>
    <row r="121" spans="1:6" s="181" customFormat="1" ht="12.75" customHeight="1">
      <c r="A121" s="407" t="s">
        <v>369</v>
      </c>
      <c r="D121" s="415"/>
      <c r="E121" s="415"/>
      <c r="F121" s="415"/>
    </row>
    <row r="122" spans="1:6" s="181" customFormat="1" ht="12.75" customHeight="1">
      <c r="A122" s="407" t="s">
        <v>370</v>
      </c>
      <c r="D122" s="415"/>
      <c r="E122" s="415"/>
      <c r="F122" s="415"/>
    </row>
    <row r="123" spans="1:6" s="181" customFormat="1" ht="12.75" customHeight="1">
      <c r="A123" s="407" t="s">
        <v>371</v>
      </c>
      <c r="D123" s="415"/>
      <c r="E123" s="415"/>
      <c r="F123" s="415"/>
    </row>
    <row r="124" spans="1:6" s="181" customFormat="1" ht="12.75" customHeight="1">
      <c r="A124" s="407" t="s">
        <v>372</v>
      </c>
      <c r="D124" s="415"/>
      <c r="E124" s="415"/>
      <c r="F124" s="415"/>
    </row>
    <row r="125" spans="1:6" s="181" customFormat="1" ht="12.75" customHeight="1">
      <c r="A125" s="401"/>
      <c r="C125" s="181" t="s">
        <v>408</v>
      </c>
      <c r="D125" s="415">
        <v>1</v>
      </c>
      <c r="E125" s="415"/>
      <c r="F125" s="415">
        <f t="shared" si="2"/>
        <v>0</v>
      </c>
    </row>
    <row r="126" spans="1:6" s="181" customFormat="1" ht="12.75" customHeight="1">
      <c r="A126" s="407"/>
      <c r="D126" s="415"/>
      <c r="E126" s="415"/>
      <c r="F126" s="415"/>
    </row>
    <row r="127" spans="1:6" s="181" customFormat="1" ht="12.75" customHeight="1">
      <c r="A127" s="401" t="s">
        <v>550</v>
      </c>
      <c r="D127" s="415"/>
      <c r="E127" s="415"/>
      <c r="F127" s="415"/>
    </row>
    <row r="128" spans="1:6" s="181" customFormat="1" ht="12.75" customHeight="1">
      <c r="A128" s="401" t="s">
        <v>374</v>
      </c>
      <c r="D128" s="415"/>
      <c r="E128" s="415"/>
      <c r="F128" s="415"/>
    </row>
    <row r="129" spans="1:6" s="181" customFormat="1" ht="12.75" customHeight="1">
      <c r="A129" s="401"/>
      <c r="C129" s="181" t="s">
        <v>10</v>
      </c>
      <c r="D129" s="415">
        <v>1</v>
      </c>
      <c r="E129" s="415"/>
      <c r="F129" s="415">
        <f t="shared" si="2"/>
        <v>0</v>
      </c>
    </row>
    <row r="130" spans="1:6" s="181" customFormat="1" ht="12.75" customHeight="1">
      <c r="A130" s="401"/>
      <c r="D130" s="415"/>
      <c r="E130" s="415"/>
      <c r="F130" s="415"/>
    </row>
    <row r="131" spans="1:6" s="181" customFormat="1" ht="12.75" customHeight="1">
      <c r="A131" s="404" t="s">
        <v>551</v>
      </c>
      <c r="D131" s="415"/>
      <c r="E131" s="415"/>
      <c r="F131" s="415"/>
    </row>
    <row r="132" spans="1:6" s="181" customFormat="1" ht="12.75" customHeight="1">
      <c r="A132" s="401" t="s">
        <v>376</v>
      </c>
      <c r="D132" s="415"/>
      <c r="E132" s="415"/>
      <c r="F132" s="415"/>
    </row>
    <row r="133" spans="1:6" s="181" customFormat="1" ht="12.75" customHeight="1">
      <c r="A133" s="401" t="s">
        <v>522</v>
      </c>
      <c r="D133" s="415"/>
      <c r="E133" s="415"/>
      <c r="F133" s="415"/>
    </row>
    <row r="134" spans="1:6" s="181" customFormat="1" ht="12.75" customHeight="1">
      <c r="A134" s="401" t="s">
        <v>377</v>
      </c>
      <c r="D134" s="415"/>
      <c r="E134" s="415"/>
      <c r="F134" s="415"/>
    </row>
    <row r="135" spans="1:6" s="181" customFormat="1" ht="12.75" customHeight="1">
      <c r="A135" s="401" t="s">
        <v>378</v>
      </c>
      <c r="D135" s="415"/>
      <c r="E135" s="415"/>
      <c r="F135" s="415"/>
    </row>
    <row r="136" spans="1:6" s="181" customFormat="1" ht="12.75" customHeight="1">
      <c r="A136" s="401" t="s">
        <v>379</v>
      </c>
      <c r="D136" s="415"/>
      <c r="E136" s="415"/>
      <c r="F136" s="415"/>
    </row>
    <row r="137" spans="1:6" s="181" customFormat="1" ht="12.75" customHeight="1">
      <c r="A137" s="401" t="s">
        <v>401</v>
      </c>
      <c r="D137" s="415"/>
      <c r="E137" s="415"/>
      <c r="F137" s="415"/>
    </row>
    <row r="138" spans="1:6" s="181" customFormat="1" ht="12.75" customHeight="1">
      <c r="A138" s="401"/>
      <c r="C138" s="181" t="s">
        <v>406</v>
      </c>
      <c r="D138" s="415">
        <v>1</v>
      </c>
      <c r="E138" s="415"/>
      <c r="F138" s="415">
        <f t="shared" si="2"/>
        <v>0</v>
      </c>
    </row>
    <row r="139" spans="1:6" s="181" customFormat="1" ht="12.75" customHeight="1">
      <c r="A139" s="401"/>
      <c r="D139" s="415"/>
      <c r="E139" s="415"/>
      <c r="F139" s="415"/>
    </row>
    <row r="140" spans="1:6" s="181" customFormat="1" ht="12.75" customHeight="1">
      <c r="A140" s="406" t="s">
        <v>552</v>
      </c>
      <c r="D140" s="415"/>
      <c r="E140" s="415"/>
      <c r="F140" s="415"/>
    </row>
    <row r="141" spans="1:6" s="181" customFormat="1" ht="12.75" customHeight="1">
      <c r="A141" s="406" t="s">
        <v>382</v>
      </c>
      <c r="D141" s="415"/>
      <c r="E141" s="415"/>
      <c r="F141" s="415"/>
    </row>
    <row r="142" spans="1:6" s="181" customFormat="1" ht="12.75" customHeight="1">
      <c r="A142" s="401" t="s">
        <v>402</v>
      </c>
      <c r="D142" s="415"/>
      <c r="E142" s="415"/>
      <c r="F142" s="415"/>
    </row>
    <row r="143" spans="1:6" s="181" customFormat="1" ht="12.75" customHeight="1">
      <c r="A143" s="407" t="s">
        <v>384</v>
      </c>
      <c r="D143" s="415"/>
      <c r="E143" s="415"/>
      <c r="F143" s="415"/>
    </row>
    <row r="144" spans="1:6" s="181" customFormat="1" ht="12.75" customHeight="1">
      <c r="A144" s="407" t="s">
        <v>367</v>
      </c>
      <c r="D144" s="415"/>
      <c r="E144" s="415"/>
      <c r="F144" s="415"/>
    </row>
    <row r="145" spans="1:6" s="181" customFormat="1" ht="12.75" customHeight="1">
      <c r="A145" s="407" t="s">
        <v>385</v>
      </c>
      <c r="D145" s="415"/>
      <c r="E145" s="415"/>
      <c r="F145" s="415"/>
    </row>
    <row r="146" spans="1:6" s="181" customFormat="1" ht="12.75" customHeight="1">
      <c r="A146" s="407" t="s">
        <v>386</v>
      </c>
      <c r="D146" s="415"/>
      <c r="E146" s="415"/>
      <c r="F146" s="415"/>
    </row>
    <row r="147" spans="1:6" s="181" customFormat="1" ht="12.75" customHeight="1">
      <c r="A147" s="407" t="s">
        <v>403</v>
      </c>
      <c r="D147" s="415"/>
      <c r="E147" s="415"/>
      <c r="F147" s="415"/>
    </row>
    <row r="148" spans="1:6" s="181" customFormat="1" ht="12.75" customHeight="1">
      <c r="A148" s="407" t="s">
        <v>388</v>
      </c>
      <c r="D148" s="415"/>
      <c r="E148" s="415"/>
      <c r="F148" s="415"/>
    </row>
    <row r="149" spans="1:6" s="181" customFormat="1" ht="12.75" customHeight="1">
      <c r="A149" s="407"/>
      <c r="C149" s="181" t="s">
        <v>406</v>
      </c>
      <c r="D149" s="415">
        <v>1</v>
      </c>
      <c r="E149" s="415"/>
      <c r="F149" s="415">
        <f t="shared" si="2"/>
        <v>0</v>
      </c>
    </row>
    <row r="150" spans="1:6" s="181" customFormat="1" ht="12.75" customHeight="1">
      <c r="A150" s="407"/>
      <c r="D150" s="415"/>
      <c r="E150" s="415"/>
      <c r="F150" s="415"/>
    </row>
    <row r="151" spans="1:6" s="181" customFormat="1" ht="12.75" customHeight="1">
      <c r="A151" s="401" t="s">
        <v>553</v>
      </c>
      <c r="D151" s="415"/>
      <c r="E151" s="415"/>
      <c r="F151" s="415"/>
    </row>
    <row r="152" spans="1:6" s="181" customFormat="1" ht="12.75" customHeight="1">
      <c r="A152" s="401" t="s">
        <v>389</v>
      </c>
      <c r="D152" s="415"/>
      <c r="E152" s="415"/>
      <c r="F152" s="415"/>
    </row>
    <row r="153" spans="1:6" s="181" customFormat="1" ht="12.75" customHeight="1">
      <c r="A153" s="401" t="s">
        <v>390</v>
      </c>
      <c r="D153" s="415"/>
      <c r="E153" s="415"/>
      <c r="F153" s="415"/>
    </row>
    <row r="154" spans="1:6" s="181" customFormat="1" ht="12.75" customHeight="1">
      <c r="A154" s="401" t="s">
        <v>391</v>
      </c>
      <c r="D154" s="415"/>
      <c r="E154" s="415"/>
      <c r="F154" s="415"/>
    </row>
    <row r="155" spans="1:6" s="181" customFormat="1" ht="12.75" customHeight="1">
      <c r="A155" s="401"/>
      <c r="C155" s="181" t="s">
        <v>406</v>
      </c>
      <c r="D155" s="415">
        <v>2</v>
      </c>
      <c r="E155" s="415"/>
      <c r="F155" s="415">
        <f t="shared" si="2"/>
        <v>0</v>
      </c>
    </row>
    <row r="156" spans="1:6" s="184" customFormat="1" ht="12.75" customHeight="1">
      <c r="A156" s="394"/>
      <c r="D156" s="409"/>
      <c r="E156" s="409"/>
      <c r="F156" s="409"/>
    </row>
    <row r="157" spans="1:6" s="184" customFormat="1" ht="12.75" customHeight="1" thickBot="1">
      <c r="A157" s="396">
        <v>1</v>
      </c>
      <c r="B157" s="361" t="s">
        <v>407</v>
      </c>
      <c r="C157" s="397"/>
      <c r="D157" s="398"/>
      <c r="E157" s="399" t="s">
        <v>404</v>
      </c>
      <c r="F157" s="414">
        <f>SUM(F107:F155)</f>
        <v>0</v>
      </c>
    </row>
    <row r="158" spans="1:6" s="184" customFormat="1" ht="12.75" customHeight="1" thickTop="1">
      <c r="A158" s="66"/>
      <c r="C158" s="395"/>
      <c r="D158" s="392"/>
      <c r="E158" s="375"/>
      <c r="F158" s="123"/>
    </row>
    <row r="159" spans="1:6" s="184" customFormat="1" ht="12.75" customHeight="1">
      <c r="A159" s="66"/>
      <c r="C159" s="395"/>
      <c r="D159" s="392"/>
      <c r="E159" s="375"/>
      <c r="F159" s="123"/>
    </row>
  </sheetData>
  <conditionalFormatting sqref="E29:E155">
    <cfRule type="cellIs" dxfId="0"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showZeros="0" topLeftCell="A55" zoomScalePageLayoutView="115" workbookViewId="0">
      <selection activeCell="E71" sqref="E71"/>
    </sheetView>
  </sheetViews>
  <sheetFormatPr defaultRowHeight="12.75" customHeight="1"/>
  <cols>
    <col min="1" max="1" width="4.7109375" style="57" customWidth="1"/>
    <col min="2" max="2" width="42.85546875" customWidth="1"/>
    <col min="3" max="3" width="9.28515625" style="80" customWidth="1"/>
    <col min="4" max="4" width="8.5703125" style="359" customWidth="1"/>
    <col min="5" max="5" width="21.28515625" style="369" customWidth="1"/>
    <col min="6" max="6" width="12.7109375" style="123" customWidth="1"/>
    <col min="243" max="243" width="4.7109375" customWidth="1"/>
    <col min="244" max="244" width="30.7109375" customWidth="1"/>
    <col min="245" max="245" width="4.7109375" customWidth="1"/>
    <col min="246" max="246" width="13.7109375" customWidth="1"/>
    <col min="247" max="249" width="12.7109375" customWidth="1"/>
    <col min="251" max="251" width="21" customWidth="1"/>
    <col min="252" max="252" width="36.5703125" customWidth="1"/>
    <col min="499" max="499" width="4.7109375" customWidth="1"/>
    <col min="500" max="500" width="30.7109375" customWidth="1"/>
    <col min="501" max="501" width="4.7109375" customWidth="1"/>
    <col min="502" max="502" width="13.7109375" customWidth="1"/>
    <col min="503" max="505" width="12.7109375" customWidth="1"/>
    <col min="507" max="507" width="21" customWidth="1"/>
    <col min="508" max="508" width="36.5703125" customWidth="1"/>
    <col min="755" max="755" width="4.7109375" customWidth="1"/>
    <col min="756" max="756" width="30.7109375" customWidth="1"/>
    <col min="757" max="757" width="4.7109375" customWidth="1"/>
    <col min="758" max="758" width="13.7109375" customWidth="1"/>
    <col min="759" max="761" width="12.7109375" customWidth="1"/>
    <col min="763" max="763" width="21" customWidth="1"/>
    <col min="764" max="764" width="36.5703125" customWidth="1"/>
    <col min="1011" max="1011" width="4.7109375" customWidth="1"/>
    <col min="1012" max="1012" width="30.7109375" customWidth="1"/>
    <col min="1013" max="1013" width="4.7109375" customWidth="1"/>
    <col min="1014" max="1014" width="13.7109375" customWidth="1"/>
    <col min="1015" max="1017" width="12.7109375" customWidth="1"/>
    <col min="1019" max="1019" width="21" customWidth="1"/>
    <col min="1020" max="1020" width="36.5703125" customWidth="1"/>
    <col min="1267" max="1267" width="4.7109375" customWidth="1"/>
    <col min="1268" max="1268" width="30.7109375" customWidth="1"/>
    <col min="1269" max="1269" width="4.7109375" customWidth="1"/>
    <col min="1270" max="1270" width="13.7109375" customWidth="1"/>
    <col min="1271" max="1273" width="12.7109375" customWidth="1"/>
    <col min="1275" max="1275" width="21" customWidth="1"/>
    <col min="1276" max="1276" width="36.5703125" customWidth="1"/>
    <col min="1523" max="1523" width="4.7109375" customWidth="1"/>
    <col min="1524" max="1524" width="30.7109375" customWidth="1"/>
    <col min="1525" max="1525" width="4.7109375" customWidth="1"/>
    <col min="1526" max="1526" width="13.7109375" customWidth="1"/>
    <col min="1527" max="1529" width="12.7109375" customWidth="1"/>
    <col min="1531" max="1531" width="21" customWidth="1"/>
    <col min="1532" max="1532" width="36.5703125" customWidth="1"/>
    <col min="1779" max="1779" width="4.7109375" customWidth="1"/>
    <col min="1780" max="1780" width="30.7109375" customWidth="1"/>
    <col min="1781" max="1781" width="4.7109375" customWidth="1"/>
    <col min="1782" max="1782" width="13.7109375" customWidth="1"/>
    <col min="1783" max="1785" width="12.7109375" customWidth="1"/>
    <col min="1787" max="1787" width="21" customWidth="1"/>
    <col min="1788" max="1788" width="36.5703125" customWidth="1"/>
    <col min="2035" max="2035" width="4.7109375" customWidth="1"/>
    <col min="2036" max="2036" width="30.7109375" customWidth="1"/>
    <col min="2037" max="2037" width="4.7109375" customWidth="1"/>
    <col min="2038" max="2038" width="13.7109375" customWidth="1"/>
    <col min="2039" max="2041" width="12.7109375" customWidth="1"/>
    <col min="2043" max="2043" width="21" customWidth="1"/>
    <col min="2044" max="2044" width="36.5703125" customWidth="1"/>
    <col min="2291" max="2291" width="4.7109375" customWidth="1"/>
    <col min="2292" max="2292" width="30.7109375" customWidth="1"/>
    <col min="2293" max="2293" width="4.7109375" customWidth="1"/>
    <col min="2294" max="2294" width="13.7109375" customWidth="1"/>
    <col min="2295" max="2297" width="12.7109375" customWidth="1"/>
    <col min="2299" max="2299" width="21" customWidth="1"/>
    <col min="2300" max="2300" width="36.5703125" customWidth="1"/>
    <col min="2547" max="2547" width="4.7109375" customWidth="1"/>
    <col min="2548" max="2548" width="30.7109375" customWidth="1"/>
    <col min="2549" max="2549" width="4.7109375" customWidth="1"/>
    <col min="2550" max="2550" width="13.7109375" customWidth="1"/>
    <col min="2551" max="2553" width="12.7109375" customWidth="1"/>
    <col min="2555" max="2555" width="21" customWidth="1"/>
    <col min="2556" max="2556" width="36.5703125" customWidth="1"/>
    <col min="2803" max="2803" width="4.7109375" customWidth="1"/>
    <col min="2804" max="2804" width="30.7109375" customWidth="1"/>
    <col min="2805" max="2805" width="4.7109375" customWidth="1"/>
    <col min="2806" max="2806" width="13.7109375" customWidth="1"/>
    <col min="2807" max="2809" width="12.7109375" customWidth="1"/>
    <col min="2811" max="2811" width="21" customWidth="1"/>
    <col min="2812" max="2812" width="36.5703125" customWidth="1"/>
    <col min="3059" max="3059" width="4.7109375" customWidth="1"/>
    <col min="3060" max="3060" width="30.7109375" customWidth="1"/>
    <col min="3061" max="3061" width="4.7109375" customWidth="1"/>
    <col min="3062" max="3062" width="13.7109375" customWidth="1"/>
    <col min="3063" max="3065" width="12.7109375" customWidth="1"/>
    <col min="3067" max="3067" width="21" customWidth="1"/>
    <col min="3068" max="3068" width="36.5703125" customWidth="1"/>
    <col min="3315" max="3315" width="4.7109375" customWidth="1"/>
    <col min="3316" max="3316" width="30.7109375" customWidth="1"/>
    <col min="3317" max="3317" width="4.7109375" customWidth="1"/>
    <col min="3318" max="3318" width="13.7109375" customWidth="1"/>
    <col min="3319" max="3321" width="12.7109375" customWidth="1"/>
    <col min="3323" max="3323" width="21" customWidth="1"/>
    <col min="3324" max="3324" width="36.5703125" customWidth="1"/>
    <col min="3571" max="3571" width="4.7109375" customWidth="1"/>
    <col min="3572" max="3572" width="30.7109375" customWidth="1"/>
    <col min="3573" max="3573" width="4.7109375" customWidth="1"/>
    <col min="3574" max="3574" width="13.7109375" customWidth="1"/>
    <col min="3575" max="3577" width="12.7109375" customWidth="1"/>
    <col min="3579" max="3579" width="21" customWidth="1"/>
    <col min="3580" max="3580" width="36.5703125" customWidth="1"/>
    <col min="3827" max="3827" width="4.7109375" customWidth="1"/>
    <col min="3828" max="3828" width="30.7109375" customWidth="1"/>
    <col min="3829" max="3829" width="4.7109375" customWidth="1"/>
    <col min="3830" max="3830" width="13.7109375" customWidth="1"/>
    <col min="3831" max="3833" width="12.7109375" customWidth="1"/>
    <col min="3835" max="3835" width="21" customWidth="1"/>
    <col min="3836" max="3836" width="36.5703125" customWidth="1"/>
    <col min="4083" max="4083" width="4.7109375" customWidth="1"/>
    <col min="4084" max="4084" width="30.7109375" customWidth="1"/>
    <col min="4085" max="4085" width="4.7109375" customWidth="1"/>
    <col min="4086" max="4086" width="13.7109375" customWidth="1"/>
    <col min="4087" max="4089" width="12.7109375" customWidth="1"/>
    <col min="4091" max="4091" width="21" customWidth="1"/>
    <col min="4092" max="4092" width="36.5703125" customWidth="1"/>
    <col min="4339" max="4339" width="4.7109375" customWidth="1"/>
    <col min="4340" max="4340" width="30.7109375" customWidth="1"/>
    <col min="4341" max="4341" width="4.7109375" customWidth="1"/>
    <col min="4342" max="4342" width="13.7109375" customWidth="1"/>
    <col min="4343" max="4345" width="12.7109375" customWidth="1"/>
    <col min="4347" max="4347" width="21" customWidth="1"/>
    <col min="4348" max="4348" width="36.5703125" customWidth="1"/>
    <col min="4595" max="4595" width="4.7109375" customWidth="1"/>
    <col min="4596" max="4596" width="30.7109375" customWidth="1"/>
    <col min="4597" max="4597" width="4.7109375" customWidth="1"/>
    <col min="4598" max="4598" width="13.7109375" customWidth="1"/>
    <col min="4599" max="4601" width="12.7109375" customWidth="1"/>
    <col min="4603" max="4603" width="21" customWidth="1"/>
    <col min="4604" max="4604" width="36.5703125" customWidth="1"/>
    <col min="4851" max="4851" width="4.7109375" customWidth="1"/>
    <col min="4852" max="4852" width="30.7109375" customWidth="1"/>
    <col min="4853" max="4853" width="4.7109375" customWidth="1"/>
    <col min="4854" max="4854" width="13.7109375" customWidth="1"/>
    <col min="4855" max="4857" width="12.7109375" customWidth="1"/>
    <col min="4859" max="4859" width="21" customWidth="1"/>
    <col min="4860" max="4860" width="36.5703125" customWidth="1"/>
    <col min="5107" max="5107" width="4.7109375" customWidth="1"/>
    <col min="5108" max="5108" width="30.7109375" customWidth="1"/>
    <col min="5109" max="5109" width="4.7109375" customWidth="1"/>
    <col min="5110" max="5110" width="13.7109375" customWidth="1"/>
    <col min="5111" max="5113" width="12.7109375" customWidth="1"/>
    <col min="5115" max="5115" width="21" customWidth="1"/>
    <col min="5116" max="5116" width="36.5703125" customWidth="1"/>
    <col min="5363" max="5363" width="4.7109375" customWidth="1"/>
    <col min="5364" max="5364" width="30.7109375" customWidth="1"/>
    <col min="5365" max="5365" width="4.7109375" customWidth="1"/>
    <col min="5366" max="5366" width="13.7109375" customWidth="1"/>
    <col min="5367" max="5369" width="12.7109375" customWidth="1"/>
    <col min="5371" max="5371" width="21" customWidth="1"/>
    <col min="5372" max="5372" width="36.5703125" customWidth="1"/>
    <col min="5619" max="5619" width="4.7109375" customWidth="1"/>
    <col min="5620" max="5620" width="30.7109375" customWidth="1"/>
    <col min="5621" max="5621" width="4.7109375" customWidth="1"/>
    <col min="5622" max="5622" width="13.7109375" customWidth="1"/>
    <col min="5623" max="5625" width="12.7109375" customWidth="1"/>
    <col min="5627" max="5627" width="21" customWidth="1"/>
    <col min="5628" max="5628" width="36.5703125" customWidth="1"/>
    <col min="5875" max="5875" width="4.7109375" customWidth="1"/>
    <col min="5876" max="5876" width="30.7109375" customWidth="1"/>
    <col min="5877" max="5877" width="4.7109375" customWidth="1"/>
    <col min="5878" max="5878" width="13.7109375" customWidth="1"/>
    <col min="5879" max="5881" width="12.7109375" customWidth="1"/>
    <col min="5883" max="5883" width="21" customWidth="1"/>
    <col min="5884" max="5884" width="36.5703125" customWidth="1"/>
    <col min="6131" max="6131" width="4.7109375" customWidth="1"/>
    <col min="6132" max="6132" width="30.7109375" customWidth="1"/>
    <col min="6133" max="6133" width="4.7109375" customWidth="1"/>
    <col min="6134" max="6134" width="13.7109375" customWidth="1"/>
    <col min="6135" max="6137" width="12.7109375" customWidth="1"/>
    <col min="6139" max="6139" width="21" customWidth="1"/>
    <col min="6140" max="6140" width="36.5703125" customWidth="1"/>
    <col min="6387" max="6387" width="4.7109375" customWidth="1"/>
    <col min="6388" max="6388" width="30.7109375" customWidth="1"/>
    <col min="6389" max="6389" width="4.7109375" customWidth="1"/>
    <col min="6390" max="6390" width="13.7109375" customWidth="1"/>
    <col min="6391" max="6393" width="12.7109375" customWidth="1"/>
    <col min="6395" max="6395" width="21" customWidth="1"/>
    <col min="6396" max="6396" width="36.5703125" customWidth="1"/>
    <col min="6643" max="6643" width="4.7109375" customWidth="1"/>
    <col min="6644" max="6644" width="30.7109375" customWidth="1"/>
    <col min="6645" max="6645" width="4.7109375" customWidth="1"/>
    <col min="6646" max="6646" width="13.7109375" customWidth="1"/>
    <col min="6647" max="6649" width="12.7109375" customWidth="1"/>
    <col min="6651" max="6651" width="21" customWidth="1"/>
    <col min="6652" max="6652" width="36.5703125" customWidth="1"/>
    <col min="6899" max="6899" width="4.7109375" customWidth="1"/>
    <col min="6900" max="6900" width="30.7109375" customWidth="1"/>
    <col min="6901" max="6901" width="4.7109375" customWidth="1"/>
    <col min="6902" max="6902" width="13.7109375" customWidth="1"/>
    <col min="6903" max="6905" width="12.7109375" customWidth="1"/>
    <col min="6907" max="6907" width="21" customWidth="1"/>
    <col min="6908" max="6908" width="36.5703125" customWidth="1"/>
    <col min="7155" max="7155" width="4.7109375" customWidth="1"/>
    <col min="7156" max="7156" width="30.7109375" customWidth="1"/>
    <col min="7157" max="7157" width="4.7109375" customWidth="1"/>
    <col min="7158" max="7158" width="13.7109375" customWidth="1"/>
    <col min="7159" max="7161" width="12.7109375" customWidth="1"/>
    <col min="7163" max="7163" width="21" customWidth="1"/>
    <col min="7164" max="7164" width="36.5703125" customWidth="1"/>
    <col min="7411" max="7411" width="4.7109375" customWidth="1"/>
    <col min="7412" max="7412" width="30.7109375" customWidth="1"/>
    <col min="7413" max="7413" width="4.7109375" customWidth="1"/>
    <col min="7414" max="7414" width="13.7109375" customWidth="1"/>
    <col min="7415" max="7417" width="12.7109375" customWidth="1"/>
    <col min="7419" max="7419" width="21" customWidth="1"/>
    <col min="7420" max="7420" width="36.5703125" customWidth="1"/>
    <col min="7667" max="7667" width="4.7109375" customWidth="1"/>
    <col min="7668" max="7668" width="30.7109375" customWidth="1"/>
    <col min="7669" max="7669" width="4.7109375" customWidth="1"/>
    <col min="7670" max="7670" width="13.7109375" customWidth="1"/>
    <col min="7671" max="7673" width="12.7109375" customWidth="1"/>
    <col min="7675" max="7675" width="21" customWidth="1"/>
    <col min="7676" max="7676" width="36.5703125" customWidth="1"/>
    <col min="7923" max="7923" width="4.7109375" customWidth="1"/>
    <col min="7924" max="7924" width="30.7109375" customWidth="1"/>
    <col min="7925" max="7925" width="4.7109375" customWidth="1"/>
    <col min="7926" max="7926" width="13.7109375" customWidth="1"/>
    <col min="7927" max="7929" width="12.7109375" customWidth="1"/>
    <col min="7931" max="7931" width="21" customWidth="1"/>
    <col min="7932" max="7932" width="36.5703125" customWidth="1"/>
    <col min="8179" max="8179" width="4.7109375" customWidth="1"/>
    <col min="8180" max="8180" width="30.7109375" customWidth="1"/>
    <col min="8181" max="8181" width="4.7109375" customWidth="1"/>
    <col min="8182" max="8182" width="13.7109375" customWidth="1"/>
    <col min="8183" max="8185" width="12.7109375" customWidth="1"/>
    <col min="8187" max="8187" width="21" customWidth="1"/>
    <col min="8188" max="8188" width="36.5703125" customWidth="1"/>
    <col min="8435" max="8435" width="4.7109375" customWidth="1"/>
    <col min="8436" max="8436" width="30.7109375" customWidth="1"/>
    <col min="8437" max="8437" width="4.7109375" customWidth="1"/>
    <col min="8438" max="8438" width="13.7109375" customWidth="1"/>
    <col min="8439" max="8441" width="12.7109375" customWidth="1"/>
    <col min="8443" max="8443" width="21" customWidth="1"/>
    <col min="8444" max="8444" width="36.5703125" customWidth="1"/>
    <col min="8691" max="8691" width="4.7109375" customWidth="1"/>
    <col min="8692" max="8692" width="30.7109375" customWidth="1"/>
    <col min="8693" max="8693" width="4.7109375" customWidth="1"/>
    <col min="8694" max="8694" width="13.7109375" customWidth="1"/>
    <col min="8695" max="8697" width="12.7109375" customWidth="1"/>
    <col min="8699" max="8699" width="21" customWidth="1"/>
    <col min="8700" max="8700" width="36.5703125" customWidth="1"/>
    <col min="8947" max="8947" width="4.7109375" customWidth="1"/>
    <col min="8948" max="8948" width="30.7109375" customWidth="1"/>
    <col min="8949" max="8949" width="4.7109375" customWidth="1"/>
    <col min="8950" max="8950" width="13.7109375" customWidth="1"/>
    <col min="8951" max="8953" width="12.7109375" customWidth="1"/>
    <col min="8955" max="8955" width="21" customWidth="1"/>
    <col min="8956" max="8956" width="36.5703125" customWidth="1"/>
    <col min="9203" max="9203" width="4.7109375" customWidth="1"/>
    <col min="9204" max="9204" width="30.7109375" customWidth="1"/>
    <col min="9205" max="9205" width="4.7109375" customWidth="1"/>
    <col min="9206" max="9206" width="13.7109375" customWidth="1"/>
    <col min="9207" max="9209" width="12.7109375" customWidth="1"/>
    <col min="9211" max="9211" width="21" customWidth="1"/>
    <col min="9212" max="9212" width="36.5703125" customWidth="1"/>
    <col min="9459" max="9459" width="4.7109375" customWidth="1"/>
    <col min="9460" max="9460" width="30.7109375" customWidth="1"/>
    <col min="9461" max="9461" width="4.7109375" customWidth="1"/>
    <col min="9462" max="9462" width="13.7109375" customWidth="1"/>
    <col min="9463" max="9465" width="12.7109375" customWidth="1"/>
    <col min="9467" max="9467" width="21" customWidth="1"/>
    <col min="9468" max="9468" width="36.5703125" customWidth="1"/>
    <col min="9715" max="9715" width="4.7109375" customWidth="1"/>
    <col min="9716" max="9716" width="30.7109375" customWidth="1"/>
    <col min="9717" max="9717" width="4.7109375" customWidth="1"/>
    <col min="9718" max="9718" width="13.7109375" customWidth="1"/>
    <col min="9719" max="9721" width="12.7109375" customWidth="1"/>
    <col min="9723" max="9723" width="21" customWidth="1"/>
    <col min="9724" max="9724" width="36.5703125" customWidth="1"/>
    <col min="9971" max="9971" width="4.7109375" customWidth="1"/>
    <col min="9972" max="9972" width="30.7109375" customWidth="1"/>
    <col min="9973" max="9973" width="4.7109375" customWidth="1"/>
    <col min="9974" max="9974" width="13.7109375" customWidth="1"/>
    <col min="9975" max="9977" width="12.7109375" customWidth="1"/>
    <col min="9979" max="9979" width="21" customWidth="1"/>
    <col min="9980" max="9980" width="36.5703125" customWidth="1"/>
    <col min="10227" max="10227" width="4.7109375" customWidth="1"/>
    <col min="10228" max="10228" width="30.7109375" customWidth="1"/>
    <col min="10229" max="10229" width="4.7109375" customWidth="1"/>
    <col min="10230" max="10230" width="13.7109375" customWidth="1"/>
    <col min="10231" max="10233" width="12.7109375" customWidth="1"/>
    <col min="10235" max="10235" width="21" customWidth="1"/>
    <col min="10236" max="10236" width="36.5703125" customWidth="1"/>
    <col min="10483" max="10483" width="4.7109375" customWidth="1"/>
    <col min="10484" max="10484" width="30.7109375" customWidth="1"/>
    <col min="10485" max="10485" width="4.7109375" customWidth="1"/>
    <col min="10486" max="10486" width="13.7109375" customWidth="1"/>
    <col min="10487" max="10489" width="12.7109375" customWidth="1"/>
    <col min="10491" max="10491" width="21" customWidth="1"/>
    <col min="10492" max="10492" width="36.5703125" customWidth="1"/>
    <col min="10739" max="10739" width="4.7109375" customWidth="1"/>
    <col min="10740" max="10740" width="30.7109375" customWidth="1"/>
    <col min="10741" max="10741" width="4.7109375" customWidth="1"/>
    <col min="10742" max="10742" width="13.7109375" customWidth="1"/>
    <col min="10743" max="10745" width="12.7109375" customWidth="1"/>
    <col min="10747" max="10747" width="21" customWidth="1"/>
    <col min="10748" max="10748" width="36.5703125" customWidth="1"/>
    <col min="10995" max="10995" width="4.7109375" customWidth="1"/>
    <col min="10996" max="10996" width="30.7109375" customWidth="1"/>
    <col min="10997" max="10997" width="4.7109375" customWidth="1"/>
    <col min="10998" max="10998" width="13.7109375" customWidth="1"/>
    <col min="10999" max="11001" width="12.7109375" customWidth="1"/>
    <col min="11003" max="11003" width="21" customWidth="1"/>
    <col min="11004" max="11004" width="36.5703125" customWidth="1"/>
    <col min="11251" max="11251" width="4.7109375" customWidth="1"/>
    <col min="11252" max="11252" width="30.7109375" customWidth="1"/>
    <col min="11253" max="11253" width="4.7109375" customWidth="1"/>
    <col min="11254" max="11254" width="13.7109375" customWidth="1"/>
    <col min="11255" max="11257" width="12.7109375" customWidth="1"/>
    <col min="11259" max="11259" width="21" customWidth="1"/>
    <col min="11260" max="11260" width="36.5703125" customWidth="1"/>
    <col min="11507" max="11507" width="4.7109375" customWidth="1"/>
    <col min="11508" max="11508" width="30.7109375" customWidth="1"/>
    <col min="11509" max="11509" width="4.7109375" customWidth="1"/>
    <col min="11510" max="11510" width="13.7109375" customWidth="1"/>
    <col min="11511" max="11513" width="12.7109375" customWidth="1"/>
    <col min="11515" max="11515" width="21" customWidth="1"/>
    <col min="11516" max="11516" width="36.5703125" customWidth="1"/>
    <col min="11763" max="11763" width="4.7109375" customWidth="1"/>
    <col min="11764" max="11764" width="30.7109375" customWidth="1"/>
    <col min="11765" max="11765" width="4.7109375" customWidth="1"/>
    <col min="11766" max="11766" width="13.7109375" customWidth="1"/>
    <col min="11767" max="11769" width="12.7109375" customWidth="1"/>
    <col min="11771" max="11771" width="21" customWidth="1"/>
    <col min="11772" max="11772" width="36.5703125" customWidth="1"/>
    <col min="12019" max="12019" width="4.7109375" customWidth="1"/>
    <col min="12020" max="12020" width="30.7109375" customWidth="1"/>
    <col min="12021" max="12021" width="4.7109375" customWidth="1"/>
    <col min="12022" max="12022" width="13.7109375" customWidth="1"/>
    <col min="12023" max="12025" width="12.7109375" customWidth="1"/>
    <col min="12027" max="12027" width="21" customWidth="1"/>
    <col min="12028" max="12028" width="36.5703125" customWidth="1"/>
    <col min="12275" max="12275" width="4.7109375" customWidth="1"/>
    <col min="12276" max="12276" width="30.7109375" customWidth="1"/>
    <col min="12277" max="12277" width="4.7109375" customWidth="1"/>
    <col min="12278" max="12278" width="13.7109375" customWidth="1"/>
    <col min="12279" max="12281" width="12.7109375" customWidth="1"/>
    <col min="12283" max="12283" width="21" customWidth="1"/>
    <col min="12284" max="12284" width="36.5703125" customWidth="1"/>
    <col min="12531" max="12531" width="4.7109375" customWidth="1"/>
    <col min="12532" max="12532" width="30.7109375" customWidth="1"/>
    <col min="12533" max="12533" width="4.7109375" customWidth="1"/>
    <col min="12534" max="12534" width="13.7109375" customWidth="1"/>
    <col min="12535" max="12537" width="12.7109375" customWidth="1"/>
    <col min="12539" max="12539" width="21" customWidth="1"/>
    <col min="12540" max="12540" width="36.5703125" customWidth="1"/>
    <col min="12787" max="12787" width="4.7109375" customWidth="1"/>
    <col min="12788" max="12788" width="30.7109375" customWidth="1"/>
    <col min="12789" max="12789" width="4.7109375" customWidth="1"/>
    <col min="12790" max="12790" width="13.7109375" customWidth="1"/>
    <col min="12791" max="12793" width="12.7109375" customWidth="1"/>
    <col min="12795" max="12795" width="21" customWidth="1"/>
    <col min="12796" max="12796" width="36.5703125" customWidth="1"/>
    <col min="13043" max="13043" width="4.7109375" customWidth="1"/>
    <col min="13044" max="13044" width="30.7109375" customWidth="1"/>
    <col min="13045" max="13045" width="4.7109375" customWidth="1"/>
    <col min="13046" max="13046" width="13.7109375" customWidth="1"/>
    <col min="13047" max="13049" width="12.7109375" customWidth="1"/>
    <col min="13051" max="13051" width="21" customWidth="1"/>
    <col min="13052" max="13052" width="36.5703125" customWidth="1"/>
    <col min="13299" max="13299" width="4.7109375" customWidth="1"/>
    <col min="13300" max="13300" width="30.7109375" customWidth="1"/>
    <col min="13301" max="13301" width="4.7109375" customWidth="1"/>
    <col min="13302" max="13302" width="13.7109375" customWidth="1"/>
    <col min="13303" max="13305" width="12.7109375" customWidth="1"/>
    <col min="13307" max="13307" width="21" customWidth="1"/>
    <col min="13308" max="13308" width="36.5703125" customWidth="1"/>
    <col min="13555" max="13555" width="4.7109375" customWidth="1"/>
    <col min="13556" max="13556" width="30.7109375" customWidth="1"/>
    <col min="13557" max="13557" width="4.7109375" customWidth="1"/>
    <col min="13558" max="13558" width="13.7109375" customWidth="1"/>
    <col min="13559" max="13561" width="12.7109375" customWidth="1"/>
    <col min="13563" max="13563" width="21" customWidth="1"/>
    <col min="13564" max="13564" width="36.5703125" customWidth="1"/>
    <col min="13811" max="13811" width="4.7109375" customWidth="1"/>
    <col min="13812" max="13812" width="30.7109375" customWidth="1"/>
    <col min="13813" max="13813" width="4.7109375" customWidth="1"/>
    <col min="13814" max="13814" width="13.7109375" customWidth="1"/>
    <col min="13815" max="13817" width="12.7109375" customWidth="1"/>
    <col min="13819" max="13819" width="21" customWidth="1"/>
    <col min="13820" max="13820" width="36.5703125" customWidth="1"/>
    <col min="14067" max="14067" width="4.7109375" customWidth="1"/>
    <col min="14068" max="14068" width="30.7109375" customWidth="1"/>
    <col min="14069" max="14069" width="4.7109375" customWidth="1"/>
    <col min="14070" max="14070" width="13.7109375" customWidth="1"/>
    <col min="14071" max="14073" width="12.7109375" customWidth="1"/>
    <col min="14075" max="14075" width="21" customWidth="1"/>
    <col min="14076" max="14076" width="36.5703125" customWidth="1"/>
    <col min="14323" max="14323" width="4.7109375" customWidth="1"/>
    <col min="14324" max="14324" width="30.7109375" customWidth="1"/>
    <col min="14325" max="14325" width="4.7109375" customWidth="1"/>
    <col min="14326" max="14326" width="13.7109375" customWidth="1"/>
    <col min="14327" max="14329" width="12.7109375" customWidth="1"/>
    <col min="14331" max="14331" width="21" customWidth="1"/>
    <col min="14332" max="14332" width="36.5703125" customWidth="1"/>
    <col min="14579" max="14579" width="4.7109375" customWidth="1"/>
    <col min="14580" max="14580" width="30.7109375" customWidth="1"/>
    <col min="14581" max="14581" width="4.7109375" customWidth="1"/>
    <col min="14582" max="14582" width="13.7109375" customWidth="1"/>
    <col min="14583" max="14585" width="12.7109375" customWidth="1"/>
    <col min="14587" max="14587" width="21" customWidth="1"/>
    <col min="14588" max="14588" width="36.5703125" customWidth="1"/>
    <col min="14835" max="14835" width="4.7109375" customWidth="1"/>
    <col min="14836" max="14836" width="30.7109375" customWidth="1"/>
    <col min="14837" max="14837" width="4.7109375" customWidth="1"/>
    <col min="14838" max="14838" width="13.7109375" customWidth="1"/>
    <col min="14839" max="14841" width="12.7109375" customWidth="1"/>
    <col min="14843" max="14843" width="21" customWidth="1"/>
    <col min="14844" max="14844" width="36.5703125" customWidth="1"/>
    <col min="15091" max="15091" width="4.7109375" customWidth="1"/>
    <col min="15092" max="15092" width="30.7109375" customWidth="1"/>
    <col min="15093" max="15093" width="4.7109375" customWidth="1"/>
    <col min="15094" max="15094" width="13.7109375" customWidth="1"/>
    <col min="15095" max="15097" width="12.7109375" customWidth="1"/>
    <col min="15099" max="15099" width="21" customWidth="1"/>
    <col min="15100" max="15100" width="36.5703125" customWidth="1"/>
    <col min="15347" max="15347" width="4.7109375" customWidth="1"/>
    <col min="15348" max="15348" width="30.7109375" customWidth="1"/>
    <col min="15349" max="15349" width="4.7109375" customWidth="1"/>
    <col min="15350" max="15350" width="13.7109375" customWidth="1"/>
    <col min="15351" max="15353" width="12.7109375" customWidth="1"/>
    <col min="15355" max="15355" width="21" customWidth="1"/>
    <col min="15356" max="15356" width="36.5703125" customWidth="1"/>
    <col min="15603" max="15603" width="4.7109375" customWidth="1"/>
    <col min="15604" max="15604" width="30.7109375" customWidth="1"/>
    <col min="15605" max="15605" width="4.7109375" customWidth="1"/>
    <col min="15606" max="15606" width="13.7109375" customWidth="1"/>
    <col min="15607" max="15609" width="12.7109375" customWidth="1"/>
    <col min="15611" max="15611" width="21" customWidth="1"/>
    <col min="15612" max="15612" width="36.5703125" customWidth="1"/>
    <col min="15859" max="15859" width="4.7109375" customWidth="1"/>
    <col min="15860" max="15860" width="30.7109375" customWidth="1"/>
    <col min="15861" max="15861" width="4.7109375" customWidth="1"/>
    <col min="15862" max="15862" width="13.7109375" customWidth="1"/>
    <col min="15863" max="15865" width="12.7109375" customWidth="1"/>
    <col min="15867" max="15867" width="21" customWidth="1"/>
    <col min="15868" max="15868" width="36.5703125" customWidth="1"/>
    <col min="16115" max="16115" width="4.7109375" customWidth="1"/>
    <col min="16116" max="16116" width="30.7109375" customWidth="1"/>
    <col min="16117" max="16117" width="4.7109375" customWidth="1"/>
    <col min="16118" max="16118" width="13.7109375" customWidth="1"/>
    <col min="16119" max="16121" width="12.7109375" customWidth="1"/>
    <col min="16123" max="16123" width="21" customWidth="1"/>
    <col min="16124" max="16124" width="36.5703125" customWidth="1"/>
  </cols>
  <sheetData>
    <row r="1" spans="1:6" ht="12.75" customHeight="1">
      <c r="B1" s="67" t="str">
        <f>+kan!B1</f>
        <v>IZGRADNJA KANALIZACIJSKEGA SISTEMA NA OBMOČJU</v>
      </c>
    </row>
    <row r="2" spans="1:6" ht="12.75" customHeight="1">
      <c r="B2" s="67" t="str">
        <f>+kan!B2</f>
        <v>AGLOMERACIJE HRVATINI - KANALIZACIJA KOLOMBAN PROTI</v>
      </c>
    </row>
    <row r="3" spans="1:6" ht="12.75" customHeight="1">
      <c r="B3" s="67" t="str">
        <f>+kan!B3</f>
        <v>CEREJU IN BOŽIČI PROTI PREMANČANU</v>
      </c>
    </row>
    <row r="4" spans="1:6" ht="12.75" customHeight="1">
      <c r="B4" s="67">
        <f>+kan!B4</f>
        <v>0</v>
      </c>
    </row>
    <row r="5" spans="1:6" ht="12.75" customHeight="1">
      <c r="B5" s="67" t="str">
        <f>+kan!B5</f>
        <v xml:space="preserve">FEKALNA KANALIZACIJA </v>
      </c>
    </row>
    <row r="7" spans="1:6" ht="12.75" customHeight="1" thickBot="1">
      <c r="A7" s="33"/>
      <c r="B7" s="20"/>
      <c r="C7" s="86"/>
      <c r="D7" s="357"/>
      <c r="E7" s="370"/>
      <c r="F7" s="353"/>
    </row>
    <row r="8" spans="1:6" s="184" customFormat="1" ht="16.5" customHeight="1" thickBot="1">
      <c r="A8" s="293" t="s">
        <v>524</v>
      </c>
      <c r="B8" s="486" t="s">
        <v>292</v>
      </c>
      <c r="C8" s="374" t="s">
        <v>294</v>
      </c>
      <c r="D8" s="392"/>
      <c r="E8" s="416"/>
      <c r="F8" s="409"/>
    </row>
    <row r="9" spans="1:6" s="184" customFormat="1" ht="12.75" customHeight="1" thickBot="1">
      <c r="B9" s="377"/>
      <c r="C9" s="378"/>
      <c r="D9" s="375"/>
      <c r="E9" s="416"/>
      <c r="F9" s="409"/>
    </row>
    <row r="10" spans="1:6" s="184" customFormat="1" ht="12.75" customHeight="1" thickBot="1">
      <c r="A10" s="417" t="s">
        <v>409</v>
      </c>
      <c r="B10" s="418" t="s">
        <v>410</v>
      </c>
      <c r="C10" s="419" t="s">
        <v>411</v>
      </c>
      <c r="D10" s="420" t="s">
        <v>412</v>
      </c>
      <c r="E10" s="421"/>
      <c r="F10" s="355"/>
    </row>
    <row r="11" spans="1:6" s="181" customFormat="1" ht="25.5">
      <c r="A11" s="424">
        <v>1</v>
      </c>
      <c r="B11" s="425" t="s">
        <v>413</v>
      </c>
      <c r="C11" s="424" t="s">
        <v>54</v>
      </c>
      <c r="D11" s="426">
        <v>1</v>
      </c>
      <c r="E11" s="427"/>
      <c r="F11" s="411"/>
    </row>
    <row r="12" spans="1:6" s="181" customFormat="1">
      <c r="A12" s="424">
        <v>2</v>
      </c>
      <c r="B12" s="425" t="s">
        <v>414</v>
      </c>
      <c r="C12" s="424" t="s">
        <v>54</v>
      </c>
      <c r="D12" s="426">
        <v>1</v>
      </c>
      <c r="E12" s="427"/>
      <c r="F12" s="428"/>
    </row>
    <row r="13" spans="1:6" s="181" customFormat="1" ht="25.5">
      <c r="A13" s="424">
        <v>3</v>
      </c>
      <c r="B13" s="425" t="s">
        <v>415</v>
      </c>
      <c r="C13" s="424" t="s">
        <v>10</v>
      </c>
      <c r="D13" s="426">
        <v>1</v>
      </c>
      <c r="E13" s="429" t="s">
        <v>491</v>
      </c>
      <c r="F13" s="123"/>
    </row>
    <row r="14" spans="1:6" s="181" customFormat="1">
      <c r="A14" s="424">
        <v>4</v>
      </c>
      <c r="B14" s="425" t="s">
        <v>416</v>
      </c>
      <c r="C14" s="424" t="s">
        <v>10</v>
      </c>
      <c r="D14" s="426">
        <v>3</v>
      </c>
      <c r="E14" s="429" t="s">
        <v>417</v>
      </c>
      <c r="F14" s="123"/>
    </row>
    <row r="15" spans="1:6" s="181" customFormat="1" ht="25.5">
      <c r="A15" s="424">
        <v>5</v>
      </c>
      <c r="B15" s="425" t="s">
        <v>418</v>
      </c>
      <c r="C15" s="424" t="s">
        <v>10</v>
      </c>
      <c r="D15" s="426">
        <v>1</v>
      </c>
      <c r="E15" s="429" t="s">
        <v>492</v>
      </c>
      <c r="F15" s="123"/>
    </row>
    <row r="16" spans="1:6" s="181" customFormat="1" ht="25.5">
      <c r="A16" s="424">
        <v>6</v>
      </c>
      <c r="B16" s="425" t="s">
        <v>419</v>
      </c>
      <c r="C16" s="424" t="s">
        <v>54</v>
      </c>
      <c r="D16" s="426">
        <v>1</v>
      </c>
      <c r="E16" s="429" t="s">
        <v>493</v>
      </c>
      <c r="F16" s="123"/>
    </row>
    <row r="17" spans="1:6" s="181" customFormat="1">
      <c r="A17" s="424">
        <v>7</v>
      </c>
      <c r="B17" s="425" t="s">
        <v>420</v>
      </c>
      <c r="C17" s="424" t="s">
        <v>10</v>
      </c>
      <c r="D17" s="426">
        <v>1</v>
      </c>
      <c r="E17" s="429" t="s">
        <v>421</v>
      </c>
      <c r="F17" s="123"/>
    </row>
    <row r="18" spans="1:6" s="181" customFormat="1">
      <c r="A18" s="424">
        <v>8</v>
      </c>
      <c r="B18" s="425" t="s">
        <v>422</v>
      </c>
      <c r="C18" s="424" t="s">
        <v>10</v>
      </c>
      <c r="D18" s="426">
        <v>1</v>
      </c>
      <c r="E18" s="429" t="s">
        <v>421</v>
      </c>
      <c r="F18" s="123"/>
    </row>
    <row r="19" spans="1:6" s="181" customFormat="1">
      <c r="A19" s="424">
        <v>9</v>
      </c>
      <c r="B19" s="425" t="s">
        <v>423</v>
      </c>
      <c r="C19" s="424" t="s">
        <v>10</v>
      </c>
      <c r="D19" s="426">
        <v>1</v>
      </c>
      <c r="E19" s="429" t="s">
        <v>494</v>
      </c>
      <c r="F19" s="123"/>
    </row>
    <row r="20" spans="1:6" s="181" customFormat="1" ht="25.5">
      <c r="A20" s="424">
        <v>10</v>
      </c>
      <c r="B20" s="425" t="s">
        <v>424</v>
      </c>
      <c r="C20" s="424" t="s">
        <v>54</v>
      </c>
      <c r="D20" s="426">
        <v>1</v>
      </c>
      <c r="E20" s="429" t="s">
        <v>495</v>
      </c>
      <c r="F20" s="123"/>
    </row>
    <row r="21" spans="1:6" s="181" customFormat="1" ht="25.5">
      <c r="A21" s="424">
        <v>11</v>
      </c>
      <c r="B21" s="425" t="s">
        <v>425</v>
      </c>
      <c r="C21" s="424" t="s">
        <v>54</v>
      </c>
      <c r="D21" s="426">
        <v>2</v>
      </c>
      <c r="E21" s="429" t="s">
        <v>426</v>
      </c>
      <c r="F21" s="123"/>
    </row>
    <row r="22" spans="1:6" s="181" customFormat="1">
      <c r="A22" s="424">
        <v>12</v>
      </c>
      <c r="B22" s="425" t="s">
        <v>427</v>
      </c>
      <c r="C22" s="424" t="s">
        <v>10</v>
      </c>
      <c r="D22" s="426">
        <v>1</v>
      </c>
      <c r="E22" s="429" t="s">
        <v>496</v>
      </c>
      <c r="F22" s="123"/>
    </row>
    <row r="23" spans="1:6" s="181" customFormat="1">
      <c r="A23" s="424">
        <v>13</v>
      </c>
      <c r="B23" s="425" t="s">
        <v>428</v>
      </c>
      <c r="C23" s="424" t="s">
        <v>10</v>
      </c>
      <c r="D23" s="426">
        <v>1</v>
      </c>
      <c r="E23" s="429" t="s">
        <v>497</v>
      </c>
      <c r="F23" s="123"/>
    </row>
    <row r="24" spans="1:6" s="181" customFormat="1">
      <c r="A24" s="424">
        <v>14</v>
      </c>
      <c r="B24" s="425" t="s">
        <v>429</v>
      </c>
      <c r="C24" s="424" t="s">
        <v>10</v>
      </c>
      <c r="D24" s="426">
        <v>1</v>
      </c>
      <c r="E24" s="429" t="s">
        <v>498</v>
      </c>
      <c r="F24" s="123"/>
    </row>
    <row r="25" spans="1:6" s="181" customFormat="1">
      <c r="A25" s="424">
        <v>15</v>
      </c>
      <c r="B25" s="425" t="s">
        <v>430</v>
      </c>
      <c r="C25" s="424" t="s">
        <v>10</v>
      </c>
      <c r="D25" s="426">
        <v>1</v>
      </c>
      <c r="E25" s="429" t="s">
        <v>499</v>
      </c>
      <c r="F25" s="123"/>
    </row>
    <row r="26" spans="1:6" s="181" customFormat="1">
      <c r="A26" s="424">
        <v>16</v>
      </c>
      <c r="B26" s="425" t="s">
        <v>431</v>
      </c>
      <c r="C26" s="424" t="s">
        <v>10</v>
      </c>
      <c r="D26" s="426">
        <v>1</v>
      </c>
      <c r="E26" s="429" t="s">
        <v>500</v>
      </c>
      <c r="F26" s="123"/>
    </row>
    <row r="27" spans="1:6" s="181" customFormat="1">
      <c r="A27" s="424">
        <v>17</v>
      </c>
      <c r="B27" s="425" t="s">
        <v>432</v>
      </c>
      <c r="C27" s="424" t="s">
        <v>10</v>
      </c>
      <c r="D27" s="426">
        <v>4</v>
      </c>
      <c r="E27" s="429" t="s">
        <v>433</v>
      </c>
      <c r="F27" s="123"/>
    </row>
    <row r="28" spans="1:6" s="181" customFormat="1" ht="25.5">
      <c r="A28" s="424">
        <v>18</v>
      </c>
      <c r="B28" s="425" t="s">
        <v>434</v>
      </c>
      <c r="C28" s="424" t="s">
        <v>54</v>
      </c>
      <c r="D28" s="426">
        <v>6</v>
      </c>
      <c r="E28" s="429" t="s">
        <v>435</v>
      </c>
      <c r="F28" s="123"/>
    </row>
    <row r="29" spans="1:6" s="181" customFormat="1">
      <c r="A29" s="424">
        <v>19</v>
      </c>
      <c r="B29" s="425" t="s">
        <v>436</v>
      </c>
      <c r="C29" s="424" t="s">
        <v>10</v>
      </c>
      <c r="D29" s="426">
        <v>1</v>
      </c>
      <c r="E29" s="429" t="s">
        <v>501</v>
      </c>
      <c r="F29" s="123"/>
    </row>
    <row r="30" spans="1:6" s="181" customFormat="1" ht="25.5">
      <c r="A30" s="424">
        <v>20</v>
      </c>
      <c r="B30" s="425" t="s">
        <v>437</v>
      </c>
      <c r="C30" s="424" t="s">
        <v>10</v>
      </c>
      <c r="D30" s="426">
        <v>1</v>
      </c>
      <c r="E30" s="429" t="s">
        <v>502</v>
      </c>
      <c r="F30" s="123"/>
    </row>
    <row r="31" spans="1:6" s="181" customFormat="1" ht="25.5">
      <c r="A31" s="424">
        <v>21</v>
      </c>
      <c r="B31" s="425" t="s">
        <v>438</v>
      </c>
      <c r="C31" s="424" t="s">
        <v>10</v>
      </c>
      <c r="D31" s="426">
        <v>1</v>
      </c>
      <c r="E31" s="429" t="s">
        <v>503</v>
      </c>
      <c r="F31" s="123"/>
    </row>
    <row r="32" spans="1:6" s="181" customFormat="1">
      <c r="A32" s="424">
        <v>22</v>
      </c>
      <c r="B32" s="425" t="s">
        <v>439</v>
      </c>
      <c r="C32" s="424" t="s">
        <v>10</v>
      </c>
      <c r="D32" s="426">
        <v>1</v>
      </c>
      <c r="E32" s="429" t="s">
        <v>440</v>
      </c>
      <c r="F32" s="123"/>
    </row>
    <row r="33" spans="1:6" s="181" customFormat="1">
      <c r="A33" s="424">
        <v>23</v>
      </c>
      <c r="B33" s="425" t="s">
        <v>441</v>
      </c>
      <c r="C33" s="424" t="s">
        <v>10</v>
      </c>
      <c r="D33" s="426">
        <v>1</v>
      </c>
      <c r="E33" s="429" t="s">
        <v>442</v>
      </c>
      <c r="F33" s="123"/>
    </row>
    <row r="34" spans="1:6" s="181" customFormat="1" ht="25.5">
      <c r="A34" s="424">
        <v>24</v>
      </c>
      <c r="B34" s="425" t="s">
        <v>443</v>
      </c>
      <c r="C34" s="424" t="s">
        <v>54</v>
      </c>
      <c r="D34" s="426">
        <v>1</v>
      </c>
      <c r="E34" s="429" t="s">
        <v>504</v>
      </c>
      <c r="F34" s="123"/>
    </row>
    <row r="35" spans="1:6" s="181" customFormat="1">
      <c r="A35" s="424">
        <v>25</v>
      </c>
      <c r="B35" s="425" t="s">
        <v>444</v>
      </c>
      <c r="C35" s="424" t="s">
        <v>54</v>
      </c>
      <c r="D35" s="426">
        <v>1</v>
      </c>
      <c r="E35" s="429" t="s">
        <v>505</v>
      </c>
      <c r="F35" s="123"/>
    </row>
    <row r="36" spans="1:6" s="181" customFormat="1">
      <c r="A36" s="424">
        <v>26</v>
      </c>
      <c r="B36" s="425" t="s">
        <v>445</v>
      </c>
      <c r="C36" s="424" t="s">
        <v>54</v>
      </c>
      <c r="D36" s="426">
        <v>2</v>
      </c>
      <c r="E36" s="429" t="s">
        <v>446</v>
      </c>
      <c r="F36" s="123"/>
    </row>
    <row r="37" spans="1:6" s="181" customFormat="1">
      <c r="A37" s="424">
        <v>27</v>
      </c>
      <c r="B37" s="425" t="s">
        <v>447</v>
      </c>
      <c r="C37" s="424" t="s">
        <v>54</v>
      </c>
      <c r="D37" s="426">
        <v>2</v>
      </c>
      <c r="E37" s="429" t="s">
        <v>448</v>
      </c>
      <c r="F37" s="123"/>
    </row>
    <row r="38" spans="1:6" s="181" customFormat="1">
      <c r="A38" s="424">
        <v>28</v>
      </c>
      <c r="B38" s="425" t="s">
        <v>449</v>
      </c>
      <c r="C38" s="424" t="s">
        <v>54</v>
      </c>
      <c r="D38" s="426">
        <v>2</v>
      </c>
      <c r="E38" s="429" t="s">
        <v>450</v>
      </c>
      <c r="F38" s="123"/>
    </row>
    <row r="39" spans="1:6" s="181" customFormat="1">
      <c r="A39" s="424">
        <v>29</v>
      </c>
      <c r="B39" s="425" t="s">
        <v>451</v>
      </c>
      <c r="C39" s="424" t="s">
        <v>54</v>
      </c>
      <c r="D39" s="426">
        <v>3</v>
      </c>
      <c r="E39" s="429" t="s">
        <v>452</v>
      </c>
      <c r="F39" s="123"/>
    </row>
    <row r="40" spans="1:6" s="181" customFormat="1">
      <c r="A40" s="424">
        <v>30</v>
      </c>
      <c r="B40" s="425" t="s">
        <v>453</v>
      </c>
      <c r="C40" s="424" t="s">
        <v>54</v>
      </c>
      <c r="D40" s="426">
        <v>2</v>
      </c>
      <c r="E40" s="429" t="s">
        <v>454</v>
      </c>
      <c r="F40" s="123"/>
    </row>
    <row r="41" spans="1:6" s="181" customFormat="1">
      <c r="A41" s="424">
        <v>31</v>
      </c>
      <c r="B41" s="425" t="s">
        <v>455</v>
      </c>
      <c r="C41" s="424" t="s">
        <v>54</v>
      </c>
      <c r="D41" s="426">
        <v>2</v>
      </c>
      <c r="E41" s="429" t="s">
        <v>456</v>
      </c>
      <c r="F41" s="123"/>
    </row>
    <row r="42" spans="1:6" s="181" customFormat="1">
      <c r="A42" s="424">
        <v>32</v>
      </c>
      <c r="B42" s="425" t="s">
        <v>457</v>
      </c>
      <c r="C42" s="424" t="s">
        <v>10</v>
      </c>
      <c r="D42" s="426">
        <v>2</v>
      </c>
      <c r="E42" s="429" t="s">
        <v>458</v>
      </c>
      <c r="F42" s="123"/>
    </row>
    <row r="43" spans="1:6" s="181" customFormat="1" ht="25.5">
      <c r="A43" s="424">
        <v>33</v>
      </c>
      <c r="B43" s="425" t="s">
        <v>459</v>
      </c>
      <c r="C43" s="424" t="s">
        <v>10</v>
      </c>
      <c r="D43" s="426">
        <v>1</v>
      </c>
      <c r="E43" s="429" t="s">
        <v>506</v>
      </c>
      <c r="F43" s="123"/>
    </row>
    <row r="44" spans="1:6" s="181" customFormat="1">
      <c r="A44" s="424">
        <v>34</v>
      </c>
      <c r="B44" s="425" t="s">
        <v>460</v>
      </c>
      <c r="C44" s="424" t="s">
        <v>10</v>
      </c>
      <c r="D44" s="426">
        <v>1</v>
      </c>
      <c r="E44" s="429" t="s">
        <v>507</v>
      </c>
      <c r="F44" s="123"/>
    </row>
    <row r="45" spans="1:6" s="181" customFormat="1">
      <c r="A45" s="424">
        <v>35</v>
      </c>
      <c r="B45" s="425" t="s">
        <v>461</v>
      </c>
      <c r="C45" s="424" t="s">
        <v>10</v>
      </c>
      <c r="D45" s="426">
        <v>1</v>
      </c>
      <c r="E45" s="429" t="s">
        <v>508</v>
      </c>
      <c r="F45" s="123"/>
    </row>
    <row r="46" spans="1:6" s="181" customFormat="1" ht="25.5">
      <c r="A46" s="424">
        <v>36</v>
      </c>
      <c r="B46" s="425" t="s">
        <v>462</v>
      </c>
      <c r="C46" s="424" t="s">
        <v>10</v>
      </c>
      <c r="D46" s="426">
        <v>2</v>
      </c>
      <c r="E46" s="429" t="s">
        <v>463</v>
      </c>
      <c r="F46" s="123"/>
    </row>
    <row r="47" spans="1:6" s="181" customFormat="1" ht="25.5">
      <c r="A47" s="424">
        <v>37</v>
      </c>
      <c r="B47" s="425" t="s">
        <v>464</v>
      </c>
      <c r="C47" s="424" t="s">
        <v>10</v>
      </c>
      <c r="D47" s="426">
        <v>1</v>
      </c>
      <c r="E47" s="429" t="s">
        <v>509</v>
      </c>
      <c r="F47" s="123"/>
    </row>
    <row r="48" spans="1:6" s="181" customFormat="1">
      <c r="A48" s="424">
        <v>38</v>
      </c>
      <c r="B48" s="425" t="s">
        <v>465</v>
      </c>
      <c r="C48" s="424" t="s">
        <v>54</v>
      </c>
      <c r="D48" s="426">
        <v>2</v>
      </c>
      <c r="E48" s="429" t="s">
        <v>466</v>
      </c>
      <c r="F48" s="123"/>
    </row>
    <row r="49" spans="1:6" s="181" customFormat="1">
      <c r="A49" s="424">
        <v>39</v>
      </c>
      <c r="B49" s="425" t="s">
        <v>467</v>
      </c>
      <c r="C49" s="424" t="s">
        <v>10</v>
      </c>
      <c r="D49" s="426">
        <v>2</v>
      </c>
      <c r="E49" s="429" t="s">
        <v>468</v>
      </c>
      <c r="F49" s="123"/>
    </row>
    <row r="50" spans="1:6" s="181" customFormat="1">
      <c r="A50" s="424" t="s">
        <v>469</v>
      </c>
      <c r="B50" s="425" t="s">
        <v>470</v>
      </c>
      <c r="C50" s="424" t="s">
        <v>54</v>
      </c>
      <c r="D50" s="426">
        <v>2</v>
      </c>
      <c r="E50" s="429" t="s">
        <v>471</v>
      </c>
      <c r="F50" s="123"/>
    </row>
    <row r="51" spans="1:6" s="181" customFormat="1">
      <c r="A51" s="424">
        <v>41</v>
      </c>
      <c r="B51" s="425" t="s">
        <v>472</v>
      </c>
      <c r="C51" s="424" t="s">
        <v>54</v>
      </c>
      <c r="D51" s="426">
        <v>1</v>
      </c>
      <c r="E51" s="429" t="s">
        <v>510</v>
      </c>
      <c r="F51" s="123"/>
    </row>
    <row r="52" spans="1:6" s="181" customFormat="1">
      <c r="A52" s="424">
        <v>42</v>
      </c>
      <c r="B52" s="425" t="s">
        <v>473</v>
      </c>
      <c r="C52" s="424" t="s">
        <v>54</v>
      </c>
      <c r="D52" s="426">
        <v>2</v>
      </c>
      <c r="E52" s="429" t="s">
        <v>474</v>
      </c>
      <c r="F52" s="123"/>
    </row>
    <row r="53" spans="1:6" s="181" customFormat="1" ht="25.5">
      <c r="A53" s="424">
        <v>43</v>
      </c>
      <c r="B53" s="425" t="s">
        <v>475</v>
      </c>
      <c r="C53" s="424" t="s">
        <v>10</v>
      </c>
      <c r="D53" s="426">
        <v>4</v>
      </c>
      <c r="E53" s="429" t="s">
        <v>476</v>
      </c>
      <c r="F53" s="123"/>
    </row>
    <row r="54" spans="1:6" s="181" customFormat="1">
      <c r="A54" s="442">
        <v>44</v>
      </c>
      <c r="B54" s="443" t="s">
        <v>529</v>
      </c>
      <c r="C54" s="442" t="s">
        <v>10</v>
      </c>
      <c r="D54" s="444">
        <v>1</v>
      </c>
      <c r="E54" s="445" t="s">
        <v>511</v>
      </c>
      <c r="F54" s="123"/>
    </row>
    <row r="55" spans="1:6" s="181" customFormat="1">
      <c r="A55" s="442">
        <v>45</v>
      </c>
      <c r="B55" s="443" t="s">
        <v>530</v>
      </c>
      <c r="C55" s="442" t="s">
        <v>10</v>
      </c>
      <c r="D55" s="444">
        <v>2</v>
      </c>
      <c r="E55" s="445" t="s">
        <v>557</v>
      </c>
      <c r="F55" s="123"/>
    </row>
    <row r="56" spans="1:6" s="181" customFormat="1">
      <c r="A56" s="442"/>
      <c r="B56" s="443" t="s">
        <v>534</v>
      </c>
      <c r="C56" s="442" t="s">
        <v>10</v>
      </c>
      <c r="D56" s="444">
        <v>1</v>
      </c>
      <c r="E56" s="445"/>
      <c r="F56" s="123"/>
    </row>
    <row r="57" spans="1:6" s="181" customFormat="1">
      <c r="A57" s="442">
        <v>46</v>
      </c>
      <c r="B57" s="443" t="s">
        <v>531</v>
      </c>
      <c r="C57" s="442" t="s">
        <v>10</v>
      </c>
      <c r="D57" s="444">
        <v>1</v>
      </c>
      <c r="E57" s="445" t="s">
        <v>556</v>
      </c>
      <c r="F57" s="123"/>
    </row>
    <row r="58" spans="1:6" s="181" customFormat="1" ht="25.5">
      <c r="A58" s="442"/>
      <c r="B58" s="443" t="s">
        <v>532</v>
      </c>
      <c r="C58" s="442" t="s">
        <v>10</v>
      </c>
      <c r="D58" s="444">
        <v>1</v>
      </c>
      <c r="E58" s="445"/>
      <c r="F58" s="123"/>
    </row>
    <row r="59" spans="1:6" s="181" customFormat="1">
      <c r="A59" s="442">
        <v>47</v>
      </c>
      <c r="B59" s="443" t="s">
        <v>533</v>
      </c>
      <c r="C59" s="442" t="s">
        <v>10</v>
      </c>
      <c r="D59" s="444">
        <v>1</v>
      </c>
      <c r="E59" s="445" t="s">
        <v>512</v>
      </c>
      <c r="F59" s="123"/>
    </row>
    <row r="60" spans="1:6" s="181" customFormat="1">
      <c r="A60" s="424">
        <v>48</v>
      </c>
      <c r="B60" s="425" t="s">
        <v>555</v>
      </c>
      <c r="C60" s="424" t="s">
        <v>10</v>
      </c>
      <c r="D60" s="426">
        <v>1</v>
      </c>
      <c r="E60" s="429" t="s">
        <v>513</v>
      </c>
      <c r="F60" s="123"/>
    </row>
    <row r="61" spans="1:6" s="181" customFormat="1">
      <c r="A61" s="424">
        <v>49</v>
      </c>
      <c r="B61" s="425" t="s">
        <v>477</v>
      </c>
      <c r="C61" s="424" t="s">
        <v>54</v>
      </c>
      <c r="D61" s="426">
        <v>1</v>
      </c>
      <c r="E61" s="429" t="s">
        <v>478</v>
      </c>
      <c r="F61" s="123"/>
    </row>
    <row r="62" spans="1:6" s="181" customFormat="1">
      <c r="A62" s="424">
        <v>50</v>
      </c>
      <c r="B62" s="425" t="s">
        <v>479</v>
      </c>
      <c r="C62" s="424" t="s">
        <v>14</v>
      </c>
      <c r="D62" s="426">
        <v>20</v>
      </c>
      <c r="E62" s="427"/>
      <c r="F62" s="123"/>
    </row>
    <row r="63" spans="1:6" s="181" customFormat="1">
      <c r="A63" s="424">
        <v>51</v>
      </c>
      <c r="B63" s="425" t="s">
        <v>480</v>
      </c>
      <c r="C63" s="424" t="s">
        <v>14</v>
      </c>
      <c r="D63" s="426">
        <v>50</v>
      </c>
      <c r="E63" s="427"/>
      <c r="F63" s="123"/>
    </row>
    <row r="64" spans="1:6" s="181" customFormat="1" ht="25.5">
      <c r="A64" s="424">
        <v>52</v>
      </c>
      <c r="B64" s="425" t="s">
        <v>481</v>
      </c>
      <c r="C64" s="424" t="s">
        <v>14</v>
      </c>
      <c r="D64" s="426">
        <v>20</v>
      </c>
      <c r="E64" s="427"/>
      <c r="F64" s="123"/>
    </row>
    <row r="65" spans="1:6" s="181" customFormat="1">
      <c r="A65" s="424">
        <v>53</v>
      </c>
      <c r="B65" s="425" t="s">
        <v>482</v>
      </c>
      <c r="C65" s="424" t="s">
        <v>14</v>
      </c>
      <c r="D65" s="426">
        <v>20</v>
      </c>
      <c r="E65" s="427"/>
      <c r="F65" s="123"/>
    </row>
    <row r="66" spans="1:6" s="181" customFormat="1">
      <c r="A66" s="424">
        <v>54</v>
      </c>
      <c r="B66" s="425" t="s">
        <v>483</v>
      </c>
      <c r="C66" s="424" t="s">
        <v>54</v>
      </c>
      <c r="D66" s="426">
        <v>1</v>
      </c>
      <c r="E66" s="427"/>
      <c r="F66" s="123"/>
    </row>
    <row r="67" spans="1:6" s="181" customFormat="1">
      <c r="A67" s="424">
        <v>55</v>
      </c>
      <c r="B67" s="425" t="s">
        <v>484</v>
      </c>
      <c r="C67" s="424" t="s">
        <v>54</v>
      </c>
      <c r="D67" s="426">
        <v>1</v>
      </c>
      <c r="E67" s="427"/>
      <c r="F67" s="123"/>
    </row>
    <row r="68" spans="1:6" s="181" customFormat="1" ht="25.5">
      <c r="A68" s="424">
        <v>56</v>
      </c>
      <c r="B68" s="425" t="s">
        <v>485</v>
      </c>
      <c r="C68" s="424" t="s">
        <v>54</v>
      </c>
      <c r="D68" s="426">
        <v>1</v>
      </c>
      <c r="E68" s="427"/>
      <c r="F68" s="123"/>
    </row>
    <row r="69" spans="1:6" s="181" customFormat="1" ht="25.5">
      <c r="A69" s="424">
        <v>57</v>
      </c>
      <c r="B69" s="425" t="s">
        <v>486</v>
      </c>
      <c r="C69" s="424" t="s">
        <v>54</v>
      </c>
      <c r="D69" s="426">
        <v>1</v>
      </c>
      <c r="E69" s="427"/>
      <c r="F69" s="123"/>
    </row>
    <row r="70" spans="1:6" s="181" customFormat="1" ht="26.25" thickBot="1">
      <c r="A70" s="424">
        <v>58</v>
      </c>
      <c r="B70" s="425" t="s">
        <v>487</v>
      </c>
      <c r="C70" s="430" t="s">
        <v>10</v>
      </c>
      <c r="D70" s="431">
        <v>1</v>
      </c>
      <c r="E70" s="427" t="s">
        <v>514</v>
      </c>
      <c r="F70" s="123"/>
    </row>
    <row r="71" spans="1:6" s="184" customFormat="1" ht="12.75" customHeight="1" thickBot="1">
      <c r="A71" s="437" t="s">
        <v>524</v>
      </c>
      <c r="B71" s="422" t="s">
        <v>523</v>
      </c>
      <c r="C71" s="423"/>
      <c r="D71" s="423"/>
      <c r="E71" s="440"/>
      <c r="F71" s="123"/>
    </row>
    <row r="72" spans="1:6" s="184" customFormat="1" ht="12.75" customHeight="1">
      <c r="A72" s="66"/>
      <c r="C72" s="395"/>
      <c r="D72" s="392"/>
      <c r="E72" s="416"/>
      <c r="F72" s="123"/>
    </row>
    <row r="73" spans="1:6" s="184" customFormat="1" ht="12.75" customHeight="1">
      <c r="A73" s="66"/>
      <c r="C73" s="395"/>
      <c r="D73" s="392"/>
      <c r="E73" s="416"/>
      <c r="F73" s="123"/>
    </row>
    <row r="75" spans="1:6" ht="12.75" customHeight="1">
      <c r="E75" s="441"/>
    </row>
    <row r="77" spans="1:6" ht="12.75" customHeight="1">
      <c r="E77" s="371"/>
      <c r="F77"/>
    </row>
  </sheetData>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E75"/>
  <sheetViews>
    <sheetView showZeros="0" zoomScalePageLayoutView="115" workbookViewId="0">
      <selection activeCell="E5" sqref="E5"/>
    </sheetView>
  </sheetViews>
  <sheetFormatPr defaultRowHeight="12.75" customHeight="1"/>
  <cols>
    <col min="1" max="1" width="4.7109375" style="57" customWidth="1"/>
    <col min="2" max="2" width="42.85546875" customWidth="1"/>
    <col min="3" max="3" width="5.5703125" style="80" customWidth="1"/>
    <col min="4" max="4" width="4.85546875" style="359" customWidth="1"/>
    <col min="5" max="5" width="28" style="369" customWidth="1"/>
    <col min="197" max="197" width="4.7109375" customWidth="1"/>
    <col min="198" max="198" width="30.7109375" customWidth="1"/>
    <col min="199" max="199" width="4.7109375" customWidth="1"/>
    <col min="200" max="200" width="13.7109375" customWidth="1"/>
    <col min="201" max="203" width="12.7109375" customWidth="1"/>
    <col min="205" max="205" width="21" customWidth="1"/>
    <col min="206" max="206" width="36.5703125" customWidth="1"/>
    <col min="453" max="453" width="4.7109375" customWidth="1"/>
    <col min="454" max="454" width="30.7109375" customWidth="1"/>
    <col min="455" max="455" width="4.7109375" customWidth="1"/>
    <col min="456" max="456" width="13.7109375" customWidth="1"/>
    <col min="457" max="459" width="12.7109375" customWidth="1"/>
    <col min="461" max="461" width="21" customWidth="1"/>
    <col min="462" max="462" width="36.5703125" customWidth="1"/>
    <col min="709" max="709" width="4.7109375" customWidth="1"/>
    <col min="710" max="710" width="30.7109375" customWidth="1"/>
    <col min="711" max="711" width="4.7109375" customWidth="1"/>
    <col min="712" max="712" width="13.7109375" customWidth="1"/>
    <col min="713" max="715" width="12.7109375" customWidth="1"/>
    <col min="717" max="717" width="21" customWidth="1"/>
    <col min="718" max="718" width="36.5703125" customWidth="1"/>
    <col min="965" max="965" width="4.7109375" customWidth="1"/>
    <col min="966" max="966" width="30.7109375" customWidth="1"/>
    <col min="967" max="967" width="4.7109375" customWidth="1"/>
    <col min="968" max="968" width="13.7109375" customWidth="1"/>
    <col min="969" max="971" width="12.7109375" customWidth="1"/>
    <col min="973" max="973" width="21" customWidth="1"/>
    <col min="974" max="974" width="36.5703125" customWidth="1"/>
    <col min="1221" max="1221" width="4.7109375" customWidth="1"/>
    <col min="1222" max="1222" width="30.7109375" customWidth="1"/>
    <col min="1223" max="1223" width="4.7109375" customWidth="1"/>
    <col min="1224" max="1224" width="13.7109375" customWidth="1"/>
    <col min="1225" max="1227" width="12.7109375" customWidth="1"/>
    <col min="1229" max="1229" width="21" customWidth="1"/>
    <col min="1230" max="1230" width="36.5703125" customWidth="1"/>
    <col min="1477" max="1477" width="4.7109375" customWidth="1"/>
    <col min="1478" max="1478" width="30.7109375" customWidth="1"/>
    <col min="1479" max="1479" width="4.7109375" customWidth="1"/>
    <col min="1480" max="1480" width="13.7109375" customWidth="1"/>
    <col min="1481" max="1483" width="12.7109375" customWidth="1"/>
    <col min="1485" max="1485" width="21" customWidth="1"/>
    <col min="1486" max="1486" width="36.5703125" customWidth="1"/>
    <col min="1733" max="1733" width="4.7109375" customWidth="1"/>
    <col min="1734" max="1734" width="30.7109375" customWidth="1"/>
    <col min="1735" max="1735" width="4.7109375" customWidth="1"/>
    <col min="1736" max="1736" width="13.7109375" customWidth="1"/>
    <col min="1737" max="1739" width="12.7109375" customWidth="1"/>
    <col min="1741" max="1741" width="21" customWidth="1"/>
    <col min="1742" max="1742" width="36.5703125" customWidth="1"/>
    <col min="1989" max="1989" width="4.7109375" customWidth="1"/>
    <col min="1990" max="1990" width="30.7109375" customWidth="1"/>
    <col min="1991" max="1991" width="4.7109375" customWidth="1"/>
    <col min="1992" max="1992" width="13.7109375" customWidth="1"/>
    <col min="1993" max="1995" width="12.7109375" customWidth="1"/>
    <col min="1997" max="1997" width="21" customWidth="1"/>
    <col min="1998" max="1998" width="36.5703125" customWidth="1"/>
    <col min="2245" max="2245" width="4.7109375" customWidth="1"/>
    <col min="2246" max="2246" width="30.7109375" customWidth="1"/>
    <col min="2247" max="2247" width="4.7109375" customWidth="1"/>
    <col min="2248" max="2248" width="13.7109375" customWidth="1"/>
    <col min="2249" max="2251" width="12.7109375" customWidth="1"/>
    <col min="2253" max="2253" width="21" customWidth="1"/>
    <col min="2254" max="2254" width="36.5703125" customWidth="1"/>
    <col min="2501" max="2501" width="4.7109375" customWidth="1"/>
    <col min="2502" max="2502" width="30.7109375" customWidth="1"/>
    <col min="2503" max="2503" width="4.7109375" customWidth="1"/>
    <col min="2504" max="2504" width="13.7109375" customWidth="1"/>
    <col min="2505" max="2507" width="12.7109375" customWidth="1"/>
    <col min="2509" max="2509" width="21" customWidth="1"/>
    <col min="2510" max="2510" width="36.5703125" customWidth="1"/>
    <col min="2757" max="2757" width="4.7109375" customWidth="1"/>
    <col min="2758" max="2758" width="30.7109375" customWidth="1"/>
    <col min="2759" max="2759" width="4.7109375" customWidth="1"/>
    <col min="2760" max="2760" width="13.7109375" customWidth="1"/>
    <col min="2761" max="2763" width="12.7109375" customWidth="1"/>
    <col min="2765" max="2765" width="21" customWidth="1"/>
    <col min="2766" max="2766" width="36.5703125" customWidth="1"/>
    <col min="3013" max="3013" width="4.7109375" customWidth="1"/>
    <col min="3014" max="3014" width="30.7109375" customWidth="1"/>
    <col min="3015" max="3015" width="4.7109375" customWidth="1"/>
    <col min="3016" max="3016" width="13.7109375" customWidth="1"/>
    <col min="3017" max="3019" width="12.7109375" customWidth="1"/>
    <col min="3021" max="3021" width="21" customWidth="1"/>
    <col min="3022" max="3022" width="36.5703125" customWidth="1"/>
    <col min="3269" max="3269" width="4.7109375" customWidth="1"/>
    <col min="3270" max="3270" width="30.7109375" customWidth="1"/>
    <col min="3271" max="3271" width="4.7109375" customWidth="1"/>
    <col min="3272" max="3272" width="13.7109375" customWidth="1"/>
    <col min="3273" max="3275" width="12.7109375" customWidth="1"/>
    <col min="3277" max="3277" width="21" customWidth="1"/>
    <col min="3278" max="3278" width="36.5703125" customWidth="1"/>
    <col min="3525" max="3525" width="4.7109375" customWidth="1"/>
    <col min="3526" max="3526" width="30.7109375" customWidth="1"/>
    <col min="3527" max="3527" width="4.7109375" customWidth="1"/>
    <col min="3528" max="3528" width="13.7109375" customWidth="1"/>
    <col min="3529" max="3531" width="12.7109375" customWidth="1"/>
    <col min="3533" max="3533" width="21" customWidth="1"/>
    <col min="3534" max="3534" width="36.5703125" customWidth="1"/>
    <col min="3781" max="3781" width="4.7109375" customWidth="1"/>
    <col min="3782" max="3782" width="30.7109375" customWidth="1"/>
    <col min="3783" max="3783" width="4.7109375" customWidth="1"/>
    <col min="3784" max="3784" width="13.7109375" customWidth="1"/>
    <col min="3785" max="3787" width="12.7109375" customWidth="1"/>
    <col min="3789" max="3789" width="21" customWidth="1"/>
    <col min="3790" max="3790" width="36.5703125" customWidth="1"/>
    <col min="4037" max="4037" width="4.7109375" customWidth="1"/>
    <col min="4038" max="4038" width="30.7109375" customWidth="1"/>
    <col min="4039" max="4039" width="4.7109375" customWidth="1"/>
    <col min="4040" max="4040" width="13.7109375" customWidth="1"/>
    <col min="4041" max="4043" width="12.7109375" customWidth="1"/>
    <col min="4045" max="4045" width="21" customWidth="1"/>
    <col min="4046" max="4046" width="36.5703125" customWidth="1"/>
    <col min="4293" max="4293" width="4.7109375" customWidth="1"/>
    <col min="4294" max="4294" width="30.7109375" customWidth="1"/>
    <col min="4295" max="4295" width="4.7109375" customWidth="1"/>
    <col min="4296" max="4296" width="13.7109375" customWidth="1"/>
    <col min="4297" max="4299" width="12.7109375" customWidth="1"/>
    <col min="4301" max="4301" width="21" customWidth="1"/>
    <col min="4302" max="4302" width="36.5703125" customWidth="1"/>
    <col min="4549" max="4549" width="4.7109375" customWidth="1"/>
    <col min="4550" max="4550" width="30.7109375" customWidth="1"/>
    <col min="4551" max="4551" width="4.7109375" customWidth="1"/>
    <col min="4552" max="4552" width="13.7109375" customWidth="1"/>
    <col min="4553" max="4555" width="12.7109375" customWidth="1"/>
    <col min="4557" max="4557" width="21" customWidth="1"/>
    <col min="4558" max="4558" width="36.5703125" customWidth="1"/>
    <col min="4805" max="4805" width="4.7109375" customWidth="1"/>
    <col min="4806" max="4806" width="30.7109375" customWidth="1"/>
    <col min="4807" max="4807" width="4.7109375" customWidth="1"/>
    <col min="4808" max="4808" width="13.7109375" customWidth="1"/>
    <col min="4809" max="4811" width="12.7109375" customWidth="1"/>
    <col min="4813" max="4813" width="21" customWidth="1"/>
    <col min="4814" max="4814" width="36.5703125" customWidth="1"/>
    <col min="5061" max="5061" width="4.7109375" customWidth="1"/>
    <col min="5062" max="5062" width="30.7109375" customWidth="1"/>
    <col min="5063" max="5063" width="4.7109375" customWidth="1"/>
    <col min="5064" max="5064" width="13.7109375" customWidth="1"/>
    <col min="5065" max="5067" width="12.7109375" customWidth="1"/>
    <col min="5069" max="5069" width="21" customWidth="1"/>
    <col min="5070" max="5070" width="36.5703125" customWidth="1"/>
    <col min="5317" max="5317" width="4.7109375" customWidth="1"/>
    <col min="5318" max="5318" width="30.7109375" customWidth="1"/>
    <col min="5319" max="5319" width="4.7109375" customWidth="1"/>
    <col min="5320" max="5320" width="13.7109375" customWidth="1"/>
    <col min="5321" max="5323" width="12.7109375" customWidth="1"/>
    <col min="5325" max="5325" width="21" customWidth="1"/>
    <col min="5326" max="5326" width="36.5703125" customWidth="1"/>
    <col min="5573" max="5573" width="4.7109375" customWidth="1"/>
    <col min="5574" max="5574" width="30.7109375" customWidth="1"/>
    <col min="5575" max="5575" width="4.7109375" customWidth="1"/>
    <col min="5576" max="5576" width="13.7109375" customWidth="1"/>
    <col min="5577" max="5579" width="12.7109375" customWidth="1"/>
    <col min="5581" max="5581" width="21" customWidth="1"/>
    <col min="5582" max="5582" width="36.5703125" customWidth="1"/>
    <col min="5829" max="5829" width="4.7109375" customWidth="1"/>
    <col min="5830" max="5830" width="30.7109375" customWidth="1"/>
    <col min="5831" max="5831" width="4.7109375" customWidth="1"/>
    <col min="5832" max="5832" width="13.7109375" customWidth="1"/>
    <col min="5833" max="5835" width="12.7109375" customWidth="1"/>
    <col min="5837" max="5837" width="21" customWidth="1"/>
    <col min="5838" max="5838" width="36.5703125" customWidth="1"/>
    <col min="6085" max="6085" width="4.7109375" customWidth="1"/>
    <col min="6086" max="6086" width="30.7109375" customWidth="1"/>
    <col min="6087" max="6087" width="4.7109375" customWidth="1"/>
    <col min="6088" max="6088" width="13.7109375" customWidth="1"/>
    <col min="6089" max="6091" width="12.7109375" customWidth="1"/>
    <col min="6093" max="6093" width="21" customWidth="1"/>
    <col min="6094" max="6094" width="36.5703125" customWidth="1"/>
    <col min="6341" max="6341" width="4.7109375" customWidth="1"/>
    <col min="6342" max="6342" width="30.7109375" customWidth="1"/>
    <col min="6343" max="6343" width="4.7109375" customWidth="1"/>
    <col min="6344" max="6344" width="13.7109375" customWidth="1"/>
    <col min="6345" max="6347" width="12.7109375" customWidth="1"/>
    <col min="6349" max="6349" width="21" customWidth="1"/>
    <col min="6350" max="6350" width="36.5703125" customWidth="1"/>
    <col min="6597" max="6597" width="4.7109375" customWidth="1"/>
    <col min="6598" max="6598" width="30.7109375" customWidth="1"/>
    <col min="6599" max="6599" width="4.7109375" customWidth="1"/>
    <col min="6600" max="6600" width="13.7109375" customWidth="1"/>
    <col min="6601" max="6603" width="12.7109375" customWidth="1"/>
    <col min="6605" max="6605" width="21" customWidth="1"/>
    <col min="6606" max="6606" width="36.5703125" customWidth="1"/>
    <col min="6853" max="6853" width="4.7109375" customWidth="1"/>
    <col min="6854" max="6854" width="30.7109375" customWidth="1"/>
    <col min="6855" max="6855" width="4.7109375" customWidth="1"/>
    <col min="6856" max="6856" width="13.7109375" customWidth="1"/>
    <col min="6857" max="6859" width="12.7109375" customWidth="1"/>
    <col min="6861" max="6861" width="21" customWidth="1"/>
    <col min="6862" max="6862" width="36.5703125" customWidth="1"/>
    <col min="7109" max="7109" width="4.7109375" customWidth="1"/>
    <col min="7110" max="7110" width="30.7109375" customWidth="1"/>
    <col min="7111" max="7111" width="4.7109375" customWidth="1"/>
    <col min="7112" max="7112" width="13.7109375" customWidth="1"/>
    <col min="7113" max="7115" width="12.7109375" customWidth="1"/>
    <col min="7117" max="7117" width="21" customWidth="1"/>
    <col min="7118" max="7118" width="36.5703125" customWidth="1"/>
    <col min="7365" max="7365" width="4.7109375" customWidth="1"/>
    <col min="7366" max="7366" width="30.7109375" customWidth="1"/>
    <col min="7367" max="7367" width="4.7109375" customWidth="1"/>
    <col min="7368" max="7368" width="13.7109375" customWidth="1"/>
    <col min="7369" max="7371" width="12.7109375" customWidth="1"/>
    <col min="7373" max="7373" width="21" customWidth="1"/>
    <col min="7374" max="7374" width="36.5703125" customWidth="1"/>
    <col min="7621" max="7621" width="4.7109375" customWidth="1"/>
    <col min="7622" max="7622" width="30.7109375" customWidth="1"/>
    <col min="7623" max="7623" width="4.7109375" customWidth="1"/>
    <col min="7624" max="7624" width="13.7109375" customWidth="1"/>
    <col min="7625" max="7627" width="12.7109375" customWidth="1"/>
    <col min="7629" max="7629" width="21" customWidth="1"/>
    <col min="7630" max="7630" width="36.5703125" customWidth="1"/>
    <col min="7877" max="7877" width="4.7109375" customWidth="1"/>
    <col min="7878" max="7878" width="30.7109375" customWidth="1"/>
    <col min="7879" max="7879" width="4.7109375" customWidth="1"/>
    <col min="7880" max="7880" width="13.7109375" customWidth="1"/>
    <col min="7881" max="7883" width="12.7109375" customWidth="1"/>
    <col min="7885" max="7885" width="21" customWidth="1"/>
    <col min="7886" max="7886" width="36.5703125" customWidth="1"/>
    <col min="8133" max="8133" width="4.7109375" customWidth="1"/>
    <col min="8134" max="8134" width="30.7109375" customWidth="1"/>
    <col min="8135" max="8135" width="4.7109375" customWidth="1"/>
    <col min="8136" max="8136" width="13.7109375" customWidth="1"/>
    <col min="8137" max="8139" width="12.7109375" customWidth="1"/>
    <col min="8141" max="8141" width="21" customWidth="1"/>
    <col min="8142" max="8142" width="36.5703125" customWidth="1"/>
    <col min="8389" max="8389" width="4.7109375" customWidth="1"/>
    <col min="8390" max="8390" width="30.7109375" customWidth="1"/>
    <col min="8391" max="8391" width="4.7109375" customWidth="1"/>
    <col min="8392" max="8392" width="13.7109375" customWidth="1"/>
    <col min="8393" max="8395" width="12.7109375" customWidth="1"/>
    <col min="8397" max="8397" width="21" customWidth="1"/>
    <col min="8398" max="8398" width="36.5703125" customWidth="1"/>
    <col min="8645" max="8645" width="4.7109375" customWidth="1"/>
    <col min="8646" max="8646" width="30.7109375" customWidth="1"/>
    <col min="8647" max="8647" width="4.7109375" customWidth="1"/>
    <col min="8648" max="8648" width="13.7109375" customWidth="1"/>
    <col min="8649" max="8651" width="12.7109375" customWidth="1"/>
    <col min="8653" max="8653" width="21" customWidth="1"/>
    <col min="8654" max="8654" width="36.5703125" customWidth="1"/>
    <col min="8901" max="8901" width="4.7109375" customWidth="1"/>
    <col min="8902" max="8902" width="30.7109375" customWidth="1"/>
    <col min="8903" max="8903" width="4.7109375" customWidth="1"/>
    <col min="8904" max="8904" width="13.7109375" customWidth="1"/>
    <col min="8905" max="8907" width="12.7109375" customWidth="1"/>
    <col min="8909" max="8909" width="21" customWidth="1"/>
    <col min="8910" max="8910" width="36.5703125" customWidth="1"/>
    <col min="9157" max="9157" width="4.7109375" customWidth="1"/>
    <col min="9158" max="9158" width="30.7109375" customWidth="1"/>
    <col min="9159" max="9159" width="4.7109375" customWidth="1"/>
    <col min="9160" max="9160" width="13.7109375" customWidth="1"/>
    <col min="9161" max="9163" width="12.7109375" customWidth="1"/>
    <col min="9165" max="9165" width="21" customWidth="1"/>
    <col min="9166" max="9166" width="36.5703125" customWidth="1"/>
    <col min="9413" max="9413" width="4.7109375" customWidth="1"/>
    <col min="9414" max="9414" width="30.7109375" customWidth="1"/>
    <col min="9415" max="9415" width="4.7109375" customWidth="1"/>
    <col min="9416" max="9416" width="13.7109375" customWidth="1"/>
    <col min="9417" max="9419" width="12.7109375" customWidth="1"/>
    <col min="9421" max="9421" width="21" customWidth="1"/>
    <col min="9422" max="9422" width="36.5703125" customWidth="1"/>
    <col min="9669" max="9669" width="4.7109375" customWidth="1"/>
    <col min="9670" max="9670" width="30.7109375" customWidth="1"/>
    <col min="9671" max="9671" width="4.7109375" customWidth="1"/>
    <col min="9672" max="9672" width="13.7109375" customWidth="1"/>
    <col min="9673" max="9675" width="12.7109375" customWidth="1"/>
    <col min="9677" max="9677" width="21" customWidth="1"/>
    <col min="9678" max="9678" width="36.5703125" customWidth="1"/>
    <col min="9925" max="9925" width="4.7109375" customWidth="1"/>
    <col min="9926" max="9926" width="30.7109375" customWidth="1"/>
    <col min="9927" max="9927" width="4.7109375" customWidth="1"/>
    <col min="9928" max="9928" width="13.7109375" customWidth="1"/>
    <col min="9929" max="9931" width="12.7109375" customWidth="1"/>
    <col min="9933" max="9933" width="21" customWidth="1"/>
    <col min="9934" max="9934" width="36.5703125" customWidth="1"/>
    <col min="10181" max="10181" width="4.7109375" customWidth="1"/>
    <col min="10182" max="10182" width="30.7109375" customWidth="1"/>
    <col min="10183" max="10183" width="4.7109375" customWidth="1"/>
    <col min="10184" max="10184" width="13.7109375" customWidth="1"/>
    <col min="10185" max="10187" width="12.7109375" customWidth="1"/>
    <col min="10189" max="10189" width="21" customWidth="1"/>
    <col min="10190" max="10190" width="36.5703125" customWidth="1"/>
    <col min="10437" max="10437" width="4.7109375" customWidth="1"/>
    <col min="10438" max="10438" width="30.7109375" customWidth="1"/>
    <col min="10439" max="10439" width="4.7109375" customWidth="1"/>
    <col min="10440" max="10440" width="13.7109375" customWidth="1"/>
    <col min="10441" max="10443" width="12.7109375" customWidth="1"/>
    <col min="10445" max="10445" width="21" customWidth="1"/>
    <col min="10446" max="10446" width="36.5703125" customWidth="1"/>
    <col min="10693" max="10693" width="4.7109375" customWidth="1"/>
    <col min="10694" max="10694" width="30.7109375" customWidth="1"/>
    <col min="10695" max="10695" width="4.7109375" customWidth="1"/>
    <col min="10696" max="10696" width="13.7109375" customWidth="1"/>
    <col min="10697" max="10699" width="12.7109375" customWidth="1"/>
    <col min="10701" max="10701" width="21" customWidth="1"/>
    <col min="10702" max="10702" width="36.5703125" customWidth="1"/>
    <col min="10949" max="10949" width="4.7109375" customWidth="1"/>
    <col min="10950" max="10950" width="30.7109375" customWidth="1"/>
    <col min="10951" max="10951" width="4.7109375" customWidth="1"/>
    <col min="10952" max="10952" width="13.7109375" customWidth="1"/>
    <col min="10953" max="10955" width="12.7109375" customWidth="1"/>
    <col min="10957" max="10957" width="21" customWidth="1"/>
    <col min="10958" max="10958" width="36.5703125" customWidth="1"/>
    <col min="11205" max="11205" width="4.7109375" customWidth="1"/>
    <col min="11206" max="11206" width="30.7109375" customWidth="1"/>
    <col min="11207" max="11207" width="4.7109375" customWidth="1"/>
    <col min="11208" max="11208" width="13.7109375" customWidth="1"/>
    <col min="11209" max="11211" width="12.7109375" customWidth="1"/>
    <col min="11213" max="11213" width="21" customWidth="1"/>
    <col min="11214" max="11214" width="36.5703125" customWidth="1"/>
    <col min="11461" max="11461" width="4.7109375" customWidth="1"/>
    <col min="11462" max="11462" width="30.7109375" customWidth="1"/>
    <col min="11463" max="11463" width="4.7109375" customWidth="1"/>
    <col min="11464" max="11464" width="13.7109375" customWidth="1"/>
    <col min="11465" max="11467" width="12.7109375" customWidth="1"/>
    <col min="11469" max="11469" width="21" customWidth="1"/>
    <col min="11470" max="11470" width="36.5703125" customWidth="1"/>
    <col min="11717" max="11717" width="4.7109375" customWidth="1"/>
    <col min="11718" max="11718" width="30.7109375" customWidth="1"/>
    <col min="11719" max="11719" width="4.7109375" customWidth="1"/>
    <col min="11720" max="11720" width="13.7109375" customWidth="1"/>
    <col min="11721" max="11723" width="12.7109375" customWidth="1"/>
    <col min="11725" max="11725" width="21" customWidth="1"/>
    <col min="11726" max="11726" width="36.5703125" customWidth="1"/>
    <col min="11973" max="11973" width="4.7109375" customWidth="1"/>
    <col min="11974" max="11974" width="30.7109375" customWidth="1"/>
    <col min="11975" max="11975" width="4.7109375" customWidth="1"/>
    <col min="11976" max="11976" width="13.7109375" customWidth="1"/>
    <col min="11977" max="11979" width="12.7109375" customWidth="1"/>
    <col min="11981" max="11981" width="21" customWidth="1"/>
    <col min="11982" max="11982" width="36.5703125" customWidth="1"/>
    <col min="12229" max="12229" width="4.7109375" customWidth="1"/>
    <col min="12230" max="12230" width="30.7109375" customWidth="1"/>
    <col min="12231" max="12231" width="4.7109375" customWidth="1"/>
    <col min="12232" max="12232" width="13.7109375" customWidth="1"/>
    <col min="12233" max="12235" width="12.7109375" customWidth="1"/>
    <col min="12237" max="12237" width="21" customWidth="1"/>
    <col min="12238" max="12238" width="36.5703125" customWidth="1"/>
    <col min="12485" max="12485" width="4.7109375" customWidth="1"/>
    <col min="12486" max="12486" width="30.7109375" customWidth="1"/>
    <col min="12487" max="12487" width="4.7109375" customWidth="1"/>
    <col min="12488" max="12488" width="13.7109375" customWidth="1"/>
    <col min="12489" max="12491" width="12.7109375" customWidth="1"/>
    <col min="12493" max="12493" width="21" customWidth="1"/>
    <col min="12494" max="12494" width="36.5703125" customWidth="1"/>
    <col min="12741" max="12741" width="4.7109375" customWidth="1"/>
    <col min="12742" max="12742" width="30.7109375" customWidth="1"/>
    <col min="12743" max="12743" width="4.7109375" customWidth="1"/>
    <col min="12744" max="12744" width="13.7109375" customWidth="1"/>
    <col min="12745" max="12747" width="12.7109375" customWidth="1"/>
    <col min="12749" max="12749" width="21" customWidth="1"/>
    <col min="12750" max="12750" width="36.5703125" customWidth="1"/>
    <col min="12997" max="12997" width="4.7109375" customWidth="1"/>
    <col min="12998" max="12998" width="30.7109375" customWidth="1"/>
    <col min="12999" max="12999" width="4.7109375" customWidth="1"/>
    <col min="13000" max="13000" width="13.7109375" customWidth="1"/>
    <col min="13001" max="13003" width="12.7109375" customWidth="1"/>
    <col min="13005" max="13005" width="21" customWidth="1"/>
    <col min="13006" max="13006" width="36.5703125" customWidth="1"/>
    <col min="13253" max="13253" width="4.7109375" customWidth="1"/>
    <col min="13254" max="13254" width="30.7109375" customWidth="1"/>
    <col min="13255" max="13255" width="4.7109375" customWidth="1"/>
    <col min="13256" max="13256" width="13.7109375" customWidth="1"/>
    <col min="13257" max="13259" width="12.7109375" customWidth="1"/>
    <col min="13261" max="13261" width="21" customWidth="1"/>
    <col min="13262" max="13262" width="36.5703125" customWidth="1"/>
    <col min="13509" max="13509" width="4.7109375" customWidth="1"/>
    <col min="13510" max="13510" width="30.7109375" customWidth="1"/>
    <col min="13511" max="13511" width="4.7109375" customWidth="1"/>
    <col min="13512" max="13512" width="13.7109375" customWidth="1"/>
    <col min="13513" max="13515" width="12.7109375" customWidth="1"/>
    <col min="13517" max="13517" width="21" customWidth="1"/>
    <col min="13518" max="13518" width="36.5703125" customWidth="1"/>
    <col min="13765" max="13765" width="4.7109375" customWidth="1"/>
    <col min="13766" max="13766" width="30.7109375" customWidth="1"/>
    <col min="13767" max="13767" width="4.7109375" customWidth="1"/>
    <col min="13768" max="13768" width="13.7109375" customWidth="1"/>
    <col min="13769" max="13771" width="12.7109375" customWidth="1"/>
    <col min="13773" max="13773" width="21" customWidth="1"/>
    <col min="13774" max="13774" width="36.5703125" customWidth="1"/>
    <col min="14021" max="14021" width="4.7109375" customWidth="1"/>
    <col min="14022" max="14022" width="30.7109375" customWidth="1"/>
    <col min="14023" max="14023" width="4.7109375" customWidth="1"/>
    <col min="14024" max="14024" width="13.7109375" customWidth="1"/>
    <col min="14025" max="14027" width="12.7109375" customWidth="1"/>
    <col min="14029" max="14029" width="21" customWidth="1"/>
    <col min="14030" max="14030" width="36.5703125" customWidth="1"/>
    <col min="14277" max="14277" width="4.7109375" customWidth="1"/>
    <col min="14278" max="14278" width="30.7109375" customWidth="1"/>
    <col min="14279" max="14279" width="4.7109375" customWidth="1"/>
    <col min="14280" max="14280" width="13.7109375" customWidth="1"/>
    <col min="14281" max="14283" width="12.7109375" customWidth="1"/>
    <col min="14285" max="14285" width="21" customWidth="1"/>
    <col min="14286" max="14286" width="36.5703125" customWidth="1"/>
    <col min="14533" max="14533" width="4.7109375" customWidth="1"/>
    <col min="14534" max="14534" width="30.7109375" customWidth="1"/>
    <col min="14535" max="14535" width="4.7109375" customWidth="1"/>
    <col min="14536" max="14536" width="13.7109375" customWidth="1"/>
    <col min="14537" max="14539" width="12.7109375" customWidth="1"/>
    <col min="14541" max="14541" width="21" customWidth="1"/>
    <col min="14542" max="14542" width="36.5703125" customWidth="1"/>
    <col min="14789" max="14789" width="4.7109375" customWidth="1"/>
    <col min="14790" max="14790" width="30.7109375" customWidth="1"/>
    <col min="14791" max="14791" width="4.7109375" customWidth="1"/>
    <col min="14792" max="14792" width="13.7109375" customWidth="1"/>
    <col min="14793" max="14795" width="12.7109375" customWidth="1"/>
    <col min="14797" max="14797" width="21" customWidth="1"/>
    <col min="14798" max="14798" width="36.5703125" customWidth="1"/>
    <col min="15045" max="15045" width="4.7109375" customWidth="1"/>
    <col min="15046" max="15046" width="30.7109375" customWidth="1"/>
    <col min="15047" max="15047" width="4.7109375" customWidth="1"/>
    <col min="15048" max="15048" width="13.7109375" customWidth="1"/>
    <col min="15049" max="15051" width="12.7109375" customWidth="1"/>
    <col min="15053" max="15053" width="21" customWidth="1"/>
    <col min="15054" max="15054" width="36.5703125" customWidth="1"/>
    <col min="15301" max="15301" width="4.7109375" customWidth="1"/>
    <col min="15302" max="15302" width="30.7109375" customWidth="1"/>
    <col min="15303" max="15303" width="4.7109375" customWidth="1"/>
    <col min="15304" max="15304" width="13.7109375" customWidth="1"/>
    <col min="15305" max="15307" width="12.7109375" customWidth="1"/>
    <col min="15309" max="15309" width="21" customWidth="1"/>
    <col min="15310" max="15310" width="36.5703125" customWidth="1"/>
    <col min="15557" max="15557" width="4.7109375" customWidth="1"/>
    <col min="15558" max="15558" width="30.7109375" customWidth="1"/>
    <col min="15559" max="15559" width="4.7109375" customWidth="1"/>
    <col min="15560" max="15560" width="13.7109375" customWidth="1"/>
    <col min="15561" max="15563" width="12.7109375" customWidth="1"/>
    <col min="15565" max="15565" width="21" customWidth="1"/>
    <col min="15566" max="15566" width="36.5703125" customWidth="1"/>
    <col min="15813" max="15813" width="4.7109375" customWidth="1"/>
    <col min="15814" max="15814" width="30.7109375" customWidth="1"/>
    <col min="15815" max="15815" width="4.7109375" customWidth="1"/>
    <col min="15816" max="15816" width="13.7109375" customWidth="1"/>
    <col min="15817" max="15819" width="12.7109375" customWidth="1"/>
    <col min="15821" max="15821" width="21" customWidth="1"/>
    <col min="15822" max="15822" width="36.5703125" customWidth="1"/>
    <col min="16069" max="16069" width="4.7109375" customWidth="1"/>
    <col min="16070" max="16070" width="30.7109375" customWidth="1"/>
    <col min="16071" max="16071" width="4.7109375" customWidth="1"/>
    <col min="16072" max="16072" width="13.7109375" customWidth="1"/>
    <col min="16073" max="16075" width="12.7109375" customWidth="1"/>
    <col min="16077" max="16077" width="21" customWidth="1"/>
    <col min="16078" max="16078" width="36.5703125" customWidth="1"/>
  </cols>
  <sheetData>
    <row r="1" spans="1:5" ht="12.75" customHeight="1">
      <c r="B1" s="67" t="str">
        <f>+kan!B1</f>
        <v>IZGRADNJA KANALIZACIJSKEGA SISTEMA NA OBMOČJU</v>
      </c>
    </row>
    <row r="2" spans="1:5" ht="12.75" customHeight="1">
      <c r="B2" s="67" t="str">
        <f>+kan!B2</f>
        <v>AGLOMERACIJE HRVATINI - KANALIZACIJA KOLOMBAN PROTI</v>
      </c>
    </row>
    <row r="3" spans="1:5" ht="12.75" customHeight="1">
      <c r="B3" s="67" t="str">
        <f>+kan!B3</f>
        <v>CEREJU IN BOŽIČI PROTI PREMANČANU</v>
      </c>
    </row>
    <row r="4" spans="1:5" ht="12.75" customHeight="1">
      <c r="B4" s="67">
        <f>+kan!B4</f>
        <v>0</v>
      </c>
    </row>
    <row r="5" spans="1:5" ht="12.75" customHeight="1">
      <c r="B5" s="67" t="str">
        <f>+kan!B5</f>
        <v xml:space="preserve">FEKALNA KANALIZACIJA </v>
      </c>
    </row>
    <row r="7" spans="1:5" s="184" customFormat="1" ht="12.75" customHeight="1" thickBot="1">
      <c r="A7" s="33"/>
      <c r="B7" s="20"/>
      <c r="C7" s="86"/>
      <c r="D7" s="357"/>
      <c r="E7" s="370"/>
    </row>
    <row r="8" spans="1:5" s="184" customFormat="1" ht="16.5" customHeight="1" thickBot="1">
      <c r="A8" s="293" t="s">
        <v>524</v>
      </c>
      <c r="B8" s="489" t="s">
        <v>292</v>
      </c>
      <c r="C8" s="488" t="s">
        <v>488</v>
      </c>
      <c r="D8" s="392"/>
      <c r="E8" s="416"/>
    </row>
    <row r="9" spans="1:5" s="184" customFormat="1" ht="12.75" customHeight="1" thickBot="1">
      <c r="B9" s="377"/>
      <c r="C9" s="378"/>
      <c r="D9" s="375"/>
      <c r="E9" s="416"/>
    </row>
    <row r="10" spans="1:5" s="184" customFormat="1" ht="12.75" customHeight="1" thickBot="1">
      <c r="A10" s="417" t="s">
        <v>409</v>
      </c>
      <c r="B10" s="418" t="s">
        <v>410</v>
      </c>
      <c r="C10" s="419" t="s">
        <v>411</v>
      </c>
      <c r="D10" s="420" t="s">
        <v>412</v>
      </c>
      <c r="E10" s="446"/>
    </row>
    <row r="11" spans="1:5" s="181" customFormat="1" ht="12.75" customHeight="1">
      <c r="A11" s="424">
        <v>1</v>
      </c>
      <c r="B11" s="425" t="s">
        <v>413</v>
      </c>
      <c r="C11" s="424" t="s">
        <v>54</v>
      </c>
      <c r="D11" s="426">
        <v>1</v>
      </c>
      <c r="E11" s="427"/>
    </row>
    <row r="12" spans="1:5" s="181" customFormat="1" ht="12.75" customHeight="1">
      <c r="A12" s="424">
        <v>2</v>
      </c>
      <c r="B12" s="425" t="s">
        <v>414</v>
      </c>
      <c r="C12" s="424" t="s">
        <v>54</v>
      </c>
      <c r="D12" s="426">
        <v>1</v>
      </c>
      <c r="E12" s="427"/>
    </row>
    <row r="13" spans="1:5" s="181" customFormat="1" ht="12.75" customHeight="1">
      <c r="A13" s="424">
        <v>3</v>
      </c>
      <c r="B13" s="425" t="s">
        <v>415</v>
      </c>
      <c r="C13" s="424" t="s">
        <v>10</v>
      </c>
      <c r="D13" s="426">
        <v>1</v>
      </c>
      <c r="E13" s="429" t="s">
        <v>491</v>
      </c>
    </row>
    <row r="14" spans="1:5" s="181" customFormat="1" ht="12.75" customHeight="1">
      <c r="A14" s="424">
        <v>4</v>
      </c>
      <c r="B14" s="425" t="s">
        <v>416</v>
      </c>
      <c r="C14" s="424" t="s">
        <v>10</v>
      </c>
      <c r="D14" s="426">
        <v>3</v>
      </c>
      <c r="E14" s="429" t="s">
        <v>417</v>
      </c>
    </row>
    <row r="15" spans="1:5" s="181" customFormat="1" ht="12.75" customHeight="1">
      <c r="A15" s="424">
        <v>5</v>
      </c>
      <c r="B15" s="425" t="s">
        <v>418</v>
      </c>
      <c r="C15" s="424" t="s">
        <v>10</v>
      </c>
      <c r="D15" s="426">
        <v>1</v>
      </c>
      <c r="E15" s="429" t="s">
        <v>492</v>
      </c>
    </row>
    <row r="16" spans="1:5" s="181" customFormat="1" ht="12.75" customHeight="1">
      <c r="A16" s="424">
        <v>6</v>
      </c>
      <c r="B16" s="425" t="s">
        <v>419</v>
      </c>
      <c r="C16" s="424" t="s">
        <v>54</v>
      </c>
      <c r="D16" s="426">
        <v>1</v>
      </c>
      <c r="E16" s="429" t="s">
        <v>493</v>
      </c>
    </row>
    <row r="17" spans="1:5" s="181" customFormat="1" ht="12.75" customHeight="1">
      <c r="A17" s="424">
        <v>7</v>
      </c>
      <c r="B17" s="425" t="s">
        <v>420</v>
      </c>
      <c r="C17" s="424" t="s">
        <v>10</v>
      </c>
      <c r="D17" s="426">
        <v>1</v>
      </c>
      <c r="E17" s="429" t="s">
        <v>421</v>
      </c>
    </row>
    <row r="18" spans="1:5" s="181" customFormat="1" ht="12.75" customHeight="1">
      <c r="A18" s="424">
        <v>8</v>
      </c>
      <c r="B18" s="425" t="s">
        <v>422</v>
      </c>
      <c r="C18" s="424" t="s">
        <v>10</v>
      </c>
      <c r="D18" s="426">
        <v>1</v>
      </c>
      <c r="E18" s="429" t="s">
        <v>421</v>
      </c>
    </row>
    <row r="19" spans="1:5" s="181" customFormat="1" ht="12.75" customHeight="1">
      <c r="A19" s="424">
        <v>9</v>
      </c>
      <c r="B19" s="425" t="s">
        <v>423</v>
      </c>
      <c r="C19" s="424" t="s">
        <v>10</v>
      </c>
      <c r="D19" s="426">
        <v>1</v>
      </c>
      <c r="E19" s="429" t="s">
        <v>494</v>
      </c>
    </row>
    <row r="20" spans="1:5" s="181" customFormat="1" ht="12.75" customHeight="1">
      <c r="A20" s="424">
        <v>10</v>
      </c>
      <c r="B20" s="425" t="s">
        <v>424</v>
      </c>
      <c r="C20" s="424" t="s">
        <v>54</v>
      </c>
      <c r="D20" s="426">
        <v>1</v>
      </c>
      <c r="E20" s="429" t="s">
        <v>495</v>
      </c>
    </row>
    <row r="21" spans="1:5" s="181" customFormat="1" ht="12.75" customHeight="1">
      <c r="A21" s="424">
        <v>11</v>
      </c>
      <c r="B21" s="425" t="s">
        <v>489</v>
      </c>
      <c r="C21" s="424" t="s">
        <v>54</v>
      </c>
      <c r="D21" s="426">
        <v>2</v>
      </c>
      <c r="E21" s="429" t="s">
        <v>426</v>
      </c>
    </row>
    <row r="22" spans="1:5" s="181" customFormat="1" ht="12.75" customHeight="1">
      <c r="A22" s="424">
        <v>12</v>
      </c>
      <c r="B22" s="425" t="s">
        <v>427</v>
      </c>
      <c r="C22" s="424" t="s">
        <v>10</v>
      </c>
      <c r="D22" s="426">
        <v>1</v>
      </c>
      <c r="E22" s="429" t="s">
        <v>496</v>
      </c>
    </row>
    <row r="23" spans="1:5" s="181" customFormat="1" ht="12.75" customHeight="1">
      <c r="A23" s="424">
        <v>13</v>
      </c>
      <c r="B23" s="425" t="s">
        <v>428</v>
      </c>
      <c r="C23" s="424" t="s">
        <v>10</v>
      </c>
      <c r="D23" s="426">
        <v>1</v>
      </c>
      <c r="E23" s="429" t="s">
        <v>497</v>
      </c>
    </row>
    <row r="24" spans="1:5" s="181" customFormat="1" ht="12.75" customHeight="1">
      <c r="A24" s="424">
        <v>14</v>
      </c>
      <c r="B24" s="425" t="s">
        <v>429</v>
      </c>
      <c r="C24" s="424" t="s">
        <v>10</v>
      </c>
      <c r="D24" s="426">
        <v>1</v>
      </c>
      <c r="E24" s="429" t="s">
        <v>498</v>
      </c>
    </row>
    <row r="25" spans="1:5" s="181" customFormat="1" ht="12.75" customHeight="1">
      <c r="A25" s="424">
        <v>15</v>
      </c>
      <c r="B25" s="425" t="s">
        <v>430</v>
      </c>
      <c r="C25" s="424" t="s">
        <v>10</v>
      </c>
      <c r="D25" s="426">
        <v>1</v>
      </c>
      <c r="E25" s="429" t="s">
        <v>499</v>
      </c>
    </row>
    <row r="26" spans="1:5" s="181" customFormat="1" ht="12.75" customHeight="1">
      <c r="A26" s="424">
        <v>16</v>
      </c>
      <c r="B26" s="425" t="s">
        <v>431</v>
      </c>
      <c r="C26" s="424" t="s">
        <v>10</v>
      </c>
      <c r="D26" s="426">
        <v>1</v>
      </c>
      <c r="E26" s="429" t="s">
        <v>500</v>
      </c>
    </row>
    <row r="27" spans="1:5" s="181" customFormat="1" ht="12.75" customHeight="1">
      <c r="A27" s="424">
        <v>17</v>
      </c>
      <c r="B27" s="425" t="s">
        <v>432</v>
      </c>
      <c r="C27" s="424" t="s">
        <v>10</v>
      </c>
      <c r="D27" s="426">
        <v>4</v>
      </c>
      <c r="E27" s="429" t="s">
        <v>433</v>
      </c>
    </row>
    <row r="28" spans="1:5" s="181" customFormat="1" ht="12.75" customHeight="1">
      <c r="A28" s="424">
        <v>18</v>
      </c>
      <c r="B28" s="425" t="s">
        <v>434</v>
      </c>
      <c r="C28" s="424" t="s">
        <v>54</v>
      </c>
      <c r="D28" s="426">
        <v>6</v>
      </c>
      <c r="E28" s="429" t="s">
        <v>435</v>
      </c>
    </row>
    <row r="29" spans="1:5" s="181" customFormat="1" ht="12.75" customHeight="1">
      <c r="A29" s="424">
        <v>19</v>
      </c>
      <c r="B29" s="425" t="s">
        <v>436</v>
      </c>
      <c r="C29" s="424" t="s">
        <v>10</v>
      </c>
      <c r="D29" s="426">
        <v>1</v>
      </c>
      <c r="E29" s="429" t="s">
        <v>501</v>
      </c>
    </row>
    <row r="30" spans="1:5" s="181" customFormat="1" ht="12.75" customHeight="1">
      <c r="A30" s="424">
        <v>20</v>
      </c>
      <c r="B30" s="425" t="s">
        <v>437</v>
      </c>
      <c r="C30" s="424" t="s">
        <v>10</v>
      </c>
      <c r="D30" s="426">
        <v>1</v>
      </c>
      <c r="E30" s="429" t="s">
        <v>502</v>
      </c>
    </row>
    <row r="31" spans="1:5" s="181" customFormat="1" ht="12.75" customHeight="1">
      <c r="A31" s="424">
        <v>21</v>
      </c>
      <c r="B31" s="425" t="s">
        <v>438</v>
      </c>
      <c r="C31" s="424" t="s">
        <v>10</v>
      </c>
      <c r="D31" s="426">
        <v>1</v>
      </c>
      <c r="E31" s="429" t="s">
        <v>503</v>
      </c>
    </row>
    <row r="32" spans="1:5" s="181" customFormat="1" ht="12.75" customHeight="1">
      <c r="A32" s="424">
        <v>22</v>
      </c>
      <c r="B32" s="425" t="s">
        <v>439</v>
      </c>
      <c r="C32" s="424" t="s">
        <v>10</v>
      </c>
      <c r="D32" s="426">
        <v>1</v>
      </c>
      <c r="E32" s="429" t="s">
        <v>440</v>
      </c>
    </row>
    <row r="33" spans="1:5" s="181" customFormat="1" ht="12.75" customHeight="1">
      <c r="A33" s="424">
        <v>23</v>
      </c>
      <c r="B33" s="425" t="s">
        <v>441</v>
      </c>
      <c r="C33" s="424" t="s">
        <v>10</v>
      </c>
      <c r="D33" s="426">
        <v>1</v>
      </c>
      <c r="E33" s="429" t="s">
        <v>442</v>
      </c>
    </row>
    <row r="34" spans="1:5" s="181" customFormat="1" ht="12.75" customHeight="1">
      <c r="A34" s="424">
        <v>24</v>
      </c>
      <c r="B34" s="425" t="s">
        <v>443</v>
      </c>
      <c r="C34" s="424" t="s">
        <v>54</v>
      </c>
      <c r="D34" s="426">
        <v>1</v>
      </c>
      <c r="E34" s="429" t="s">
        <v>504</v>
      </c>
    </row>
    <row r="35" spans="1:5" s="181" customFormat="1" ht="12.75" customHeight="1">
      <c r="A35" s="424">
        <v>25</v>
      </c>
      <c r="B35" s="425" t="s">
        <v>444</v>
      </c>
      <c r="C35" s="424" t="s">
        <v>54</v>
      </c>
      <c r="D35" s="426">
        <v>1</v>
      </c>
      <c r="E35" s="429" t="s">
        <v>505</v>
      </c>
    </row>
    <row r="36" spans="1:5" s="181" customFormat="1" ht="12.75" customHeight="1">
      <c r="A36" s="424">
        <v>26</v>
      </c>
      <c r="B36" s="425" t="s">
        <v>445</v>
      </c>
      <c r="C36" s="424" t="s">
        <v>54</v>
      </c>
      <c r="D36" s="426">
        <v>2</v>
      </c>
      <c r="E36" s="429" t="s">
        <v>446</v>
      </c>
    </row>
    <row r="37" spans="1:5" s="181" customFormat="1" ht="12.75" customHeight="1">
      <c r="A37" s="424">
        <v>27</v>
      </c>
      <c r="B37" s="425" t="s">
        <v>447</v>
      </c>
      <c r="C37" s="424" t="s">
        <v>54</v>
      </c>
      <c r="D37" s="426">
        <v>2</v>
      </c>
      <c r="E37" s="429" t="s">
        <v>448</v>
      </c>
    </row>
    <row r="38" spans="1:5" s="181" customFormat="1" ht="12.75" customHeight="1">
      <c r="A38" s="424">
        <v>28</v>
      </c>
      <c r="B38" s="425" t="s">
        <v>449</v>
      </c>
      <c r="C38" s="424" t="s">
        <v>54</v>
      </c>
      <c r="D38" s="426">
        <v>2</v>
      </c>
      <c r="E38" s="429" t="s">
        <v>450</v>
      </c>
    </row>
    <row r="39" spans="1:5" s="181" customFormat="1" ht="12.75" customHeight="1">
      <c r="A39" s="424">
        <v>29</v>
      </c>
      <c r="B39" s="425" t="s">
        <v>451</v>
      </c>
      <c r="C39" s="424" t="s">
        <v>54</v>
      </c>
      <c r="D39" s="426">
        <v>3</v>
      </c>
      <c r="E39" s="429" t="s">
        <v>452</v>
      </c>
    </row>
    <row r="40" spans="1:5" s="181" customFormat="1" ht="12.75" customHeight="1">
      <c r="A40" s="424">
        <v>30</v>
      </c>
      <c r="B40" s="425" t="s">
        <v>453</v>
      </c>
      <c r="C40" s="424" t="s">
        <v>54</v>
      </c>
      <c r="D40" s="426">
        <v>2</v>
      </c>
      <c r="E40" s="429" t="s">
        <v>454</v>
      </c>
    </row>
    <row r="41" spans="1:5" s="181" customFormat="1" ht="12.75" customHeight="1">
      <c r="A41" s="424">
        <v>31</v>
      </c>
      <c r="B41" s="425" t="s">
        <v>455</v>
      </c>
      <c r="C41" s="424" t="s">
        <v>54</v>
      </c>
      <c r="D41" s="426">
        <v>2</v>
      </c>
      <c r="E41" s="429" t="s">
        <v>456</v>
      </c>
    </row>
    <row r="42" spans="1:5" s="181" customFormat="1" ht="12.75" customHeight="1">
      <c r="A42" s="424">
        <v>32</v>
      </c>
      <c r="B42" s="425" t="s">
        <v>457</v>
      </c>
      <c r="C42" s="424" t="s">
        <v>10</v>
      </c>
      <c r="D42" s="426">
        <v>2</v>
      </c>
      <c r="E42" s="429" t="s">
        <v>458</v>
      </c>
    </row>
    <row r="43" spans="1:5" s="181" customFormat="1" ht="12.75" customHeight="1">
      <c r="A43" s="424">
        <v>33</v>
      </c>
      <c r="B43" s="425" t="s">
        <v>459</v>
      </c>
      <c r="C43" s="424" t="s">
        <v>10</v>
      </c>
      <c r="D43" s="426">
        <v>1</v>
      </c>
      <c r="E43" s="429" t="s">
        <v>506</v>
      </c>
    </row>
    <row r="44" spans="1:5" s="181" customFormat="1" ht="12.75" customHeight="1">
      <c r="A44" s="424">
        <v>34</v>
      </c>
      <c r="B44" s="425" t="s">
        <v>460</v>
      </c>
      <c r="C44" s="424" t="s">
        <v>10</v>
      </c>
      <c r="D44" s="426">
        <v>1</v>
      </c>
      <c r="E44" s="429" t="s">
        <v>507</v>
      </c>
    </row>
    <row r="45" spans="1:5" s="181" customFormat="1" ht="12.75" customHeight="1">
      <c r="A45" s="424">
        <v>35</v>
      </c>
      <c r="B45" s="425" t="s">
        <v>461</v>
      </c>
      <c r="C45" s="424" t="s">
        <v>10</v>
      </c>
      <c r="D45" s="426">
        <v>1</v>
      </c>
      <c r="E45" s="429" t="s">
        <v>508</v>
      </c>
    </row>
    <row r="46" spans="1:5" s="181" customFormat="1" ht="12.75" customHeight="1">
      <c r="A46" s="424">
        <v>36</v>
      </c>
      <c r="B46" s="425" t="s">
        <v>462</v>
      </c>
      <c r="C46" s="424" t="s">
        <v>10</v>
      </c>
      <c r="D46" s="426">
        <v>2</v>
      </c>
      <c r="E46" s="429" t="s">
        <v>463</v>
      </c>
    </row>
    <row r="47" spans="1:5" s="181" customFormat="1" ht="12.75" customHeight="1">
      <c r="A47" s="424">
        <v>37</v>
      </c>
      <c r="B47" s="425" t="s">
        <v>464</v>
      </c>
      <c r="C47" s="424" t="s">
        <v>10</v>
      </c>
      <c r="D47" s="426">
        <v>1</v>
      </c>
      <c r="E47" s="429" t="s">
        <v>509</v>
      </c>
    </row>
    <row r="48" spans="1:5" s="181" customFormat="1" ht="12.75" customHeight="1">
      <c r="A48" s="424">
        <v>38</v>
      </c>
      <c r="B48" s="425" t="s">
        <v>465</v>
      </c>
      <c r="C48" s="424" t="s">
        <v>54</v>
      </c>
      <c r="D48" s="426">
        <v>2</v>
      </c>
      <c r="E48" s="429" t="s">
        <v>466</v>
      </c>
    </row>
    <row r="49" spans="1:5" s="181" customFormat="1" ht="12.75" customHeight="1">
      <c r="A49" s="424">
        <v>39</v>
      </c>
      <c r="B49" s="425" t="s">
        <v>467</v>
      </c>
      <c r="C49" s="424" t="s">
        <v>10</v>
      </c>
      <c r="D49" s="426">
        <v>2</v>
      </c>
      <c r="E49" s="429" t="s">
        <v>468</v>
      </c>
    </row>
    <row r="50" spans="1:5" s="181" customFormat="1" ht="12.75" customHeight="1">
      <c r="A50" s="424" t="s">
        <v>469</v>
      </c>
      <c r="B50" s="425" t="s">
        <v>470</v>
      </c>
      <c r="C50" s="424" t="s">
        <v>54</v>
      </c>
      <c r="D50" s="426">
        <v>2</v>
      </c>
      <c r="E50" s="429" t="s">
        <v>471</v>
      </c>
    </row>
    <row r="51" spans="1:5" s="181" customFormat="1" ht="12.75" customHeight="1">
      <c r="A51" s="424">
        <v>41</v>
      </c>
      <c r="B51" s="425" t="s">
        <v>472</v>
      </c>
      <c r="C51" s="424" t="s">
        <v>54</v>
      </c>
      <c r="D51" s="426">
        <v>1</v>
      </c>
      <c r="E51" s="429" t="s">
        <v>510</v>
      </c>
    </row>
    <row r="52" spans="1:5" s="181" customFormat="1" ht="12.75" customHeight="1">
      <c r="A52" s="424">
        <v>42</v>
      </c>
      <c r="B52" s="425" t="s">
        <v>473</v>
      </c>
      <c r="C52" s="424" t="s">
        <v>54</v>
      </c>
      <c r="D52" s="426">
        <v>2</v>
      </c>
      <c r="E52" s="429" t="s">
        <v>474</v>
      </c>
    </row>
    <row r="53" spans="1:5" s="181" customFormat="1" ht="12.75" customHeight="1">
      <c r="A53" s="424">
        <v>43</v>
      </c>
      <c r="B53" s="425" t="s">
        <v>475</v>
      </c>
      <c r="C53" s="424" t="s">
        <v>10</v>
      </c>
      <c r="D53" s="426">
        <v>4</v>
      </c>
      <c r="E53" s="429" t="s">
        <v>476</v>
      </c>
    </row>
    <row r="54" spans="1:5" s="181" customFormat="1" ht="12.75" customHeight="1">
      <c r="A54" s="424">
        <v>44</v>
      </c>
      <c r="B54" s="443" t="s">
        <v>529</v>
      </c>
      <c r="C54" s="424" t="s">
        <v>10</v>
      </c>
      <c r="D54" s="426">
        <v>1</v>
      </c>
      <c r="E54" s="429" t="s">
        <v>511</v>
      </c>
    </row>
    <row r="55" spans="1:5" s="181" customFormat="1" ht="12.75" customHeight="1">
      <c r="A55" s="424">
        <v>45</v>
      </c>
      <c r="B55" s="443" t="s">
        <v>530</v>
      </c>
      <c r="C55" s="424" t="s">
        <v>10</v>
      </c>
      <c r="D55" s="426">
        <v>2</v>
      </c>
      <c r="E55" s="429" t="s">
        <v>557</v>
      </c>
    </row>
    <row r="56" spans="1:5" s="181" customFormat="1" ht="12.75" customHeight="1">
      <c r="A56" s="424"/>
      <c r="B56" s="443" t="s">
        <v>534</v>
      </c>
      <c r="C56" s="424" t="s">
        <v>10</v>
      </c>
      <c r="D56" s="426">
        <v>1</v>
      </c>
      <c r="E56" s="429"/>
    </row>
    <row r="57" spans="1:5" s="181" customFormat="1" ht="12.75" customHeight="1">
      <c r="A57" s="424">
        <v>46</v>
      </c>
      <c r="B57" s="443" t="s">
        <v>531</v>
      </c>
      <c r="C57" s="424" t="s">
        <v>10</v>
      </c>
      <c r="D57" s="426">
        <v>1</v>
      </c>
      <c r="E57" s="429" t="s">
        <v>556</v>
      </c>
    </row>
    <row r="58" spans="1:5" s="181" customFormat="1" ht="12.75" customHeight="1">
      <c r="A58" s="424"/>
      <c r="B58" s="443" t="s">
        <v>532</v>
      </c>
      <c r="C58" s="424" t="s">
        <v>10</v>
      </c>
      <c r="D58" s="426">
        <v>1</v>
      </c>
      <c r="E58" s="429"/>
    </row>
    <row r="59" spans="1:5" s="181" customFormat="1" ht="12.75" customHeight="1">
      <c r="A59" s="424">
        <v>47</v>
      </c>
      <c r="B59" s="443" t="s">
        <v>533</v>
      </c>
      <c r="C59" s="424" t="s">
        <v>10</v>
      </c>
      <c r="D59" s="426">
        <v>1</v>
      </c>
      <c r="E59" s="429" t="s">
        <v>512</v>
      </c>
    </row>
    <row r="60" spans="1:5" s="181" customFormat="1" ht="12.75" customHeight="1">
      <c r="A60" s="424">
        <v>48</v>
      </c>
      <c r="B60" s="425" t="s">
        <v>555</v>
      </c>
      <c r="C60" s="424" t="s">
        <v>10</v>
      </c>
      <c r="D60" s="426">
        <v>1</v>
      </c>
      <c r="E60" s="429" t="s">
        <v>513</v>
      </c>
    </row>
    <row r="61" spans="1:5" s="181" customFormat="1" ht="12.75" customHeight="1">
      <c r="A61" s="424">
        <v>49</v>
      </c>
      <c r="B61" s="425" t="s">
        <v>477</v>
      </c>
      <c r="C61" s="424" t="s">
        <v>54</v>
      </c>
      <c r="D61" s="426">
        <v>1</v>
      </c>
      <c r="E61" s="429" t="s">
        <v>478</v>
      </c>
    </row>
    <row r="62" spans="1:5" s="181" customFormat="1" ht="12.75" customHeight="1">
      <c r="A62" s="424">
        <v>50</v>
      </c>
      <c r="B62" s="425" t="s">
        <v>479</v>
      </c>
      <c r="C62" s="424" t="s">
        <v>14</v>
      </c>
      <c r="D62" s="426">
        <v>20</v>
      </c>
      <c r="E62" s="427"/>
    </row>
    <row r="63" spans="1:5" s="181" customFormat="1" ht="12.75" customHeight="1">
      <c r="A63" s="424">
        <v>51</v>
      </c>
      <c r="B63" s="425" t="s">
        <v>480</v>
      </c>
      <c r="C63" s="424" t="s">
        <v>14</v>
      </c>
      <c r="D63" s="426">
        <v>50</v>
      </c>
      <c r="E63" s="427"/>
    </row>
    <row r="64" spans="1:5" s="181" customFormat="1" ht="12.75" customHeight="1">
      <c r="A64" s="424">
        <v>52</v>
      </c>
      <c r="B64" s="425" t="s">
        <v>481</v>
      </c>
      <c r="C64" s="424" t="s">
        <v>14</v>
      </c>
      <c r="D64" s="426">
        <v>20</v>
      </c>
      <c r="E64" s="427"/>
    </row>
    <row r="65" spans="1:5" s="181" customFormat="1" ht="12.75" customHeight="1">
      <c r="A65" s="424">
        <v>53</v>
      </c>
      <c r="B65" s="425" t="s">
        <v>482</v>
      </c>
      <c r="C65" s="424" t="s">
        <v>14</v>
      </c>
      <c r="D65" s="426">
        <v>20</v>
      </c>
      <c r="E65" s="427"/>
    </row>
    <row r="66" spans="1:5" s="181" customFormat="1" ht="12.75" customHeight="1">
      <c r="A66" s="424">
        <v>54</v>
      </c>
      <c r="B66" s="425" t="s">
        <v>483</v>
      </c>
      <c r="C66" s="424" t="s">
        <v>54</v>
      </c>
      <c r="D66" s="426">
        <v>1</v>
      </c>
      <c r="E66" s="427"/>
    </row>
    <row r="67" spans="1:5" s="181" customFormat="1" ht="12.75" customHeight="1">
      <c r="A67" s="424">
        <v>55</v>
      </c>
      <c r="B67" s="425" t="s">
        <v>484</v>
      </c>
      <c r="C67" s="424" t="s">
        <v>54</v>
      </c>
      <c r="D67" s="426">
        <v>1</v>
      </c>
      <c r="E67" s="427"/>
    </row>
    <row r="68" spans="1:5" s="181" customFormat="1" ht="12.75" customHeight="1">
      <c r="A68" s="424">
        <v>56</v>
      </c>
      <c r="B68" s="425" t="s">
        <v>485</v>
      </c>
      <c r="C68" s="424" t="s">
        <v>54</v>
      </c>
      <c r="D68" s="426">
        <v>1</v>
      </c>
      <c r="E68" s="427"/>
    </row>
    <row r="69" spans="1:5" s="181" customFormat="1" ht="12.75" customHeight="1">
      <c r="A69" s="424">
        <v>57</v>
      </c>
      <c r="B69" s="425" t="s">
        <v>486</v>
      </c>
      <c r="C69" s="424" t="s">
        <v>54</v>
      </c>
      <c r="D69" s="426">
        <v>1</v>
      </c>
      <c r="E69" s="427"/>
    </row>
    <row r="70" spans="1:5" s="181" customFormat="1" ht="12.75" customHeight="1" thickBot="1">
      <c r="A70" s="424">
        <v>58</v>
      </c>
      <c r="B70" s="425" t="s">
        <v>490</v>
      </c>
      <c r="C70" s="430" t="s">
        <v>10</v>
      </c>
      <c r="D70" s="431">
        <v>1</v>
      </c>
      <c r="E70" s="427" t="s">
        <v>514</v>
      </c>
    </row>
    <row r="71" spans="1:5" s="184" customFormat="1" ht="12.75" customHeight="1" thickBot="1">
      <c r="A71" s="437" t="s">
        <v>524</v>
      </c>
      <c r="B71" s="422" t="s">
        <v>525</v>
      </c>
      <c r="C71" s="423"/>
      <c r="D71" s="423"/>
      <c r="E71" s="438"/>
    </row>
    <row r="72" spans="1:5" s="184" customFormat="1" ht="12.75" customHeight="1">
      <c r="A72" s="66"/>
      <c r="C72" s="395"/>
      <c r="D72" s="392"/>
      <c r="E72" s="416"/>
    </row>
    <row r="73" spans="1:5" s="184" customFormat="1" ht="12.75" customHeight="1">
      <c r="A73" s="66"/>
      <c r="C73" s="395"/>
      <c r="D73" s="392"/>
      <c r="E73" s="416"/>
    </row>
    <row r="74" spans="1:5" s="184" customFormat="1" ht="12.75" customHeight="1">
      <c r="A74" s="66"/>
      <c r="C74" s="395"/>
      <c r="D74" s="392"/>
      <c r="E74" s="416"/>
    </row>
    <row r="75" spans="1:5" ht="12.75" customHeight="1">
      <c r="E75" s="372"/>
    </row>
  </sheetData>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Zeros="0" tabSelected="1" topLeftCell="A7" workbookViewId="0">
      <selection activeCell="E22" sqref="E22"/>
    </sheetView>
  </sheetViews>
  <sheetFormatPr defaultRowHeight="12.75"/>
  <cols>
    <col min="1" max="1" width="4.7109375" style="26" customWidth="1"/>
    <col min="2" max="2" width="38" style="20" customWidth="1"/>
    <col min="3" max="3" width="18.28515625" style="20" bestFit="1" customWidth="1"/>
    <col min="4" max="4" width="2.5703125" style="20" bestFit="1" customWidth="1"/>
    <col min="5" max="5" width="20.7109375" style="18" customWidth="1"/>
    <col min="6" max="6" width="2.5703125" style="18" bestFit="1" customWidth="1"/>
    <col min="7" max="7" width="12.7109375" style="4" bestFit="1" customWidth="1"/>
    <col min="8" max="8" width="9.140625" style="4"/>
    <col min="9" max="9" width="27.28515625" style="4" customWidth="1"/>
    <col min="10"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0" ht="15.75">
      <c r="B1" s="67" t="str">
        <f>+nsl!D18</f>
        <v>IZGRADNJA KANALIZACIJSKEGA SISTEMA NA OBMOČJU</v>
      </c>
      <c r="C1" s="67"/>
      <c r="D1" s="67"/>
      <c r="E1" s="27"/>
      <c r="F1" s="27"/>
      <c r="G1" s="27"/>
      <c r="H1" s="27"/>
      <c r="I1" s="27"/>
      <c r="J1" s="28"/>
    </row>
    <row r="2" spans="1:10" ht="15.75">
      <c r="B2" s="67" t="str">
        <f>+nsl!D19</f>
        <v>AGLOMERACIJE HRVATINI - KANALIZACIJA KOLOMBAN PROTI</v>
      </c>
      <c r="C2" s="67"/>
      <c r="D2" s="67"/>
      <c r="E2" s="17"/>
      <c r="F2" s="17"/>
      <c r="G2" s="59"/>
      <c r="H2" s="27"/>
      <c r="I2" s="27"/>
      <c r="J2" s="28"/>
    </row>
    <row r="3" spans="1:10" ht="15.75">
      <c r="B3" s="67" t="str">
        <f>+nsl!D20</f>
        <v>CEREJU IN BOŽIČI PROTI PREMANČANU</v>
      </c>
      <c r="C3" s="67"/>
      <c r="D3" s="67"/>
      <c r="E3" s="19"/>
      <c r="F3" s="19"/>
      <c r="G3" s="27"/>
      <c r="H3" s="27"/>
      <c r="I3" s="27"/>
      <c r="J3" s="28"/>
    </row>
    <row r="4" spans="1:10">
      <c r="B4" s="67">
        <f>+nsl!D21</f>
        <v>0</v>
      </c>
      <c r="C4" s="67"/>
      <c r="D4" s="67"/>
    </row>
    <row r="5" spans="1:10">
      <c r="B5" s="67" t="s">
        <v>107</v>
      </c>
      <c r="C5" s="67"/>
      <c r="D5" s="67"/>
    </row>
    <row r="6" spans="1:10" ht="26.25" customHeight="1">
      <c r="B6" s="67"/>
      <c r="C6" s="67"/>
      <c r="D6" s="67"/>
    </row>
    <row r="7" spans="1:10" ht="26.25">
      <c r="B7" s="364" t="s">
        <v>7</v>
      </c>
      <c r="C7" s="21"/>
      <c r="D7" s="21"/>
      <c r="E7" s="93"/>
      <c r="F7" s="179"/>
    </row>
    <row r="8" spans="1:10" ht="26.25">
      <c r="B8" s="21"/>
      <c r="C8" s="21"/>
      <c r="D8" s="21"/>
    </row>
    <row r="9" spans="1:10" ht="15.75">
      <c r="B9" s="23"/>
      <c r="C9" s="23"/>
      <c r="D9" s="23"/>
    </row>
    <row r="10" spans="1:10" s="24" customFormat="1" ht="31.5">
      <c r="A10" s="22">
        <v>1</v>
      </c>
      <c r="B10" s="23" t="s">
        <v>142</v>
      </c>
      <c r="C10" s="23"/>
      <c r="D10" s="23"/>
      <c r="E10" s="288">
        <f>Rfk!M25</f>
        <v>0</v>
      </c>
      <c r="F10" s="287"/>
    </row>
    <row r="11" spans="1:10" s="24" customFormat="1" ht="15.75">
      <c r="A11" s="22"/>
      <c r="B11" s="23"/>
      <c r="C11" s="23"/>
      <c r="D11" s="23"/>
      <c r="E11" s="170"/>
      <c r="F11" s="170"/>
    </row>
    <row r="12" spans="1:10" s="24" customFormat="1" ht="15.75">
      <c r="A12" s="22">
        <v>2</v>
      </c>
      <c r="B12" s="23" t="s">
        <v>147</v>
      </c>
      <c r="C12" s="23"/>
      <c r="D12" s="23"/>
      <c r="E12" s="288">
        <f>vodovod!F17</f>
        <v>0</v>
      </c>
      <c r="F12" s="287"/>
    </row>
    <row r="13" spans="1:10" s="24" customFormat="1" ht="15.75">
      <c r="A13" s="22"/>
      <c r="B13" s="23"/>
      <c r="C13" s="23"/>
      <c r="D13" s="23"/>
      <c r="E13" s="170"/>
      <c r="F13" s="170"/>
    </row>
    <row r="14" spans="1:10" s="24" customFormat="1" ht="15.75">
      <c r="A14" s="22">
        <v>3</v>
      </c>
      <c r="B14" s="23" t="s">
        <v>581</v>
      </c>
      <c r="C14" s="23"/>
      <c r="D14" s="23"/>
      <c r="E14" s="170">
        <f>E15+E16+E17+E18</f>
        <v>0</v>
      </c>
      <c r="F14" s="170"/>
    </row>
    <row r="15" spans="1:10" s="24" customFormat="1" ht="15.75">
      <c r="A15" s="22" t="s">
        <v>63</v>
      </c>
      <c r="B15" s="226" t="s">
        <v>61</v>
      </c>
      <c r="C15" s="226"/>
      <c r="D15" s="226"/>
      <c r="E15" s="288">
        <f>'ČRP-grd kolomban'!F64+'ČRP-grd bozici'!F64</f>
        <v>0</v>
      </c>
      <c r="F15" s="270"/>
    </row>
    <row r="16" spans="1:10" s="24" customFormat="1" ht="15.75">
      <c r="A16" s="22" t="s">
        <v>64</v>
      </c>
      <c r="B16" s="226" t="s">
        <v>112</v>
      </c>
      <c r="C16" s="226"/>
      <c r="D16" s="226"/>
      <c r="E16" s="288">
        <f>'ĆRP str kolomban'!F36+'ĆRP str bozici'!F40</f>
        <v>0</v>
      </c>
      <c r="F16" s="270"/>
    </row>
    <row r="17" spans="1:6" s="24" customFormat="1" ht="15.75">
      <c r="A17" s="22" t="s">
        <v>143</v>
      </c>
      <c r="B17" s="226" t="s">
        <v>108</v>
      </c>
      <c r="C17" s="226"/>
      <c r="D17" s="226"/>
      <c r="E17" s="288">
        <f>'NN- crp Bozici'!F15+'NN- crp Kolomban'!F17</f>
        <v>0</v>
      </c>
      <c r="F17" s="270"/>
    </row>
    <row r="18" spans="1:6" s="24" customFormat="1" ht="15.75">
      <c r="A18" s="22" t="s">
        <v>144</v>
      </c>
      <c r="B18" s="226" t="s">
        <v>292</v>
      </c>
      <c r="C18" s="226"/>
      <c r="D18" s="226"/>
      <c r="E18" s="288">
        <f>'Telem- crp Božiči'!E71+'Telem- crp Kolomban'!E71</f>
        <v>0</v>
      </c>
      <c r="F18" s="270"/>
    </row>
    <row r="19" spans="1:6" s="24" customFormat="1" ht="15.75">
      <c r="A19" s="22"/>
      <c r="B19" s="23"/>
      <c r="C19" s="23"/>
      <c r="D19" s="23"/>
      <c r="E19" s="288"/>
      <c r="F19" s="270"/>
    </row>
    <row r="20" spans="1:6" s="24" customFormat="1" ht="15.75">
      <c r="A20" s="22">
        <v>4</v>
      </c>
      <c r="B20" s="23" t="s">
        <v>148</v>
      </c>
      <c r="C20" s="23"/>
      <c r="D20" s="23"/>
      <c r="E20" s="288"/>
      <c r="F20" s="270"/>
    </row>
    <row r="21" spans="1:6" s="24" customFormat="1" ht="15.75">
      <c r="A21" s="22"/>
      <c r="B21" s="23"/>
      <c r="C21" s="23"/>
      <c r="D21" s="23"/>
      <c r="E21" s="288"/>
      <c r="F21" s="270"/>
    </row>
    <row r="22" spans="1:6" s="24" customFormat="1" ht="15.75">
      <c r="A22" s="267">
        <v>5</v>
      </c>
      <c r="B22" s="473" t="s">
        <v>576</v>
      </c>
      <c r="C22" s="473"/>
      <c r="D22" s="473"/>
      <c r="E22" s="466">
        <f>(E10+E12+E15+E16+E17+E18+E20)*0.1</f>
        <v>0</v>
      </c>
      <c r="F22" s="270"/>
    </row>
    <row r="23" spans="1:6" s="24" customFormat="1" ht="15.75">
      <c r="A23" s="22"/>
      <c r="B23" s="23"/>
      <c r="C23" s="23"/>
      <c r="D23" s="23"/>
      <c r="E23" s="270"/>
      <c r="F23" s="261"/>
    </row>
    <row r="24" spans="1:6" s="478" customFormat="1" ht="15.75">
      <c r="A24" s="474"/>
      <c r="B24" s="479" t="s">
        <v>121</v>
      </c>
      <c r="C24" s="475"/>
      <c r="D24" s="475"/>
      <c r="E24" s="476">
        <f>E10+E12+E15+E16+E17+E18+E20+E22</f>
        <v>0</v>
      </c>
      <c r="F24" s="477"/>
    </row>
    <row r="25" spans="1:6" s="24" customFormat="1" ht="15.75">
      <c r="A25" s="22"/>
      <c r="B25" s="480"/>
      <c r="C25" s="23"/>
      <c r="D25" s="23"/>
      <c r="E25" s="170"/>
      <c r="F25" s="182"/>
    </row>
    <row r="26" spans="1:6" s="24" customFormat="1" ht="15.75">
      <c r="A26" s="22"/>
      <c r="B26" s="481"/>
      <c r="C26" s="23"/>
      <c r="D26" s="23"/>
      <c r="E26" s="289"/>
      <c r="F26" s="271"/>
    </row>
    <row r="27" spans="1:6" s="24" customFormat="1" ht="18">
      <c r="A27" s="264"/>
      <c r="B27" s="482"/>
      <c r="C27" s="265"/>
      <c r="D27" s="265"/>
      <c r="E27" s="270"/>
      <c r="F27" s="261"/>
    </row>
    <row r="28" spans="1:6" s="24" customFormat="1" ht="15.75">
      <c r="A28" s="268"/>
      <c r="B28" s="483" t="s">
        <v>146</v>
      </c>
      <c r="C28" s="269"/>
      <c r="D28" s="269"/>
      <c r="E28" s="467">
        <f>E24</f>
        <v>0</v>
      </c>
      <c r="F28" s="290"/>
    </row>
    <row r="29" spans="1:6" s="24" customFormat="1" ht="15.75">
      <c r="A29" s="22"/>
      <c r="B29" s="480"/>
      <c r="C29" s="23"/>
      <c r="D29" s="23"/>
      <c r="E29" s="170"/>
      <c r="F29" s="170"/>
    </row>
    <row r="30" spans="1:6" s="24" customFormat="1" ht="15.75">
      <c r="A30" s="22"/>
      <c r="B30" s="481" t="s">
        <v>145</v>
      </c>
      <c r="C30" s="23"/>
      <c r="D30" s="23"/>
      <c r="E30" s="289">
        <f>22%*E28</f>
        <v>0</v>
      </c>
      <c r="F30" s="271"/>
    </row>
    <row r="31" spans="1:6" s="24" customFormat="1" ht="15.75">
      <c r="A31" s="22"/>
      <c r="E31" s="170"/>
      <c r="F31" s="182"/>
    </row>
    <row r="32" spans="1:6" s="24" customFormat="1" ht="16.5" thickBot="1">
      <c r="A32" s="249"/>
      <c r="B32" s="266" t="s">
        <v>149</v>
      </c>
      <c r="C32" s="266"/>
      <c r="D32" s="266"/>
      <c r="E32" s="292">
        <f>E30+E28</f>
        <v>0</v>
      </c>
      <c r="F32" s="291"/>
    </row>
    <row r="33" spans="1:6" s="24" customFormat="1" ht="16.5" thickTop="1">
      <c r="A33" s="22"/>
      <c r="E33" s="170"/>
      <c r="F33" s="182"/>
    </row>
    <row r="34" spans="1:6" ht="14.25">
      <c r="B34" s="4"/>
      <c r="C34" s="166"/>
      <c r="D34" s="166"/>
    </row>
    <row r="35" spans="1:6" ht="14.25">
      <c r="B35" s="4"/>
      <c r="C35" s="166"/>
      <c r="D35" s="166"/>
    </row>
    <row r="36" spans="1:6" ht="14.25">
      <c r="B36" s="4"/>
      <c r="C36" s="166"/>
      <c r="D36" s="166"/>
    </row>
    <row r="43" spans="1:6" ht="15.75">
      <c r="B43" s="25"/>
      <c r="C43" s="25"/>
      <c r="D43" s="25"/>
    </row>
  </sheetData>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6"/>
  <sheetViews>
    <sheetView showZeros="0" topLeftCell="A6" workbookViewId="0">
      <selection activeCell="G12" sqref="G12"/>
    </sheetView>
  </sheetViews>
  <sheetFormatPr defaultRowHeight="12.75"/>
  <cols>
    <col min="1" max="1" width="4.7109375" style="26" customWidth="1"/>
    <col min="2" max="2" width="1.7109375" style="26" customWidth="1"/>
    <col min="3" max="3" width="19.7109375" style="16" customWidth="1"/>
    <col min="4" max="4" width="1.7109375" style="16" customWidth="1"/>
    <col min="5" max="5" width="19.7109375" style="43" customWidth="1"/>
    <col min="6" max="6" width="1.7109375" style="43" customWidth="1"/>
    <col min="7" max="7" width="18.140625" style="61" customWidth="1"/>
    <col min="8" max="8" width="1.7109375" style="61" customWidth="1"/>
    <col min="9" max="9" width="18.85546875" style="62" customWidth="1"/>
    <col min="10" max="10" width="1.7109375" style="62" customWidth="1"/>
    <col min="11" max="11" width="18.7109375" style="62" customWidth="1"/>
    <col min="12" max="12" width="1.7109375" style="62" customWidth="1"/>
    <col min="13" max="13" width="19.5703125" style="62"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68" t="str">
        <f>+'fekalna osnovni podatki'!B1</f>
        <v>IZGRADNJA KANALIZACIJSKEGA SISTEMA NA OBMOČJU</v>
      </c>
      <c r="F1" s="68"/>
    </row>
    <row r="2" spans="1:13">
      <c r="E2" s="68" t="str">
        <f>+'fekalna osnovni podatki'!B2</f>
        <v>AGLOMERACIJE HRVATINI - KANALIZACIJA KOLOMBAN PROTI</v>
      </c>
      <c r="F2" s="68"/>
    </row>
    <row r="3" spans="1:13">
      <c r="E3" s="68" t="str">
        <f>+'fekalna osnovni podatki'!B3</f>
        <v>CEREJU IN BOŽIČI PROTI PREMANČANU</v>
      </c>
      <c r="F3" s="69"/>
    </row>
    <row r="4" spans="1:13" ht="15" customHeight="1">
      <c r="E4" s="68">
        <f>+'fekalna osnovni podatki'!B4</f>
        <v>0</v>
      </c>
    </row>
    <row r="5" spans="1:13" ht="15" customHeight="1">
      <c r="E5" s="68"/>
    </row>
    <row r="6" spans="1:13" ht="26.25">
      <c r="E6" s="70" t="s">
        <v>32</v>
      </c>
      <c r="F6" s="70"/>
      <c r="G6" s="71"/>
      <c r="H6" s="71"/>
      <c r="M6" s="72"/>
    </row>
    <row r="7" spans="1:13" ht="15" customHeight="1">
      <c r="E7" s="63"/>
      <c r="F7" s="63"/>
    </row>
    <row r="8" spans="1:13" s="66" customFormat="1" ht="19.5">
      <c r="A8" s="64"/>
      <c r="B8" s="64"/>
      <c r="C8" s="65"/>
      <c r="D8" s="65"/>
      <c r="E8" s="167" t="s">
        <v>28</v>
      </c>
      <c r="F8" s="167"/>
      <c r="G8" s="168" t="s">
        <v>43</v>
      </c>
      <c r="H8" s="168"/>
      <c r="I8" s="167" t="s">
        <v>29</v>
      </c>
      <c r="J8" s="167"/>
      <c r="K8" s="167" t="s">
        <v>30</v>
      </c>
      <c r="L8" s="169"/>
      <c r="M8" s="169" t="s">
        <v>31</v>
      </c>
    </row>
    <row r="9" spans="1:13" s="62" customFormat="1" ht="15" customHeight="1">
      <c r="A9" s="26"/>
      <c r="B9" s="26"/>
      <c r="C9" s="60"/>
      <c r="D9" s="60"/>
      <c r="E9" s="63"/>
      <c r="F9" s="63"/>
      <c r="G9" s="61"/>
      <c r="H9" s="61"/>
    </row>
    <row r="10" spans="1:13" s="62" customFormat="1" ht="15" customHeight="1">
      <c r="A10" s="26"/>
      <c r="B10" s="26"/>
      <c r="C10" s="52"/>
      <c r="D10" s="60"/>
      <c r="E10" s="63"/>
      <c r="F10" s="63"/>
      <c r="G10" s="61"/>
      <c r="H10" s="61"/>
    </row>
    <row r="11" spans="1:13" s="62" customFormat="1" ht="25.5">
      <c r="A11" s="26"/>
      <c r="B11" s="26"/>
      <c r="C11" s="45" t="s">
        <v>81</v>
      </c>
      <c r="D11" s="60"/>
      <c r="E11" s="160"/>
      <c r="F11" s="63"/>
      <c r="G11" s="61"/>
      <c r="H11" s="61"/>
    </row>
    <row r="12" spans="1:13" s="62" customFormat="1">
      <c r="A12" s="26"/>
      <c r="B12" s="26"/>
      <c r="C12" s="52" t="s">
        <v>82</v>
      </c>
      <c r="D12" s="60"/>
      <c r="E12" s="122">
        <f>+predD!F164</f>
        <v>0</v>
      </c>
      <c r="F12" s="471"/>
      <c r="G12" s="472">
        <f>+zemBetD!F301</f>
        <v>0</v>
      </c>
      <c r="H12" s="61"/>
      <c r="I12" s="62">
        <f>+kan!F161</f>
        <v>0</v>
      </c>
      <c r="K12" s="62">
        <f>+zakljD!F160</f>
        <v>0</v>
      </c>
      <c r="M12" s="62">
        <f>SUM(E12:K12)</f>
        <v>0</v>
      </c>
    </row>
    <row r="13" spans="1:13" s="62" customFormat="1">
      <c r="A13" s="26"/>
      <c r="B13" s="26"/>
      <c r="C13" s="161" t="s">
        <v>83</v>
      </c>
      <c r="D13" s="60"/>
      <c r="E13" s="122">
        <f>+predD!F165</f>
        <v>0</v>
      </c>
      <c r="F13" s="471"/>
      <c r="G13" s="472">
        <f>+zemBetD!F302</f>
        <v>0</v>
      </c>
      <c r="H13" s="61"/>
      <c r="I13" s="62">
        <f>+kan!F162</f>
        <v>0</v>
      </c>
      <c r="K13" s="62">
        <f>+zakljD!F161</f>
        <v>0</v>
      </c>
      <c r="M13" s="62">
        <f t="shared" ref="M13:M23" si="0">SUM(E13:K13)</f>
        <v>0</v>
      </c>
    </row>
    <row r="14" spans="1:13" s="62" customFormat="1">
      <c r="A14" s="26"/>
      <c r="B14" s="26"/>
      <c r="C14" s="161" t="s">
        <v>84</v>
      </c>
      <c r="D14" s="60"/>
      <c r="E14" s="122">
        <f>+predD!F166</f>
        <v>0</v>
      </c>
      <c r="F14" s="471"/>
      <c r="G14" s="472">
        <f>+zemBetD!F303</f>
        <v>0</v>
      </c>
      <c r="H14" s="61"/>
      <c r="I14" s="62">
        <f>+kan!F163</f>
        <v>0</v>
      </c>
      <c r="K14" s="62">
        <f>+zakljD!F162</f>
        <v>0</v>
      </c>
      <c r="M14" s="62">
        <f t="shared" si="0"/>
        <v>0</v>
      </c>
    </row>
    <row r="15" spans="1:13" s="62" customFormat="1">
      <c r="A15" s="26"/>
      <c r="B15" s="26"/>
      <c r="C15" s="161" t="s">
        <v>85</v>
      </c>
      <c r="D15" s="60"/>
      <c r="E15" s="122">
        <f>+predD!F167</f>
        <v>0</v>
      </c>
      <c r="F15" s="471"/>
      <c r="G15" s="472">
        <f>+zemBetD!F304</f>
        <v>0</v>
      </c>
      <c r="H15" s="61"/>
      <c r="I15" s="62">
        <f>+kan!F164</f>
        <v>0</v>
      </c>
      <c r="K15" s="62">
        <f>+zakljD!F163</f>
        <v>0</v>
      </c>
      <c r="M15" s="62">
        <f t="shared" si="0"/>
        <v>0</v>
      </c>
    </row>
    <row r="16" spans="1:13" s="62" customFormat="1">
      <c r="A16" s="26"/>
      <c r="B16" s="26"/>
      <c r="C16" s="161" t="s">
        <v>86</v>
      </c>
      <c r="D16" s="60"/>
      <c r="E16" s="122">
        <f>+predD!F168</f>
        <v>0</v>
      </c>
      <c r="F16" s="471"/>
      <c r="G16" s="472">
        <f>+zemBetD!F305</f>
        <v>0</v>
      </c>
      <c r="H16" s="61"/>
      <c r="I16" s="62">
        <f>+kan!F165</f>
        <v>0</v>
      </c>
      <c r="K16" s="62">
        <f>+zakljD!F164</f>
        <v>0</v>
      </c>
      <c r="M16" s="62">
        <f t="shared" si="0"/>
        <v>0</v>
      </c>
    </row>
    <row r="17" spans="1:13" s="62" customFormat="1">
      <c r="A17" s="26"/>
      <c r="B17" s="26"/>
      <c r="C17" s="161"/>
      <c r="D17" s="60"/>
      <c r="E17" s="122"/>
      <c r="F17" s="471"/>
      <c r="G17" s="472"/>
      <c r="H17" s="61"/>
    </row>
    <row r="18" spans="1:13" s="62" customFormat="1" ht="25.5">
      <c r="A18" s="26"/>
      <c r="B18" s="26"/>
      <c r="C18" s="161" t="s">
        <v>87</v>
      </c>
      <c r="D18" s="60"/>
      <c r="E18" s="122"/>
      <c r="F18" s="471"/>
      <c r="G18" s="472"/>
      <c r="H18" s="61"/>
    </row>
    <row r="19" spans="1:13" s="62" customFormat="1">
      <c r="A19" s="26"/>
      <c r="B19" s="26"/>
      <c r="C19" s="161" t="s">
        <v>88</v>
      </c>
      <c r="D19" s="60"/>
      <c r="E19" s="122">
        <f>+predD!F170</f>
        <v>0</v>
      </c>
      <c r="F19" s="471"/>
      <c r="G19" s="472">
        <f>+zemBetD!F307</f>
        <v>0</v>
      </c>
      <c r="H19" s="61"/>
      <c r="I19" s="62">
        <f>+kan!F167</f>
        <v>0</v>
      </c>
      <c r="K19" s="62">
        <f>+zakljD!F166</f>
        <v>0</v>
      </c>
      <c r="M19" s="62">
        <f t="shared" si="0"/>
        <v>0</v>
      </c>
    </row>
    <row r="20" spans="1:13" s="62" customFormat="1">
      <c r="A20" s="26"/>
      <c r="B20" s="26"/>
      <c r="C20" s="161" t="s">
        <v>89</v>
      </c>
      <c r="D20" s="60"/>
      <c r="E20" s="122">
        <f>+predD!F171</f>
        <v>0</v>
      </c>
      <c r="F20" s="471"/>
      <c r="G20" s="472">
        <f>+zemBetD!F308</f>
        <v>0</v>
      </c>
      <c r="H20" s="61"/>
      <c r="I20" s="62">
        <f>+kan!F168</f>
        <v>0</v>
      </c>
      <c r="K20" s="62">
        <f>+zakljD!F167</f>
        <v>0</v>
      </c>
      <c r="M20" s="62">
        <f t="shared" si="0"/>
        <v>0</v>
      </c>
    </row>
    <row r="21" spans="1:13" s="62" customFormat="1">
      <c r="A21" s="26"/>
      <c r="B21" s="26"/>
      <c r="C21" s="161" t="s">
        <v>90</v>
      </c>
      <c r="D21" s="60"/>
      <c r="E21" s="122">
        <f>+predD!F172</f>
        <v>0</v>
      </c>
      <c r="F21" s="471"/>
      <c r="G21" s="472">
        <f>+zemBetD!F309</f>
        <v>0</v>
      </c>
      <c r="H21" s="61"/>
      <c r="I21" s="62">
        <f>+kan!F169</f>
        <v>0</v>
      </c>
      <c r="K21" s="62">
        <f>+zakljD!F168</f>
        <v>0</v>
      </c>
      <c r="M21" s="62">
        <f t="shared" si="0"/>
        <v>0</v>
      </c>
    </row>
    <row r="22" spans="1:13" s="62" customFormat="1">
      <c r="A22" s="26"/>
      <c r="B22" s="26"/>
      <c r="C22" s="161" t="s">
        <v>91</v>
      </c>
      <c r="D22" s="60"/>
      <c r="E22" s="122">
        <f>+predD!F173</f>
        <v>0</v>
      </c>
      <c r="F22" s="471"/>
      <c r="G22" s="472">
        <f>+zemBetD!F310</f>
        <v>0</v>
      </c>
      <c r="H22" s="61"/>
      <c r="I22" s="62">
        <f>+kan!F170</f>
        <v>0</v>
      </c>
      <c r="K22" s="62">
        <f>+zakljD!F169</f>
        <v>0</v>
      </c>
      <c r="M22" s="62">
        <f t="shared" si="0"/>
        <v>0</v>
      </c>
    </row>
    <row r="23" spans="1:13" s="62" customFormat="1">
      <c r="A23" s="26"/>
      <c r="B23" s="26"/>
      <c r="C23" s="161" t="s">
        <v>135</v>
      </c>
      <c r="D23" s="60"/>
      <c r="E23" s="122">
        <f>+predD!F174</f>
        <v>0</v>
      </c>
      <c r="F23" s="471"/>
      <c r="G23" s="472">
        <f>+zemBetD!F311</f>
        <v>0</v>
      </c>
      <c r="H23" s="61"/>
      <c r="I23" s="62">
        <f>+kan!F171</f>
        <v>0</v>
      </c>
      <c r="K23" s="62">
        <f>+zakljD!F170</f>
        <v>0</v>
      </c>
      <c r="M23" s="62">
        <f t="shared" si="0"/>
        <v>0</v>
      </c>
    </row>
    <row r="24" spans="1:13" s="62" customFormat="1">
      <c r="A24" s="26"/>
      <c r="B24" s="26"/>
      <c r="C24" s="60"/>
      <c r="D24" s="60"/>
      <c r="E24" s="122"/>
      <c r="F24" s="471"/>
      <c r="G24" s="472"/>
      <c r="H24" s="61"/>
    </row>
    <row r="25" spans="1:13" s="62" customFormat="1" ht="15" customHeight="1">
      <c r="A25" s="26"/>
      <c r="B25" s="26"/>
      <c r="C25" s="60" t="s">
        <v>20</v>
      </c>
      <c r="D25" s="60"/>
      <c r="E25" s="122">
        <f>SUM(E11:E23)</f>
        <v>0</v>
      </c>
      <c r="F25" s="122"/>
      <c r="G25" s="122">
        <f t="shared" ref="G25:K25" si="1">SUM(G11:G23)</f>
        <v>0</v>
      </c>
      <c r="H25" s="160"/>
      <c r="I25" s="122">
        <f t="shared" si="1"/>
        <v>0</v>
      </c>
      <c r="J25" s="122"/>
      <c r="K25" s="122">
        <f t="shared" si="1"/>
        <v>0</v>
      </c>
      <c r="M25" s="185">
        <f>SUM(E25:K25)</f>
        <v>0</v>
      </c>
    </row>
    <row r="26" spans="1:13" s="62" customFormat="1" ht="15" customHeight="1">
      <c r="A26" s="26"/>
      <c r="B26" s="26"/>
      <c r="C26" s="60"/>
      <c r="D26" s="60"/>
      <c r="E26" s="63"/>
      <c r="F26" s="63"/>
      <c r="G26" s="61"/>
      <c r="H26" s="61"/>
    </row>
    <row r="29" spans="1:13">
      <c r="E29" s="73"/>
      <c r="F29" s="73"/>
    </row>
    <row r="31" spans="1:13">
      <c r="E31" s="73"/>
      <c r="F31" s="73"/>
    </row>
    <row r="32" spans="1:13">
      <c r="E32" s="73"/>
      <c r="F32" s="73"/>
    </row>
    <row r="33" spans="5:13">
      <c r="M33" s="263"/>
    </row>
    <row r="36" spans="5:13" ht="15.75">
      <c r="E36" s="74"/>
      <c r="F36" s="74"/>
    </row>
  </sheetData>
  <pageMargins left="0.70866141732283472" right="0.70866141732283472" top="0.74803149606299213" bottom="0.74803149606299213" header="0.31496062992125984" footer="0.31496062992125984"/>
  <pageSetup paperSize="9" orientation="landscape" r:id="rId1"/>
  <headerFooter>
    <oddHeader>&amp;CAglomeracija Kolomban Božiči 3.sklop</oddHeader>
    <oddFooter>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J182"/>
  <sheetViews>
    <sheetView showZeros="0" workbookViewId="0">
      <selection activeCell="F16" sqref="F16"/>
    </sheetView>
  </sheetViews>
  <sheetFormatPr defaultRowHeight="15"/>
  <cols>
    <col min="1" max="1" width="4.7109375" customWidth="1"/>
    <col min="2" max="2" width="40.28515625" customWidth="1"/>
    <col min="3" max="3" width="4.7109375" style="117" customWidth="1"/>
    <col min="4" max="4" width="11.7109375" style="111" customWidth="1"/>
    <col min="5" max="5" width="12.7109375" style="112" customWidth="1"/>
    <col min="6" max="6" width="12.7109375" style="113" customWidth="1"/>
    <col min="10" max="10" width="44.28515625" hidden="1"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67" t="str">
        <f>+nsl!D18</f>
        <v>IZGRADNJA KANALIZACIJSKEGA SISTEMA NA OBMOČJU</v>
      </c>
    </row>
    <row r="2" spans="1:6">
      <c r="B2" s="67" t="str">
        <f>+nsl!D19</f>
        <v>AGLOMERACIJE HRVATINI - KANALIZACIJA KOLOMBAN PROTI</v>
      </c>
    </row>
    <row r="3" spans="1:6">
      <c r="B3" s="67" t="str">
        <f>+nsl!D20</f>
        <v>CEREJU IN BOŽIČI PROTI PREMANČANU</v>
      </c>
    </row>
    <row r="4" spans="1:6">
      <c r="B4" s="67">
        <f>+nsl!D21</f>
        <v>0</v>
      </c>
    </row>
    <row r="5" spans="1:6">
      <c r="B5" s="67" t="s">
        <v>107</v>
      </c>
    </row>
    <row r="6" spans="1:6" ht="15.75" thickBot="1">
      <c r="B6" s="67"/>
    </row>
    <row r="7" spans="1:6" ht="16.5" thickBot="1">
      <c r="A7" s="22" t="s">
        <v>23</v>
      </c>
      <c r="B7" s="470" t="s">
        <v>24</v>
      </c>
      <c r="C7" s="81"/>
      <c r="D7" s="105"/>
      <c r="E7" s="105"/>
      <c r="F7" s="105"/>
    </row>
    <row r="8" spans="1:6">
      <c r="A8" s="234" t="s">
        <v>122</v>
      </c>
      <c r="B8" s="253" t="s">
        <v>123</v>
      </c>
      <c r="C8" s="235" t="s">
        <v>124</v>
      </c>
      <c r="D8" s="236" t="s">
        <v>125</v>
      </c>
      <c r="E8" s="237" t="s">
        <v>126</v>
      </c>
      <c r="F8" s="237" t="s">
        <v>127</v>
      </c>
    </row>
    <row r="9" spans="1:6" ht="15.75" thickBot="1">
      <c r="A9" s="239"/>
      <c r="B9" s="240"/>
      <c r="C9" s="240" t="s">
        <v>128</v>
      </c>
      <c r="D9" s="241"/>
      <c r="E9" s="242" t="s">
        <v>129</v>
      </c>
      <c r="F9" s="242" t="s">
        <v>130</v>
      </c>
    </row>
    <row r="10" spans="1:6">
      <c r="A10" s="244"/>
      <c r="B10" s="245"/>
      <c r="C10" s="245"/>
      <c r="D10" s="246"/>
      <c r="E10" s="246"/>
      <c r="F10" s="247"/>
    </row>
    <row r="11" spans="1:6" ht="38.25">
      <c r="A11" s="33">
        <v>1</v>
      </c>
      <c r="B11" s="41" t="s">
        <v>13</v>
      </c>
      <c r="C11" s="81"/>
      <c r="D11" s="105"/>
      <c r="E11" s="105"/>
      <c r="F11" s="105"/>
    </row>
    <row r="12" spans="1:6" ht="12" customHeight="1">
      <c r="A12" s="33"/>
      <c r="B12" s="45"/>
      <c r="C12" s="81"/>
      <c r="D12" s="105"/>
      <c r="E12" s="105"/>
      <c r="F12" s="105"/>
    </row>
    <row r="13" spans="1:6">
      <c r="A13" s="33"/>
      <c r="B13" s="45" t="s">
        <v>81</v>
      </c>
      <c r="C13" s="81"/>
      <c r="E13" s="105"/>
      <c r="F13" s="105"/>
    </row>
    <row r="14" spans="1:6">
      <c r="A14" s="33"/>
      <c r="B14" s="52" t="s">
        <v>82</v>
      </c>
      <c r="C14" s="46" t="s">
        <v>11</v>
      </c>
      <c r="D14" s="47">
        <f>+'fekalna osnovni podatki'!D10</f>
        <v>112</v>
      </c>
      <c r="E14" s="158"/>
      <c r="F14" s="484">
        <f>D14*E14</f>
        <v>0</v>
      </c>
    </row>
    <row r="15" spans="1:6">
      <c r="A15" s="33"/>
      <c r="B15" s="161" t="s">
        <v>83</v>
      </c>
      <c r="C15" s="82" t="s">
        <v>11</v>
      </c>
      <c r="D15" s="47">
        <f>+'fekalna osnovni podatki'!D11</f>
        <v>225</v>
      </c>
      <c r="E15" s="158"/>
      <c r="F15" s="110">
        <f t="shared" ref="F15:F24" si="0">D15*E15</f>
        <v>0</v>
      </c>
    </row>
    <row r="16" spans="1:6">
      <c r="A16" s="33"/>
      <c r="B16" s="161" t="s">
        <v>84</v>
      </c>
      <c r="C16" s="82" t="s">
        <v>11</v>
      </c>
      <c r="D16" s="47">
        <f>+'fekalna osnovni podatki'!D12</f>
        <v>80</v>
      </c>
      <c r="E16" s="158"/>
      <c r="F16" s="110">
        <f t="shared" si="0"/>
        <v>0</v>
      </c>
    </row>
    <row r="17" spans="1:10">
      <c r="A17" s="33"/>
      <c r="B17" s="161" t="s">
        <v>85</v>
      </c>
      <c r="C17" s="82" t="s">
        <v>11</v>
      </c>
      <c r="D17" s="47">
        <f>+'fekalna osnovni podatki'!D13</f>
        <v>270</v>
      </c>
      <c r="E17" s="158"/>
      <c r="F17" s="110">
        <f t="shared" si="0"/>
        <v>0</v>
      </c>
    </row>
    <row r="18" spans="1:10">
      <c r="A18" s="33"/>
      <c r="B18" s="161" t="s">
        <v>86</v>
      </c>
      <c r="C18" s="82" t="s">
        <v>11</v>
      </c>
      <c r="D18" s="47">
        <f>+'fekalna osnovni podatki'!D14</f>
        <v>30</v>
      </c>
      <c r="E18" s="158"/>
      <c r="F18" s="110">
        <f t="shared" si="0"/>
        <v>0</v>
      </c>
    </row>
    <row r="19" spans="1:10">
      <c r="A19" s="33"/>
      <c r="B19" s="161" t="s">
        <v>87</v>
      </c>
      <c r="C19" s="82"/>
      <c r="D19" s="47"/>
      <c r="E19" s="158"/>
      <c r="F19" s="110"/>
    </row>
    <row r="20" spans="1:10">
      <c r="A20" s="33"/>
      <c r="B20" s="161" t="s">
        <v>88</v>
      </c>
      <c r="C20" s="82" t="s">
        <v>11</v>
      </c>
      <c r="D20" s="47">
        <f>+'fekalna osnovni podatki'!D16</f>
        <v>302</v>
      </c>
      <c r="E20" s="158"/>
      <c r="F20" s="110">
        <f t="shared" si="0"/>
        <v>0</v>
      </c>
    </row>
    <row r="21" spans="1:10">
      <c r="A21" s="33"/>
      <c r="B21" s="161" t="s">
        <v>89</v>
      </c>
      <c r="C21" s="82" t="s">
        <v>11</v>
      </c>
      <c r="D21" s="47">
        <f>+'fekalna osnovni podatki'!D17</f>
        <v>140</v>
      </c>
      <c r="E21" s="158"/>
      <c r="F21" s="110">
        <f t="shared" si="0"/>
        <v>0</v>
      </c>
    </row>
    <row r="22" spans="1:10">
      <c r="A22" s="33"/>
      <c r="B22" s="161" t="s">
        <v>90</v>
      </c>
      <c r="C22" s="82" t="s">
        <v>11</v>
      </c>
      <c r="D22" s="47">
        <f>+'fekalna osnovni podatki'!D18</f>
        <v>400</v>
      </c>
      <c r="E22" s="158"/>
      <c r="F22" s="110">
        <f t="shared" si="0"/>
        <v>0</v>
      </c>
    </row>
    <row r="23" spans="1:10">
      <c r="A23" s="33"/>
      <c r="B23" s="161" t="s">
        <v>91</v>
      </c>
      <c r="C23" s="82" t="s">
        <v>11</v>
      </c>
      <c r="D23" s="47">
        <f>+'fekalna osnovni podatki'!D19</f>
        <v>86</v>
      </c>
      <c r="E23" s="158"/>
      <c r="F23" s="110">
        <f t="shared" si="0"/>
        <v>0</v>
      </c>
    </row>
    <row r="24" spans="1:10">
      <c r="A24" s="33"/>
      <c r="B24" s="161" t="s">
        <v>135</v>
      </c>
      <c r="C24" s="82" t="s">
        <v>11</v>
      </c>
      <c r="D24" s="47">
        <f>+'fekalna osnovni podatki'!D20</f>
        <v>338</v>
      </c>
      <c r="E24" s="158"/>
      <c r="F24" s="110">
        <f t="shared" si="0"/>
        <v>0</v>
      </c>
    </row>
    <row r="25" spans="1:10" ht="9.75" customHeight="1">
      <c r="A25" s="33"/>
      <c r="B25" s="52"/>
      <c r="C25" s="81"/>
      <c r="D25" s="105"/>
      <c r="E25" s="105"/>
      <c r="F25" s="105"/>
    </row>
    <row r="26" spans="1:10" ht="38.25">
      <c r="A26" s="33">
        <f>+A11+1</f>
        <v>2</v>
      </c>
      <c r="B26" s="41" t="s">
        <v>15</v>
      </c>
      <c r="C26" s="81"/>
      <c r="D26" s="105"/>
      <c r="E26" s="105"/>
      <c r="F26" s="105"/>
    </row>
    <row r="27" spans="1:10" ht="12" customHeight="1">
      <c r="A27" s="33"/>
      <c r="B27" s="45"/>
      <c r="C27" s="81"/>
      <c r="D27" s="105"/>
      <c r="E27" s="105"/>
      <c r="F27" s="105"/>
    </row>
    <row r="28" spans="1:10">
      <c r="A28" s="33"/>
      <c r="B28" s="45" t="s">
        <v>81</v>
      </c>
      <c r="C28" s="81"/>
      <c r="E28" s="105"/>
      <c r="F28" s="105"/>
      <c r="J28" s="224" t="s">
        <v>120</v>
      </c>
    </row>
    <row r="29" spans="1:10">
      <c r="A29" s="33"/>
      <c r="B29" s="52" t="s">
        <v>82</v>
      </c>
      <c r="C29" s="81" t="s">
        <v>10</v>
      </c>
      <c r="D29" s="47">
        <v>8</v>
      </c>
      <c r="E29" s="158"/>
      <c r="F29" s="484">
        <f>D29*E29</f>
        <v>0</v>
      </c>
    </row>
    <row r="30" spans="1:10">
      <c r="A30" s="33"/>
      <c r="B30" s="161" t="s">
        <v>83</v>
      </c>
      <c r="C30" s="81" t="s">
        <v>10</v>
      </c>
      <c r="D30" s="47">
        <v>12</v>
      </c>
      <c r="E30" s="158"/>
      <c r="F30" s="110">
        <f t="shared" ref="F30:F33" si="1">D30*E30</f>
        <v>0</v>
      </c>
    </row>
    <row r="31" spans="1:10">
      <c r="A31" s="33"/>
      <c r="B31" s="161" t="s">
        <v>84</v>
      </c>
      <c r="C31" s="81" t="s">
        <v>10</v>
      </c>
      <c r="D31" s="47">
        <v>6</v>
      </c>
      <c r="E31" s="158"/>
      <c r="F31" s="110">
        <f t="shared" si="1"/>
        <v>0</v>
      </c>
    </row>
    <row r="32" spans="1:10">
      <c r="A32" s="33"/>
      <c r="B32" s="161" t="s">
        <v>85</v>
      </c>
      <c r="C32" s="81" t="s">
        <v>10</v>
      </c>
      <c r="D32" s="47">
        <v>18</v>
      </c>
      <c r="E32" s="158"/>
      <c r="F32" s="110">
        <f t="shared" si="1"/>
        <v>0</v>
      </c>
    </row>
    <row r="33" spans="1:10">
      <c r="A33" s="33"/>
      <c r="B33" s="161" t="s">
        <v>86</v>
      </c>
      <c r="C33" s="81" t="s">
        <v>10</v>
      </c>
      <c r="D33" s="47">
        <v>2</v>
      </c>
      <c r="E33" s="158"/>
      <c r="F33" s="110">
        <f t="shared" si="1"/>
        <v>0</v>
      </c>
    </row>
    <row r="34" spans="1:10">
      <c r="A34" s="33"/>
      <c r="B34" s="161" t="s">
        <v>87</v>
      </c>
      <c r="C34" s="81"/>
      <c r="D34" s="47"/>
      <c r="E34" s="158"/>
      <c r="F34" s="110"/>
    </row>
    <row r="35" spans="1:10">
      <c r="A35" s="33"/>
      <c r="B35" s="161" t="s">
        <v>88</v>
      </c>
      <c r="C35" s="81" t="s">
        <v>10</v>
      </c>
      <c r="D35" s="47">
        <v>17</v>
      </c>
      <c r="E35" s="158"/>
      <c r="F35" s="110">
        <f t="shared" ref="F35:F39" si="2">D35*E35</f>
        <v>0</v>
      </c>
    </row>
    <row r="36" spans="1:10">
      <c r="A36" s="33"/>
      <c r="B36" s="161" t="s">
        <v>89</v>
      </c>
      <c r="C36" s="81" t="s">
        <v>10</v>
      </c>
      <c r="D36" s="47">
        <v>7</v>
      </c>
      <c r="E36" s="158"/>
      <c r="F36" s="110">
        <f t="shared" si="2"/>
        <v>0</v>
      </c>
    </row>
    <row r="37" spans="1:10">
      <c r="A37" s="33"/>
      <c r="B37" s="161" t="s">
        <v>90</v>
      </c>
      <c r="C37" s="81" t="s">
        <v>10</v>
      </c>
      <c r="D37" s="47">
        <v>21</v>
      </c>
      <c r="E37" s="158"/>
      <c r="F37" s="110">
        <f t="shared" si="2"/>
        <v>0</v>
      </c>
    </row>
    <row r="38" spans="1:10">
      <c r="A38" s="33"/>
      <c r="B38" s="161" t="s">
        <v>91</v>
      </c>
      <c r="C38" s="81" t="s">
        <v>10</v>
      </c>
      <c r="D38" s="47">
        <v>5</v>
      </c>
      <c r="E38" s="158"/>
      <c r="F38" s="110">
        <f t="shared" si="2"/>
        <v>0</v>
      </c>
    </row>
    <row r="39" spans="1:10">
      <c r="A39" s="33"/>
      <c r="B39" s="161" t="s">
        <v>135</v>
      </c>
      <c r="C39" s="81" t="s">
        <v>10</v>
      </c>
      <c r="D39" s="47">
        <v>22</v>
      </c>
      <c r="E39" s="158"/>
      <c r="F39" s="110">
        <f t="shared" si="2"/>
        <v>0</v>
      </c>
    </row>
    <row r="40" spans="1:10" ht="12.75" customHeight="1">
      <c r="A40" s="33"/>
      <c r="B40" s="52"/>
      <c r="C40" s="81"/>
      <c r="D40" s="105"/>
      <c r="E40" s="105"/>
      <c r="F40" s="105"/>
    </row>
    <row r="41" spans="1:10" ht="63.75">
      <c r="A41" s="33">
        <f>A26+1</f>
        <v>3</v>
      </c>
      <c r="B41" s="38" t="s">
        <v>9</v>
      </c>
      <c r="C41" s="83"/>
      <c r="D41" s="127"/>
      <c r="E41" s="114"/>
      <c r="F41" s="127"/>
    </row>
    <row r="42" spans="1:10" ht="11.25" customHeight="1">
      <c r="A42" s="33"/>
      <c r="B42" s="45"/>
      <c r="C42" s="81"/>
      <c r="D42" s="105"/>
      <c r="E42" s="105"/>
      <c r="F42" s="105"/>
    </row>
    <row r="43" spans="1:10">
      <c r="A43" s="33"/>
      <c r="B43" s="45" t="s">
        <v>81</v>
      </c>
      <c r="C43" s="81"/>
      <c r="E43" s="105"/>
      <c r="F43" s="105"/>
      <c r="J43" t="s">
        <v>119</v>
      </c>
    </row>
    <row r="44" spans="1:10">
      <c r="A44" s="33"/>
      <c r="B44" s="52" t="s">
        <v>82</v>
      </c>
      <c r="C44" s="81" t="s">
        <v>10</v>
      </c>
      <c r="D44" s="47">
        <v>0</v>
      </c>
      <c r="E44" s="158"/>
      <c r="F44" s="484">
        <f>D44*E44</f>
        <v>0</v>
      </c>
    </row>
    <row r="45" spans="1:10">
      <c r="A45" s="33"/>
      <c r="B45" s="161" t="s">
        <v>83</v>
      </c>
      <c r="C45" s="81" t="s">
        <v>10</v>
      </c>
      <c r="D45" s="47">
        <v>5</v>
      </c>
      <c r="E45" s="158"/>
      <c r="F45" s="110">
        <f t="shared" ref="F45:F48" si="3">D45*E45</f>
        <v>0</v>
      </c>
    </row>
    <row r="46" spans="1:10">
      <c r="A46" s="33"/>
      <c r="B46" s="161" t="s">
        <v>84</v>
      </c>
      <c r="C46" s="81" t="s">
        <v>10</v>
      </c>
      <c r="D46" s="47">
        <v>1</v>
      </c>
      <c r="E46" s="158"/>
      <c r="F46" s="110">
        <f t="shared" si="3"/>
        <v>0</v>
      </c>
    </row>
    <row r="47" spans="1:10">
      <c r="A47" s="33"/>
      <c r="B47" s="161" t="s">
        <v>85</v>
      </c>
      <c r="C47" s="81" t="s">
        <v>10</v>
      </c>
      <c r="D47" s="47">
        <v>6</v>
      </c>
      <c r="E47" s="158"/>
      <c r="F47" s="110">
        <f t="shared" si="3"/>
        <v>0</v>
      </c>
    </row>
    <row r="48" spans="1:10">
      <c r="A48" s="33"/>
      <c r="B48" s="161" t="s">
        <v>86</v>
      </c>
      <c r="C48" s="81" t="s">
        <v>10</v>
      </c>
      <c r="D48" s="47">
        <v>0</v>
      </c>
      <c r="E48" s="158"/>
      <c r="F48" s="110">
        <f t="shared" si="3"/>
        <v>0</v>
      </c>
    </row>
    <row r="49" spans="1:10">
      <c r="A49" s="33"/>
      <c r="B49" s="161" t="s">
        <v>87</v>
      </c>
      <c r="C49" s="81"/>
      <c r="D49" s="47"/>
      <c r="E49" s="158"/>
      <c r="F49" s="110"/>
    </row>
    <row r="50" spans="1:10">
      <c r="A50" s="33"/>
      <c r="B50" s="161" t="s">
        <v>88</v>
      </c>
      <c r="C50" s="81" t="s">
        <v>10</v>
      </c>
      <c r="D50" s="47">
        <v>1</v>
      </c>
      <c r="E50" s="158"/>
      <c r="F50" s="110">
        <f t="shared" ref="F50:F54" si="4">D50*E50</f>
        <v>0</v>
      </c>
    </row>
    <row r="51" spans="1:10">
      <c r="A51" s="33"/>
      <c r="B51" s="161" t="s">
        <v>89</v>
      </c>
      <c r="C51" s="81" t="s">
        <v>10</v>
      </c>
      <c r="D51" s="47">
        <v>0</v>
      </c>
      <c r="E51" s="158"/>
      <c r="F51" s="110">
        <f t="shared" si="4"/>
        <v>0</v>
      </c>
    </row>
    <row r="52" spans="1:10">
      <c r="A52" s="33"/>
      <c r="B52" s="161" t="s">
        <v>90</v>
      </c>
      <c r="C52" s="81" t="s">
        <v>10</v>
      </c>
      <c r="D52" s="47">
        <v>0</v>
      </c>
      <c r="E52" s="158"/>
      <c r="F52" s="110">
        <f t="shared" si="4"/>
        <v>0</v>
      </c>
    </row>
    <row r="53" spans="1:10">
      <c r="A53" s="33"/>
      <c r="B53" s="161" t="s">
        <v>91</v>
      </c>
      <c r="C53" s="81" t="s">
        <v>10</v>
      </c>
      <c r="D53" s="47">
        <v>0</v>
      </c>
      <c r="E53" s="158"/>
      <c r="F53" s="110">
        <f t="shared" si="4"/>
        <v>0</v>
      </c>
    </row>
    <row r="54" spans="1:10">
      <c r="A54" s="33"/>
      <c r="B54" s="161" t="s">
        <v>135</v>
      </c>
      <c r="C54" s="81" t="s">
        <v>10</v>
      </c>
      <c r="D54" s="47">
        <v>4</v>
      </c>
      <c r="E54" s="158"/>
      <c r="F54" s="110">
        <f t="shared" si="4"/>
        <v>0</v>
      </c>
    </row>
    <row r="55" spans="1:10">
      <c r="A55" s="33"/>
      <c r="B55" s="34"/>
      <c r="C55" s="81"/>
      <c r="D55" s="105"/>
      <c r="E55" s="105"/>
      <c r="F55" s="105"/>
    </row>
    <row r="56" spans="1:10" ht="76.5">
      <c r="A56" s="33">
        <f>+A41+1</f>
        <v>4</v>
      </c>
      <c r="B56" s="204" t="s">
        <v>105</v>
      </c>
      <c r="C56" s="84"/>
      <c r="D56" s="116"/>
      <c r="E56" s="114"/>
      <c r="F56" s="110"/>
    </row>
    <row r="57" spans="1:10">
      <c r="A57" s="33"/>
      <c r="B57" s="45"/>
      <c r="C57" s="84"/>
      <c r="D57" s="116"/>
      <c r="E57" s="114"/>
      <c r="F57" s="110"/>
    </row>
    <row r="58" spans="1:10">
      <c r="A58" s="33"/>
      <c r="B58" s="45" t="s">
        <v>81</v>
      </c>
      <c r="C58" s="84"/>
      <c r="D58" s="47"/>
      <c r="E58" s="158"/>
      <c r="F58" s="484"/>
      <c r="J58" t="s">
        <v>118</v>
      </c>
    </row>
    <row r="59" spans="1:10">
      <c r="A59" s="33"/>
      <c r="B59" s="52" t="s">
        <v>82</v>
      </c>
      <c r="C59" s="84" t="s">
        <v>11</v>
      </c>
      <c r="D59" s="47">
        <f>D44*2</f>
        <v>0</v>
      </c>
      <c r="E59" s="158"/>
      <c r="F59" s="110">
        <f t="shared" ref="F59:F62" si="5">D59*E59</f>
        <v>0</v>
      </c>
    </row>
    <row r="60" spans="1:10">
      <c r="A60" s="33"/>
      <c r="B60" s="161" t="s">
        <v>83</v>
      </c>
      <c r="C60" s="84" t="s">
        <v>11</v>
      </c>
      <c r="D60" s="47">
        <f t="shared" ref="D60:D69" si="6">D45*2</f>
        <v>10</v>
      </c>
      <c r="E60" s="158"/>
      <c r="F60" s="110">
        <f t="shared" si="5"/>
        <v>0</v>
      </c>
    </row>
    <row r="61" spans="1:10">
      <c r="A61" s="33"/>
      <c r="B61" s="161" t="s">
        <v>84</v>
      </c>
      <c r="C61" s="84" t="s">
        <v>11</v>
      </c>
      <c r="D61" s="47">
        <f t="shared" si="6"/>
        <v>2</v>
      </c>
      <c r="E61" s="158"/>
      <c r="F61" s="110">
        <f t="shared" si="5"/>
        <v>0</v>
      </c>
    </row>
    <row r="62" spans="1:10">
      <c r="A62" s="33"/>
      <c r="B62" s="161" t="s">
        <v>85</v>
      </c>
      <c r="C62" s="84" t="s">
        <v>11</v>
      </c>
      <c r="D62" s="47">
        <f t="shared" si="6"/>
        <v>12</v>
      </c>
      <c r="E62" s="158"/>
      <c r="F62" s="110">
        <f t="shared" si="5"/>
        <v>0</v>
      </c>
    </row>
    <row r="63" spans="1:10">
      <c r="A63" s="33"/>
      <c r="B63" s="161" t="s">
        <v>86</v>
      </c>
      <c r="C63" s="84" t="s">
        <v>11</v>
      </c>
      <c r="D63" s="47">
        <f t="shared" si="6"/>
        <v>0</v>
      </c>
      <c r="E63" s="158"/>
      <c r="F63" s="110">
        <f t="shared" ref="F63" si="7">D63*E63</f>
        <v>0</v>
      </c>
    </row>
    <row r="64" spans="1:10">
      <c r="A64" s="33"/>
      <c r="B64" s="161" t="s">
        <v>87</v>
      </c>
      <c r="C64" s="84"/>
      <c r="D64" s="47"/>
      <c r="E64" s="158"/>
    </row>
    <row r="65" spans="1:10">
      <c r="A65" s="33"/>
      <c r="B65" s="161" t="s">
        <v>88</v>
      </c>
      <c r="C65" s="84" t="s">
        <v>11</v>
      </c>
      <c r="D65" s="47">
        <f t="shared" si="6"/>
        <v>2</v>
      </c>
      <c r="E65" s="158"/>
      <c r="F65" s="110">
        <f t="shared" ref="F65:F69" si="8">D65*E65</f>
        <v>0</v>
      </c>
    </row>
    <row r="66" spans="1:10">
      <c r="A66" s="33"/>
      <c r="B66" s="161" t="s">
        <v>89</v>
      </c>
      <c r="C66" s="84" t="s">
        <v>11</v>
      </c>
      <c r="D66" s="47">
        <f t="shared" si="6"/>
        <v>0</v>
      </c>
      <c r="E66" s="158"/>
      <c r="F66" s="110">
        <f t="shared" si="8"/>
        <v>0</v>
      </c>
    </row>
    <row r="67" spans="1:10">
      <c r="A67" s="33"/>
      <c r="B67" s="161" t="s">
        <v>90</v>
      </c>
      <c r="C67" s="84" t="s">
        <v>11</v>
      </c>
      <c r="D67" s="47">
        <f t="shared" si="6"/>
        <v>0</v>
      </c>
      <c r="E67" s="158"/>
      <c r="F67" s="110">
        <f t="shared" si="8"/>
        <v>0</v>
      </c>
    </row>
    <row r="68" spans="1:10">
      <c r="A68" s="33"/>
      <c r="B68" s="161" t="s">
        <v>91</v>
      </c>
      <c r="C68" s="84" t="s">
        <v>11</v>
      </c>
      <c r="D68" s="47">
        <f t="shared" si="6"/>
        <v>0</v>
      </c>
      <c r="E68" s="158"/>
      <c r="F68" s="110">
        <f t="shared" si="8"/>
        <v>0</v>
      </c>
    </row>
    <row r="69" spans="1:10">
      <c r="A69" s="33"/>
      <c r="B69" s="161" t="s">
        <v>135</v>
      </c>
      <c r="C69" s="84" t="s">
        <v>11</v>
      </c>
      <c r="D69" s="47">
        <f t="shared" si="6"/>
        <v>8</v>
      </c>
      <c r="E69" s="158"/>
      <c r="F69" s="110">
        <f t="shared" si="8"/>
        <v>0</v>
      </c>
    </row>
    <row r="70" spans="1:10">
      <c r="A70" s="33"/>
      <c r="B70" s="41"/>
      <c r="C70" s="84"/>
      <c r="D70" s="116"/>
      <c r="E70" s="114"/>
      <c r="F70" s="110"/>
    </row>
    <row r="71" spans="1:10" ht="114.75">
      <c r="A71" s="33">
        <f>+A56+1</f>
        <v>5</v>
      </c>
      <c r="B71" s="205" t="s">
        <v>110</v>
      </c>
      <c r="C71" s="84"/>
      <c r="D71" s="116"/>
      <c r="E71" s="114"/>
      <c r="F71" s="110"/>
    </row>
    <row r="72" spans="1:10">
      <c r="A72" s="33"/>
      <c r="B72" s="45"/>
      <c r="C72" s="84"/>
      <c r="D72" s="116"/>
      <c r="E72" s="114"/>
      <c r="F72" s="110"/>
    </row>
    <row r="73" spans="1:10">
      <c r="A73" s="33"/>
      <c r="B73" s="45" t="s">
        <v>81</v>
      </c>
      <c r="C73" s="84"/>
      <c r="D73" s="47"/>
      <c r="E73" s="158"/>
      <c r="F73" s="484"/>
    </row>
    <row r="74" spans="1:10">
      <c r="A74" s="33"/>
      <c r="B74" s="52" t="s">
        <v>82</v>
      </c>
      <c r="C74" s="84" t="s">
        <v>12</v>
      </c>
      <c r="D74" s="47">
        <f>+'fekalna osnovni podatki'!G10*5</f>
        <v>420</v>
      </c>
      <c r="E74" s="158"/>
      <c r="F74" s="110">
        <f t="shared" ref="F74:F78" si="9">D74*E74</f>
        <v>0</v>
      </c>
      <c r="J74" t="s">
        <v>114</v>
      </c>
    </row>
    <row r="75" spans="1:10">
      <c r="A75" s="33"/>
      <c r="B75" s="161" t="s">
        <v>83</v>
      </c>
      <c r="C75" s="84" t="s">
        <v>12</v>
      </c>
      <c r="D75" s="47">
        <f>+'fekalna osnovni podatki'!G11*5</f>
        <v>1015</v>
      </c>
      <c r="E75" s="158"/>
      <c r="F75" s="110">
        <f t="shared" si="9"/>
        <v>0</v>
      </c>
    </row>
    <row r="76" spans="1:10">
      <c r="A76" s="33"/>
      <c r="B76" s="161" t="s">
        <v>84</v>
      </c>
      <c r="C76" s="84" t="s">
        <v>12</v>
      </c>
      <c r="D76" s="47">
        <f>+'fekalna osnovni podatki'!G12*5</f>
        <v>0</v>
      </c>
      <c r="E76" s="158"/>
      <c r="F76" s="110">
        <f t="shared" si="9"/>
        <v>0</v>
      </c>
      <c r="J76" t="s">
        <v>115</v>
      </c>
    </row>
    <row r="77" spans="1:10">
      <c r="A77" s="33"/>
      <c r="B77" s="161" t="s">
        <v>85</v>
      </c>
      <c r="C77" s="84" t="s">
        <v>12</v>
      </c>
      <c r="D77" s="47">
        <f>+'fekalna osnovni podatki'!G13*5</f>
        <v>485</v>
      </c>
      <c r="E77" s="158"/>
      <c r="F77" s="110">
        <f t="shared" si="9"/>
        <v>0</v>
      </c>
    </row>
    <row r="78" spans="1:10">
      <c r="A78" s="33"/>
      <c r="B78" s="161" t="s">
        <v>86</v>
      </c>
      <c r="C78" s="84" t="s">
        <v>12</v>
      </c>
      <c r="D78" s="47">
        <f>+'fekalna osnovni podatki'!G14*5</f>
        <v>150</v>
      </c>
      <c r="E78" s="158"/>
      <c r="F78" s="110">
        <f t="shared" si="9"/>
        <v>0</v>
      </c>
    </row>
    <row r="79" spans="1:10">
      <c r="A79" s="33"/>
      <c r="B79" s="161" t="s">
        <v>87</v>
      </c>
      <c r="C79" s="84"/>
      <c r="D79" s="47"/>
      <c r="E79" s="158"/>
    </row>
    <row r="80" spans="1:10">
      <c r="A80" s="33"/>
      <c r="B80" s="161" t="s">
        <v>88</v>
      </c>
      <c r="C80" s="84" t="s">
        <v>12</v>
      </c>
      <c r="D80" s="47">
        <f>+'fekalna osnovni podatki'!G16*5</f>
        <v>0</v>
      </c>
      <c r="E80" s="158"/>
      <c r="F80" s="110">
        <f t="shared" ref="F80:F84" si="10">D80*E80</f>
        <v>0</v>
      </c>
    </row>
    <row r="81" spans="1:10">
      <c r="A81" s="33"/>
      <c r="B81" s="161" t="s">
        <v>89</v>
      </c>
      <c r="C81" s="84" t="s">
        <v>12</v>
      </c>
      <c r="D81" s="47">
        <f>+'fekalna osnovni podatki'!G17*5</f>
        <v>0</v>
      </c>
      <c r="E81" s="158"/>
      <c r="F81" s="110">
        <f t="shared" si="10"/>
        <v>0</v>
      </c>
    </row>
    <row r="82" spans="1:10">
      <c r="A82" s="33"/>
      <c r="B82" s="161" t="s">
        <v>90</v>
      </c>
      <c r="C82" s="84" t="s">
        <v>12</v>
      </c>
      <c r="D82" s="47">
        <f>+'fekalna osnovni podatki'!G18*5</f>
        <v>2000</v>
      </c>
      <c r="E82" s="158"/>
      <c r="F82" s="110">
        <f t="shared" si="10"/>
        <v>0</v>
      </c>
    </row>
    <row r="83" spans="1:10">
      <c r="A83" s="33"/>
      <c r="B83" s="161" t="s">
        <v>91</v>
      </c>
      <c r="C83" s="84" t="s">
        <v>12</v>
      </c>
      <c r="D83" s="47">
        <f>+'fekalna osnovni podatki'!G19*5</f>
        <v>235</v>
      </c>
      <c r="E83" s="158"/>
      <c r="F83" s="110">
        <f t="shared" si="10"/>
        <v>0</v>
      </c>
    </row>
    <row r="84" spans="1:10">
      <c r="A84" s="33"/>
      <c r="B84" s="161" t="s">
        <v>135</v>
      </c>
      <c r="C84" s="84" t="s">
        <v>12</v>
      </c>
      <c r="D84" s="47">
        <f>+'fekalna osnovni podatki'!G20*5</f>
        <v>0</v>
      </c>
      <c r="E84" s="158"/>
      <c r="F84" s="110">
        <f t="shared" si="10"/>
        <v>0</v>
      </c>
    </row>
    <row r="85" spans="1:10">
      <c r="A85" s="33"/>
      <c r="B85" s="41"/>
      <c r="C85" s="84"/>
      <c r="D85" s="116"/>
      <c r="E85" s="114"/>
      <c r="F85" s="110"/>
    </row>
    <row r="86" spans="1:10" ht="89.25">
      <c r="A86" s="33">
        <f>+A71+1</f>
        <v>6</v>
      </c>
      <c r="B86" s="205" t="s">
        <v>111</v>
      </c>
      <c r="C86" s="84"/>
      <c r="D86" s="116"/>
      <c r="E86" s="114"/>
      <c r="F86" s="110"/>
    </row>
    <row r="87" spans="1:10">
      <c r="A87" s="33"/>
      <c r="B87" s="45"/>
      <c r="C87" s="84"/>
      <c r="D87" s="116"/>
      <c r="E87" s="114"/>
      <c r="F87" s="110"/>
      <c r="J87" t="s">
        <v>116</v>
      </c>
    </row>
    <row r="88" spans="1:10">
      <c r="A88" s="33"/>
      <c r="B88" s="45" t="s">
        <v>81</v>
      </c>
      <c r="C88" s="84"/>
      <c r="D88" s="47"/>
      <c r="E88" s="158"/>
      <c r="F88" s="484"/>
    </row>
    <row r="89" spans="1:10">
      <c r="A89" s="33"/>
      <c r="B89" s="52" t="s">
        <v>82</v>
      </c>
      <c r="C89" s="84" t="s">
        <v>10</v>
      </c>
      <c r="D89" s="47">
        <f>+INT(D74/20)</f>
        <v>21</v>
      </c>
      <c r="E89" s="158"/>
      <c r="F89" s="110">
        <f t="shared" ref="F89:F93" si="11">D89*E89</f>
        <v>0</v>
      </c>
      <c r="J89" t="s">
        <v>117</v>
      </c>
    </row>
    <row r="90" spans="1:10">
      <c r="A90" s="33"/>
      <c r="B90" s="161" t="s">
        <v>83</v>
      </c>
      <c r="C90" s="84" t="s">
        <v>10</v>
      </c>
      <c r="D90" s="47">
        <f t="shared" ref="D90:D99" si="12">+INT(D75/20)</f>
        <v>50</v>
      </c>
      <c r="E90" s="158"/>
      <c r="F90" s="110">
        <f t="shared" si="11"/>
        <v>0</v>
      </c>
    </row>
    <row r="91" spans="1:10">
      <c r="A91" s="33"/>
      <c r="B91" s="161" t="s">
        <v>84</v>
      </c>
      <c r="C91" s="84" t="s">
        <v>10</v>
      </c>
      <c r="D91" s="47">
        <f t="shared" si="12"/>
        <v>0</v>
      </c>
      <c r="E91" s="158"/>
      <c r="F91" s="110">
        <f t="shared" si="11"/>
        <v>0</v>
      </c>
    </row>
    <row r="92" spans="1:10">
      <c r="A92" s="33"/>
      <c r="B92" s="161" t="s">
        <v>85</v>
      </c>
      <c r="C92" s="84" t="s">
        <v>10</v>
      </c>
      <c r="D92" s="47">
        <f t="shared" si="12"/>
        <v>24</v>
      </c>
      <c r="E92" s="158"/>
      <c r="F92" s="110">
        <f t="shared" si="11"/>
        <v>0</v>
      </c>
    </row>
    <row r="93" spans="1:10">
      <c r="A93" s="33"/>
      <c r="B93" s="161" t="s">
        <v>86</v>
      </c>
      <c r="C93" s="84" t="s">
        <v>10</v>
      </c>
      <c r="D93" s="47">
        <f t="shared" si="12"/>
        <v>7</v>
      </c>
      <c r="E93" s="158"/>
      <c r="F93" s="110">
        <f t="shared" si="11"/>
        <v>0</v>
      </c>
    </row>
    <row r="94" spans="1:10">
      <c r="A94" s="33"/>
      <c r="B94" s="161" t="s">
        <v>87</v>
      </c>
      <c r="C94" s="84"/>
      <c r="D94" s="47"/>
      <c r="E94" s="158"/>
    </row>
    <row r="95" spans="1:10">
      <c r="A95" s="33"/>
      <c r="B95" s="161" t="s">
        <v>88</v>
      </c>
      <c r="C95" s="84" t="s">
        <v>10</v>
      </c>
      <c r="D95" s="47">
        <f t="shared" si="12"/>
        <v>0</v>
      </c>
      <c r="E95" s="158"/>
      <c r="F95" s="110">
        <f t="shared" ref="F95:F99" si="13">D95*E95</f>
        <v>0</v>
      </c>
    </row>
    <row r="96" spans="1:10">
      <c r="A96" s="33"/>
      <c r="B96" s="161" t="s">
        <v>89</v>
      </c>
      <c r="C96" s="84" t="s">
        <v>10</v>
      </c>
      <c r="D96" s="47">
        <f t="shared" si="12"/>
        <v>0</v>
      </c>
      <c r="E96" s="158"/>
      <c r="F96" s="110">
        <f t="shared" si="13"/>
        <v>0</v>
      </c>
    </row>
    <row r="97" spans="1:10">
      <c r="A97" s="33"/>
      <c r="B97" s="161" t="s">
        <v>90</v>
      </c>
      <c r="C97" s="84" t="s">
        <v>10</v>
      </c>
      <c r="D97" s="47">
        <f t="shared" si="12"/>
        <v>100</v>
      </c>
      <c r="E97" s="158"/>
      <c r="F97" s="110">
        <f t="shared" si="13"/>
        <v>0</v>
      </c>
    </row>
    <row r="98" spans="1:10">
      <c r="A98" s="33"/>
      <c r="B98" s="161" t="s">
        <v>91</v>
      </c>
      <c r="C98" s="84" t="s">
        <v>10</v>
      </c>
      <c r="D98" s="47">
        <f t="shared" si="12"/>
        <v>11</v>
      </c>
      <c r="E98" s="158"/>
      <c r="F98" s="110">
        <f t="shared" si="13"/>
        <v>0</v>
      </c>
    </row>
    <row r="99" spans="1:10">
      <c r="A99" s="33"/>
      <c r="B99" s="161" t="s">
        <v>135</v>
      </c>
      <c r="C99" s="84" t="s">
        <v>10</v>
      </c>
      <c r="D99" s="47">
        <f t="shared" si="12"/>
        <v>0</v>
      </c>
      <c r="E99" s="158"/>
      <c r="F99" s="110">
        <f t="shared" si="13"/>
        <v>0</v>
      </c>
    </row>
    <row r="100" spans="1:10">
      <c r="A100" s="33"/>
      <c r="B100" s="41"/>
      <c r="C100" s="84"/>
      <c r="D100" s="116"/>
      <c r="E100" s="114"/>
      <c r="F100" s="110"/>
    </row>
    <row r="101" spans="1:10" ht="127.5">
      <c r="A101" s="33">
        <f>+A86+1</f>
        <v>7</v>
      </c>
      <c r="B101" s="43" t="s">
        <v>25</v>
      </c>
      <c r="C101" s="85"/>
      <c r="D101" s="105"/>
      <c r="E101" s="106"/>
      <c r="F101" s="110"/>
    </row>
    <row r="102" spans="1:10">
      <c r="A102" s="33"/>
      <c r="B102" s="45"/>
      <c r="C102" s="84"/>
      <c r="D102" s="116"/>
      <c r="E102" s="114"/>
      <c r="F102" s="110"/>
    </row>
    <row r="103" spans="1:10">
      <c r="A103" s="33"/>
      <c r="B103" s="45" t="s">
        <v>81</v>
      </c>
      <c r="C103" s="84"/>
      <c r="D103" s="47"/>
      <c r="E103" s="158"/>
      <c r="F103" s="484"/>
    </row>
    <row r="104" spans="1:10">
      <c r="A104" s="33"/>
      <c r="B104" s="52" t="s">
        <v>82</v>
      </c>
      <c r="C104" s="85" t="s">
        <v>11</v>
      </c>
      <c r="D104" s="47">
        <v>1</v>
      </c>
      <c r="E104" s="158"/>
      <c r="F104" s="110">
        <f t="shared" ref="F104:F108" si="14">D104*E104</f>
        <v>0</v>
      </c>
    </row>
    <row r="105" spans="1:10">
      <c r="A105" s="33"/>
      <c r="B105" s="161" t="s">
        <v>83</v>
      </c>
      <c r="C105" s="85" t="s">
        <v>11</v>
      </c>
      <c r="D105" s="47">
        <v>1</v>
      </c>
      <c r="E105" s="158"/>
      <c r="F105" s="110">
        <f t="shared" si="14"/>
        <v>0</v>
      </c>
      <c r="J105" t="s">
        <v>140</v>
      </c>
    </row>
    <row r="106" spans="1:10">
      <c r="A106" s="33"/>
      <c r="B106" s="161" t="s">
        <v>84</v>
      </c>
      <c r="C106" s="85" t="s">
        <v>11</v>
      </c>
      <c r="D106" s="47">
        <v>1</v>
      </c>
      <c r="E106" s="158"/>
      <c r="F106" s="110">
        <f t="shared" si="14"/>
        <v>0</v>
      </c>
    </row>
    <row r="107" spans="1:10">
      <c r="A107" s="33"/>
      <c r="B107" s="161" t="s">
        <v>85</v>
      </c>
      <c r="C107" s="85" t="s">
        <v>11</v>
      </c>
      <c r="D107" s="47">
        <v>1</v>
      </c>
      <c r="E107" s="158"/>
      <c r="F107" s="110">
        <f t="shared" si="14"/>
        <v>0</v>
      </c>
    </row>
    <row r="108" spans="1:10">
      <c r="A108" s="33"/>
      <c r="B108" s="161" t="s">
        <v>86</v>
      </c>
      <c r="C108" s="85" t="s">
        <v>11</v>
      </c>
      <c r="D108" s="47">
        <v>1</v>
      </c>
      <c r="E108" s="158"/>
      <c r="F108" s="110">
        <f t="shared" si="14"/>
        <v>0</v>
      </c>
    </row>
    <row r="109" spans="1:10">
      <c r="A109" s="33"/>
      <c r="B109" s="161" t="s">
        <v>87</v>
      </c>
      <c r="C109" s="84"/>
      <c r="D109" s="47"/>
      <c r="E109" s="158"/>
    </row>
    <row r="110" spans="1:10">
      <c r="A110" s="33"/>
      <c r="B110" s="161" t="s">
        <v>88</v>
      </c>
      <c r="C110" s="85" t="s">
        <v>11</v>
      </c>
      <c r="D110" s="47">
        <v>1</v>
      </c>
      <c r="E110" s="158"/>
      <c r="F110" s="110">
        <f t="shared" ref="F110:F114" si="15">D110*E110</f>
        <v>0</v>
      </c>
    </row>
    <row r="111" spans="1:10">
      <c r="A111" s="33"/>
      <c r="B111" s="161" t="s">
        <v>89</v>
      </c>
      <c r="C111" s="85" t="s">
        <v>11</v>
      </c>
      <c r="D111" s="47">
        <v>1</v>
      </c>
      <c r="E111" s="158"/>
      <c r="F111" s="110">
        <f t="shared" si="15"/>
        <v>0</v>
      </c>
    </row>
    <row r="112" spans="1:10">
      <c r="A112" s="33"/>
      <c r="B112" s="161" t="s">
        <v>90</v>
      </c>
      <c r="C112" s="85" t="s">
        <v>11</v>
      </c>
      <c r="D112" s="47">
        <v>1</v>
      </c>
      <c r="E112" s="158"/>
      <c r="F112" s="110">
        <f t="shared" si="15"/>
        <v>0</v>
      </c>
    </row>
    <row r="113" spans="1:10">
      <c r="A113" s="33"/>
      <c r="B113" s="161" t="s">
        <v>91</v>
      </c>
      <c r="C113" s="85" t="s">
        <v>11</v>
      </c>
      <c r="D113" s="47">
        <v>1</v>
      </c>
      <c r="E113" s="158"/>
      <c r="F113" s="110">
        <f t="shared" si="15"/>
        <v>0</v>
      </c>
    </row>
    <row r="114" spans="1:10">
      <c r="A114" s="33"/>
      <c r="B114" s="161" t="s">
        <v>135</v>
      </c>
      <c r="C114" s="85" t="s">
        <v>11</v>
      </c>
      <c r="D114" s="47">
        <v>1</v>
      </c>
      <c r="E114" s="158"/>
      <c r="F114" s="110">
        <f t="shared" si="15"/>
        <v>0</v>
      </c>
    </row>
    <row r="115" spans="1:10">
      <c r="A115" s="33"/>
      <c r="B115" s="43"/>
      <c r="C115" s="85"/>
      <c r="D115" s="105"/>
      <c r="E115" s="106"/>
      <c r="F115" s="106"/>
    </row>
    <row r="116" spans="1:10" ht="153">
      <c r="A116" s="33">
        <f>+A101+1</f>
        <v>8</v>
      </c>
      <c r="B116" s="43" t="s">
        <v>45</v>
      </c>
      <c r="C116" s="81"/>
      <c r="D116" s="105"/>
      <c r="E116" s="106"/>
      <c r="F116" s="110"/>
    </row>
    <row r="117" spans="1:10">
      <c r="A117" s="33"/>
      <c r="B117" s="45"/>
      <c r="C117" s="84"/>
      <c r="D117" s="116"/>
      <c r="E117" s="114"/>
      <c r="F117" s="110"/>
    </row>
    <row r="118" spans="1:10">
      <c r="A118" s="33"/>
      <c r="B118" s="45" t="s">
        <v>81</v>
      </c>
      <c r="C118" s="84"/>
      <c r="D118" s="47"/>
      <c r="E118" s="158"/>
      <c r="F118" s="484"/>
    </row>
    <row r="119" spans="1:10">
      <c r="A119" s="33"/>
      <c r="B119" s="52" t="s">
        <v>82</v>
      </c>
      <c r="C119" s="81" t="s">
        <v>12</v>
      </c>
      <c r="D119" s="47">
        <v>1</v>
      </c>
      <c r="E119" s="158"/>
      <c r="F119" s="110">
        <f t="shared" ref="F119:F123" si="16">D119*E119</f>
        <v>0</v>
      </c>
    </row>
    <row r="120" spans="1:10">
      <c r="A120" s="33"/>
      <c r="B120" s="161" t="s">
        <v>83</v>
      </c>
      <c r="C120" s="81" t="s">
        <v>12</v>
      </c>
      <c r="D120" s="47">
        <v>1</v>
      </c>
      <c r="E120" s="158"/>
      <c r="F120" s="110">
        <f t="shared" si="16"/>
        <v>0</v>
      </c>
    </row>
    <row r="121" spans="1:10">
      <c r="A121" s="33"/>
      <c r="B121" s="161" t="s">
        <v>84</v>
      </c>
      <c r="C121" s="81" t="s">
        <v>12</v>
      </c>
      <c r="D121" s="47">
        <v>1</v>
      </c>
      <c r="E121" s="158"/>
      <c r="F121" s="110">
        <f t="shared" si="16"/>
        <v>0</v>
      </c>
      <c r="J121" t="s">
        <v>140</v>
      </c>
    </row>
    <row r="122" spans="1:10">
      <c r="A122" s="33"/>
      <c r="B122" s="161" t="s">
        <v>85</v>
      </c>
      <c r="C122" s="81" t="s">
        <v>12</v>
      </c>
      <c r="D122" s="47">
        <v>1</v>
      </c>
      <c r="E122" s="158"/>
      <c r="F122" s="110">
        <f t="shared" si="16"/>
        <v>0</v>
      </c>
    </row>
    <row r="123" spans="1:10">
      <c r="A123" s="33"/>
      <c r="B123" s="161" t="s">
        <v>86</v>
      </c>
      <c r="C123" s="81" t="s">
        <v>12</v>
      </c>
      <c r="D123" s="47">
        <v>1</v>
      </c>
      <c r="E123" s="158"/>
      <c r="F123" s="110">
        <f t="shared" si="16"/>
        <v>0</v>
      </c>
    </row>
    <row r="124" spans="1:10">
      <c r="A124" s="33"/>
      <c r="B124" s="161" t="s">
        <v>87</v>
      </c>
      <c r="C124" s="84"/>
      <c r="D124" s="47"/>
      <c r="E124" s="158"/>
    </row>
    <row r="125" spans="1:10">
      <c r="A125" s="33"/>
      <c r="B125" s="161" t="s">
        <v>88</v>
      </c>
      <c r="C125" s="81" t="s">
        <v>12</v>
      </c>
      <c r="D125" s="47">
        <v>1</v>
      </c>
      <c r="E125" s="158"/>
      <c r="F125" s="110">
        <f t="shared" ref="F125:F129" si="17">D125*E125</f>
        <v>0</v>
      </c>
    </row>
    <row r="126" spans="1:10">
      <c r="A126" s="33"/>
      <c r="B126" s="161" t="s">
        <v>89</v>
      </c>
      <c r="C126" s="81" t="s">
        <v>12</v>
      </c>
      <c r="D126" s="47">
        <v>1</v>
      </c>
      <c r="E126" s="158"/>
      <c r="F126" s="110">
        <f t="shared" si="17"/>
        <v>0</v>
      </c>
    </row>
    <row r="127" spans="1:10">
      <c r="A127" s="33"/>
      <c r="B127" s="161" t="s">
        <v>90</v>
      </c>
      <c r="C127" s="81" t="s">
        <v>12</v>
      </c>
      <c r="D127" s="47">
        <v>1</v>
      </c>
      <c r="E127" s="158"/>
      <c r="F127" s="110">
        <f t="shared" si="17"/>
        <v>0</v>
      </c>
    </row>
    <row r="128" spans="1:10">
      <c r="A128" s="33"/>
      <c r="B128" s="161" t="s">
        <v>91</v>
      </c>
      <c r="C128" s="81" t="s">
        <v>12</v>
      </c>
      <c r="D128" s="47">
        <v>1</v>
      </c>
      <c r="E128" s="158"/>
      <c r="F128" s="110">
        <f t="shared" si="17"/>
        <v>0</v>
      </c>
    </row>
    <row r="129" spans="1:6">
      <c r="A129" s="33"/>
      <c r="B129" s="161" t="s">
        <v>85</v>
      </c>
      <c r="C129" s="81" t="s">
        <v>12</v>
      </c>
      <c r="D129" s="47">
        <v>1</v>
      </c>
      <c r="E129" s="158"/>
      <c r="F129" s="110">
        <f t="shared" si="17"/>
        <v>0</v>
      </c>
    </row>
    <row r="130" spans="1:6">
      <c r="A130" s="33"/>
      <c r="B130" s="20"/>
      <c r="C130" s="81"/>
      <c r="D130" s="105"/>
      <c r="E130" s="106"/>
      <c r="F130" s="110"/>
    </row>
    <row r="131" spans="1:6" ht="153">
      <c r="A131" s="33">
        <f>+A116+1</f>
        <v>9</v>
      </c>
      <c r="B131" s="43" t="s">
        <v>26</v>
      </c>
      <c r="C131" s="81"/>
      <c r="D131" s="105"/>
      <c r="E131" s="106"/>
      <c r="F131" s="110"/>
    </row>
    <row r="132" spans="1:6">
      <c r="A132" s="33"/>
      <c r="B132" s="45"/>
      <c r="C132" s="84"/>
      <c r="D132" s="116"/>
      <c r="E132" s="114"/>
      <c r="F132" s="110"/>
    </row>
    <row r="133" spans="1:6">
      <c r="A133" s="33"/>
      <c r="B133" s="45" t="s">
        <v>81</v>
      </c>
      <c r="C133" s="84"/>
      <c r="D133" s="47"/>
      <c r="E133" s="158"/>
      <c r="F133" s="484"/>
    </row>
    <row r="134" spans="1:6">
      <c r="A134" s="33"/>
      <c r="B134" s="52" t="s">
        <v>82</v>
      </c>
      <c r="C134" s="81" t="s">
        <v>12</v>
      </c>
      <c r="D134" s="47">
        <f>+'fekalna osnovni podatki'!E10*4</f>
        <v>160</v>
      </c>
      <c r="E134" s="158"/>
      <c r="F134" s="110">
        <f t="shared" ref="F134:F138" si="18">D134*E134</f>
        <v>0</v>
      </c>
    </row>
    <row r="135" spans="1:6">
      <c r="A135" s="33"/>
      <c r="B135" s="161" t="s">
        <v>83</v>
      </c>
      <c r="C135" s="81" t="s">
        <v>12</v>
      </c>
      <c r="D135" s="47">
        <f>+'fekalna osnovni podatki'!E11*4</f>
        <v>292</v>
      </c>
      <c r="E135" s="158"/>
      <c r="F135" s="110">
        <f t="shared" si="18"/>
        <v>0</v>
      </c>
    </row>
    <row r="136" spans="1:6">
      <c r="A136" s="33"/>
      <c r="B136" s="161" t="s">
        <v>84</v>
      </c>
      <c r="C136" s="81" t="s">
        <v>12</v>
      </c>
      <c r="D136" s="47">
        <f>+'fekalna osnovni podatki'!E12*4</f>
        <v>320</v>
      </c>
      <c r="E136" s="158"/>
      <c r="F136" s="110">
        <f t="shared" si="18"/>
        <v>0</v>
      </c>
    </row>
    <row r="137" spans="1:6">
      <c r="A137" s="33"/>
      <c r="B137" s="161" t="s">
        <v>85</v>
      </c>
      <c r="C137" s="81" t="s">
        <v>12</v>
      </c>
      <c r="D137" s="47">
        <f>+'fekalna osnovni podatki'!E13*4</f>
        <v>476</v>
      </c>
      <c r="E137" s="158"/>
      <c r="F137" s="110">
        <f t="shared" si="18"/>
        <v>0</v>
      </c>
    </row>
    <row r="138" spans="1:6">
      <c r="A138" s="33"/>
      <c r="B138" s="161" t="s">
        <v>86</v>
      </c>
      <c r="C138" s="81" t="s">
        <v>12</v>
      </c>
      <c r="D138" s="47">
        <f>+'fekalna osnovni podatki'!E14*4</f>
        <v>0</v>
      </c>
      <c r="E138" s="158"/>
      <c r="F138" s="110">
        <f t="shared" si="18"/>
        <v>0</v>
      </c>
    </row>
    <row r="139" spans="1:6">
      <c r="A139" s="33"/>
      <c r="B139" s="161" t="s">
        <v>87</v>
      </c>
      <c r="C139" s="84"/>
      <c r="D139" s="47"/>
      <c r="E139" s="158"/>
    </row>
    <row r="140" spans="1:6">
      <c r="A140" s="33"/>
      <c r="B140" s="161" t="s">
        <v>88</v>
      </c>
      <c r="C140" s="81" t="s">
        <v>12</v>
      </c>
      <c r="D140" s="47">
        <f>+'fekalna osnovni podatki'!E16*4</f>
        <v>1200</v>
      </c>
      <c r="E140" s="158"/>
      <c r="F140" s="110">
        <f t="shared" ref="F140:F144" si="19">D140*E140</f>
        <v>0</v>
      </c>
    </row>
    <row r="141" spans="1:6">
      <c r="A141" s="33"/>
      <c r="B141" s="161" t="s">
        <v>89</v>
      </c>
      <c r="C141" s="81" t="s">
        <v>12</v>
      </c>
      <c r="D141" s="47">
        <f>+'fekalna osnovni podatki'!E17*4</f>
        <v>0</v>
      </c>
      <c r="E141" s="158"/>
      <c r="F141" s="110">
        <f t="shared" si="19"/>
        <v>0</v>
      </c>
    </row>
    <row r="142" spans="1:6">
      <c r="A142" s="33"/>
      <c r="B142" s="161" t="s">
        <v>90</v>
      </c>
      <c r="C142" s="81" t="s">
        <v>12</v>
      </c>
      <c r="D142" s="47">
        <f>+'fekalna osnovni podatki'!E18*4</f>
        <v>0</v>
      </c>
      <c r="E142" s="158"/>
      <c r="F142" s="110">
        <f t="shared" si="19"/>
        <v>0</v>
      </c>
    </row>
    <row r="143" spans="1:6">
      <c r="A143" s="33"/>
      <c r="B143" s="161" t="s">
        <v>91</v>
      </c>
      <c r="C143" s="81" t="s">
        <v>12</v>
      </c>
      <c r="D143" s="47">
        <f>+'fekalna osnovni podatki'!E19*4</f>
        <v>0</v>
      </c>
      <c r="E143" s="158"/>
      <c r="F143" s="110">
        <f t="shared" si="19"/>
        <v>0</v>
      </c>
    </row>
    <row r="144" spans="1:6">
      <c r="A144" s="33"/>
      <c r="B144" s="161" t="s">
        <v>135</v>
      </c>
      <c r="C144" s="81" t="s">
        <v>12</v>
      </c>
      <c r="D144" s="47">
        <f>+'fekalna osnovni podatki'!E20*4</f>
        <v>1352</v>
      </c>
      <c r="E144" s="158"/>
      <c r="F144" s="110">
        <f t="shared" si="19"/>
        <v>0</v>
      </c>
    </row>
    <row r="145" spans="1:6">
      <c r="A145" s="33"/>
      <c r="B145" s="52"/>
      <c r="C145" s="81"/>
      <c r="D145" s="105"/>
      <c r="E145" s="106"/>
      <c r="F145" s="110"/>
    </row>
    <row r="146" spans="1:6" ht="127.5">
      <c r="A146" s="33">
        <f>+A131+1</f>
        <v>10</v>
      </c>
      <c r="B146" s="150" t="s">
        <v>60</v>
      </c>
      <c r="C146" s="189"/>
      <c r="D146" s="148"/>
      <c r="E146" s="149"/>
      <c r="F146" s="110"/>
    </row>
    <row r="147" spans="1:6">
      <c r="A147" s="33"/>
      <c r="B147" s="150"/>
      <c r="C147" s="189"/>
      <c r="D147" s="148"/>
      <c r="E147" s="149"/>
      <c r="F147" s="110"/>
    </row>
    <row r="148" spans="1:6">
      <c r="A148" s="33"/>
      <c r="B148" s="45" t="s">
        <v>81</v>
      </c>
      <c r="C148" s="84"/>
      <c r="D148" s="47"/>
      <c r="E148" s="158"/>
      <c r="F148" s="484"/>
    </row>
    <row r="149" spans="1:6" ht="12.75" customHeight="1">
      <c r="A149" s="33"/>
      <c r="B149" s="52" t="s">
        <v>82</v>
      </c>
      <c r="C149" s="81" t="s">
        <v>14</v>
      </c>
      <c r="D149" s="47">
        <v>10</v>
      </c>
      <c r="E149" s="158"/>
      <c r="F149" s="110">
        <f t="shared" ref="F149:F153" si="20">D149*E149</f>
        <v>0</v>
      </c>
    </row>
    <row r="150" spans="1:6" ht="12.75" customHeight="1">
      <c r="A150" s="33"/>
      <c r="B150" s="161" t="s">
        <v>83</v>
      </c>
      <c r="C150" s="81" t="s">
        <v>14</v>
      </c>
      <c r="D150" s="47">
        <v>10</v>
      </c>
      <c r="E150" s="158"/>
      <c r="F150" s="110">
        <f t="shared" si="20"/>
        <v>0</v>
      </c>
    </row>
    <row r="151" spans="1:6" ht="12.75" customHeight="1">
      <c r="A151" s="33"/>
      <c r="B151" s="161" t="s">
        <v>84</v>
      </c>
      <c r="C151" s="81" t="s">
        <v>14</v>
      </c>
      <c r="D151" s="47">
        <f>+'fekalna osnovni podatki'!E26*4</f>
        <v>0</v>
      </c>
      <c r="E151" s="158"/>
      <c r="F151" s="110">
        <f t="shared" si="20"/>
        <v>0</v>
      </c>
    </row>
    <row r="152" spans="1:6" ht="12.75" customHeight="1">
      <c r="A152" s="33"/>
      <c r="B152" s="161" t="s">
        <v>85</v>
      </c>
      <c r="C152" s="81" t="s">
        <v>14</v>
      </c>
      <c r="D152" s="47">
        <v>10</v>
      </c>
      <c r="E152" s="158"/>
      <c r="F152" s="110">
        <f t="shared" si="20"/>
        <v>0</v>
      </c>
    </row>
    <row r="153" spans="1:6" ht="12.75" customHeight="1">
      <c r="A153" s="33"/>
      <c r="B153" s="161" t="s">
        <v>86</v>
      </c>
      <c r="C153" s="81" t="s">
        <v>14</v>
      </c>
      <c r="D153" s="47">
        <f>+'fekalna osnovni podatki'!E28*4</f>
        <v>0</v>
      </c>
      <c r="E153" s="158"/>
      <c r="F153" s="110">
        <f t="shared" si="20"/>
        <v>0</v>
      </c>
    </row>
    <row r="154" spans="1:6" ht="12.75" customHeight="1">
      <c r="A154" s="33"/>
      <c r="B154" s="161" t="s">
        <v>87</v>
      </c>
      <c r="C154" s="84"/>
      <c r="D154" s="47"/>
      <c r="E154" s="158"/>
    </row>
    <row r="155" spans="1:6" ht="12.75" customHeight="1">
      <c r="A155" s="33"/>
      <c r="B155" s="161" t="s">
        <v>88</v>
      </c>
      <c r="C155" s="81" t="s">
        <v>14</v>
      </c>
      <c r="D155" s="47">
        <v>0</v>
      </c>
      <c r="E155" s="158"/>
      <c r="F155" s="110">
        <f t="shared" ref="F155:F159" si="21">D155*E155</f>
        <v>0</v>
      </c>
    </row>
    <row r="156" spans="1:6" ht="12.75" customHeight="1">
      <c r="A156" s="33"/>
      <c r="B156" s="161" t="s">
        <v>89</v>
      </c>
      <c r="C156" s="81" t="s">
        <v>14</v>
      </c>
      <c r="D156" s="47">
        <f>+'fekalna osnovni podatki'!E31*4</f>
        <v>0</v>
      </c>
      <c r="E156" s="158"/>
      <c r="F156" s="110">
        <f t="shared" si="21"/>
        <v>0</v>
      </c>
    </row>
    <row r="157" spans="1:6" ht="12.75" customHeight="1">
      <c r="A157" s="33"/>
      <c r="B157" s="161" t="s">
        <v>90</v>
      </c>
      <c r="C157" s="81" t="s">
        <v>14</v>
      </c>
      <c r="D157" s="47">
        <v>10</v>
      </c>
      <c r="E157" s="158"/>
      <c r="F157" s="110">
        <f t="shared" si="21"/>
        <v>0</v>
      </c>
    </row>
    <row r="158" spans="1:6" ht="12.75" customHeight="1">
      <c r="A158" s="33"/>
      <c r="B158" s="161" t="s">
        <v>91</v>
      </c>
      <c r="C158" s="81" t="s">
        <v>14</v>
      </c>
      <c r="D158" s="47">
        <v>0</v>
      </c>
      <c r="E158" s="158"/>
      <c r="F158" s="110">
        <f t="shared" si="21"/>
        <v>0</v>
      </c>
    </row>
    <row r="159" spans="1:6" ht="12.75" customHeight="1">
      <c r="A159" s="33"/>
      <c r="B159" s="161" t="s">
        <v>135</v>
      </c>
      <c r="C159" s="81" t="s">
        <v>14</v>
      </c>
      <c r="D159" s="47">
        <v>0</v>
      </c>
      <c r="E159" s="158"/>
      <c r="F159" s="110">
        <f t="shared" si="21"/>
        <v>0</v>
      </c>
    </row>
    <row r="160" spans="1:6" ht="12.75" customHeight="1">
      <c r="A160" s="33"/>
      <c r="B160" s="52"/>
      <c r="C160" s="81"/>
      <c r="D160" s="105"/>
      <c r="E160" s="106"/>
      <c r="F160" s="110"/>
    </row>
    <row r="161" spans="1:6" ht="12.75" customHeight="1">
      <c r="A161" s="33"/>
      <c r="B161" s="52" t="s">
        <v>62</v>
      </c>
      <c r="C161" s="81"/>
      <c r="D161" s="105"/>
      <c r="E161" s="106"/>
      <c r="F161" s="110"/>
    </row>
    <row r="162" spans="1:6" ht="12.75" customHeight="1">
      <c r="A162" s="33"/>
      <c r="B162" s="52"/>
      <c r="C162" s="81"/>
      <c r="D162" s="105"/>
      <c r="E162" s="106"/>
      <c r="F162" s="110"/>
    </row>
    <row r="163" spans="1:6" ht="12.75" customHeight="1">
      <c r="A163" s="33"/>
      <c r="B163" s="45" t="s">
        <v>81</v>
      </c>
      <c r="C163" s="84"/>
      <c r="D163" s="47"/>
      <c r="E163" s="158"/>
      <c r="F163" s="484"/>
    </row>
    <row r="164" spans="1:6" ht="12.75" customHeight="1">
      <c r="A164" s="33"/>
      <c r="B164" s="52" t="s">
        <v>82</v>
      </c>
      <c r="C164" s="81"/>
      <c r="D164" s="47"/>
      <c r="E164" s="158"/>
      <c r="F164" s="110">
        <f>+F14+F29+F44+F59+F74+F89+F104+F119+F134+F149</f>
        <v>0</v>
      </c>
    </row>
    <row r="165" spans="1:6" ht="12.75" customHeight="1">
      <c r="A165" s="33"/>
      <c r="B165" s="161" t="s">
        <v>83</v>
      </c>
      <c r="C165" s="81"/>
      <c r="D165" s="47"/>
      <c r="E165" s="158"/>
      <c r="F165" s="110">
        <f t="shared" ref="F165:F174" si="22">+F15+F30+F45+F60+F75+F90+F105+F120+F135+F150</f>
        <v>0</v>
      </c>
    </row>
    <row r="166" spans="1:6" ht="12.75" customHeight="1">
      <c r="A166" s="33"/>
      <c r="B166" s="161" t="s">
        <v>84</v>
      </c>
      <c r="C166" s="81"/>
      <c r="D166" s="47"/>
      <c r="E166" s="158"/>
      <c r="F166" s="110">
        <f t="shared" si="22"/>
        <v>0</v>
      </c>
    </row>
    <row r="167" spans="1:6" ht="12.75" customHeight="1">
      <c r="A167" s="33"/>
      <c r="B167" s="161" t="s">
        <v>85</v>
      </c>
      <c r="C167" s="81"/>
      <c r="D167" s="47"/>
      <c r="E167" s="158"/>
      <c r="F167" s="110">
        <f t="shared" si="22"/>
        <v>0</v>
      </c>
    </row>
    <row r="168" spans="1:6" ht="12.75" customHeight="1">
      <c r="A168" s="33"/>
      <c r="B168" s="161" t="s">
        <v>86</v>
      </c>
      <c r="C168" s="81"/>
      <c r="D168" s="47"/>
      <c r="E168" s="158"/>
      <c r="F168" s="110">
        <f t="shared" si="22"/>
        <v>0</v>
      </c>
    </row>
    <row r="169" spans="1:6" ht="12.75" customHeight="1">
      <c r="A169" s="33"/>
      <c r="B169" s="161" t="s">
        <v>87</v>
      </c>
      <c r="C169" s="84"/>
      <c r="D169" s="47"/>
      <c r="F169" s="110"/>
    </row>
    <row r="170" spans="1:6" ht="12.75" customHeight="1">
      <c r="A170" s="33"/>
      <c r="B170" s="161" t="s">
        <v>88</v>
      </c>
      <c r="C170" s="81"/>
      <c r="D170" s="47"/>
      <c r="E170" s="158"/>
      <c r="F170" s="110">
        <f t="shared" si="22"/>
        <v>0</v>
      </c>
    </row>
    <row r="171" spans="1:6" ht="12.75" customHeight="1">
      <c r="A171" s="33"/>
      <c r="B171" s="161" t="s">
        <v>89</v>
      </c>
      <c r="C171" s="81"/>
      <c r="D171" s="47"/>
      <c r="E171" s="158"/>
      <c r="F171" s="110">
        <f t="shared" si="22"/>
        <v>0</v>
      </c>
    </row>
    <row r="172" spans="1:6" ht="12.75" customHeight="1">
      <c r="A172" s="33"/>
      <c r="B172" s="161" t="s">
        <v>90</v>
      </c>
      <c r="C172" s="81"/>
      <c r="D172" s="47"/>
      <c r="E172" s="158"/>
      <c r="F172" s="110">
        <f t="shared" si="22"/>
        <v>0</v>
      </c>
    </row>
    <row r="173" spans="1:6">
      <c r="A173" s="33"/>
      <c r="B173" s="161" t="s">
        <v>91</v>
      </c>
      <c r="C173" s="81"/>
      <c r="D173" s="47"/>
      <c r="E173" s="158"/>
      <c r="F173" s="110">
        <f t="shared" si="22"/>
        <v>0</v>
      </c>
    </row>
    <row r="174" spans="1:6" ht="12.75" customHeight="1">
      <c r="A174" s="33"/>
      <c r="B174" s="161" t="s">
        <v>135</v>
      </c>
      <c r="C174" s="81"/>
      <c r="D174" s="47"/>
      <c r="E174" s="158"/>
      <c r="F174" s="110">
        <f t="shared" si="22"/>
        <v>0</v>
      </c>
    </row>
    <row r="175" spans="1:6" ht="12.75" customHeight="1">
      <c r="A175" s="33"/>
      <c r="B175" s="52"/>
      <c r="C175" s="81"/>
      <c r="D175" s="105"/>
      <c r="E175" s="106"/>
      <c r="F175" s="110"/>
    </row>
    <row r="176" spans="1:6" ht="12.75" customHeight="1" thickBot="1">
      <c r="A176" s="249" t="s">
        <v>23</v>
      </c>
      <c r="B176" s="254" t="s">
        <v>24</v>
      </c>
      <c r="C176" s="251"/>
      <c r="D176" s="252"/>
      <c r="E176" s="75" t="s">
        <v>33</v>
      </c>
      <c r="F176" s="485">
        <f>SUM(F164:F174)</f>
        <v>0</v>
      </c>
    </row>
    <row r="177" spans="1:6" ht="15.75" thickTop="1">
      <c r="A177" s="33"/>
      <c r="B177" s="20"/>
      <c r="C177" s="86"/>
      <c r="D177" s="105"/>
      <c r="E177" s="105"/>
      <c r="F177" s="105"/>
    </row>
    <row r="178" spans="1:6">
      <c r="A178" s="33"/>
      <c r="B178" s="20"/>
      <c r="C178" s="86"/>
      <c r="D178" s="105"/>
      <c r="E178" s="105"/>
      <c r="F178" s="105"/>
    </row>
    <row r="179" spans="1:6">
      <c r="A179" s="33"/>
      <c r="B179" s="20"/>
      <c r="C179" s="81"/>
      <c r="D179" s="105"/>
      <c r="E179" s="105"/>
      <c r="F179" s="105"/>
    </row>
    <row r="180" spans="1:6">
      <c r="B180" s="58"/>
      <c r="C180" s="84"/>
      <c r="D180" s="108"/>
      <c r="E180" s="104"/>
      <c r="F180" s="104"/>
    </row>
    <row r="182" spans="1:6">
      <c r="B182" s="48"/>
      <c r="C182" s="88"/>
      <c r="D182" s="109"/>
      <c r="E182" s="110"/>
      <c r="F182" s="110"/>
    </row>
  </sheetData>
  <conditionalFormatting sqref="E14:E174">
    <cfRule type="cellIs" dxfId="12"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22"/>
  <sheetViews>
    <sheetView showZeros="0" workbookViewId="0">
      <selection activeCell="B1" sqref="B1"/>
    </sheetView>
  </sheetViews>
  <sheetFormatPr defaultRowHeight="12.75" customHeight="1"/>
  <cols>
    <col min="1" max="1" width="4.7109375" customWidth="1"/>
    <col min="2" max="2" width="39.85546875" customWidth="1"/>
    <col min="3" max="3" width="4.7109375" style="80" customWidth="1"/>
    <col min="4" max="4" width="12.7109375" style="111" customWidth="1"/>
    <col min="5" max="5" width="11.7109375" style="112" customWidth="1"/>
    <col min="6" max="6" width="12.7109375" style="113" customWidth="1"/>
    <col min="7" max="7" width="13" customWidth="1"/>
    <col min="8" max="8" width="21" style="42" customWidth="1"/>
    <col min="9" max="9" width="15.5703125" style="139" customWidth="1"/>
    <col min="10" max="10" width="12.28515625" hidden="1"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0" ht="12.75" customHeight="1">
      <c r="B1" s="67" t="str">
        <f>+nsl!D18</f>
        <v>IZGRADNJA KANALIZACIJSKEGA SISTEMA NA OBMOČJU</v>
      </c>
    </row>
    <row r="2" spans="1:10" ht="12.75" customHeight="1">
      <c r="B2" s="67" t="str">
        <f>+nsl!D19</f>
        <v>AGLOMERACIJE HRVATINI - KANALIZACIJA KOLOMBAN PROTI</v>
      </c>
    </row>
    <row r="3" spans="1:10" ht="12.75" customHeight="1">
      <c r="B3" s="67" t="str">
        <f>+nsl!D20</f>
        <v>CEREJU IN BOŽIČI PROTI PREMANČANU</v>
      </c>
    </row>
    <row r="4" spans="1:10" ht="12.75" customHeight="1">
      <c r="B4" s="67">
        <f>+nsl!D21</f>
        <v>0</v>
      </c>
    </row>
    <row r="5" spans="1:10" ht="12.75" customHeight="1">
      <c r="B5" s="67" t="str">
        <f>+predD!B5</f>
        <v xml:space="preserve">FEKALNA KANALIZACIJA </v>
      </c>
    </row>
    <row r="6" spans="1:10" ht="12.75" customHeight="1" thickBot="1">
      <c r="B6" s="67"/>
    </row>
    <row r="7" spans="1:10" ht="16.5" thickBot="1">
      <c r="A7" s="22" t="s">
        <v>34</v>
      </c>
      <c r="B7" s="487" t="s">
        <v>42</v>
      </c>
      <c r="C7" s="81"/>
      <c r="D7" s="105"/>
      <c r="E7" s="105"/>
      <c r="F7" s="92"/>
      <c r="H7" s="32"/>
    </row>
    <row r="8" spans="1:10" ht="15.75">
      <c r="A8" s="22"/>
      <c r="B8" s="78"/>
      <c r="C8" s="81"/>
      <c r="D8" s="105"/>
      <c r="E8" s="105"/>
      <c r="F8" s="92"/>
      <c r="H8" s="32"/>
    </row>
    <row r="9" spans="1:10" ht="15.75" hidden="1">
      <c r="A9" s="22"/>
      <c r="B9" s="192" t="s">
        <v>93</v>
      </c>
      <c r="C9" s="193"/>
      <c r="D9" s="194"/>
      <c r="E9" s="105"/>
      <c r="F9" s="92"/>
      <c r="H9" s="32"/>
    </row>
    <row r="10" spans="1:10" ht="15.75" hidden="1">
      <c r="A10" s="22"/>
      <c r="B10" s="192" t="s">
        <v>81</v>
      </c>
      <c r="C10" s="193"/>
      <c r="D10" s="194" t="s">
        <v>20</v>
      </c>
      <c r="E10" s="105" t="s">
        <v>94</v>
      </c>
      <c r="F10" s="105" t="s">
        <v>46</v>
      </c>
      <c r="G10" s="159" t="s">
        <v>95</v>
      </c>
      <c r="H10" s="32"/>
    </row>
    <row r="11" spans="1:10" ht="15.75" hidden="1">
      <c r="A11" s="22"/>
      <c r="B11" s="195" t="s">
        <v>82</v>
      </c>
      <c r="C11" s="196" t="s">
        <v>14</v>
      </c>
      <c r="D11" s="197">
        <f>+'fekalna osnovni podatki'!D10</f>
        <v>112</v>
      </c>
      <c r="E11" s="197">
        <f>+'fekalna osnovni podatki'!E10</f>
        <v>40</v>
      </c>
      <c r="F11" s="197">
        <f>+'fekalna osnovni podatki'!F10</f>
        <v>28</v>
      </c>
      <c r="G11" s="197">
        <f>+'fekalna osnovni podatki'!G10</f>
        <v>84</v>
      </c>
      <c r="H11" s="32"/>
      <c r="J11" t="s">
        <v>139</v>
      </c>
    </row>
    <row r="12" spans="1:10" ht="15.75" hidden="1">
      <c r="A12" s="22"/>
      <c r="B12" s="198" t="s">
        <v>83</v>
      </c>
      <c r="C12" s="196" t="s">
        <v>14</v>
      </c>
      <c r="D12" s="197">
        <f>+'fekalna osnovni podatki'!D11</f>
        <v>225</v>
      </c>
      <c r="E12" s="197">
        <f>+'fekalna osnovni podatki'!E11</f>
        <v>73</v>
      </c>
      <c r="F12" s="197">
        <f>+'fekalna osnovni podatki'!F11</f>
        <v>22</v>
      </c>
      <c r="G12" s="197">
        <f>+'fekalna osnovni podatki'!G11</f>
        <v>203</v>
      </c>
      <c r="H12" s="32"/>
    </row>
    <row r="13" spans="1:10" ht="15.75" hidden="1">
      <c r="A13" s="22"/>
      <c r="B13" s="198" t="s">
        <v>84</v>
      </c>
      <c r="C13" s="196" t="s">
        <v>14</v>
      </c>
      <c r="D13" s="197">
        <f>+'fekalna osnovni podatki'!D12</f>
        <v>80</v>
      </c>
      <c r="E13" s="197">
        <f>+'fekalna osnovni podatki'!E12</f>
        <v>80</v>
      </c>
      <c r="F13" s="197">
        <f>+'fekalna osnovni podatki'!F12</f>
        <v>0</v>
      </c>
      <c r="G13" s="197">
        <f>+'fekalna osnovni podatki'!G12</f>
        <v>0</v>
      </c>
      <c r="H13" s="32"/>
    </row>
    <row r="14" spans="1:10" ht="15.75" hidden="1">
      <c r="A14" s="22"/>
      <c r="B14" s="198" t="s">
        <v>85</v>
      </c>
      <c r="C14" s="196" t="s">
        <v>14</v>
      </c>
      <c r="D14" s="197">
        <f>+'fekalna osnovni podatki'!D13</f>
        <v>270</v>
      </c>
      <c r="E14" s="197">
        <f>+'fekalna osnovni podatki'!E13</f>
        <v>119</v>
      </c>
      <c r="F14" s="197">
        <f>+'fekalna osnovni podatki'!F13</f>
        <v>22</v>
      </c>
      <c r="G14" s="197">
        <f>+'fekalna osnovni podatki'!G13</f>
        <v>97</v>
      </c>
      <c r="H14" s="32"/>
    </row>
    <row r="15" spans="1:10" ht="15.75" hidden="1">
      <c r="A15" s="22"/>
      <c r="B15" s="198" t="s">
        <v>86</v>
      </c>
      <c r="C15" s="196" t="s">
        <v>14</v>
      </c>
      <c r="D15" s="197">
        <f>+'fekalna osnovni podatki'!D14</f>
        <v>30</v>
      </c>
      <c r="E15" s="197">
        <f>+'fekalna osnovni podatki'!E14</f>
        <v>0</v>
      </c>
      <c r="F15" s="197">
        <f>+'fekalna osnovni podatki'!F14</f>
        <v>0</v>
      </c>
      <c r="G15" s="197">
        <f>+'fekalna osnovni podatki'!G14</f>
        <v>30</v>
      </c>
      <c r="H15" s="32"/>
    </row>
    <row r="16" spans="1:10" ht="15.75" hidden="1">
      <c r="A16" s="22"/>
      <c r="B16" s="198" t="s">
        <v>87</v>
      </c>
      <c r="C16" s="199"/>
      <c r="D16" s="197">
        <f>+'fekalna osnovni podatki'!D15</f>
        <v>0</v>
      </c>
      <c r="E16" s="197">
        <f>+'fekalna osnovni podatki'!E15</f>
        <v>0</v>
      </c>
      <c r="F16" s="197">
        <f>+'fekalna osnovni podatki'!F15</f>
        <v>0</v>
      </c>
      <c r="G16" s="197">
        <f>+'fekalna osnovni podatki'!G15</f>
        <v>0</v>
      </c>
      <c r="H16" s="32"/>
    </row>
    <row r="17" spans="1:8" ht="15.75" hidden="1">
      <c r="A17" s="22"/>
      <c r="B17" s="198" t="s">
        <v>88</v>
      </c>
      <c r="C17" s="196" t="s">
        <v>14</v>
      </c>
      <c r="D17" s="197">
        <f>+'fekalna osnovni podatki'!D16</f>
        <v>302</v>
      </c>
      <c r="E17" s="197">
        <f>+'fekalna osnovni podatki'!E16</f>
        <v>300</v>
      </c>
      <c r="F17" s="197">
        <f>+'fekalna osnovni podatki'!F16</f>
        <v>0</v>
      </c>
      <c r="G17" s="197">
        <f>+'fekalna osnovni podatki'!G16</f>
        <v>0</v>
      </c>
      <c r="H17" s="32"/>
    </row>
    <row r="18" spans="1:8" ht="15.75" hidden="1">
      <c r="A18" s="22"/>
      <c r="B18" s="198" t="s">
        <v>89</v>
      </c>
      <c r="C18" s="196" t="s">
        <v>14</v>
      </c>
      <c r="D18" s="197">
        <f>+'fekalna osnovni podatki'!D17</f>
        <v>140</v>
      </c>
      <c r="E18" s="197">
        <f>+'fekalna osnovni podatki'!E17</f>
        <v>0</v>
      </c>
      <c r="F18" s="197">
        <f>+'fekalna osnovni podatki'!F17</f>
        <v>140</v>
      </c>
      <c r="G18" s="197">
        <f>+'fekalna osnovni podatki'!G17</f>
        <v>0</v>
      </c>
      <c r="H18" s="32"/>
    </row>
    <row r="19" spans="1:8" ht="15.75" hidden="1">
      <c r="A19" s="22"/>
      <c r="B19" s="198" t="s">
        <v>90</v>
      </c>
      <c r="C19" s="196" t="s">
        <v>14</v>
      </c>
      <c r="D19" s="197">
        <f>+'fekalna osnovni podatki'!D18</f>
        <v>400</v>
      </c>
      <c r="E19" s="197">
        <f>+'fekalna osnovni podatki'!E18</f>
        <v>0</v>
      </c>
      <c r="F19" s="197">
        <f>+'fekalna osnovni podatki'!F18</f>
        <v>0</v>
      </c>
      <c r="G19" s="197">
        <f>+'fekalna osnovni podatki'!G18</f>
        <v>400</v>
      </c>
      <c r="H19" s="32"/>
    </row>
    <row r="20" spans="1:8" ht="15.75" hidden="1">
      <c r="A20" s="22"/>
      <c r="B20" s="198" t="s">
        <v>91</v>
      </c>
      <c r="C20" s="196" t="s">
        <v>14</v>
      </c>
      <c r="D20" s="197">
        <f>+'fekalna osnovni podatki'!D19</f>
        <v>86</v>
      </c>
      <c r="E20" s="197">
        <f>+'fekalna osnovni podatki'!E19</f>
        <v>0</v>
      </c>
      <c r="F20" s="197">
        <f>+'fekalna osnovni podatki'!F19</f>
        <v>39</v>
      </c>
      <c r="G20" s="197">
        <f>+'fekalna osnovni podatki'!G19</f>
        <v>47</v>
      </c>
      <c r="H20" s="32"/>
    </row>
    <row r="21" spans="1:8" ht="15.75" hidden="1">
      <c r="A21" s="22"/>
      <c r="B21" s="198" t="s">
        <v>85</v>
      </c>
      <c r="C21" s="196" t="s">
        <v>14</v>
      </c>
      <c r="D21" s="197">
        <f>+'fekalna osnovni podatki'!D20</f>
        <v>338</v>
      </c>
      <c r="E21" s="197">
        <f>+'fekalna osnovni podatki'!E20</f>
        <v>338</v>
      </c>
      <c r="F21" s="197">
        <f>+'fekalna osnovni podatki'!F20</f>
        <v>0</v>
      </c>
      <c r="G21" s="197">
        <f>+'fekalna osnovni podatki'!G20</f>
        <v>0</v>
      </c>
      <c r="H21" s="32"/>
    </row>
    <row r="22" spans="1:8" ht="15.75" hidden="1">
      <c r="A22" s="22"/>
      <c r="B22" s="78"/>
      <c r="C22" s="81"/>
      <c r="D22" s="105"/>
      <c r="E22" s="105"/>
      <c r="F22" s="92"/>
      <c r="H22" s="32"/>
    </row>
    <row r="23" spans="1:8" ht="15.75" hidden="1">
      <c r="A23" s="22"/>
      <c r="B23" s="192" t="s">
        <v>92</v>
      </c>
      <c r="C23" s="193"/>
      <c r="D23" s="194"/>
      <c r="E23" s="105"/>
      <c r="F23" s="92"/>
      <c r="H23" s="32"/>
    </row>
    <row r="24" spans="1:8" ht="15.75" hidden="1">
      <c r="A24" s="22"/>
      <c r="B24" s="192" t="s">
        <v>81</v>
      </c>
      <c r="C24" s="193"/>
      <c r="D24" s="194"/>
      <c r="E24" s="105"/>
      <c r="F24" s="92"/>
      <c r="H24" s="32"/>
    </row>
    <row r="25" spans="1:8" ht="15.75" hidden="1">
      <c r="A25" s="22"/>
      <c r="B25" s="195" t="s">
        <v>82</v>
      </c>
      <c r="C25" s="196" t="s">
        <v>11</v>
      </c>
      <c r="D25" s="197">
        <v>321</v>
      </c>
      <c r="E25" s="105"/>
      <c r="F25" s="92"/>
      <c r="H25" s="32"/>
    </row>
    <row r="26" spans="1:8" ht="15.75" hidden="1">
      <c r="A26" s="22"/>
      <c r="B26" s="198" t="s">
        <v>83</v>
      </c>
      <c r="C26" s="199" t="s">
        <v>11</v>
      </c>
      <c r="D26" s="200">
        <v>452</v>
      </c>
      <c r="E26" s="105"/>
      <c r="F26" s="92"/>
      <c r="H26" s="32"/>
    </row>
    <row r="27" spans="1:8" ht="15.75" hidden="1">
      <c r="A27" s="22"/>
      <c r="B27" s="198" t="s">
        <v>84</v>
      </c>
      <c r="C27" s="199" t="s">
        <v>11</v>
      </c>
      <c r="D27" s="200">
        <v>224</v>
      </c>
      <c r="E27" s="105"/>
      <c r="F27" s="92"/>
      <c r="H27" s="32"/>
    </row>
    <row r="28" spans="1:8" ht="15.75" hidden="1">
      <c r="A28" s="22"/>
      <c r="B28" s="198" t="s">
        <v>85</v>
      </c>
      <c r="C28" s="199" t="s">
        <v>11</v>
      </c>
      <c r="D28" s="200">
        <v>218</v>
      </c>
      <c r="E28" s="105"/>
      <c r="F28" s="92"/>
      <c r="H28" s="32"/>
    </row>
    <row r="29" spans="1:8" ht="15.75" hidden="1">
      <c r="A29" s="22"/>
      <c r="B29" s="198" t="s">
        <v>86</v>
      </c>
      <c r="C29" s="199" t="s">
        <v>11</v>
      </c>
      <c r="D29" s="200">
        <v>66</v>
      </c>
      <c r="E29" s="105"/>
      <c r="F29" s="92"/>
      <c r="H29" s="32"/>
    </row>
    <row r="30" spans="1:8" ht="15.75" hidden="1">
      <c r="A30" s="22"/>
      <c r="B30" s="198" t="s">
        <v>87</v>
      </c>
      <c r="C30" s="199"/>
      <c r="D30" s="200"/>
      <c r="E30" s="105"/>
      <c r="F30" s="92"/>
      <c r="H30" s="32"/>
    </row>
    <row r="31" spans="1:8" ht="15.75" hidden="1">
      <c r="A31" s="22"/>
      <c r="B31" s="198" t="s">
        <v>88</v>
      </c>
      <c r="C31" s="199" t="s">
        <v>11</v>
      </c>
      <c r="D31" s="200">
        <v>692</v>
      </c>
      <c r="E31" s="105"/>
      <c r="F31" s="92"/>
      <c r="H31" s="32"/>
    </row>
    <row r="32" spans="1:8" ht="15.75" hidden="1">
      <c r="A32" s="22"/>
      <c r="B32" s="198" t="s">
        <v>89</v>
      </c>
      <c r="C32" s="199" t="s">
        <v>11</v>
      </c>
      <c r="D32" s="200">
        <v>350</v>
      </c>
      <c r="E32" s="105"/>
      <c r="F32" s="92"/>
      <c r="H32" s="32"/>
    </row>
    <row r="33" spans="1:10" ht="15.75" hidden="1">
      <c r="A33" s="22"/>
      <c r="B33" s="198" t="s">
        <v>90</v>
      </c>
      <c r="C33" s="199" t="s">
        <v>11</v>
      </c>
      <c r="D33" s="200">
        <v>1318</v>
      </c>
      <c r="E33" s="105"/>
      <c r="F33" s="92"/>
      <c r="H33" s="32"/>
    </row>
    <row r="34" spans="1:10" ht="15.75" hidden="1">
      <c r="A34" s="22"/>
      <c r="B34" s="198" t="s">
        <v>91</v>
      </c>
      <c r="C34" s="199" t="s">
        <v>11</v>
      </c>
      <c r="D34" s="200">
        <v>213</v>
      </c>
      <c r="E34" s="105"/>
      <c r="F34" s="92"/>
      <c r="H34" s="32"/>
    </row>
    <row r="35" spans="1:10" ht="15.75" hidden="1">
      <c r="A35" s="22"/>
      <c r="B35" s="198" t="s">
        <v>85</v>
      </c>
      <c r="C35" s="199" t="s">
        <v>11</v>
      </c>
      <c r="D35" s="200">
        <v>306</v>
      </c>
      <c r="E35" s="105"/>
      <c r="F35" s="92"/>
      <c r="H35" s="32"/>
    </row>
    <row r="36" spans="1:10" ht="15.75" hidden="1">
      <c r="A36" s="22"/>
      <c r="B36" s="198" t="s">
        <v>20</v>
      </c>
      <c r="C36" s="81"/>
      <c r="D36" s="105">
        <f>SUM(D25:D35)</f>
        <v>4160</v>
      </c>
      <c r="E36" s="105"/>
      <c r="F36" s="92"/>
      <c r="H36" s="32"/>
    </row>
    <row r="37" spans="1:10" ht="15.75" hidden="1">
      <c r="A37" s="22"/>
      <c r="B37" s="78"/>
      <c r="C37" s="81"/>
      <c r="D37" s="105"/>
      <c r="E37" s="105"/>
      <c r="F37" s="92"/>
      <c r="H37" s="32"/>
    </row>
    <row r="38" spans="1:10" ht="15">
      <c r="A38" s="234" t="s">
        <v>122</v>
      </c>
      <c r="B38" s="235" t="s">
        <v>123</v>
      </c>
      <c r="C38" s="235" t="s">
        <v>124</v>
      </c>
      <c r="D38" s="236" t="s">
        <v>125</v>
      </c>
      <c r="E38" s="237" t="s">
        <v>126</v>
      </c>
      <c r="F38" s="238" t="s">
        <v>127</v>
      </c>
      <c r="G38" s="159"/>
      <c r="H38" s="35"/>
      <c r="I38" s="36"/>
      <c r="J38" s="37"/>
    </row>
    <row r="39" spans="1:10" ht="15.75" thickBot="1">
      <c r="A39" s="239"/>
      <c r="B39" s="240"/>
      <c r="C39" s="240" t="s">
        <v>128</v>
      </c>
      <c r="D39" s="241"/>
      <c r="E39" s="242" t="s">
        <v>129</v>
      </c>
      <c r="F39" s="243" t="s">
        <v>130</v>
      </c>
      <c r="G39" s="159"/>
      <c r="H39" s="35"/>
      <c r="I39" s="36"/>
      <c r="J39" s="37"/>
    </row>
    <row r="40" spans="1:10" ht="15">
      <c r="A40" s="244"/>
      <c r="B40" s="245"/>
      <c r="C40" s="245"/>
      <c r="D40" s="246"/>
      <c r="E40" s="247"/>
      <c r="F40" s="248"/>
      <c r="G40" s="159"/>
      <c r="H40" s="35"/>
      <c r="I40" s="36"/>
      <c r="J40" s="37"/>
    </row>
    <row r="41" spans="1:10" ht="140.25">
      <c r="A41" s="33">
        <v>1</v>
      </c>
      <c r="B41" s="183" t="s">
        <v>546</v>
      </c>
      <c r="C41" s="81"/>
      <c r="D41" s="201">
        <v>0.1</v>
      </c>
      <c r="E41" s="105"/>
      <c r="F41" s="92"/>
      <c r="H41" s="79"/>
      <c r="I41" s="36"/>
      <c r="J41" s="37"/>
    </row>
    <row r="42" spans="1:10" ht="12.75" customHeight="1">
      <c r="A42" s="33"/>
      <c r="B42" s="45"/>
      <c r="C42" s="81"/>
      <c r="D42" s="105"/>
      <c r="E42" s="105"/>
      <c r="F42" s="92"/>
      <c r="H42" s="35"/>
      <c r="I42" s="36"/>
      <c r="J42" s="37"/>
    </row>
    <row r="43" spans="1:10" ht="12.75" customHeight="1">
      <c r="A43" s="33"/>
      <c r="B43" s="45" t="s">
        <v>81</v>
      </c>
      <c r="C43" s="81"/>
      <c r="E43" s="105"/>
      <c r="F43" s="92"/>
      <c r="H43" s="35"/>
      <c r="I43" s="36"/>
      <c r="J43" s="37"/>
    </row>
    <row r="44" spans="1:10" ht="12.75" customHeight="1">
      <c r="A44" s="33"/>
      <c r="B44" s="52" t="s">
        <v>82</v>
      </c>
      <c r="C44" s="46" t="s">
        <v>11</v>
      </c>
      <c r="D44" s="47">
        <f>+D25*$D$41</f>
        <v>32.1</v>
      </c>
      <c r="E44" s="158"/>
      <c r="F44" s="228">
        <f>D44*E44</f>
        <v>0</v>
      </c>
      <c r="H44" s="35"/>
      <c r="I44" s="36"/>
      <c r="J44" s="37"/>
    </row>
    <row r="45" spans="1:10" ht="12.75" customHeight="1">
      <c r="A45" s="33"/>
      <c r="B45" s="161" t="s">
        <v>83</v>
      </c>
      <c r="C45" s="82" t="s">
        <v>11</v>
      </c>
      <c r="D45" s="47">
        <f t="shared" ref="D45:D54" si="0">+D26*$D$41</f>
        <v>45.2</v>
      </c>
      <c r="E45" s="158"/>
      <c r="F45" s="93">
        <f t="shared" ref="F45:F54" si="1">D45*E45</f>
        <v>0</v>
      </c>
      <c r="H45" s="35"/>
      <c r="I45" s="36"/>
      <c r="J45" s="37"/>
    </row>
    <row r="46" spans="1:10" ht="12.75" customHeight="1">
      <c r="A46" s="33"/>
      <c r="B46" s="161" t="s">
        <v>84</v>
      </c>
      <c r="C46" s="82" t="s">
        <v>11</v>
      </c>
      <c r="D46" s="47">
        <f t="shared" si="0"/>
        <v>22.400000000000002</v>
      </c>
      <c r="E46" s="158"/>
      <c r="F46" s="93">
        <f t="shared" si="1"/>
        <v>0</v>
      </c>
      <c r="H46" s="35"/>
      <c r="I46" s="36"/>
      <c r="J46" s="37"/>
    </row>
    <row r="47" spans="1:10" ht="12.75" customHeight="1">
      <c r="A47" s="33"/>
      <c r="B47" s="161" t="s">
        <v>85</v>
      </c>
      <c r="C47" s="82" t="s">
        <v>11</v>
      </c>
      <c r="D47" s="47">
        <f t="shared" si="0"/>
        <v>21.8</v>
      </c>
      <c r="E47" s="158"/>
      <c r="F47" s="93">
        <f t="shared" si="1"/>
        <v>0</v>
      </c>
      <c r="H47" s="35"/>
      <c r="I47" s="36"/>
      <c r="J47" s="37"/>
    </row>
    <row r="48" spans="1:10" ht="12.75" customHeight="1">
      <c r="A48" s="33"/>
      <c r="B48" s="161" t="s">
        <v>86</v>
      </c>
      <c r="C48" s="82" t="s">
        <v>11</v>
      </c>
      <c r="D48" s="47">
        <f t="shared" si="0"/>
        <v>6.6000000000000005</v>
      </c>
      <c r="E48" s="158"/>
      <c r="F48" s="93">
        <f t="shared" si="1"/>
        <v>0</v>
      </c>
      <c r="H48" s="35"/>
      <c r="I48" s="36"/>
      <c r="J48" s="37"/>
    </row>
    <row r="49" spans="1:10" ht="12.75" customHeight="1">
      <c r="A49" s="33"/>
      <c r="B49" s="161" t="s">
        <v>87</v>
      </c>
      <c r="C49" s="82"/>
      <c r="D49" s="47"/>
      <c r="E49" s="158"/>
      <c r="F49" s="93"/>
      <c r="H49" s="35"/>
      <c r="I49" s="36"/>
      <c r="J49" s="37"/>
    </row>
    <row r="50" spans="1:10" ht="12.75" customHeight="1">
      <c r="A50" s="33"/>
      <c r="B50" s="161" t="s">
        <v>88</v>
      </c>
      <c r="C50" s="82" t="s">
        <v>11</v>
      </c>
      <c r="D50" s="47">
        <f t="shared" si="0"/>
        <v>69.2</v>
      </c>
      <c r="E50" s="158"/>
      <c r="F50" s="93">
        <f t="shared" si="1"/>
        <v>0</v>
      </c>
      <c r="H50" s="35"/>
      <c r="I50" s="36"/>
      <c r="J50" s="37"/>
    </row>
    <row r="51" spans="1:10" ht="12.75" customHeight="1">
      <c r="A51" s="33"/>
      <c r="B51" s="161" t="s">
        <v>89</v>
      </c>
      <c r="C51" s="82" t="s">
        <v>11</v>
      </c>
      <c r="D51" s="47">
        <f t="shared" si="0"/>
        <v>35</v>
      </c>
      <c r="E51" s="158"/>
      <c r="F51" s="93">
        <f t="shared" si="1"/>
        <v>0</v>
      </c>
      <c r="H51" s="35"/>
      <c r="I51" s="36"/>
      <c r="J51" s="37"/>
    </row>
    <row r="52" spans="1:10" ht="12.75" customHeight="1">
      <c r="A52" s="33"/>
      <c r="B52" s="161" t="s">
        <v>90</v>
      </c>
      <c r="C52" s="82" t="s">
        <v>11</v>
      </c>
      <c r="D52" s="47">
        <f t="shared" si="0"/>
        <v>131.80000000000001</v>
      </c>
      <c r="E52" s="158"/>
      <c r="F52" s="93">
        <f t="shared" si="1"/>
        <v>0</v>
      </c>
      <c r="H52" s="35"/>
      <c r="I52" s="36"/>
      <c r="J52" s="37"/>
    </row>
    <row r="53" spans="1:10" ht="12.75" customHeight="1">
      <c r="A53" s="33"/>
      <c r="B53" s="161" t="s">
        <v>91</v>
      </c>
      <c r="C53" s="82" t="s">
        <v>11</v>
      </c>
      <c r="D53" s="47">
        <f t="shared" si="0"/>
        <v>21.3</v>
      </c>
      <c r="E53" s="158"/>
      <c r="F53" s="93">
        <f t="shared" si="1"/>
        <v>0</v>
      </c>
      <c r="H53" s="35"/>
      <c r="I53" s="36"/>
      <c r="J53" s="37"/>
    </row>
    <row r="54" spans="1:10" ht="15">
      <c r="A54" s="33"/>
      <c r="B54" s="161" t="s">
        <v>135</v>
      </c>
      <c r="C54" s="82" t="s">
        <v>11</v>
      </c>
      <c r="D54" s="47">
        <f t="shared" si="0"/>
        <v>30.6</v>
      </c>
      <c r="E54" s="158"/>
      <c r="F54" s="93">
        <f t="shared" si="1"/>
        <v>0</v>
      </c>
      <c r="H54" s="76"/>
      <c r="I54" s="36"/>
      <c r="J54" s="37"/>
    </row>
    <row r="55" spans="1:10" ht="12.75" customHeight="1">
      <c r="A55" s="33"/>
      <c r="B55" s="272" t="s">
        <v>20</v>
      </c>
      <c r="C55" s="273"/>
      <c r="D55" s="274">
        <f>SUM(D44:D54)</f>
        <v>416.00000000000006</v>
      </c>
      <c r="E55" s="275"/>
      <c r="F55" s="468"/>
      <c r="H55" s="35"/>
      <c r="I55" s="36"/>
      <c r="J55" s="37"/>
    </row>
    <row r="56" spans="1:10" ht="12.75" customHeight="1">
      <c r="A56" s="33"/>
      <c r="B56" s="161"/>
      <c r="C56" s="82"/>
      <c r="D56" s="101"/>
      <c r="E56" s="158"/>
      <c r="F56" s="93"/>
      <c r="H56" s="49"/>
      <c r="I56" s="36"/>
      <c r="J56" s="37"/>
    </row>
    <row r="57" spans="1:10" ht="191.25">
      <c r="A57" s="33">
        <f>+A41+1</f>
        <v>2</v>
      </c>
      <c r="B57" s="191" t="s">
        <v>547</v>
      </c>
      <c r="C57" s="86"/>
      <c r="D57" s="201">
        <v>0.2</v>
      </c>
      <c r="E57" s="105"/>
      <c r="F57" s="92"/>
      <c r="H57" s="49"/>
      <c r="I57" s="36"/>
      <c r="J57" s="37"/>
    </row>
    <row r="58" spans="1:10" ht="15">
      <c r="A58" s="33"/>
      <c r="B58" s="45"/>
      <c r="C58" s="81"/>
      <c r="D58" s="105"/>
      <c r="E58" s="105"/>
      <c r="F58" s="92"/>
      <c r="H58" s="35"/>
      <c r="I58" s="36"/>
      <c r="J58" s="37"/>
    </row>
    <row r="59" spans="1:10" ht="15">
      <c r="A59" s="33"/>
      <c r="B59" s="45" t="s">
        <v>81</v>
      </c>
      <c r="C59" s="81"/>
      <c r="D59" s="105"/>
      <c r="E59" s="105"/>
      <c r="F59" s="92"/>
      <c r="H59" s="35"/>
      <c r="I59" s="36"/>
      <c r="J59" s="37"/>
    </row>
    <row r="60" spans="1:10" ht="15">
      <c r="A60" s="33"/>
      <c r="B60" s="52" t="s">
        <v>82</v>
      </c>
      <c r="C60" s="46" t="s">
        <v>11</v>
      </c>
      <c r="D60" s="47">
        <f>+D25*$D$57</f>
        <v>64.2</v>
      </c>
      <c r="E60" s="158"/>
      <c r="F60" s="228">
        <f>D60*E60</f>
        <v>0</v>
      </c>
      <c r="H60" s="35"/>
      <c r="I60" s="36"/>
      <c r="J60" s="37"/>
    </row>
    <row r="61" spans="1:10" ht="15">
      <c r="A61" s="33"/>
      <c r="B61" s="161" t="s">
        <v>83</v>
      </c>
      <c r="C61" s="82" t="s">
        <v>11</v>
      </c>
      <c r="D61" s="47">
        <f t="shared" ref="D61:D70" si="2">+D26*$D$57</f>
        <v>90.4</v>
      </c>
      <c r="E61" s="158"/>
      <c r="F61" s="93">
        <f t="shared" ref="F61:F64" si="3">D61*E61</f>
        <v>0</v>
      </c>
      <c r="H61" s="35"/>
      <c r="I61" s="36"/>
      <c r="J61" s="37"/>
    </row>
    <row r="62" spans="1:10" ht="15">
      <c r="A62" s="33"/>
      <c r="B62" s="161" t="s">
        <v>84</v>
      </c>
      <c r="C62" s="82" t="s">
        <v>11</v>
      </c>
      <c r="D62" s="47">
        <f t="shared" si="2"/>
        <v>44.800000000000004</v>
      </c>
      <c r="E62" s="158"/>
      <c r="F62" s="93">
        <f t="shared" si="3"/>
        <v>0</v>
      </c>
      <c r="H62" s="35"/>
      <c r="I62" s="36"/>
      <c r="J62" s="37"/>
    </row>
    <row r="63" spans="1:10" ht="15">
      <c r="A63" s="33"/>
      <c r="B63" s="161" t="s">
        <v>85</v>
      </c>
      <c r="C63" s="82" t="s">
        <v>11</v>
      </c>
      <c r="D63" s="47">
        <f t="shared" si="2"/>
        <v>43.6</v>
      </c>
      <c r="E63" s="158"/>
      <c r="F63" s="93">
        <f t="shared" si="3"/>
        <v>0</v>
      </c>
      <c r="H63" s="35"/>
      <c r="I63" s="36"/>
      <c r="J63" s="37"/>
    </row>
    <row r="64" spans="1:10" ht="15">
      <c r="A64" s="33"/>
      <c r="B64" s="161" t="s">
        <v>86</v>
      </c>
      <c r="C64" s="82" t="s">
        <v>11</v>
      </c>
      <c r="D64" s="47">
        <f t="shared" si="2"/>
        <v>13.200000000000001</v>
      </c>
      <c r="E64" s="158"/>
      <c r="F64" s="93">
        <f t="shared" si="3"/>
        <v>0</v>
      </c>
      <c r="H64" s="35"/>
      <c r="I64" s="36"/>
      <c r="J64" s="37"/>
    </row>
    <row r="65" spans="1:10" ht="15">
      <c r="A65" s="33"/>
      <c r="B65" s="161" t="s">
        <v>87</v>
      </c>
      <c r="C65" s="82"/>
      <c r="D65" s="47"/>
      <c r="E65" s="158"/>
      <c r="F65" s="93"/>
      <c r="H65" s="35"/>
      <c r="I65" s="36"/>
      <c r="J65" s="37"/>
    </row>
    <row r="66" spans="1:10" ht="15">
      <c r="A66" s="33"/>
      <c r="B66" s="161" t="s">
        <v>88</v>
      </c>
      <c r="C66" s="82" t="s">
        <v>11</v>
      </c>
      <c r="D66" s="47">
        <f t="shared" si="2"/>
        <v>138.4</v>
      </c>
      <c r="E66" s="158"/>
      <c r="F66" s="93">
        <f t="shared" ref="F66:F70" si="4">D66*E66</f>
        <v>0</v>
      </c>
      <c r="H66" s="35"/>
      <c r="I66" s="36"/>
      <c r="J66" s="37"/>
    </row>
    <row r="67" spans="1:10" ht="15">
      <c r="A67" s="33"/>
      <c r="B67" s="161" t="s">
        <v>89</v>
      </c>
      <c r="C67" s="82" t="s">
        <v>11</v>
      </c>
      <c r="D67" s="47">
        <f t="shared" si="2"/>
        <v>70</v>
      </c>
      <c r="E67" s="158"/>
      <c r="F67" s="93">
        <f t="shared" si="4"/>
        <v>0</v>
      </c>
      <c r="H67" s="35"/>
      <c r="I67" s="36"/>
      <c r="J67" s="37"/>
    </row>
    <row r="68" spans="1:10" ht="15">
      <c r="A68" s="33"/>
      <c r="B68" s="161" t="s">
        <v>90</v>
      </c>
      <c r="C68" s="82" t="s">
        <v>11</v>
      </c>
      <c r="D68" s="47">
        <f t="shared" si="2"/>
        <v>263.60000000000002</v>
      </c>
      <c r="E68" s="158"/>
      <c r="F68" s="93">
        <f t="shared" si="4"/>
        <v>0</v>
      </c>
      <c r="H68" s="35"/>
      <c r="I68" s="36"/>
      <c r="J68" s="37"/>
    </row>
    <row r="69" spans="1:10" ht="15">
      <c r="A69" s="33"/>
      <c r="B69" s="161" t="s">
        <v>91</v>
      </c>
      <c r="C69" s="82" t="s">
        <v>11</v>
      </c>
      <c r="D69" s="47">
        <f t="shared" si="2"/>
        <v>42.6</v>
      </c>
      <c r="E69" s="158"/>
      <c r="F69" s="93">
        <f t="shared" si="4"/>
        <v>0</v>
      </c>
      <c r="H69" s="35"/>
      <c r="I69" s="36"/>
      <c r="J69" s="37"/>
    </row>
    <row r="70" spans="1:10" ht="15">
      <c r="A70" s="33"/>
      <c r="B70" s="161" t="s">
        <v>135</v>
      </c>
      <c r="C70" s="82" t="s">
        <v>11</v>
      </c>
      <c r="D70" s="47">
        <f t="shared" si="2"/>
        <v>61.2</v>
      </c>
      <c r="E70" s="158"/>
      <c r="F70" s="93">
        <f t="shared" si="4"/>
        <v>0</v>
      </c>
      <c r="H70" s="39"/>
      <c r="I70" s="50"/>
    </row>
    <row r="71" spans="1:10" ht="15">
      <c r="A71" s="33"/>
      <c r="B71" s="276" t="s">
        <v>20</v>
      </c>
      <c r="C71" s="277"/>
      <c r="D71" s="278">
        <f>SUM(D60:D70)</f>
        <v>832.00000000000011</v>
      </c>
      <c r="E71" s="279"/>
      <c r="F71" s="469"/>
      <c r="H71" s="40"/>
    </row>
    <row r="72" spans="1:10" ht="15">
      <c r="A72" s="33"/>
      <c r="B72" s="52"/>
      <c r="C72" s="81"/>
      <c r="D72" s="105"/>
      <c r="E72" s="105"/>
      <c r="F72" s="92"/>
      <c r="H72" s="49"/>
    </row>
    <row r="73" spans="1:10" ht="204">
      <c r="A73" s="33">
        <f>+A57+1</f>
        <v>3</v>
      </c>
      <c r="B73" s="191" t="s">
        <v>548</v>
      </c>
      <c r="C73" s="83"/>
      <c r="D73" s="202">
        <v>0.5</v>
      </c>
      <c r="E73" s="114"/>
      <c r="F73" s="115"/>
      <c r="H73" s="49"/>
    </row>
    <row r="74" spans="1:10" ht="15">
      <c r="A74" s="33"/>
      <c r="B74" s="45"/>
      <c r="C74" s="81"/>
      <c r="D74" s="105"/>
      <c r="E74" s="105"/>
      <c r="F74" s="92"/>
      <c r="H74" s="40"/>
    </row>
    <row r="75" spans="1:10" ht="15">
      <c r="A75" s="33"/>
      <c r="B75" s="45" t="s">
        <v>81</v>
      </c>
      <c r="C75" s="81"/>
      <c r="D75" s="105"/>
      <c r="E75" s="105"/>
      <c r="F75" s="92"/>
      <c r="H75" s="40"/>
    </row>
    <row r="76" spans="1:10" ht="15">
      <c r="A76" s="33"/>
      <c r="B76" s="52" t="s">
        <v>82</v>
      </c>
      <c r="C76" s="46" t="s">
        <v>11</v>
      </c>
      <c r="D76" s="101">
        <f>+D25*$D$73</f>
        <v>160.5</v>
      </c>
      <c r="E76" s="158"/>
      <c r="F76" s="228">
        <f>D76*E76</f>
        <v>0</v>
      </c>
      <c r="H76" s="40"/>
    </row>
    <row r="77" spans="1:10" ht="15">
      <c r="A77" s="33"/>
      <c r="B77" s="161" t="s">
        <v>83</v>
      </c>
      <c r="C77" s="82" t="s">
        <v>11</v>
      </c>
      <c r="D77" s="101">
        <f t="shared" ref="D77:D86" si="5">+D26*$D$73</f>
        <v>226</v>
      </c>
      <c r="E77" s="158"/>
      <c r="F77" s="93">
        <f t="shared" ref="F77:F80" si="6">D77*E77</f>
        <v>0</v>
      </c>
      <c r="H77" s="40"/>
    </row>
    <row r="78" spans="1:10" ht="15">
      <c r="A78" s="33"/>
      <c r="B78" s="161" t="s">
        <v>84</v>
      </c>
      <c r="C78" s="82" t="s">
        <v>11</v>
      </c>
      <c r="D78" s="101">
        <f t="shared" si="5"/>
        <v>112</v>
      </c>
      <c r="E78" s="158"/>
      <c r="F78" s="93">
        <f t="shared" si="6"/>
        <v>0</v>
      </c>
      <c r="H78" s="40"/>
    </row>
    <row r="79" spans="1:10" ht="15">
      <c r="A79" s="33"/>
      <c r="B79" s="161" t="s">
        <v>85</v>
      </c>
      <c r="C79" s="82" t="s">
        <v>11</v>
      </c>
      <c r="D79" s="101">
        <f t="shared" si="5"/>
        <v>109</v>
      </c>
      <c r="E79" s="158"/>
      <c r="F79" s="93">
        <f t="shared" si="6"/>
        <v>0</v>
      </c>
      <c r="H79" s="40"/>
    </row>
    <row r="80" spans="1:10" ht="15">
      <c r="A80" s="33"/>
      <c r="B80" s="161" t="s">
        <v>86</v>
      </c>
      <c r="C80" s="82" t="s">
        <v>11</v>
      </c>
      <c r="D80" s="101">
        <f t="shared" si="5"/>
        <v>33</v>
      </c>
      <c r="E80" s="158"/>
      <c r="F80" s="93">
        <f t="shared" si="6"/>
        <v>0</v>
      </c>
      <c r="H80" s="40"/>
    </row>
    <row r="81" spans="1:13" ht="15">
      <c r="A81" s="33"/>
      <c r="B81" s="161" t="s">
        <v>87</v>
      </c>
      <c r="C81" s="82"/>
      <c r="D81" s="101"/>
      <c r="E81" s="158"/>
      <c r="F81" s="93"/>
      <c r="H81" s="40"/>
    </row>
    <row r="82" spans="1:13" ht="15">
      <c r="A82" s="33"/>
      <c r="B82" s="161" t="s">
        <v>88</v>
      </c>
      <c r="C82" s="82" t="s">
        <v>11</v>
      </c>
      <c r="D82" s="101">
        <f t="shared" si="5"/>
        <v>346</v>
      </c>
      <c r="E82" s="158"/>
      <c r="F82" s="93">
        <f t="shared" ref="F82:F86" si="7">D82*E82</f>
        <v>0</v>
      </c>
      <c r="H82" s="40"/>
    </row>
    <row r="83" spans="1:13" ht="15">
      <c r="A83" s="33"/>
      <c r="B83" s="161" t="s">
        <v>89</v>
      </c>
      <c r="C83" s="82" t="s">
        <v>11</v>
      </c>
      <c r="D83" s="101">
        <f t="shared" si="5"/>
        <v>175</v>
      </c>
      <c r="E83" s="158"/>
      <c r="F83" s="93">
        <f t="shared" si="7"/>
        <v>0</v>
      </c>
      <c r="H83" s="40"/>
    </row>
    <row r="84" spans="1:13" ht="15">
      <c r="A84" s="33"/>
      <c r="B84" s="161" t="s">
        <v>90</v>
      </c>
      <c r="C84" s="82" t="s">
        <v>11</v>
      </c>
      <c r="D84" s="101">
        <f t="shared" si="5"/>
        <v>659</v>
      </c>
      <c r="E84" s="158"/>
      <c r="F84" s="93">
        <f t="shared" si="7"/>
        <v>0</v>
      </c>
      <c r="H84" s="40"/>
    </row>
    <row r="85" spans="1:13" ht="15">
      <c r="A85" s="33"/>
      <c r="B85" s="161" t="s">
        <v>91</v>
      </c>
      <c r="C85" s="82" t="s">
        <v>11</v>
      </c>
      <c r="D85" s="101">
        <f t="shared" si="5"/>
        <v>106.5</v>
      </c>
      <c r="E85" s="158"/>
      <c r="F85" s="93">
        <f t="shared" si="7"/>
        <v>0</v>
      </c>
      <c r="H85" s="40"/>
    </row>
    <row r="86" spans="1:13" ht="15">
      <c r="A86" s="33"/>
      <c r="B86" s="161" t="s">
        <v>135</v>
      </c>
      <c r="C86" s="82" t="s">
        <v>11</v>
      </c>
      <c r="D86" s="101">
        <f t="shared" si="5"/>
        <v>153</v>
      </c>
      <c r="E86" s="158"/>
      <c r="F86" s="93">
        <f t="shared" si="7"/>
        <v>0</v>
      </c>
      <c r="H86" s="146"/>
      <c r="I86" s="140"/>
    </row>
    <row r="87" spans="1:13" ht="15">
      <c r="A87" s="33"/>
      <c r="B87" s="276" t="s">
        <v>20</v>
      </c>
      <c r="C87" s="277"/>
      <c r="D87" s="278">
        <f>SUM(D76:D86)</f>
        <v>2080</v>
      </c>
      <c r="E87" s="279"/>
      <c r="F87" s="469"/>
      <c r="H87" s="146"/>
      <c r="I87" s="141"/>
      <c r="J87" s="152"/>
      <c r="M87" s="190"/>
    </row>
    <row r="88" spans="1:13" ht="15">
      <c r="A88" s="33"/>
      <c r="B88" s="34"/>
      <c r="C88" s="81"/>
      <c r="D88" s="105"/>
      <c r="E88" s="105"/>
      <c r="F88" s="92"/>
      <c r="H88" s="146"/>
      <c r="I88" s="141"/>
      <c r="J88" s="152"/>
      <c r="M88" s="190"/>
    </row>
    <row r="89" spans="1:13" ht="204">
      <c r="A89" s="33">
        <f>+A73+1</f>
        <v>4</v>
      </c>
      <c r="B89" s="191" t="s">
        <v>549</v>
      </c>
      <c r="C89" s="207"/>
      <c r="D89" s="202">
        <v>0.2</v>
      </c>
      <c r="E89" s="114"/>
      <c r="F89" s="93"/>
      <c r="H89" s="146"/>
      <c r="I89" s="141"/>
      <c r="J89" s="152"/>
      <c r="M89" s="190"/>
    </row>
    <row r="90" spans="1:13" ht="15">
      <c r="A90" s="33"/>
      <c r="B90" s="52"/>
      <c r="C90" s="81"/>
      <c r="D90" s="105"/>
      <c r="E90" s="105"/>
      <c r="F90" s="93"/>
      <c r="H90" s="146"/>
      <c r="I90" s="141"/>
      <c r="J90" s="152"/>
      <c r="M90" s="190"/>
    </row>
    <row r="91" spans="1:13" ht="15">
      <c r="A91" s="33"/>
      <c r="B91" s="45" t="s">
        <v>81</v>
      </c>
      <c r="C91" s="81"/>
      <c r="D91" s="105"/>
      <c r="E91" s="105"/>
      <c r="F91" s="92"/>
      <c r="H91" s="146"/>
      <c r="I91" s="141"/>
      <c r="J91" s="152"/>
      <c r="M91" s="190"/>
    </row>
    <row r="92" spans="1:13" ht="15">
      <c r="A92" s="33"/>
      <c r="B92" s="52" t="s">
        <v>82</v>
      </c>
      <c r="C92" s="46" t="s">
        <v>11</v>
      </c>
      <c r="D92" s="101">
        <f>+D25*$D$89</f>
        <v>64.2</v>
      </c>
      <c r="E92" s="158"/>
      <c r="F92" s="228">
        <f>D92*E92</f>
        <v>0</v>
      </c>
      <c r="H92" s="146"/>
      <c r="I92" s="141"/>
      <c r="J92" s="152"/>
      <c r="M92" s="190"/>
    </row>
    <row r="93" spans="1:13" ht="15">
      <c r="A93" s="33"/>
      <c r="B93" s="161" t="s">
        <v>83</v>
      </c>
      <c r="C93" s="82" t="s">
        <v>11</v>
      </c>
      <c r="D93" s="101">
        <f t="shared" ref="D93:D102" si="8">+D26*$D$89</f>
        <v>90.4</v>
      </c>
      <c r="E93" s="158"/>
      <c r="F93" s="93">
        <f t="shared" ref="F93:F96" si="9">D93*E93</f>
        <v>0</v>
      </c>
      <c r="H93" s="146"/>
      <c r="I93" s="141"/>
      <c r="J93" s="152"/>
      <c r="M93" s="190"/>
    </row>
    <row r="94" spans="1:13" ht="15">
      <c r="A94" s="33"/>
      <c r="B94" s="161" t="s">
        <v>84</v>
      </c>
      <c r="C94" s="82" t="s">
        <v>11</v>
      </c>
      <c r="D94" s="101">
        <f t="shared" si="8"/>
        <v>44.800000000000004</v>
      </c>
      <c r="E94" s="158"/>
      <c r="F94" s="93">
        <f t="shared" si="9"/>
        <v>0</v>
      </c>
      <c r="H94" s="146"/>
      <c r="I94" s="141"/>
      <c r="J94" s="152"/>
      <c r="M94" s="190"/>
    </row>
    <row r="95" spans="1:13" ht="15">
      <c r="A95" s="33"/>
      <c r="B95" s="161" t="s">
        <v>85</v>
      </c>
      <c r="C95" s="82" t="s">
        <v>11</v>
      </c>
      <c r="D95" s="101">
        <f t="shared" si="8"/>
        <v>43.6</v>
      </c>
      <c r="E95" s="158"/>
      <c r="F95" s="93">
        <f t="shared" si="9"/>
        <v>0</v>
      </c>
      <c r="H95" s="146"/>
      <c r="I95" s="141"/>
      <c r="J95" s="152"/>
      <c r="M95" s="190"/>
    </row>
    <row r="96" spans="1:13" ht="15">
      <c r="A96" s="33"/>
      <c r="B96" s="161" t="s">
        <v>86</v>
      </c>
      <c r="C96" s="82" t="s">
        <v>11</v>
      </c>
      <c r="D96" s="101">
        <f t="shared" si="8"/>
        <v>13.200000000000001</v>
      </c>
      <c r="E96" s="158"/>
      <c r="F96" s="93">
        <f t="shared" si="9"/>
        <v>0</v>
      </c>
      <c r="H96" s="146"/>
      <c r="I96" s="141"/>
      <c r="J96" s="152"/>
      <c r="M96" s="190"/>
    </row>
    <row r="97" spans="1:13" ht="15">
      <c r="A97" s="33"/>
      <c r="B97" s="161" t="s">
        <v>87</v>
      </c>
      <c r="C97" s="82"/>
      <c r="D97" s="101"/>
      <c r="E97" s="158"/>
      <c r="F97" s="93"/>
      <c r="H97" s="146"/>
      <c r="I97" s="141"/>
      <c r="J97" s="152"/>
      <c r="M97" s="190"/>
    </row>
    <row r="98" spans="1:13" ht="15">
      <c r="A98" s="33"/>
      <c r="B98" s="161" t="s">
        <v>88</v>
      </c>
      <c r="C98" s="82" t="s">
        <v>11</v>
      </c>
      <c r="D98" s="101">
        <f t="shared" si="8"/>
        <v>138.4</v>
      </c>
      <c r="E98" s="158"/>
      <c r="F98" s="93">
        <f t="shared" ref="F98:F102" si="10">D98*E98</f>
        <v>0</v>
      </c>
      <c r="H98" s="146"/>
      <c r="I98" s="141"/>
      <c r="J98" s="152"/>
      <c r="M98" s="190"/>
    </row>
    <row r="99" spans="1:13" ht="15">
      <c r="A99" s="33"/>
      <c r="B99" s="161" t="s">
        <v>89</v>
      </c>
      <c r="C99" s="82" t="s">
        <v>11</v>
      </c>
      <c r="D99" s="101">
        <f t="shared" si="8"/>
        <v>70</v>
      </c>
      <c r="E99" s="158"/>
      <c r="F99" s="93">
        <f t="shared" si="10"/>
        <v>0</v>
      </c>
      <c r="H99" s="146"/>
      <c r="I99" s="141"/>
      <c r="J99" s="152"/>
      <c r="M99" s="190"/>
    </row>
    <row r="100" spans="1:13" ht="15">
      <c r="A100" s="33"/>
      <c r="B100" s="161" t="s">
        <v>90</v>
      </c>
      <c r="C100" s="82" t="s">
        <v>11</v>
      </c>
      <c r="D100" s="101">
        <f t="shared" si="8"/>
        <v>263.60000000000002</v>
      </c>
      <c r="E100" s="158"/>
      <c r="F100" s="93">
        <f t="shared" si="10"/>
        <v>0</v>
      </c>
      <c r="H100" s="146"/>
      <c r="I100" s="141"/>
      <c r="J100" s="152"/>
      <c r="M100" s="190"/>
    </row>
    <row r="101" spans="1:13" ht="15">
      <c r="A101" s="33"/>
      <c r="B101" s="161" t="s">
        <v>91</v>
      </c>
      <c r="C101" s="82" t="s">
        <v>11</v>
      </c>
      <c r="D101" s="101">
        <f t="shared" si="8"/>
        <v>42.6</v>
      </c>
      <c r="E101" s="158"/>
      <c r="F101" s="93">
        <f t="shared" si="10"/>
        <v>0</v>
      </c>
      <c r="H101" s="233"/>
      <c r="I101" s="141"/>
      <c r="M101" s="190"/>
    </row>
    <row r="102" spans="1:13" ht="15">
      <c r="A102" s="33"/>
      <c r="B102" s="161" t="s">
        <v>135</v>
      </c>
      <c r="C102" s="82" t="s">
        <v>11</v>
      </c>
      <c r="D102" s="101">
        <f t="shared" si="8"/>
        <v>61.2</v>
      </c>
      <c r="E102" s="158"/>
      <c r="F102" s="93">
        <f t="shared" si="10"/>
        <v>0</v>
      </c>
      <c r="H102" s="39"/>
      <c r="I102" s="142"/>
    </row>
    <row r="103" spans="1:13" ht="15">
      <c r="A103" s="33"/>
      <c r="B103" s="276" t="s">
        <v>20</v>
      </c>
      <c r="C103" s="277"/>
      <c r="D103" s="278">
        <f>SUM(D92:D102)</f>
        <v>832.00000000000011</v>
      </c>
      <c r="E103" s="279"/>
      <c r="F103" s="469"/>
      <c r="H103" s="146"/>
    </row>
    <row r="104" spans="1:13" ht="15">
      <c r="A104" s="33"/>
      <c r="B104" s="41"/>
      <c r="C104" s="84"/>
      <c r="D104" s="116"/>
      <c r="E104" s="114"/>
      <c r="F104" s="93"/>
    </row>
    <row r="105" spans="1:13" ht="127.5">
      <c r="A105" s="33">
        <f>+A89+1</f>
        <v>5</v>
      </c>
      <c r="B105" s="20" t="s">
        <v>17</v>
      </c>
      <c r="C105" s="84"/>
      <c r="D105" s="99"/>
      <c r="E105" s="99"/>
      <c r="F105" s="100"/>
    </row>
    <row r="106" spans="1:13" ht="15">
      <c r="A106" s="33"/>
      <c r="B106" s="52"/>
      <c r="C106" s="81"/>
      <c r="D106" s="105"/>
      <c r="E106" s="105"/>
      <c r="F106" s="93"/>
    </row>
    <row r="107" spans="1:13" ht="15">
      <c r="A107" s="33"/>
      <c r="B107" s="45" t="s">
        <v>81</v>
      </c>
      <c r="C107" s="81"/>
      <c r="D107" s="105"/>
      <c r="E107" s="105"/>
      <c r="F107" s="92"/>
    </row>
    <row r="108" spans="1:13" ht="15">
      <c r="A108" s="33"/>
      <c r="B108" s="52" t="s">
        <v>82</v>
      </c>
      <c r="C108" s="84" t="s">
        <v>10</v>
      </c>
      <c r="D108" s="101">
        <v>0</v>
      </c>
      <c r="E108" s="99"/>
      <c r="F108" s="228">
        <f>D108*E108</f>
        <v>0</v>
      </c>
    </row>
    <row r="109" spans="1:13" ht="15">
      <c r="A109" s="33"/>
      <c r="B109" s="161" t="s">
        <v>83</v>
      </c>
      <c r="C109" s="84" t="s">
        <v>10</v>
      </c>
      <c r="D109" s="101">
        <v>2</v>
      </c>
      <c r="E109" s="99"/>
      <c r="F109" s="93">
        <f t="shared" ref="F109:F112" si="11">D109*E109</f>
        <v>0</v>
      </c>
    </row>
    <row r="110" spans="1:13" ht="15">
      <c r="A110" s="33"/>
      <c r="B110" s="161" t="s">
        <v>84</v>
      </c>
      <c r="C110" s="84" t="s">
        <v>10</v>
      </c>
      <c r="D110" s="101">
        <v>1</v>
      </c>
      <c r="E110" s="99"/>
      <c r="F110" s="93">
        <f t="shared" si="11"/>
        <v>0</v>
      </c>
    </row>
    <row r="111" spans="1:13" ht="15">
      <c r="A111" s="33"/>
      <c r="B111" s="161" t="s">
        <v>85</v>
      </c>
      <c r="C111" s="84" t="s">
        <v>10</v>
      </c>
      <c r="D111" s="101">
        <v>2</v>
      </c>
      <c r="E111" s="99"/>
      <c r="F111" s="93">
        <f t="shared" si="11"/>
        <v>0</v>
      </c>
    </row>
    <row r="112" spans="1:13" ht="15">
      <c r="A112" s="33"/>
      <c r="B112" s="161" t="s">
        <v>86</v>
      </c>
      <c r="C112" s="84" t="s">
        <v>10</v>
      </c>
      <c r="D112" s="101">
        <f>+D48*D105</f>
        <v>0</v>
      </c>
      <c r="E112" s="99"/>
      <c r="F112" s="93">
        <f t="shared" si="11"/>
        <v>0</v>
      </c>
    </row>
    <row r="113" spans="1:8" ht="15">
      <c r="A113" s="33"/>
      <c r="B113" s="161" t="s">
        <v>87</v>
      </c>
      <c r="C113" s="82"/>
      <c r="D113" s="101"/>
      <c r="E113" s="99"/>
      <c r="F113" s="93"/>
    </row>
    <row r="114" spans="1:8" ht="15">
      <c r="A114" s="33"/>
      <c r="B114" s="161" t="s">
        <v>88</v>
      </c>
      <c r="C114" s="84" t="s">
        <v>10</v>
      </c>
      <c r="D114" s="101">
        <v>0</v>
      </c>
      <c r="E114" s="99"/>
      <c r="F114" s="93">
        <f t="shared" ref="F114:F118" si="12">D114*E114</f>
        <v>0</v>
      </c>
    </row>
    <row r="115" spans="1:8" ht="15">
      <c r="A115" s="33"/>
      <c r="B115" s="161" t="s">
        <v>89</v>
      </c>
      <c r="C115" s="84" t="s">
        <v>10</v>
      </c>
      <c r="D115" s="101">
        <f>+D51*D105</f>
        <v>0</v>
      </c>
      <c r="E115" s="99"/>
      <c r="F115" s="93">
        <f t="shared" si="12"/>
        <v>0</v>
      </c>
    </row>
    <row r="116" spans="1:8" ht="15">
      <c r="A116" s="33"/>
      <c r="B116" s="161" t="s">
        <v>90</v>
      </c>
      <c r="C116" s="84" t="s">
        <v>10</v>
      </c>
      <c r="D116" s="101">
        <f>+D52*D105</f>
        <v>0</v>
      </c>
      <c r="E116" s="99"/>
      <c r="F116" s="93">
        <f t="shared" si="12"/>
        <v>0</v>
      </c>
    </row>
    <row r="117" spans="1:8" ht="15">
      <c r="A117" s="33"/>
      <c r="B117" s="161" t="s">
        <v>91</v>
      </c>
      <c r="C117" s="84" t="s">
        <v>10</v>
      </c>
      <c r="D117" s="101">
        <f>+D53*D105</f>
        <v>0</v>
      </c>
      <c r="E117" s="99"/>
      <c r="F117" s="93">
        <f t="shared" si="12"/>
        <v>0</v>
      </c>
    </row>
    <row r="118" spans="1:8" ht="15">
      <c r="A118" s="33"/>
      <c r="B118" s="161" t="s">
        <v>135</v>
      </c>
      <c r="C118" s="84" t="s">
        <v>10</v>
      </c>
      <c r="D118" s="101">
        <v>2</v>
      </c>
      <c r="E118" s="99"/>
      <c r="F118" s="93">
        <f t="shared" si="12"/>
        <v>0</v>
      </c>
      <c r="H118" s="39"/>
    </row>
    <row r="119" spans="1:8" ht="15">
      <c r="A119" s="33"/>
      <c r="B119" s="276" t="s">
        <v>20</v>
      </c>
      <c r="C119" s="277"/>
      <c r="D119" s="278">
        <f>SUM(D108:D118)</f>
        <v>7</v>
      </c>
      <c r="E119" s="279"/>
      <c r="F119" s="469"/>
      <c r="H119" s="146"/>
    </row>
    <row r="120" spans="1:8" ht="15">
      <c r="A120" s="33"/>
      <c r="B120" s="41"/>
      <c r="C120" s="84"/>
      <c r="D120" s="116"/>
      <c r="E120" s="114"/>
      <c r="F120" s="93"/>
    </row>
    <row r="121" spans="1:8" ht="127.5">
      <c r="A121" s="33">
        <f>+A105+1</f>
        <v>6</v>
      </c>
      <c r="B121" s="191" t="s">
        <v>96</v>
      </c>
      <c r="C121" s="84"/>
      <c r="D121" s="99"/>
      <c r="E121" s="99"/>
      <c r="F121" s="100"/>
    </row>
    <row r="122" spans="1:8" ht="15">
      <c r="A122" s="33"/>
      <c r="B122" s="52"/>
      <c r="C122" s="81"/>
      <c r="D122" s="105"/>
      <c r="E122" s="105"/>
      <c r="F122" s="93"/>
    </row>
    <row r="123" spans="1:8" ht="15">
      <c r="A123" s="33"/>
      <c r="B123" s="45" t="s">
        <v>81</v>
      </c>
      <c r="C123" s="81"/>
      <c r="D123" s="105"/>
      <c r="E123" s="105"/>
      <c r="F123" s="92"/>
    </row>
    <row r="124" spans="1:8" ht="15">
      <c r="A124" s="33"/>
      <c r="B124" s="52" t="s">
        <v>82</v>
      </c>
      <c r="C124" s="84" t="s">
        <v>10</v>
      </c>
      <c r="D124" s="101">
        <v>0</v>
      </c>
      <c r="E124" s="99"/>
      <c r="F124" s="228">
        <f>D124*E124</f>
        <v>0</v>
      </c>
    </row>
    <row r="125" spans="1:8" ht="15">
      <c r="A125" s="33"/>
      <c r="B125" s="161" t="s">
        <v>83</v>
      </c>
      <c r="C125" s="84" t="s">
        <v>10</v>
      </c>
      <c r="D125" s="101">
        <v>3</v>
      </c>
      <c r="E125" s="99"/>
      <c r="F125" s="93">
        <f t="shared" ref="F125:F128" si="13">D125*E125</f>
        <v>0</v>
      </c>
    </row>
    <row r="126" spans="1:8" ht="15">
      <c r="A126" s="33"/>
      <c r="B126" s="161" t="s">
        <v>84</v>
      </c>
      <c r="C126" s="84" t="s">
        <v>10</v>
      </c>
      <c r="D126" s="101">
        <v>0</v>
      </c>
      <c r="E126" s="99"/>
      <c r="F126" s="93">
        <f t="shared" si="13"/>
        <v>0</v>
      </c>
    </row>
    <row r="127" spans="1:8" ht="15">
      <c r="A127" s="33"/>
      <c r="B127" s="161" t="s">
        <v>85</v>
      </c>
      <c r="C127" s="84" t="s">
        <v>10</v>
      </c>
      <c r="D127" s="101">
        <v>4</v>
      </c>
      <c r="E127" s="99"/>
      <c r="F127" s="93">
        <f t="shared" si="13"/>
        <v>0</v>
      </c>
    </row>
    <row r="128" spans="1:8" ht="15">
      <c r="A128" s="33"/>
      <c r="B128" s="161" t="s">
        <v>86</v>
      </c>
      <c r="C128" s="84" t="s">
        <v>10</v>
      </c>
      <c r="D128" s="101">
        <f>+D64*D121</f>
        <v>0</v>
      </c>
      <c r="E128" s="99"/>
      <c r="F128" s="93">
        <f t="shared" si="13"/>
        <v>0</v>
      </c>
    </row>
    <row r="129" spans="1:8" ht="15">
      <c r="A129" s="33"/>
      <c r="B129" s="161" t="s">
        <v>87</v>
      </c>
      <c r="C129" s="82"/>
      <c r="D129" s="101"/>
      <c r="E129" s="99"/>
      <c r="F129" s="93"/>
    </row>
    <row r="130" spans="1:8" ht="15">
      <c r="A130" s="33"/>
      <c r="B130" s="161" t="s">
        <v>88</v>
      </c>
      <c r="C130" s="84" t="s">
        <v>10</v>
      </c>
      <c r="D130" s="101">
        <v>1</v>
      </c>
      <c r="E130" s="99"/>
      <c r="F130" s="93">
        <f t="shared" ref="F130:F134" si="14">D130*E130</f>
        <v>0</v>
      </c>
    </row>
    <row r="131" spans="1:8" ht="15">
      <c r="A131" s="33"/>
      <c r="B131" s="161" t="s">
        <v>89</v>
      </c>
      <c r="C131" s="84" t="s">
        <v>10</v>
      </c>
      <c r="D131" s="101">
        <f>+D67*D121</f>
        <v>0</v>
      </c>
      <c r="E131" s="99"/>
      <c r="F131" s="93">
        <f t="shared" si="14"/>
        <v>0</v>
      </c>
    </row>
    <row r="132" spans="1:8" ht="15">
      <c r="A132" s="33"/>
      <c r="B132" s="161" t="s">
        <v>90</v>
      </c>
      <c r="C132" s="84" t="s">
        <v>10</v>
      </c>
      <c r="D132" s="101">
        <f>+D68*D121</f>
        <v>0</v>
      </c>
      <c r="E132" s="99"/>
      <c r="F132" s="93">
        <f t="shared" si="14"/>
        <v>0</v>
      </c>
    </row>
    <row r="133" spans="1:8" ht="15">
      <c r="A133" s="33"/>
      <c r="B133" s="161" t="s">
        <v>91</v>
      </c>
      <c r="C133" s="84" t="s">
        <v>10</v>
      </c>
      <c r="D133" s="101">
        <f>+D69*D121</f>
        <v>0</v>
      </c>
      <c r="E133" s="99"/>
      <c r="F133" s="93">
        <f t="shared" si="14"/>
        <v>0</v>
      </c>
    </row>
    <row r="134" spans="1:8" ht="15">
      <c r="A134" s="33"/>
      <c r="B134" s="161" t="s">
        <v>135</v>
      </c>
      <c r="C134" s="84" t="s">
        <v>10</v>
      </c>
      <c r="D134" s="101">
        <v>2</v>
      </c>
      <c r="E134" s="99"/>
      <c r="F134" s="93">
        <f t="shared" si="14"/>
        <v>0</v>
      </c>
      <c r="H134" s="171"/>
    </row>
    <row r="135" spans="1:8" ht="15">
      <c r="A135" s="33"/>
      <c r="B135" s="276" t="s">
        <v>20</v>
      </c>
      <c r="C135" s="277"/>
      <c r="D135" s="278">
        <f>SUM(D124:D134)</f>
        <v>10</v>
      </c>
      <c r="E135" s="279"/>
      <c r="F135" s="469"/>
      <c r="H135" s="180"/>
    </row>
    <row r="136" spans="1:8" ht="15">
      <c r="A136" s="33"/>
      <c r="B136" s="41"/>
      <c r="C136" s="84"/>
      <c r="D136" s="116"/>
      <c r="E136" s="114"/>
      <c r="F136" s="93"/>
      <c r="H136" s="180"/>
    </row>
    <row r="137" spans="1:8" ht="38.25">
      <c r="A137" s="33">
        <f>+A121+1</f>
        <v>7</v>
      </c>
      <c r="B137" s="48" t="s">
        <v>18</v>
      </c>
      <c r="C137" s="81"/>
      <c r="D137" s="101"/>
      <c r="E137" s="105"/>
      <c r="F137" s="92"/>
      <c r="H137" s="180"/>
    </row>
    <row r="138" spans="1:8" ht="15">
      <c r="A138" s="33"/>
      <c r="B138" s="52"/>
      <c r="C138" s="81"/>
      <c r="D138" s="105"/>
      <c r="E138" s="105"/>
      <c r="F138" s="93"/>
      <c r="H138" s="180"/>
    </row>
    <row r="139" spans="1:8" ht="15">
      <c r="A139" s="33"/>
      <c r="B139" s="45" t="s">
        <v>81</v>
      </c>
      <c r="C139" s="81"/>
      <c r="D139" s="105"/>
      <c r="E139" s="105"/>
      <c r="F139" s="92"/>
      <c r="H139" s="180"/>
    </row>
    <row r="140" spans="1:8" ht="15">
      <c r="A140" s="33"/>
      <c r="B140" s="52" t="s">
        <v>82</v>
      </c>
      <c r="C140" s="84" t="s">
        <v>10</v>
      </c>
      <c r="D140" s="101">
        <f>+D11*0.8</f>
        <v>89.600000000000009</v>
      </c>
      <c r="E140" s="99"/>
      <c r="F140" s="228">
        <f>D140*E140</f>
        <v>0</v>
      </c>
      <c r="H140" s="180"/>
    </row>
    <row r="141" spans="1:8" ht="15">
      <c r="A141" s="33"/>
      <c r="B141" s="161" t="s">
        <v>83</v>
      </c>
      <c r="C141" s="84" t="s">
        <v>10</v>
      </c>
      <c r="D141" s="101">
        <f t="shared" ref="D141:D150" si="15">+D12*0.8</f>
        <v>180</v>
      </c>
      <c r="E141" s="99"/>
      <c r="F141" s="93">
        <f t="shared" ref="F141:F144" si="16">D141*E141</f>
        <v>0</v>
      </c>
      <c r="H141" s="180"/>
    </row>
    <row r="142" spans="1:8" ht="15">
      <c r="A142" s="33"/>
      <c r="B142" s="161" t="s">
        <v>84</v>
      </c>
      <c r="C142" s="84" t="s">
        <v>10</v>
      </c>
      <c r="D142" s="101">
        <f t="shared" si="15"/>
        <v>64</v>
      </c>
      <c r="E142" s="99"/>
      <c r="F142" s="93">
        <f t="shared" si="16"/>
        <v>0</v>
      </c>
      <c r="H142" s="180"/>
    </row>
    <row r="143" spans="1:8" ht="15">
      <c r="A143" s="33"/>
      <c r="B143" s="161" t="s">
        <v>85</v>
      </c>
      <c r="C143" s="84" t="s">
        <v>10</v>
      </c>
      <c r="D143" s="101">
        <f t="shared" si="15"/>
        <v>216</v>
      </c>
      <c r="E143" s="99"/>
      <c r="F143" s="93">
        <f t="shared" si="16"/>
        <v>0</v>
      </c>
      <c r="H143" s="180"/>
    </row>
    <row r="144" spans="1:8" ht="15">
      <c r="A144" s="33"/>
      <c r="B144" s="161" t="s">
        <v>86</v>
      </c>
      <c r="C144" s="84" t="s">
        <v>10</v>
      </c>
      <c r="D144" s="101">
        <f t="shared" si="15"/>
        <v>24</v>
      </c>
      <c r="E144" s="99"/>
      <c r="F144" s="93">
        <f t="shared" si="16"/>
        <v>0</v>
      </c>
      <c r="H144" s="180"/>
    </row>
    <row r="145" spans="1:8" ht="15">
      <c r="A145" s="33"/>
      <c r="B145" s="161" t="s">
        <v>87</v>
      </c>
      <c r="C145" s="82"/>
      <c r="D145" s="101"/>
      <c r="E145" s="99"/>
      <c r="F145" s="93"/>
      <c r="H145" s="180"/>
    </row>
    <row r="146" spans="1:8" ht="15">
      <c r="A146" s="33"/>
      <c r="B146" s="161" t="s">
        <v>88</v>
      </c>
      <c r="C146" s="84" t="s">
        <v>10</v>
      </c>
      <c r="D146" s="101">
        <f t="shared" si="15"/>
        <v>241.60000000000002</v>
      </c>
      <c r="E146" s="99"/>
      <c r="F146" s="93">
        <f t="shared" ref="F146:F150" si="17">D146*E146</f>
        <v>0</v>
      </c>
      <c r="H146" s="180"/>
    </row>
    <row r="147" spans="1:8" ht="15">
      <c r="A147" s="33"/>
      <c r="B147" s="161" t="s">
        <v>89</v>
      </c>
      <c r="C147" s="84" t="s">
        <v>10</v>
      </c>
      <c r="D147" s="101">
        <f t="shared" si="15"/>
        <v>112</v>
      </c>
      <c r="E147" s="99"/>
      <c r="F147" s="93">
        <f t="shared" si="17"/>
        <v>0</v>
      </c>
      <c r="H147" s="180"/>
    </row>
    <row r="148" spans="1:8" ht="15">
      <c r="A148" s="33"/>
      <c r="B148" s="161" t="s">
        <v>90</v>
      </c>
      <c r="C148" s="84" t="s">
        <v>10</v>
      </c>
      <c r="D148" s="101">
        <f t="shared" si="15"/>
        <v>320</v>
      </c>
      <c r="E148" s="99"/>
      <c r="F148" s="93">
        <f t="shared" si="17"/>
        <v>0</v>
      </c>
      <c r="H148" s="180"/>
    </row>
    <row r="149" spans="1:8" ht="15">
      <c r="A149" s="33"/>
      <c r="B149" s="161" t="s">
        <v>91</v>
      </c>
      <c r="C149" s="84" t="s">
        <v>10</v>
      </c>
      <c r="D149" s="101">
        <f t="shared" si="15"/>
        <v>68.8</v>
      </c>
      <c r="E149" s="99"/>
      <c r="F149" s="93">
        <f t="shared" si="17"/>
        <v>0</v>
      </c>
      <c r="H149" s="39"/>
    </row>
    <row r="150" spans="1:8" ht="15">
      <c r="A150" s="33"/>
      <c r="B150" s="161" t="s">
        <v>135</v>
      </c>
      <c r="C150" s="84" t="s">
        <v>10</v>
      </c>
      <c r="D150" s="101">
        <f t="shared" si="15"/>
        <v>270.40000000000003</v>
      </c>
      <c r="E150" s="99"/>
      <c r="F150" s="93">
        <f t="shared" si="17"/>
        <v>0</v>
      </c>
      <c r="H150" s="39"/>
    </row>
    <row r="151" spans="1:8" ht="15">
      <c r="A151" s="33"/>
      <c r="B151" s="276" t="s">
        <v>20</v>
      </c>
      <c r="C151" s="277"/>
      <c r="D151" s="278">
        <f>SUM(D140:D150)</f>
        <v>1586.4</v>
      </c>
      <c r="E151" s="279"/>
      <c r="F151" s="469"/>
      <c r="H151" s="39"/>
    </row>
    <row r="152" spans="1:8" ht="15">
      <c r="A152" s="33"/>
      <c r="B152" s="52"/>
      <c r="C152" s="81"/>
      <c r="D152" s="101"/>
      <c r="E152" s="105"/>
      <c r="F152" s="92"/>
      <c r="H152" s="39"/>
    </row>
    <row r="153" spans="1:8" ht="114.75">
      <c r="A153" s="33">
        <f>+A137+1</f>
        <v>8</v>
      </c>
      <c r="B153" s="43" t="s">
        <v>97</v>
      </c>
      <c r="C153" s="81"/>
      <c r="D153" s="101"/>
      <c r="E153" s="102"/>
      <c r="F153" s="103"/>
      <c r="H153" s="39"/>
    </row>
    <row r="154" spans="1:8" ht="15">
      <c r="A154" s="33"/>
      <c r="B154" s="186"/>
      <c r="C154" s="81"/>
      <c r="D154" s="101"/>
      <c r="E154" s="102"/>
      <c r="F154" s="103"/>
      <c r="H154" s="39"/>
    </row>
    <row r="155" spans="1:8" ht="15">
      <c r="A155" s="33"/>
      <c r="B155" s="45" t="s">
        <v>81</v>
      </c>
      <c r="C155" s="81"/>
      <c r="D155" s="105"/>
      <c r="E155" s="105"/>
      <c r="F155" s="92"/>
      <c r="H155" s="39"/>
    </row>
    <row r="156" spans="1:8" ht="15">
      <c r="A156" s="33"/>
      <c r="B156" s="52" t="s">
        <v>82</v>
      </c>
      <c r="C156" s="81" t="s">
        <v>11</v>
      </c>
      <c r="D156" s="101">
        <f>+G11*0.5</f>
        <v>42</v>
      </c>
      <c r="E156" s="99"/>
      <c r="F156" s="228">
        <f>D156*E156</f>
        <v>0</v>
      </c>
      <c r="H156" s="39"/>
    </row>
    <row r="157" spans="1:8" ht="15">
      <c r="A157" s="33"/>
      <c r="B157" s="161" t="s">
        <v>83</v>
      </c>
      <c r="C157" s="81" t="s">
        <v>11</v>
      </c>
      <c r="D157" s="101">
        <f t="shared" ref="D157:D166" si="18">+G12*0.5</f>
        <v>101.5</v>
      </c>
      <c r="E157" s="99"/>
      <c r="F157" s="93">
        <f t="shared" ref="F157:F160" si="19">D157*E157</f>
        <v>0</v>
      </c>
      <c r="H157" s="39"/>
    </row>
    <row r="158" spans="1:8" ht="15">
      <c r="A158" s="33"/>
      <c r="B158" s="161" t="s">
        <v>84</v>
      </c>
      <c r="C158" s="81" t="s">
        <v>11</v>
      </c>
      <c r="D158" s="101">
        <f t="shared" si="18"/>
        <v>0</v>
      </c>
      <c r="E158" s="99"/>
      <c r="F158" s="93">
        <f t="shared" si="19"/>
        <v>0</v>
      </c>
      <c r="H158" s="39"/>
    </row>
    <row r="159" spans="1:8" ht="15">
      <c r="A159" s="33"/>
      <c r="B159" s="161" t="s">
        <v>85</v>
      </c>
      <c r="C159" s="81" t="s">
        <v>11</v>
      </c>
      <c r="D159" s="101">
        <f t="shared" si="18"/>
        <v>48.5</v>
      </c>
      <c r="E159" s="99"/>
      <c r="F159" s="93">
        <f t="shared" si="19"/>
        <v>0</v>
      </c>
      <c r="H159" s="39"/>
    </row>
    <row r="160" spans="1:8" ht="15">
      <c r="A160" s="33"/>
      <c r="B160" s="161" t="s">
        <v>86</v>
      </c>
      <c r="C160" s="81" t="s">
        <v>11</v>
      </c>
      <c r="D160" s="101">
        <f t="shared" si="18"/>
        <v>15</v>
      </c>
      <c r="E160" s="99"/>
      <c r="F160" s="93">
        <f t="shared" si="19"/>
        <v>0</v>
      </c>
      <c r="H160" s="39"/>
    </row>
    <row r="161" spans="1:8" ht="15">
      <c r="A161" s="33"/>
      <c r="B161" s="161" t="s">
        <v>87</v>
      </c>
      <c r="C161" s="82"/>
      <c r="D161" s="101"/>
      <c r="E161" s="99"/>
      <c r="F161" s="93"/>
      <c r="H161" s="39"/>
    </row>
    <row r="162" spans="1:8" ht="15">
      <c r="A162" s="33"/>
      <c r="B162" s="161" t="s">
        <v>88</v>
      </c>
      <c r="C162" s="81" t="s">
        <v>11</v>
      </c>
      <c r="D162" s="101">
        <f t="shared" si="18"/>
        <v>0</v>
      </c>
      <c r="E162" s="99"/>
      <c r="F162" s="93">
        <f t="shared" ref="F162:F166" si="20">D162*E162</f>
        <v>0</v>
      </c>
      <c r="H162" s="39"/>
    </row>
    <row r="163" spans="1:8" ht="15">
      <c r="A163" s="33"/>
      <c r="B163" s="161" t="s">
        <v>89</v>
      </c>
      <c r="C163" s="81" t="s">
        <v>11</v>
      </c>
      <c r="D163" s="101">
        <f t="shared" si="18"/>
        <v>0</v>
      </c>
      <c r="E163" s="99"/>
      <c r="F163" s="93">
        <f t="shared" si="20"/>
        <v>0</v>
      </c>
      <c r="H163" s="39"/>
    </row>
    <row r="164" spans="1:8" ht="15">
      <c r="A164" s="33"/>
      <c r="B164" s="161" t="s">
        <v>90</v>
      </c>
      <c r="C164" s="81" t="s">
        <v>11</v>
      </c>
      <c r="D164" s="101">
        <f t="shared" si="18"/>
        <v>200</v>
      </c>
      <c r="E164" s="99"/>
      <c r="F164" s="93">
        <f t="shared" si="20"/>
        <v>0</v>
      </c>
      <c r="H164" s="39"/>
    </row>
    <row r="165" spans="1:8" ht="15">
      <c r="A165" s="33"/>
      <c r="B165" s="161" t="s">
        <v>91</v>
      </c>
      <c r="C165" s="81" t="s">
        <v>11</v>
      </c>
      <c r="D165" s="101">
        <f t="shared" si="18"/>
        <v>23.5</v>
      </c>
      <c r="E165" s="99"/>
      <c r="F165" s="93">
        <f t="shared" si="20"/>
        <v>0</v>
      </c>
      <c r="H165" s="39"/>
    </row>
    <row r="166" spans="1:8" ht="15">
      <c r="A166" s="33"/>
      <c r="B166" s="161" t="s">
        <v>135</v>
      </c>
      <c r="C166" s="81" t="s">
        <v>11</v>
      </c>
      <c r="D166" s="101">
        <f t="shared" si="18"/>
        <v>0</v>
      </c>
      <c r="E166" s="99"/>
      <c r="F166" s="93">
        <f t="shared" si="20"/>
        <v>0</v>
      </c>
      <c r="H166" s="39"/>
    </row>
    <row r="167" spans="1:8" ht="15">
      <c r="A167" s="33"/>
      <c r="B167" s="276" t="s">
        <v>20</v>
      </c>
      <c r="C167" s="277"/>
      <c r="D167" s="278">
        <f>SUM(D156:D166)</f>
        <v>430.5</v>
      </c>
      <c r="E167" s="279"/>
      <c r="F167" s="469"/>
      <c r="H167" s="39"/>
    </row>
    <row r="168" spans="1:8" ht="15">
      <c r="A168" s="33"/>
      <c r="B168" s="52"/>
      <c r="C168" s="81"/>
      <c r="D168" s="101"/>
      <c r="E168" s="105"/>
      <c r="F168" s="92"/>
      <c r="H168" s="39"/>
    </row>
    <row r="169" spans="1:8" ht="89.25">
      <c r="A169" s="33">
        <f>+A153+1</f>
        <v>9</v>
      </c>
      <c r="B169" s="203" t="s">
        <v>98</v>
      </c>
      <c r="C169" s="84"/>
      <c r="D169" s="79"/>
      <c r="E169" s="104"/>
      <c r="F169" s="100"/>
      <c r="H169" s="162"/>
    </row>
    <row r="170" spans="1:8" ht="15">
      <c r="A170" s="33"/>
      <c r="B170" s="186"/>
      <c r="C170" s="81"/>
      <c r="D170" s="101"/>
      <c r="E170" s="102"/>
      <c r="F170" s="103"/>
      <c r="H170" s="162"/>
    </row>
    <row r="171" spans="1:8" ht="15">
      <c r="A171" s="33"/>
      <c r="B171" s="45" t="s">
        <v>81</v>
      </c>
      <c r="C171" s="81"/>
      <c r="D171" s="105"/>
      <c r="E171" s="105"/>
      <c r="F171" s="92"/>
      <c r="H171" s="40"/>
    </row>
    <row r="172" spans="1:8" ht="15">
      <c r="A172" s="33"/>
      <c r="B172" s="52" t="s">
        <v>82</v>
      </c>
      <c r="C172" s="81" t="s">
        <v>11</v>
      </c>
      <c r="D172" s="101">
        <f>+(E11+F11)*0.1</f>
        <v>6.8000000000000007</v>
      </c>
      <c r="E172" s="99"/>
      <c r="F172" s="228">
        <f>D172*E172</f>
        <v>0</v>
      </c>
      <c r="H172" s="40"/>
    </row>
    <row r="173" spans="1:8" ht="15">
      <c r="A173" s="33"/>
      <c r="B173" s="161" t="s">
        <v>83</v>
      </c>
      <c r="C173" s="81" t="s">
        <v>11</v>
      </c>
      <c r="D173" s="101">
        <f t="shared" ref="D173:D182" si="21">+(E12+F12)*0.1</f>
        <v>9.5</v>
      </c>
      <c r="E173" s="99"/>
      <c r="F173" s="93">
        <f t="shared" ref="F173:F176" si="22">D173*E173</f>
        <v>0</v>
      </c>
      <c r="H173" s="162"/>
    </row>
    <row r="174" spans="1:8" ht="15">
      <c r="A174" s="33"/>
      <c r="B174" s="161" t="s">
        <v>84</v>
      </c>
      <c r="C174" s="81" t="s">
        <v>11</v>
      </c>
      <c r="D174" s="101">
        <f t="shared" si="21"/>
        <v>8</v>
      </c>
      <c r="E174" s="99"/>
      <c r="F174" s="93">
        <f t="shared" si="22"/>
        <v>0</v>
      </c>
      <c r="H174" s="162"/>
    </row>
    <row r="175" spans="1:8" ht="15">
      <c r="A175" s="33"/>
      <c r="B175" s="161" t="s">
        <v>85</v>
      </c>
      <c r="C175" s="81" t="s">
        <v>11</v>
      </c>
      <c r="D175" s="101">
        <f t="shared" si="21"/>
        <v>14.100000000000001</v>
      </c>
      <c r="E175" s="99"/>
      <c r="F175" s="93">
        <f t="shared" si="22"/>
        <v>0</v>
      </c>
      <c r="H175" s="162"/>
    </row>
    <row r="176" spans="1:8" ht="15">
      <c r="A176" s="33"/>
      <c r="B176" s="161" t="s">
        <v>86</v>
      </c>
      <c r="C176" s="81" t="s">
        <v>11</v>
      </c>
      <c r="D176" s="101">
        <f t="shared" si="21"/>
        <v>0</v>
      </c>
      <c r="E176" s="99"/>
      <c r="F176" s="93">
        <f t="shared" si="22"/>
        <v>0</v>
      </c>
      <c r="H176" s="162"/>
    </row>
    <row r="177" spans="1:8" ht="15">
      <c r="A177" s="33"/>
      <c r="B177" s="161" t="s">
        <v>87</v>
      </c>
      <c r="C177" s="82"/>
      <c r="D177" s="101"/>
      <c r="E177" s="99"/>
      <c r="F177" s="93"/>
      <c r="H177" s="162"/>
    </row>
    <row r="178" spans="1:8" ht="15">
      <c r="A178" s="33"/>
      <c r="B178" s="161" t="s">
        <v>88</v>
      </c>
      <c r="C178" s="81" t="s">
        <v>11</v>
      </c>
      <c r="D178" s="101">
        <f t="shared" si="21"/>
        <v>30</v>
      </c>
      <c r="E178" s="99"/>
      <c r="F178" s="93">
        <f t="shared" ref="F178:F182" si="23">D178*E178</f>
        <v>0</v>
      </c>
      <c r="H178" s="40"/>
    </row>
    <row r="179" spans="1:8" ht="15">
      <c r="A179" s="33"/>
      <c r="B179" s="161" t="s">
        <v>89</v>
      </c>
      <c r="C179" s="81" t="s">
        <v>11</v>
      </c>
      <c r="D179" s="101">
        <f t="shared" si="21"/>
        <v>14</v>
      </c>
      <c r="E179" s="99"/>
      <c r="F179" s="93">
        <f t="shared" si="23"/>
        <v>0</v>
      </c>
      <c r="H179" s="40"/>
    </row>
    <row r="180" spans="1:8" ht="15">
      <c r="A180" s="33"/>
      <c r="B180" s="161" t="s">
        <v>90</v>
      </c>
      <c r="C180" s="81" t="s">
        <v>11</v>
      </c>
      <c r="D180" s="101">
        <f t="shared" si="21"/>
        <v>0</v>
      </c>
      <c r="E180" s="99"/>
      <c r="F180" s="93">
        <f t="shared" si="23"/>
        <v>0</v>
      </c>
      <c r="H180" s="162"/>
    </row>
    <row r="181" spans="1:8" ht="15">
      <c r="A181" s="33"/>
      <c r="B181" s="161" t="s">
        <v>91</v>
      </c>
      <c r="C181" s="81" t="s">
        <v>11</v>
      </c>
      <c r="D181" s="101">
        <f t="shared" si="21"/>
        <v>3.9000000000000004</v>
      </c>
      <c r="E181" s="99"/>
      <c r="F181" s="93">
        <f t="shared" si="23"/>
        <v>0</v>
      </c>
      <c r="H181" s="39"/>
    </row>
    <row r="182" spans="1:8" ht="15">
      <c r="A182" s="33"/>
      <c r="B182" s="161" t="s">
        <v>135</v>
      </c>
      <c r="C182" s="81" t="s">
        <v>11</v>
      </c>
      <c r="D182" s="101">
        <f t="shared" si="21"/>
        <v>33.800000000000004</v>
      </c>
      <c r="E182" s="99"/>
      <c r="F182" s="93">
        <f t="shared" si="23"/>
        <v>0</v>
      </c>
      <c r="H182" s="39"/>
    </row>
    <row r="183" spans="1:8" ht="15">
      <c r="A183" s="33"/>
      <c r="B183" s="276" t="s">
        <v>20</v>
      </c>
      <c r="C183" s="277"/>
      <c r="D183" s="278">
        <f>SUM(D172:D182)</f>
        <v>120.10000000000002</v>
      </c>
      <c r="E183" s="279"/>
      <c r="F183" s="469"/>
      <c r="H183" s="39"/>
    </row>
    <row r="184" spans="1:8" ht="15">
      <c r="A184" s="33"/>
      <c r="B184" s="52"/>
      <c r="C184" s="84"/>
      <c r="D184" s="79"/>
      <c r="E184" s="104"/>
      <c r="F184" s="100"/>
      <c r="H184" s="39"/>
    </row>
    <row r="185" spans="1:8" ht="89.25">
      <c r="A185" s="33">
        <f>+A169+1</f>
        <v>10</v>
      </c>
      <c r="B185" s="203" t="s">
        <v>99</v>
      </c>
      <c r="C185" s="84"/>
      <c r="D185" s="79"/>
      <c r="E185" s="104"/>
      <c r="F185" s="100"/>
      <c r="H185" s="39"/>
    </row>
    <row r="186" spans="1:8" ht="15">
      <c r="A186" s="33"/>
      <c r="B186" s="186"/>
      <c r="C186" s="81"/>
      <c r="D186" s="101"/>
      <c r="E186" s="102"/>
      <c r="F186" s="103"/>
      <c r="H186" s="39"/>
    </row>
    <row r="187" spans="1:8" ht="15">
      <c r="A187" s="33"/>
      <c r="B187" s="45" t="s">
        <v>81</v>
      </c>
      <c r="C187" s="81"/>
      <c r="D187" s="105"/>
      <c r="E187" s="105"/>
      <c r="F187" s="92"/>
      <c r="H187" s="39"/>
    </row>
    <row r="188" spans="1:8" ht="15">
      <c r="A188" s="33"/>
      <c r="B188" s="52" t="s">
        <v>82</v>
      </c>
      <c r="C188" s="81" t="s">
        <v>11</v>
      </c>
      <c r="D188" s="101">
        <f>+D172*2.5</f>
        <v>17</v>
      </c>
      <c r="E188" s="99"/>
      <c r="F188" s="228">
        <f>D188*E188</f>
        <v>0</v>
      </c>
      <c r="H188" s="39"/>
    </row>
    <row r="189" spans="1:8" ht="15">
      <c r="A189" s="33"/>
      <c r="B189" s="161" t="s">
        <v>83</v>
      </c>
      <c r="C189" s="81" t="s">
        <v>11</v>
      </c>
      <c r="D189" s="101">
        <f t="shared" ref="D189:D198" si="24">+D173*2.5</f>
        <v>23.75</v>
      </c>
      <c r="E189" s="99"/>
      <c r="F189" s="93">
        <f t="shared" ref="F189:F192" si="25">D189*E189</f>
        <v>0</v>
      </c>
      <c r="H189" s="39"/>
    </row>
    <row r="190" spans="1:8" ht="15">
      <c r="A190" s="33"/>
      <c r="B190" s="161" t="s">
        <v>84</v>
      </c>
      <c r="C190" s="81" t="s">
        <v>11</v>
      </c>
      <c r="D190" s="101">
        <f t="shared" si="24"/>
        <v>20</v>
      </c>
      <c r="E190" s="99"/>
      <c r="F190" s="93">
        <f t="shared" si="25"/>
        <v>0</v>
      </c>
      <c r="H190" s="39"/>
    </row>
    <row r="191" spans="1:8" ht="15">
      <c r="A191" s="33"/>
      <c r="B191" s="161" t="s">
        <v>85</v>
      </c>
      <c r="C191" s="81" t="s">
        <v>11</v>
      </c>
      <c r="D191" s="101">
        <f t="shared" si="24"/>
        <v>35.25</v>
      </c>
      <c r="E191" s="99"/>
      <c r="F191" s="93">
        <f t="shared" si="25"/>
        <v>0</v>
      </c>
      <c r="H191" s="39"/>
    </row>
    <row r="192" spans="1:8" ht="15">
      <c r="A192" s="33"/>
      <c r="B192" s="161" t="s">
        <v>86</v>
      </c>
      <c r="C192" s="81" t="s">
        <v>11</v>
      </c>
      <c r="D192" s="101">
        <f t="shared" si="24"/>
        <v>0</v>
      </c>
      <c r="E192" s="99"/>
      <c r="F192" s="93">
        <f t="shared" si="25"/>
        <v>0</v>
      </c>
      <c r="H192" s="39"/>
    </row>
    <row r="193" spans="1:12" ht="15">
      <c r="A193" s="33"/>
      <c r="B193" s="161" t="s">
        <v>87</v>
      </c>
      <c r="C193" s="82"/>
      <c r="D193" s="101"/>
      <c r="E193" s="99"/>
      <c r="F193" s="93"/>
      <c r="H193" s="39"/>
    </row>
    <row r="194" spans="1:12" ht="15">
      <c r="A194" s="33"/>
      <c r="B194" s="161" t="s">
        <v>88</v>
      </c>
      <c r="C194" s="81" t="s">
        <v>11</v>
      </c>
      <c r="D194" s="101">
        <f t="shared" si="24"/>
        <v>75</v>
      </c>
      <c r="E194" s="99"/>
      <c r="F194" s="93">
        <f t="shared" ref="F194:F198" si="26">D194*E194</f>
        <v>0</v>
      </c>
      <c r="H194" s="39"/>
    </row>
    <row r="195" spans="1:12" ht="15">
      <c r="A195" s="33"/>
      <c r="B195" s="161" t="s">
        <v>89</v>
      </c>
      <c r="C195" s="81" t="s">
        <v>11</v>
      </c>
      <c r="D195" s="101">
        <f t="shared" si="24"/>
        <v>35</v>
      </c>
      <c r="E195" s="99"/>
      <c r="F195" s="93">
        <f t="shared" si="26"/>
        <v>0</v>
      </c>
      <c r="H195" s="39"/>
    </row>
    <row r="196" spans="1:12" ht="15">
      <c r="A196" s="33"/>
      <c r="B196" s="161" t="s">
        <v>90</v>
      </c>
      <c r="C196" s="81" t="s">
        <v>11</v>
      </c>
      <c r="D196" s="101">
        <f t="shared" si="24"/>
        <v>0</v>
      </c>
      <c r="E196" s="99"/>
      <c r="F196" s="93">
        <f t="shared" si="26"/>
        <v>0</v>
      </c>
      <c r="H196" s="39"/>
    </row>
    <row r="197" spans="1:12" ht="15">
      <c r="A197" s="33"/>
      <c r="B197" s="161" t="s">
        <v>91</v>
      </c>
      <c r="C197" s="81" t="s">
        <v>11</v>
      </c>
      <c r="D197" s="101">
        <f t="shared" si="24"/>
        <v>9.75</v>
      </c>
      <c r="E197" s="99"/>
      <c r="F197" s="93">
        <f t="shared" si="26"/>
        <v>0</v>
      </c>
    </row>
    <row r="198" spans="1:12" ht="15">
      <c r="A198" s="33"/>
      <c r="B198" s="161" t="s">
        <v>135</v>
      </c>
      <c r="C198" s="81" t="s">
        <v>11</v>
      </c>
      <c r="D198" s="101">
        <f t="shared" si="24"/>
        <v>84.500000000000014</v>
      </c>
      <c r="E198" s="99"/>
      <c r="F198" s="93">
        <f t="shared" si="26"/>
        <v>0</v>
      </c>
      <c r="H198" s="146"/>
    </row>
    <row r="199" spans="1:12" ht="15">
      <c r="A199" s="33"/>
      <c r="B199" s="276" t="s">
        <v>20</v>
      </c>
      <c r="C199" s="277"/>
      <c r="D199" s="278">
        <f>SUM(D188:D198)</f>
        <v>300.25</v>
      </c>
      <c r="E199" s="279"/>
      <c r="F199" s="469"/>
      <c r="H199" s="53"/>
      <c r="I199" s="143"/>
      <c r="J199" s="144"/>
      <c r="K199" s="144"/>
      <c r="L199" s="144"/>
    </row>
    <row r="200" spans="1:12" ht="15">
      <c r="A200" s="33"/>
      <c r="B200" s="52"/>
      <c r="C200" s="84"/>
      <c r="D200" s="79"/>
      <c r="E200" s="104"/>
      <c r="F200" s="100"/>
      <c r="H200" s="146"/>
      <c r="I200" s="147"/>
      <c r="J200" s="145"/>
    </row>
    <row r="201" spans="1:12" ht="153">
      <c r="A201" s="33">
        <f>+A185+1</f>
        <v>11</v>
      </c>
      <c r="B201" s="203" t="s">
        <v>100</v>
      </c>
      <c r="C201" s="84"/>
      <c r="D201" s="79"/>
      <c r="E201" s="104"/>
      <c r="F201" s="100"/>
    </row>
    <row r="202" spans="1:12" ht="15">
      <c r="A202" s="33"/>
      <c r="B202" s="186"/>
      <c r="C202" s="81"/>
      <c r="D202" s="101"/>
      <c r="E202" s="102"/>
      <c r="F202" s="103"/>
      <c r="J202" s="262" t="s">
        <v>137</v>
      </c>
    </row>
    <row r="203" spans="1:12" ht="15">
      <c r="A203" s="33"/>
      <c r="B203" s="45" t="s">
        <v>81</v>
      </c>
      <c r="C203" s="81"/>
      <c r="D203" s="105"/>
      <c r="E203" s="105"/>
      <c r="F203" s="92"/>
    </row>
    <row r="204" spans="1:12" ht="15">
      <c r="A204" s="33"/>
      <c r="B204" s="52" t="s">
        <v>82</v>
      </c>
      <c r="C204" s="84" t="s">
        <v>27</v>
      </c>
      <c r="D204" s="101">
        <f>60/5</f>
        <v>12</v>
      </c>
      <c r="E204" s="99"/>
      <c r="F204" s="228">
        <f>D204*E204</f>
        <v>0</v>
      </c>
    </row>
    <row r="205" spans="1:12" ht="15">
      <c r="A205" s="33"/>
      <c r="B205" s="161" t="s">
        <v>83</v>
      </c>
      <c r="C205" s="84" t="s">
        <v>27</v>
      </c>
      <c r="D205" s="101">
        <f>20/5</f>
        <v>4</v>
      </c>
      <c r="E205" s="99"/>
      <c r="F205" s="93">
        <f t="shared" ref="F205:F208" si="27">D205*E205</f>
        <v>0</v>
      </c>
    </row>
    <row r="206" spans="1:12" ht="15">
      <c r="A206" s="33"/>
      <c r="B206" s="161" t="s">
        <v>84</v>
      </c>
      <c r="C206" s="84" t="s">
        <v>27</v>
      </c>
      <c r="D206" s="101">
        <v>0</v>
      </c>
      <c r="E206" s="99"/>
      <c r="F206" s="93">
        <f t="shared" si="27"/>
        <v>0</v>
      </c>
    </row>
    <row r="207" spans="1:12" ht="15">
      <c r="A207" s="33"/>
      <c r="B207" s="161" t="s">
        <v>85</v>
      </c>
      <c r="C207" s="84" t="s">
        <v>27</v>
      </c>
      <c r="D207" s="101">
        <f>20/5</f>
        <v>4</v>
      </c>
      <c r="E207" s="99"/>
      <c r="F207" s="93">
        <f t="shared" si="27"/>
        <v>0</v>
      </c>
    </row>
    <row r="208" spans="1:12" ht="15">
      <c r="A208" s="33"/>
      <c r="B208" s="161" t="s">
        <v>86</v>
      </c>
      <c r="C208" s="84" t="s">
        <v>27</v>
      </c>
      <c r="D208" s="101">
        <v>0</v>
      </c>
      <c r="E208" s="99"/>
      <c r="F208" s="93">
        <f t="shared" si="27"/>
        <v>0</v>
      </c>
    </row>
    <row r="209" spans="1:10" ht="15">
      <c r="A209" s="33"/>
      <c r="B209" s="161" t="s">
        <v>87</v>
      </c>
      <c r="C209" s="82"/>
      <c r="D209" s="101"/>
      <c r="E209" s="99"/>
      <c r="F209" s="93"/>
    </row>
    <row r="210" spans="1:10" ht="15">
      <c r="A210" s="33"/>
      <c r="B210" s="161" t="s">
        <v>88</v>
      </c>
      <c r="C210" s="84" t="s">
        <v>27</v>
      </c>
      <c r="D210" s="101">
        <f>80/5</f>
        <v>16</v>
      </c>
      <c r="E210" s="99"/>
      <c r="F210" s="93">
        <f t="shared" ref="F210:F214" si="28">D210*E210</f>
        <v>0</v>
      </c>
    </row>
    <row r="211" spans="1:10" ht="15">
      <c r="A211" s="33"/>
      <c r="B211" s="161" t="s">
        <v>89</v>
      </c>
      <c r="C211" s="84" t="s">
        <v>27</v>
      </c>
      <c r="D211" s="101">
        <f>140/5</f>
        <v>28</v>
      </c>
      <c r="E211" s="99"/>
      <c r="F211" s="93">
        <f t="shared" si="28"/>
        <v>0</v>
      </c>
    </row>
    <row r="212" spans="1:10" ht="15">
      <c r="A212" s="33"/>
      <c r="B212" s="161" t="s">
        <v>90</v>
      </c>
      <c r="C212" s="84" t="s">
        <v>27</v>
      </c>
      <c r="D212" s="101">
        <f>20/5</f>
        <v>4</v>
      </c>
      <c r="E212" s="99"/>
      <c r="F212" s="93">
        <f t="shared" si="28"/>
        <v>0</v>
      </c>
    </row>
    <row r="213" spans="1:10" ht="15">
      <c r="A213" s="33"/>
      <c r="B213" s="161" t="s">
        <v>91</v>
      </c>
      <c r="C213" s="84" t="s">
        <v>27</v>
      </c>
      <c r="D213" s="101">
        <f>35/5</f>
        <v>7</v>
      </c>
      <c r="E213" s="99"/>
      <c r="F213" s="93">
        <f t="shared" si="28"/>
        <v>0</v>
      </c>
    </row>
    <row r="214" spans="1:10" ht="15">
      <c r="A214" s="33"/>
      <c r="B214" s="161" t="s">
        <v>135</v>
      </c>
      <c r="C214" s="84" t="s">
        <v>27</v>
      </c>
      <c r="D214" s="101">
        <f>90/5</f>
        <v>18</v>
      </c>
      <c r="E214" s="99"/>
      <c r="F214" s="93">
        <f t="shared" si="28"/>
        <v>0</v>
      </c>
      <c r="G214" s="145"/>
      <c r="H214" s="53"/>
      <c r="I214" s="143"/>
    </row>
    <row r="215" spans="1:10" ht="15">
      <c r="A215" s="33"/>
      <c r="B215" s="276" t="s">
        <v>20</v>
      </c>
      <c r="C215" s="277"/>
      <c r="D215" s="278">
        <f>SUM(D204:D214)</f>
        <v>93</v>
      </c>
      <c r="E215" s="279"/>
      <c r="F215" s="469"/>
      <c r="I215" s="153"/>
    </row>
    <row r="216" spans="1:10" ht="15">
      <c r="A216" s="33"/>
      <c r="B216" s="52"/>
      <c r="C216" s="84"/>
      <c r="D216" s="79"/>
      <c r="E216" s="104"/>
      <c r="F216" s="100"/>
    </row>
    <row r="217" spans="1:10" ht="140.25">
      <c r="A217" s="33">
        <f>+A201+1</f>
        <v>12</v>
      </c>
      <c r="B217" s="52" t="s">
        <v>44</v>
      </c>
      <c r="C217" s="84"/>
      <c r="D217" s="79"/>
      <c r="E217" s="104"/>
      <c r="F217" s="100"/>
    </row>
    <row r="218" spans="1:10" ht="15">
      <c r="A218" s="33"/>
      <c r="B218" s="186"/>
      <c r="C218" s="81"/>
      <c r="D218" s="101"/>
      <c r="E218" s="102"/>
      <c r="F218" s="103"/>
      <c r="J218" t="s">
        <v>136</v>
      </c>
    </row>
    <row r="219" spans="1:10" ht="15">
      <c r="A219" s="33"/>
      <c r="B219" s="45" t="s">
        <v>81</v>
      </c>
      <c r="C219" s="81"/>
      <c r="D219" s="105"/>
      <c r="E219" s="105"/>
      <c r="F219" s="92"/>
    </row>
    <row r="220" spans="1:10" ht="15">
      <c r="A220" s="33"/>
      <c r="B220" s="52" t="s">
        <v>82</v>
      </c>
      <c r="C220" s="84" t="s">
        <v>12</v>
      </c>
      <c r="D220" s="101">
        <v>1</v>
      </c>
      <c r="E220" s="99"/>
      <c r="F220" s="228">
        <f>D220*E220</f>
        <v>0</v>
      </c>
    </row>
    <row r="221" spans="1:10" ht="15">
      <c r="A221" s="33"/>
      <c r="B221" s="161" t="s">
        <v>83</v>
      </c>
      <c r="C221" s="84" t="s">
        <v>12</v>
      </c>
      <c r="D221" s="101">
        <v>1</v>
      </c>
      <c r="E221" s="99"/>
      <c r="F221" s="93">
        <f t="shared" ref="F221:F224" si="29">D221*E221</f>
        <v>0</v>
      </c>
    </row>
    <row r="222" spans="1:10" ht="15">
      <c r="A222" s="33"/>
      <c r="B222" s="161" t="s">
        <v>84</v>
      </c>
      <c r="C222" s="84" t="s">
        <v>12</v>
      </c>
      <c r="D222" s="101">
        <v>1</v>
      </c>
      <c r="E222" s="99"/>
      <c r="F222" s="93">
        <f t="shared" si="29"/>
        <v>0</v>
      </c>
    </row>
    <row r="223" spans="1:10" ht="15">
      <c r="A223" s="33"/>
      <c r="B223" s="161" t="s">
        <v>85</v>
      </c>
      <c r="C223" s="84" t="s">
        <v>12</v>
      </c>
      <c r="D223" s="101">
        <v>1</v>
      </c>
      <c r="E223" s="99"/>
      <c r="F223" s="93">
        <f t="shared" si="29"/>
        <v>0</v>
      </c>
    </row>
    <row r="224" spans="1:10" ht="15">
      <c r="A224" s="33"/>
      <c r="B224" s="161" t="s">
        <v>86</v>
      </c>
      <c r="C224" s="84" t="s">
        <v>12</v>
      </c>
      <c r="D224" s="101">
        <v>1</v>
      </c>
      <c r="E224" s="99"/>
      <c r="F224" s="93">
        <f t="shared" si="29"/>
        <v>0</v>
      </c>
    </row>
    <row r="225" spans="1:10" ht="15">
      <c r="A225" s="33"/>
      <c r="B225" s="161" t="s">
        <v>87</v>
      </c>
      <c r="C225" s="82"/>
      <c r="D225" s="101"/>
      <c r="E225" s="99"/>
      <c r="F225" s="93"/>
    </row>
    <row r="226" spans="1:10" ht="15">
      <c r="A226" s="33"/>
      <c r="B226" s="161" t="s">
        <v>88</v>
      </c>
      <c r="C226" s="84" t="s">
        <v>12</v>
      </c>
      <c r="D226" s="101">
        <v>1</v>
      </c>
      <c r="E226" s="99"/>
      <c r="F226" s="93">
        <f t="shared" ref="F226:F230" si="30">D226*E226</f>
        <v>0</v>
      </c>
    </row>
    <row r="227" spans="1:10" ht="15">
      <c r="A227" s="33"/>
      <c r="B227" s="161" t="s">
        <v>89</v>
      </c>
      <c r="C227" s="84" t="s">
        <v>12</v>
      </c>
      <c r="D227" s="101">
        <v>1</v>
      </c>
      <c r="E227" s="99"/>
      <c r="F227" s="93">
        <f t="shared" si="30"/>
        <v>0</v>
      </c>
    </row>
    <row r="228" spans="1:10" ht="15">
      <c r="A228" s="33"/>
      <c r="B228" s="161" t="s">
        <v>90</v>
      </c>
      <c r="C228" s="84" t="s">
        <v>12</v>
      </c>
      <c r="D228" s="101">
        <v>1</v>
      </c>
      <c r="E228" s="99"/>
      <c r="F228" s="93">
        <f t="shared" si="30"/>
        <v>0</v>
      </c>
    </row>
    <row r="229" spans="1:10" ht="15">
      <c r="A229" s="33"/>
      <c r="B229" s="161" t="s">
        <v>91</v>
      </c>
      <c r="C229" s="84" t="s">
        <v>12</v>
      </c>
      <c r="D229" s="101">
        <v>1</v>
      </c>
      <c r="E229" s="99"/>
      <c r="F229" s="93">
        <f t="shared" si="30"/>
        <v>0</v>
      </c>
    </row>
    <row r="230" spans="1:10" ht="15">
      <c r="A230" s="33"/>
      <c r="B230" s="161" t="s">
        <v>135</v>
      </c>
      <c r="C230" s="84" t="s">
        <v>12</v>
      </c>
      <c r="D230" s="101">
        <v>1</v>
      </c>
      <c r="E230" s="99"/>
      <c r="F230" s="93">
        <f t="shared" si="30"/>
        <v>0</v>
      </c>
      <c r="H230" s="232"/>
      <c r="I230" s="232"/>
      <c r="J230" s="42"/>
    </row>
    <row r="231" spans="1:10" ht="15">
      <c r="A231" s="33"/>
      <c r="B231" s="161" t="s">
        <v>20</v>
      </c>
      <c r="C231" s="82"/>
      <c r="D231" s="101">
        <f>SUM(D220:D230)</f>
        <v>10</v>
      </c>
      <c r="E231" s="158"/>
      <c r="F231" s="93"/>
    </row>
    <row r="232" spans="1:10" ht="15">
      <c r="A232" s="33"/>
      <c r="B232" s="52"/>
      <c r="C232" s="84"/>
      <c r="D232" s="79"/>
      <c r="E232" s="104"/>
      <c r="F232" s="100"/>
    </row>
    <row r="233" spans="1:10" ht="127.5">
      <c r="A233" s="33">
        <f>+A217+1</f>
        <v>13</v>
      </c>
      <c r="B233" s="52" t="s">
        <v>113</v>
      </c>
      <c r="C233" s="84"/>
      <c r="D233" s="79"/>
      <c r="E233" s="104"/>
      <c r="F233" s="100"/>
    </row>
    <row r="234" spans="1:10" ht="15">
      <c r="A234" s="33"/>
      <c r="B234" s="186"/>
      <c r="C234" s="81"/>
      <c r="D234" s="101"/>
      <c r="E234" s="102"/>
      <c r="F234" s="103"/>
    </row>
    <row r="235" spans="1:10" ht="15">
      <c r="A235" s="33"/>
      <c r="B235" s="45" t="s">
        <v>81</v>
      </c>
      <c r="C235" s="81"/>
      <c r="D235" s="105"/>
      <c r="E235" s="105"/>
      <c r="F235" s="92"/>
    </row>
    <row r="236" spans="1:10" ht="15">
      <c r="A236" s="33"/>
      <c r="B236" s="52" t="s">
        <v>82</v>
      </c>
      <c r="C236" s="84" t="s">
        <v>11</v>
      </c>
      <c r="D236" s="101">
        <v>1</v>
      </c>
      <c r="E236" s="99"/>
      <c r="F236" s="228">
        <f>D236*E236</f>
        <v>0</v>
      </c>
      <c r="J236" t="s">
        <v>138</v>
      </c>
    </row>
    <row r="237" spans="1:10" ht="15">
      <c r="A237" s="33"/>
      <c r="B237" s="161" t="s">
        <v>83</v>
      </c>
      <c r="C237" s="84" t="s">
        <v>11</v>
      </c>
      <c r="D237" s="101">
        <v>1</v>
      </c>
      <c r="E237" s="99"/>
      <c r="F237" s="93">
        <f t="shared" ref="F237:F240" si="31">D237*E237</f>
        <v>0</v>
      </c>
    </row>
    <row r="238" spans="1:10" ht="15">
      <c r="A238" s="33"/>
      <c r="B238" s="161" t="s">
        <v>84</v>
      </c>
      <c r="C238" s="84" t="s">
        <v>11</v>
      </c>
      <c r="D238" s="101">
        <v>1</v>
      </c>
      <c r="E238" s="99"/>
      <c r="F238" s="93">
        <f t="shared" si="31"/>
        <v>0</v>
      </c>
      <c r="I238" s="165"/>
    </row>
    <row r="239" spans="1:10" ht="15">
      <c r="A239" s="33"/>
      <c r="B239" s="161" t="s">
        <v>85</v>
      </c>
      <c r="C239" s="84" t="s">
        <v>11</v>
      </c>
      <c r="D239" s="101">
        <v>1</v>
      </c>
      <c r="E239" s="99"/>
      <c r="F239" s="93">
        <f t="shared" si="31"/>
        <v>0</v>
      </c>
    </row>
    <row r="240" spans="1:10" ht="15">
      <c r="A240" s="33"/>
      <c r="B240" s="161" t="s">
        <v>86</v>
      </c>
      <c r="C240" s="84" t="s">
        <v>11</v>
      </c>
      <c r="D240" s="101">
        <v>1</v>
      </c>
      <c r="E240" s="99"/>
      <c r="F240" s="93">
        <f t="shared" si="31"/>
        <v>0</v>
      </c>
    </row>
    <row r="241" spans="1:6" ht="15">
      <c r="A241" s="33"/>
      <c r="B241" s="161" t="s">
        <v>87</v>
      </c>
      <c r="C241" s="84"/>
      <c r="D241" s="101"/>
      <c r="E241" s="99"/>
      <c r="F241" s="93"/>
    </row>
    <row r="242" spans="1:6" ht="15">
      <c r="A242" s="33"/>
      <c r="B242" s="161" t="s">
        <v>88</v>
      </c>
      <c r="C242" s="84" t="s">
        <v>11</v>
      </c>
      <c r="D242" s="101">
        <v>1</v>
      </c>
      <c r="E242" s="99"/>
      <c r="F242" s="93">
        <f t="shared" ref="F242:F246" si="32">D242*E242</f>
        <v>0</v>
      </c>
    </row>
    <row r="243" spans="1:6" ht="15">
      <c r="A243" s="33"/>
      <c r="B243" s="161" t="s">
        <v>89</v>
      </c>
      <c r="C243" s="84" t="s">
        <v>11</v>
      </c>
      <c r="D243" s="101">
        <v>1</v>
      </c>
      <c r="E243" s="99"/>
      <c r="F243" s="93">
        <f t="shared" si="32"/>
        <v>0</v>
      </c>
    </row>
    <row r="244" spans="1:6" ht="15">
      <c r="A244" s="33"/>
      <c r="B244" s="161" t="s">
        <v>90</v>
      </c>
      <c r="C244" s="84" t="s">
        <v>11</v>
      </c>
      <c r="D244" s="101">
        <v>1</v>
      </c>
      <c r="E244" s="99"/>
      <c r="F244" s="93">
        <f t="shared" si="32"/>
        <v>0</v>
      </c>
    </row>
    <row r="245" spans="1:6" ht="15">
      <c r="A245" s="33"/>
      <c r="B245" s="161" t="s">
        <v>91</v>
      </c>
      <c r="C245" s="84" t="s">
        <v>11</v>
      </c>
      <c r="D245" s="101">
        <v>1</v>
      </c>
      <c r="E245" s="99"/>
      <c r="F245" s="93">
        <f t="shared" si="32"/>
        <v>0</v>
      </c>
    </row>
    <row r="246" spans="1:6" ht="15">
      <c r="A246" s="33"/>
      <c r="B246" s="161" t="s">
        <v>135</v>
      </c>
      <c r="C246" s="84" t="s">
        <v>11</v>
      </c>
      <c r="D246" s="101">
        <v>5</v>
      </c>
      <c r="E246" s="99"/>
      <c r="F246" s="93">
        <f t="shared" si="32"/>
        <v>0</v>
      </c>
    </row>
    <row r="247" spans="1:6" ht="15">
      <c r="A247" s="33"/>
      <c r="B247" s="276" t="s">
        <v>20</v>
      </c>
      <c r="C247" s="277"/>
      <c r="D247" s="278">
        <f>SUM(D236:D246)</f>
        <v>14</v>
      </c>
      <c r="E247" s="279"/>
      <c r="F247" s="469"/>
    </row>
    <row r="248" spans="1:6" ht="15">
      <c r="A248" s="33"/>
      <c r="B248" s="43"/>
      <c r="C248" s="85"/>
      <c r="D248" s="105"/>
      <c r="E248" s="106"/>
      <c r="F248" s="107"/>
    </row>
    <row r="249" spans="1:6" ht="255">
      <c r="A249" s="33">
        <f>+A233+1</f>
        <v>14</v>
      </c>
      <c r="B249" s="447" t="s">
        <v>558</v>
      </c>
      <c r="C249" s="84"/>
      <c r="D249" s="105"/>
      <c r="E249" s="104"/>
      <c r="F249" s="100"/>
    </row>
    <row r="250" spans="1:6" ht="15">
      <c r="A250" s="33"/>
      <c r="B250" s="186"/>
      <c r="C250" s="81"/>
      <c r="D250" s="101"/>
      <c r="E250" s="102"/>
      <c r="F250" s="103"/>
    </row>
    <row r="251" spans="1:6" ht="15">
      <c r="A251" s="33"/>
      <c r="B251" s="45" t="s">
        <v>81</v>
      </c>
      <c r="C251" s="81"/>
      <c r="D251" s="105"/>
      <c r="E251" s="105"/>
      <c r="F251" s="92"/>
    </row>
    <row r="252" spans="1:6" ht="15">
      <c r="A252" s="33"/>
      <c r="B252" s="52" t="s">
        <v>82</v>
      </c>
      <c r="C252" s="84" t="s">
        <v>11</v>
      </c>
      <c r="D252" s="101">
        <f>+G11*1.9</f>
        <v>159.6</v>
      </c>
      <c r="E252" s="99"/>
      <c r="F252" s="228">
        <f>D252*E252</f>
        <v>0</v>
      </c>
    </row>
    <row r="253" spans="1:6" ht="15">
      <c r="A253" s="33"/>
      <c r="B253" s="161" t="s">
        <v>83</v>
      </c>
      <c r="C253" s="84" t="s">
        <v>11</v>
      </c>
      <c r="D253" s="101">
        <f t="shared" ref="D253:D262" si="33">+G12*1.9</f>
        <v>385.7</v>
      </c>
      <c r="E253" s="99"/>
      <c r="F253" s="93">
        <f t="shared" ref="F253:F256" si="34">D253*E253</f>
        <v>0</v>
      </c>
    </row>
    <row r="254" spans="1:6" ht="15">
      <c r="A254" s="33"/>
      <c r="B254" s="161" t="s">
        <v>84</v>
      </c>
      <c r="C254" s="84" t="s">
        <v>11</v>
      </c>
      <c r="D254" s="101">
        <f t="shared" si="33"/>
        <v>0</v>
      </c>
      <c r="E254" s="99"/>
      <c r="F254" s="93">
        <f t="shared" si="34"/>
        <v>0</v>
      </c>
    </row>
    <row r="255" spans="1:6" ht="15">
      <c r="A255" s="33"/>
      <c r="B255" s="161" t="s">
        <v>85</v>
      </c>
      <c r="C255" s="84" t="s">
        <v>11</v>
      </c>
      <c r="D255" s="101">
        <f t="shared" si="33"/>
        <v>184.29999999999998</v>
      </c>
      <c r="E255" s="99"/>
      <c r="F255" s="93">
        <f t="shared" si="34"/>
        <v>0</v>
      </c>
    </row>
    <row r="256" spans="1:6" ht="15">
      <c r="A256" s="33"/>
      <c r="B256" s="161" t="s">
        <v>86</v>
      </c>
      <c r="C256" s="84" t="s">
        <v>11</v>
      </c>
      <c r="D256" s="101">
        <f t="shared" si="33"/>
        <v>57</v>
      </c>
      <c r="E256" s="99"/>
      <c r="F256" s="93">
        <f t="shared" si="34"/>
        <v>0</v>
      </c>
    </row>
    <row r="257" spans="1:6" ht="15">
      <c r="A257" s="33"/>
      <c r="B257" s="161" t="s">
        <v>87</v>
      </c>
      <c r="C257" s="84"/>
      <c r="D257" s="101"/>
      <c r="E257" s="99"/>
      <c r="F257" s="93"/>
    </row>
    <row r="258" spans="1:6" ht="15">
      <c r="A258" s="33"/>
      <c r="B258" s="161" t="s">
        <v>88</v>
      </c>
      <c r="C258" s="84" t="s">
        <v>11</v>
      </c>
      <c r="D258" s="101">
        <f t="shared" si="33"/>
        <v>0</v>
      </c>
      <c r="E258" s="99"/>
      <c r="F258" s="93">
        <f t="shared" ref="F258:F262" si="35">D258*E258</f>
        <v>0</v>
      </c>
    </row>
    <row r="259" spans="1:6" ht="15">
      <c r="A259" s="33"/>
      <c r="B259" s="161" t="s">
        <v>89</v>
      </c>
      <c r="C259" s="84" t="s">
        <v>11</v>
      </c>
      <c r="D259" s="101">
        <f t="shared" si="33"/>
        <v>0</v>
      </c>
      <c r="E259" s="99"/>
      <c r="F259" s="93">
        <f t="shared" si="35"/>
        <v>0</v>
      </c>
    </row>
    <row r="260" spans="1:6" ht="15">
      <c r="A260" s="33"/>
      <c r="B260" s="161" t="s">
        <v>90</v>
      </c>
      <c r="C260" s="84" t="s">
        <v>11</v>
      </c>
      <c r="D260" s="101">
        <f t="shared" si="33"/>
        <v>760</v>
      </c>
      <c r="E260" s="99"/>
      <c r="F260" s="93">
        <f t="shared" si="35"/>
        <v>0</v>
      </c>
    </row>
    <row r="261" spans="1:6" ht="15">
      <c r="A261" s="33"/>
      <c r="B261" s="161" t="s">
        <v>91</v>
      </c>
      <c r="C261" s="84" t="s">
        <v>11</v>
      </c>
      <c r="D261" s="101">
        <f t="shared" si="33"/>
        <v>89.3</v>
      </c>
      <c r="E261" s="99"/>
      <c r="F261" s="93">
        <f t="shared" si="35"/>
        <v>0</v>
      </c>
    </row>
    <row r="262" spans="1:6" ht="15">
      <c r="A262" s="33"/>
      <c r="B262" s="161" t="s">
        <v>135</v>
      </c>
      <c r="C262" s="84" t="s">
        <v>11</v>
      </c>
      <c r="D262" s="101">
        <f t="shared" si="33"/>
        <v>0</v>
      </c>
      <c r="E262" s="99"/>
      <c r="F262" s="93">
        <f t="shared" si="35"/>
        <v>0</v>
      </c>
    </row>
    <row r="263" spans="1:6" ht="15">
      <c r="A263" s="33"/>
      <c r="B263" s="276" t="s">
        <v>20</v>
      </c>
      <c r="C263" s="277"/>
      <c r="D263" s="278">
        <f>SUM(D252:D262)</f>
        <v>1635.8999999999999</v>
      </c>
      <c r="E263" s="279"/>
      <c r="F263" s="469"/>
    </row>
    <row r="264" spans="1:6" ht="15">
      <c r="A264" s="33"/>
      <c r="B264" s="52"/>
      <c r="C264" s="81"/>
      <c r="D264" s="101"/>
      <c r="E264" s="104"/>
      <c r="F264" s="100"/>
    </row>
    <row r="265" spans="1:6" ht="127.5">
      <c r="A265" s="33">
        <v>15</v>
      </c>
      <c r="B265" s="20" t="s">
        <v>559</v>
      </c>
      <c r="C265" s="26"/>
      <c r="D265" s="105"/>
      <c r="E265" s="105"/>
      <c r="F265" s="92"/>
    </row>
    <row r="266" spans="1:6" ht="15">
      <c r="A266" s="33"/>
      <c r="B266" s="186"/>
      <c r="C266" s="81"/>
      <c r="D266" s="101"/>
      <c r="E266" s="102"/>
      <c r="F266" s="103"/>
    </row>
    <row r="267" spans="1:6" ht="15">
      <c r="A267" s="33"/>
      <c r="B267" s="45" t="s">
        <v>81</v>
      </c>
      <c r="C267" s="81"/>
      <c r="D267" s="105"/>
      <c r="E267" s="105"/>
      <c r="F267" s="92"/>
    </row>
    <row r="268" spans="1:6" ht="15">
      <c r="A268" s="33"/>
      <c r="B268" s="52" t="s">
        <v>82</v>
      </c>
      <c r="C268" s="84" t="s">
        <v>11</v>
      </c>
      <c r="D268" s="101">
        <f>+(E11+F11)*1.3</f>
        <v>88.4</v>
      </c>
      <c r="E268" s="99"/>
      <c r="F268" s="228">
        <f>D268*E268</f>
        <v>0</v>
      </c>
    </row>
    <row r="269" spans="1:6" ht="15">
      <c r="A269" s="33"/>
      <c r="B269" s="161" t="s">
        <v>83</v>
      </c>
      <c r="C269" s="84" t="s">
        <v>11</v>
      </c>
      <c r="D269" s="101">
        <f>+(E12+F12)*1.3</f>
        <v>123.5</v>
      </c>
      <c r="E269" s="99"/>
      <c r="F269" s="93">
        <f t="shared" ref="F269:F272" si="36">D269*E269</f>
        <v>0</v>
      </c>
    </row>
    <row r="270" spans="1:6" ht="15">
      <c r="A270" s="33"/>
      <c r="B270" s="161" t="s">
        <v>84</v>
      </c>
      <c r="C270" s="84" t="s">
        <v>11</v>
      </c>
      <c r="D270" s="101">
        <f>+(E13+F13)*1.3</f>
        <v>104</v>
      </c>
      <c r="E270" s="99"/>
      <c r="F270" s="93">
        <f t="shared" si="36"/>
        <v>0</v>
      </c>
    </row>
    <row r="271" spans="1:6" ht="15">
      <c r="A271" s="33"/>
      <c r="B271" s="161" t="s">
        <v>85</v>
      </c>
      <c r="C271" s="84" t="s">
        <v>11</v>
      </c>
      <c r="D271" s="101">
        <f>+(E14+F14)*1.3</f>
        <v>183.3</v>
      </c>
      <c r="E271" s="99"/>
      <c r="F271" s="93">
        <f t="shared" si="36"/>
        <v>0</v>
      </c>
    </row>
    <row r="272" spans="1:6" ht="15">
      <c r="A272" s="33"/>
      <c r="B272" s="161" t="s">
        <v>86</v>
      </c>
      <c r="C272" s="84" t="s">
        <v>11</v>
      </c>
      <c r="D272" s="101">
        <f>+(E15+F15)*1.3</f>
        <v>0</v>
      </c>
      <c r="E272" s="99"/>
      <c r="F272" s="93">
        <f t="shared" si="36"/>
        <v>0</v>
      </c>
    </row>
    <row r="273" spans="1:9" ht="15">
      <c r="A273" s="33"/>
      <c r="B273" s="161" t="s">
        <v>87</v>
      </c>
      <c r="C273" s="84"/>
      <c r="D273" s="101"/>
      <c r="E273" s="99"/>
      <c r="F273" s="93"/>
    </row>
    <row r="274" spans="1:9" ht="15">
      <c r="A274" s="33"/>
      <c r="B274" s="161" t="s">
        <v>88</v>
      </c>
      <c r="C274" s="84" t="s">
        <v>11</v>
      </c>
      <c r="D274" s="101">
        <f>+(E17+F17)*1.3</f>
        <v>390</v>
      </c>
      <c r="E274" s="99"/>
      <c r="F274" s="93">
        <f t="shared" ref="F274:F278" si="37">D274*E274</f>
        <v>0</v>
      </c>
    </row>
    <row r="275" spans="1:9" ht="15">
      <c r="A275" s="33"/>
      <c r="B275" s="161" t="s">
        <v>89</v>
      </c>
      <c r="C275" s="84" t="s">
        <v>11</v>
      </c>
      <c r="D275" s="101">
        <f>+(E18+F18)*1.3</f>
        <v>182</v>
      </c>
      <c r="E275" s="99"/>
      <c r="F275" s="93">
        <f t="shared" si="37"/>
        <v>0</v>
      </c>
    </row>
    <row r="276" spans="1:9" ht="15">
      <c r="A276" s="33"/>
      <c r="B276" s="161" t="s">
        <v>90</v>
      </c>
      <c r="C276" s="84" t="s">
        <v>11</v>
      </c>
      <c r="D276" s="101">
        <f>+(E19+F19)*1.3</f>
        <v>0</v>
      </c>
      <c r="E276" s="99"/>
      <c r="F276" s="93">
        <f t="shared" si="37"/>
        <v>0</v>
      </c>
    </row>
    <row r="277" spans="1:9" ht="15">
      <c r="A277" s="33"/>
      <c r="B277" s="161" t="s">
        <v>91</v>
      </c>
      <c r="C277" s="84" t="s">
        <v>11</v>
      </c>
      <c r="D277" s="101">
        <f>+(E20+F20)*1.3</f>
        <v>50.7</v>
      </c>
      <c r="E277" s="99"/>
      <c r="F277" s="93">
        <f t="shared" si="37"/>
        <v>0</v>
      </c>
      <c r="G277" s="152"/>
    </row>
    <row r="278" spans="1:9" ht="15">
      <c r="A278" s="33"/>
      <c r="B278" s="161" t="s">
        <v>135</v>
      </c>
      <c r="C278" s="84" t="s">
        <v>11</v>
      </c>
      <c r="D278" s="101">
        <f>+(E21+F21)*1.3</f>
        <v>439.40000000000003</v>
      </c>
      <c r="E278" s="158"/>
      <c r="F278" s="93">
        <f t="shared" si="37"/>
        <v>0</v>
      </c>
      <c r="G278" s="152"/>
    </row>
    <row r="279" spans="1:9" ht="15">
      <c r="A279" s="33"/>
      <c r="B279" s="276" t="s">
        <v>20</v>
      </c>
      <c r="C279" s="277"/>
      <c r="D279" s="278">
        <f>SUM(D268:D278)</f>
        <v>1561.3000000000002</v>
      </c>
      <c r="E279" s="279"/>
      <c r="F279" s="469"/>
    </row>
    <row r="280" spans="1:9" ht="15">
      <c r="A280" s="33"/>
      <c r="B280" s="52"/>
      <c r="C280" s="81"/>
      <c r="D280" s="101"/>
      <c r="E280" s="104"/>
      <c r="F280" s="100"/>
      <c r="H280"/>
      <c r="I280"/>
    </row>
    <row r="281" spans="1:9" ht="15">
      <c r="A281" s="33"/>
      <c r="B281" s="161"/>
      <c r="C281" s="84"/>
      <c r="D281" s="101"/>
      <c r="E281" s="158"/>
      <c r="F281" s="93"/>
      <c r="H281"/>
      <c r="I281"/>
    </row>
    <row r="282" spans="1:9" ht="76.5">
      <c r="A282" s="33">
        <v>16</v>
      </c>
      <c r="B282" s="20" t="s">
        <v>101</v>
      </c>
      <c r="C282" s="81"/>
      <c r="D282" s="101"/>
      <c r="E282" s="105"/>
      <c r="F282" s="92"/>
      <c r="H282"/>
      <c r="I282"/>
    </row>
    <row r="283" spans="1:9" ht="15">
      <c r="A283" s="33"/>
      <c r="B283" s="186"/>
      <c r="C283" s="81"/>
      <c r="D283" s="101"/>
      <c r="E283" s="102"/>
      <c r="F283" s="103"/>
      <c r="H283"/>
      <c r="I283"/>
    </row>
    <row r="284" spans="1:9" ht="15">
      <c r="A284" s="33"/>
      <c r="B284" s="45" t="s">
        <v>81</v>
      </c>
      <c r="C284" s="81"/>
      <c r="D284" s="105"/>
      <c r="E284" s="105"/>
      <c r="F284" s="92"/>
      <c r="H284"/>
      <c r="I284"/>
    </row>
    <row r="285" spans="1:9" ht="15">
      <c r="A285" s="33"/>
      <c r="B285" s="52" t="s">
        <v>82</v>
      </c>
      <c r="C285" s="84" t="s">
        <v>11</v>
      </c>
      <c r="D285" s="101">
        <f>+D25-D252</f>
        <v>161.4</v>
      </c>
      <c r="E285" s="99"/>
      <c r="F285" s="228">
        <f>D285*E285</f>
        <v>0</v>
      </c>
      <c r="H285"/>
      <c r="I285"/>
    </row>
    <row r="286" spans="1:9" ht="15">
      <c r="A286" s="33"/>
      <c r="B286" s="161" t="s">
        <v>83</v>
      </c>
      <c r="C286" s="84" t="s">
        <v>11</v>
      </c>
      <c r="D286" s="101">
        <f t="shared" ref="D286:D295" si="38">+D26-D253</f>
        <v>66.300000000000011</v>
      </c>
      <c r="E286" s="99"/>
      <c r="F286" s="93">
        <f t="shared" ref="F286:F289" si="39">D286*E286</f>
        <v>0</v>
      </c>
      <c r="H286"/>
      <c r="I286"/>
    </row>
    <row r="287" spans="1:9" ht="15">
      <c r="A287" s="33"/>
      <c r="B287" s="161" t="s">
        <v>84</v>
      </c>
      <c r="C287" s="84" t="s">
        <v>11</v>
      </c>
      <c r="D287" s="101">
        <f t="shared" si="38"/>
        <v>224</v>
      </c>
      <c r="E287" s="99"/>
      <c r="F287" s="93">
        <f t="shared" si="39"/>
        <v>0</v>
      </c>
      <c r="H287"/>
      <c r="I287"/>
    </row>
    <row r="288" spans="1:9" ht="15">
      <c r="A288" s="33"/>
      <c r="B288" s="161" t="s">
        <v>85</v>
      </c>
      <c r="C288" s="84" t="s">
        <v>11</v>
      </c>
      <c r="D288" s="101">
        <f t="shared" si="38"/>
        <v>33.700000000000017</v>
      </c>
      <c r="E288" s="99"/>
      <c r="F288" s="93">
        <f t="shared" si="39"/>
        <v>0</v>
      </c>
      <c r="H288"/>
      <c r="I288"/>
    </row>
    <row r="289" spans="1:9" ht="15">
      <c r="A289" s="33"/>
      <c r="B289" s="161" t="s">
        <v>86</v>
      </c>
      <c r="C289" s="84" t="s">
        <v>11</v>
      </c>
      <c r="D289" s="101">
        <f t="shared" si="38"/>
        <v>9</v>
      </c>
      <c r="E289" s="99"/>
      <c r="F289" s="93">
        <f t="shared" si="39"/>
        <v>0</v>
      </c>
      <c r="H289"/>
      <c r="I289"/>
    </row>
    <row r="290" spans="1:9" ht="15">
      <c r="A290" s="33"/>
      <c r="B290" s="161" t="s">
        <v>87</v>
      </c>
      <c r="C290" s="84"/>
      <c r="D290" s="101"/>
      <c r="E290" s="99"/>
      <c r="F290" s="93"/>
      <c r="H290"/>
      <c r="I290"/>
    </row>
    <row r="291" spans="1:9" ht="15">
      <c r="A291" s="33"/>
      <c r="B291" s="161" t="s">
        <v>88</v>
      </c>
      <c r="C291" s="84" t="s">
        <v>11</v>
      </c>
      <c r="D291" s="101">
        <f t="shared" si="38"/>
        <v>692</v>
      </c>
      <c r="E291" s="99"/>
      <c r="F291" s="93">
        <f t="shared" ref="F291:F295" si="40">D291*E291</f>
        <v>0</v>
      </c>
      <c r="H291"/>
      <c r="I291"/>
    </row>
    <row r="292" spans="1:9" ht="15">
      <c r="A292" s="33"/>
      <c r="B292" s="161" t="s">
        <v>89</v>
      </c>
      <c r="C292" s="84" t="s">
        <v>11</v>
      </c>
      <c r="D292" s="101">
        <f t="shared" si="38"/>
        <v>350</v>
      </c>
      <c r="E292" s="99"/>
      <c r="F292" s="93">
        <f t="shared" si="40"/>
        <v>0</v>
      </c>
      <c r="H292"/>
      <c r="I292"/>
    </row>
    <row r="293" spans="1:9" ht="15">
      <c r="A293" s="33"/>
      <c r="B293" s="161" t="s">
        <v>90</v>
      </c>
      <c r="C293" s="84" t="s">
        <v>11</v>
      </c>
      <c r="D293" s="101">
        <f t="shared" si="38"/>
        <v>558</v>
      </c>
      <c r="E293" s="99"/>
      <c r="F293" s="93">
        <f t="shared" si="40"/>
        <v>0</v>
      </c>
      <c r="H293"/>
      <c r="I293"/>
    </row>
    <row r="294" spans="1:9" ht="15">
      <c r="A294" s="33"/>
      <c r="B294" s="161" t="s">
        <v>91</v>
      </c>
      <c r="C294" s="84" t="s">
        <v>11</v>
      </c>
      <c r="D294" s="101">
        <f t="shared" si="38"/>
        <v>123.7</v>
      </c>
      <c r="E294" s="99"/>
      <c r="F294" s="93">
        <f t="shared" si="40"/>
        <v>0</v>
      </c>
      <c r="H294"/>
      <c r="I294"/>
    </row>
    <row r="295" spans="1:9" ht="15">
      <c r="A295" s="33"/>
      <c r="B295" s="161" t="s">
        <v>135</v>
      </c>
      <c r="C295" s="84" t="s">
        <v>11</v>
      </c>
      <c r="D295" s="101">
        <f t="shared" si="38"/>
        <v>306</v>
      </c>
      <c r="E295" s="99"/>
      <c r="F295" s="93">
        <f t="shared" si="40"/>
        <v>0</v>
      </c>
      <c r="H295"/>
      <c r="I295"/>
    </row>
    <row r="296" spans="1:9" ht="15">
      <c r="A296" s="33"/>
      <c r="B296" s="276" t="s">
        <v>20</v>
      </c>
      <c r="C296" s="277"/>
      <c r="D296" s="278">
        <f>SUM(D285:D295)</f>
        <v>2524.1</v>
      </c>
      <c r="E296" s="279">
        <v>0</v>
      </c>
      <c r="F296" s="469"/>
      <c r="H296"/>
      <c r="I296"/>
    </row>
    <row r="297" spans="1:9" ht="15">
      <c r="A297" s="33"/>
      <c r="B297" s="20"/>
      <c r="C297" s="81"/>
      <c r="D297" s="105"/>
      <c r="E297" s="106">
        <v>0</v>
      </c>
      <c r="F297" s="93"/>
      <c r="H297"/>
      <c r="I297"/>
    </row>
    <row r="298" spans="1:9" ht="15">
      <c r="A298" s="33"/>
      <c r="B298" s="20" t="s">
        <v>62</v>
      </c>
      <c r="C298" s="81"/>
      <c r="D298" s="105"/>
      <c r="E298" s="106"/>
      <c r="F298" s="93"/>
      <c r="H298"/>
      <c r="I298"/>
    </row>
    <row r="299" spans="1:9" ht="15">
      <c r="A299" s="33"/>
      <c r="B299" s="186"/>
      <c r="C299" s="81"/>
      <c r="D299" s="101"/>
      <c r="E299" s="102"/>
      <c r="F299" s="103"/>
      <c r="H299"/>
      <c r="I299"/>
    </row>
    <row r="300" spans="1:9" ht="15">
      <c r="A300" s="33"/>
      <c r="B300" s="45" t="s">
        <v>81</v>
      </c>
      <c r="C300" s="81"/>
      <c r="D300" s="105"/>
      <c r="E300" s="105"/>
      <c r="F300" s="92"/>
      <c r="H300"/>
      <c r="I300"/>
    </row>
    <row r="301" spans="1:9" ht="15">
      <c r="A301" s="33"/>
      <c r="B301" s="52" t="s">
        <v>82</v>
      </c>
      <c r="C301" s="84"/>
      <c r="D301" s="101"/>
      <c r="E301" s="99"/>
      <c r="F301" s="228">
        <f>+F44+F60+F76+F92+F108+F124+F140+F156+F172+F188+F204+F220+F236+F252+F268+F285</f>
        <v>0</v>
      </c>
      <c r="H301"/>
      <c r="I301"/>
    </row>
    <row r="302" spans="1:9" ht="15">
      <c r="A302" s="33"/>
      <c r="B302" s="161" t="s">
        <v>83</v>
      </c>
      <c r="C302" s="84"/>
      <c r="D302" s="101"/>
      <c r="E302" s="99"/>
      <c r="F302" s="228">
        <f t="shared" ref="F302:F311" si="41">+F45+F61+F77+F93+F109+F125+F141+F157+F173+F189+F205+F221+F237+F253+F269+F286</f>
        <v>0</v>
      </c>
      <c r="H302"/>
      <c r="I302"/>
    </row>
    <row r="303" spans="1:9" ht="15">
      <c r="A303" s="33"/>
      <c r="B303" s="161" t="s">
        <v>84</v>
      </c>
      <c r="C303" s="84"/>
      <c r="D303" s="101"/>
      <c r="E303" s="99"/>
      <c r="F303" s="228">
        <f t="shared" si="41"/>
        <v>0</v>
      </c>
      <c r="H303"/>
      <c r="I303"/>
    </row>
    <row r="304" spans="1:9" ht="12.75" customHeight="1">
      <c r="A304" s="33"/>
      <c r="B304" s="161" t="s">
        <v>85</v>
      </c>
      <c r="C304" s="84"/>
      <c r="D304" s="101"/>
      <c r="E304" s="99"/>
      <c r="F304" s="228">
        <f t="shared" si="41"/>
        <v>0</v>
      </c>
      <c r="H304"/>
      <c r="I304"/>
    </row>
    <row r="305" spans="1:9" ht="12.75" customHeight="1">
      <c r="A305" s="33"/>
      <c r="B305" s="161" t="s">
        <v>86</v>
      </c>
      <c r="C305" s="84"/>
      <c r="D305" s="101"/>
      <c r="E305" s="99"/>
      <c r="F305" s="228">
        <f t="shared" si="41"/>
        <v>0</v>
      </c>
      <c r="H305"/>
      <c r="I305"/>
    </row>
    <row r="306" spans="1:9" ht="12.75" customHeight="1">
      <c r="A306" s="33"/>
      <c r="B306" s="161" t="s">
        <v>87</v>
      </c>
      <c r="C306" s="84"/>
      <c r="D306" s="101"/>
      <c r="E306" s="158"/>
      <c r="F306" s="228"/>
      <c r="H306"/>
      <c r="I306"/>
    </row>
    <row r="307" spans="1:9" ht="12.75" customHeight="1">
      <c r="A307" s="33"/>
      <c r="B307" s="161" t="s">
        <v>88</v>
      </c>
      <c r="C307" s="84"/>
      <c r="D307" s="101"/>
      <c r="E307" s="158"/>
      <c r="F307" s="228">
        <f t="shared" si="41"/>
        <v>0</v>
      </c>
      <c r="H307"/>
      <c r="I307"/>
    </row>
    <row r="308" spans="1:9" ht="12.75" customHeight="1">
      <c r="A308" s="33"/>
      <c r="B308" s="161" t="s">
        <v>89</v>
      </c>
      <c r="C308" s="84"/>
      <c r="D308" s="101"/>
      <c r="E308" s="158"/>
      <c r="F308" s="228">
        <f t="shared" si="41"/>
        <v>0</v>
      </c>
      <c r="H308"/>
      <c r="I308"/>
    </row>
    <row r="309" spans="1:9" ht="12.75" customHeight="1">
      <c r="A309" s="33"/>
      <c r="B309" s="161" t="s">
        <v>90</v>
      </c>
      <c r="C309" s="84"/>
      <c r="D309" s="101"/>
      <c r="E309" s="158"/>
      <c r="F309" s="228">
        <f t="shared" si="41"/>
        <v>0</v>
      </c>
      <c r="H309"/>
      <c r="I309"/>
    </row>
    <row r="310" spans="1:9" ht="15">
      <c r="A310" s="33"/>
      <c r="B310" s="161" t="s">
        <v>91</v>
      </c>
      <c r="C310" s="84"/>
      <c r="D310" s="101"/>
      <c r="E310" s="158"/>
      <c r="F310" s="228">
        <f t="shared" si="41"/>
        <v>0</v>
      </c>
      <c r="H310"/>
      <c r="I310"/>
    </row>
    <row r="311" spans="1:9" ht="12.75" customHeight="1">
      <c r="A311" s="33"/>
      <c r="B311" s="161" t="s">
        <v>135</v>
      </c>
      <c r="C311" s="84"/>
      <c r="D311" s="101"/>
      <c r="E311" s="158"/>
      <c r="F311" s="228">
        <f t="shared" si="41"/>
        <v>0</v>
      </c>
      <c r="H311"/>
      <c r="I311"/>
    </row>
    <row r="312" spans="1:9" ht="12.75" customHeight="1">
      <c r="A312" s="33"/>
      <c r="B312" s="20"/>
      <c r="C312" s="81"/>
      <c r="D312" s="105"/>
      <c r="E312" s="106"/>
      <c r="F312" s="93"/>
      <c r="H312"/>
      <c r="I312"/>
    </row>
    <row r="313" spans="1:9" ht="12.75" customHeight="1" thickBot="1">
      <c r="A313" s="249" t="s">
        <v>34</v>
      </c>
      <c r="B313" s="250" t="s">
        <v>42</v>
      </c>
      <c r="C313" s="251"/>
      <c r="D313" s="252"/>
      <c r="E313" s="75" t="s">
        <v>33</v>
      </c>
      <c r="F313" s="75">
        <f>SUM(F301:F311)</f>
        <v>0</v>
      </c>
      <c r="H313"/>
      <c r="I313"/>
    </row>
    <row r="314" spans="1:9" ht="12.75" customHeight="1" thickTop="1">
      <c r="A314" s="33"/>
      <c r="B314" s="20"/>
      <c r="C314" s="86"/>
      <c r="D314" s="105"/>
      <c r="E314" s="105"/>
      <c r="F314" s="92"/>
      <c r="H314"/>
      <c r="I314"/>
    </row>
    <row r="315" spans="1:9" ht="12.75" customHeight="1">
      <c r="A315" s="33"/>
      <c r="B315" s="20"/>
      <c r="C315" s="86"/>
      <c r="D315" s="105"/>
      <c r="E315" s="105"/>
      <c r="F315" s="92"/>
      <c r="H315"/>
      <c r="I315"/>
    </row>
    <row r="316" spans="1:9" ht="12.75" customHeight="1">
      <c r="A316" s="33"/>
      <c r="B316" s="20"/>
      <c r="C316" s="81"/>
      <c r="D316" s="105"/>
      <c r="E316" s="105"/>
      <c r="F316" s="92"/>
    </row>
    <row r="317" spans="1:9" ht="12.75" customHeight="1">
      <c r="A317" s="33"/>
      <c r="B317" s="41"/>
      <c r="C317" s="81"/>
      <c r="D317" s="105"/>
      <c r="E317" s="105"/>
      <c r="F317" s="92"/>
      <c r="H317"/>
      <c r="I317"/>
    </row>
    <row r="318" spans="1:9" ht="12.75" customHeight="1">
      <c r="A318" s="33"/>
      <c r="B318" s="41"/>
      <c r="C318" s="81"/>
      <c r="D318" s="105"/>
      <c r="E318" s="105"/>
      <c r="F318" s="92"/>
    </row>
    <row r="319" spans="1:9" ht="12.75" customHeight="1">
      <c r="H319"/>
      <c r="I319"/>
    </row>
    <row r="320" spans="1:9" ht="12.75" customHeight="1">
      <c r="B320" s="58"/>
      <c r="C320" s="87"/>
      <c r="D320" s="108"/>
      <c r="E320" s="104"/>
      <c r="F320" s="100"/>
    </row>
    <row r="322" spans="2:6" ht="12.75" customHeight="1">
      <c r="B322" s="48"/>
      <c r="C322" s="88"/>
      <c r="D322" s="109"/>
      <c r="E322" s="110"/>
      <c r="F322" s="93"/>
    </row>
  </sheetData>
  <conditionalFormatting sqref="E44:E297">
    <cfRule type="cellIs" dxfId="11"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199"/>
  <sheetViews>
    <sheetView showZeros="0" workbookViewId="0">
      <selection activeCell="B1" sqref="B1"/>
    </sheetView>
  </sheetViews>
  <sheetFormatPr defaultRowHeight="12.75" customHeight="1"/>
  <cols>
    <col min="1" max="1" width="5.85546875" customWidth="1"/>
    <col min="2" max="2" width="38.42578125" customWidth="1"/>
    <col min="3" max="3" width="4.7109375" style="80" customWidth="1"/>
    <col min="4" max="5" width="12.7109375" style="89" customWidth="1"/>
    <col min="6" max="6" width="12.7109375" style="90" customWidth="1"/>
    <col min="10" max="10" width="0" hidden="1"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67" t="str">
        <f>+zemBetD!B1</f>
        <v>IZGRADNJA KANALIZACIJSKEGA SISTEMA NA OBMOČJU</v>
      </c>
    </row>
    <row r="2" spans="1:6" ht="12.75" customHeight="1">
      <c r="B2" s="67" t="str">
        <f>+zemBetD!B2</f>
        <v>AGLOMERACIJE HRVATINI - KANALIZACIJA KOLOMBAN PROTI</v>
      </c>
    </row>
    <row r="3" spans="1:6" ht="12.75" customHeight="1">
      <c r="B3" s="67" t="str">
        <f>+zemBetD!B3</f>
        <v>CEREJU IN BOŽIČI PROTI PREMANČANU</v>
      </c>
    </row>
    <row r="4" spans="1:6" ht="12.75" customHeight="1">
      <c r="B4" s="67">
        <f>+zemBetD!B4</f>
        <v>0</v>
      </c>
    </row>
    <row r="5" spans="1:6" ht="12.75" customHeight="1">
      <c r="B5" s="67" t="str">
        <f>+zemBetD!B5</f>
        <v xml:space="preserve">FEKALNA KANALIZACIJA </v>
      </c>
    </row>
    <row r="6" spans="1:6" ht="12.75" customHeight="1" thickBot="1"/>
    <row r="7" spans="1:6" ht="16.5" thickBot="1">
      <c r="A7" s="22" t="s">
        <v>35</v>
      </c>
      <c r="B7" s="470" t="s">
        <v>8</v>
      </c>
      <c r="C7" s="81"/>
      <c r="D7" s="91"/>
      <c r="E7" s="91"/>
      <c r="F7" s="128"/>
    </row>
    <row r="8" spans="1:6" ht="12.75" customHeight="1">
      <c r="A8" s="33"/>
      <c r="B8" s="34"/>
      <c r="C8" s="81"/>
      <c r="D8" s="91"/>
      <c r="E8" s="91"/>
      <c r="F8" s="128"/>
    </row>
    <row r="9" spans="1:6" ht="15">
      <c r="A9" s="234" t="s">
        <v>122</v>
      </c>
      <c r="B9" s="235" t="s">
        <v>123</v>
      </c>
      <c r="C9" s="235" t="s">
        <v>124</v>
      </c>
      <c r="D9" s="236" t="s">
        <v>125</v>
      </c>
      <c r="E9" s="237" t="s">
        <v>126</v>
      </c>
      <c r="F9" s="238" t="s">
        <v>127</v>
      </c>
    </row>
    <row r="10" spans="1:6" ht="12.75" customHeight="1" thickBot="1">
      <c r="A10" s="239"/>
      <c r="B10" s="240"/>
      <c r="C10" s="240" t="s">
        <v>128</v>
      </c>
      <c r="D10" s="241"/>
      <c r="E10" s="242" t="s">
        <v>129</v>
      </c>
      <c r="F10" s="243" t="s">
        <v>130</v>
      </c>
    </row>
    <row r="11" spans="1:6" ht="12.75" customHeight="1">
      <c r="A11" s="244"/>
      <c r="B11" s="245"/>
      <c r="C11" s="245"/>
      <c r="D11" s="246"/>
      <c r="E11" s="247"/>
      <c r="F11" s="248"/>
    </row>
    <row r="12" spans="1:6" ht="204">
      <c r="A12" s="33">
        <v>1</v>
      </c>
      <c r="B12" s="20" t="s">
        <v>560</v>
      </c>
      <c r="C12" s="81"/>
      <c r="D12" s="91"/>
      <c r="E12" s="91"/>
      <c r="F12" s="128"/>
    </row>
    <row r="13" spans="1:6" ht="12.75" customHeight="1">
      <c r="A13" s="33"/>
      <c r="B13" s="45"/>
      <c r="C13" s="81"/>
      <c r="D13" s="105"/>
      <c r="E13" s="105"/>
      <c r="F13" s="92"/>
    </row>
    <row r="14" spans="1:6" ht="12.75" customHeight="1">
      <c r="A14" s="33"/>
      <c r="B14" s="45" t="s">
        <v>81</v>
      </c>
      <c r="C14" s="81"/>
      <c r="D14" s="112"/>
      <c r="E14" s="105">
        <v>0</v>
      </c>
      <c r="F14" s="92"/>
    </row>
    <row r="15" spans="1:6" ht="12.75" customHeight="1">
      <c r="A15" s="33"/>
      <c r="B15" s="52" t="s">
        <v>82</v>
      </c>
      <c r="C15" s="81" t="s">
        <v>14</v>
      </c>
      <c r="D15" s="47">
        <f>+'fekalna osnovni podatki'!D10</f>
        <v>112</v>
      </c>
      <c r="E15" s="158"/>
      <c r="F15" s="228">
        <f>D15*E15</f>
        <v>0</v>
      </c>
    </row>
    <row r="16" spans="1:6" ht="12.75" customHeight="1">
      <c r="A16" s="33"/>
      <c r="B16" s="161" t="s">
        <v>83</v>
      </c>
      <c r="C16" s="81" t="s">
        <v>14</v>
      </c>
      <c r="D16" s="47">
        <f>+'fekalna osnovni podatki'!D11</f>
        <v>225</v>
      </c>
      <c r="E16" s="158"/>
      <c r="F16" s="93">
        <f t="shared" ref="F16:F25" si="0">D16*E16</f>
        <v>0</v>
      </c>
    </row>
    <row r="17" spans="1:6" ht="12.75" customHeight="1">
      <c r="A17" s="33"/>
      <c r="B17" s="161" t="s">
        <v>84</v>
      </c>
      <c r="C17" s="81" t="s">
        <v>14</v>
      </c>
      <c r="D17" s="47">
        <f>+'fekalna osnovni podatki'!D12</f>
        <v>80</v>
      </c>
      <c r="E17" s="158"/>
      <c r="F17" s="93">
        <f t="shared" si="0"/>
        <v>0</v>
      </c>
    </row>
    <row r="18" spans="1:6" ht="12.75" customHeight="1">
      <c r="A18" s="33"/>
      <c r="B18" s="161" t="s">
        <v>85</v>
      </c>
      <c r="C18" s="81" t="s">
        <v>14</v>
      </c>
      <c r="D18" s="47">
        <f>+'fekalna osnovni podatki'!D13</f>
        <v>270</v>
      </c>
      <c r="E18" s="158"/>
      <c r="F18" s="93">
        <f t="shared" si="0"/>
        <v>0</v>
      </c>
    </row>
    <row r="19" spans="1:6" ht="12.75" customHeight="1">
      <c r="A19" s="33"/>
      <c r="B19" s="161" t="s">
        <v>86</v>
      </c>
      <c r="C19" s="81" t="s">
        <v>14</v>
      </c>
      <c r="D19" s="47">
        <f>+'fekalna osnovni podatki'!D14</f>
        <v>30</v>
      </c>
      <c r="E19" s="158"/>
      <c r="F19" s="93">
        <f t="shared" si="0"/>
        <v>0</v>
      </c>
    </row>
    <row r="20" spans="1:6" ht="12.75" customHeight="1">
      <c r="A20" s="33"/>
      <c r="B20" s="161" t="s">
        <v>87</v>
      </c>
      <c r="C20" s="81"/>
      <c r="D20" s="47"/>
      <c r="E20" s="158"/>
      <c r="F20" s="93"/>
    </row>
    <row r="21" spans="1:6" ht="12.75" customHeight="1">
      <c r="A21" s="33"/>
      <c r="B21" s="161" t="s">
        <v>88</v>
      </c>
      <c r="C21" s="81" t="s">
        <v>14</v>
      </c>
      <c r="D21" s="47">
        <f>+'fekalna osnovni podatki'!D16</f>
        <v>302</v>
      </c>
      <c r="E21" s="158"/>
      <c r="F21" s="93">
        <f t="shared" si="0"/>
        <v>0</v>
      </c>
    </row>
    <row r="22" spans="1:6" ht="12.75" customHeight="1">
      <c r="A22" s="33"/>
      <c r="B22" s="161" t="s">
        <v>89</v>
      </c>
      <c r="C22" s="81" t="s">
        <v>14</v>
      </c>
      <c r="D22" s="47">
        <f>+'fekalna osnovni podatki'!D17</f>
        <v>140</v>
      </c>
      <c r="E22" s="158"/>
      <c r="F22" s="93">
        <f t="shared" si="0"/>
        <v>0</v>
      </c>
    </row>
    <row r="23" spans="1:6" ht="12.75" customHeight="1">
      <c r="A23" s="33"/>
      <c r="B23" s="161" t="s">
        <v>90</v>
      </c>
      <c r="C23" s="81" t="s">
        <v>14</v>
      </c>
      <c r="D23" s="47">
        <f>+'fekalna osnovni podatki'!D18</f>
        <v>400</v>
      </c>
      <c r="E23" s="158"/>
      <c r="F23" s="93">
        <f t="shared" si="0"/>
        <v>0</v>
      </c>
    </row>
    <row r="24" spans="1:6" ht="12.75" customHeight="1">
      <c r="A24" s="33"/>
      <c r="B24" s="161" t="s">
        <v>91</v>
      </c>
      <c r="C24" s="81" t="s">
        <v>14</v>
      </c>
      <c r="D24" s="47">
        <f>+'fekalna osnovni podatki'!D19</f>
        <v>86</v>
      </c>
      <c r="E24" s="158"/>
      <c r="F24" s="93">
        <f t="shared" si="0"/>
        <v>0</v>
      </c>
    </row>
    <row r="25" spans="1:6" ht="15">
      <c r="A25" s="33"/>
      <c r="B25" s="161" t="s">
        <v>135</v>
      </c>
      <c r="C25" s="81" t="s">
        <v>14</v>
      </c>
      <c r="D25" s="47">
        <f>+'fekalna osnovni podatki'!D20</f>
        <v>338</v>
      </c>
      <c r="E25" s="158"/>
      <c r="F25" s="93">
        <f t="shared" si="0"/>
        <v>0</v>
      </c>
    </row>
    <row r="26" spans="1:6" ht="12.75" customHeight="1">
      <c r="A26" s="33"/>
      <c r="B26" s="161" t="s">
        <v>20</v>
      </c>
      <c r="C26" s="82"/>
      <c r="D26" s="101">
        <f>SUM(D15:D25)</f>
        <v>1983</v>
      </c>
      <c r="E26" s="158"/>
      <c r="F26" s="93"/>
    </row>
    <row r="27" spans="1:6" ht="12.75" customHeight="1">
      <c r="A27" s="33"/>
      <c r="B27" s="52"/>
      <c r="C27" s="81"/>
      <c r="D27" s="91"/>
      <c r="E27" s="91"/>
      <c r="F27" s="128"/>
    </row>
    <row r="28" spans="1:6" ht="165.75">
      <c r="A28" s="33">
        <f>+A12+1</f>
        <v>2</v>
      </c>
      <c r="B28" s="20" t="s">
        <v>561</v>
      </c>
      <c r="C28" s="81"/>
      <c r="D28" s="91"/>
      <c r="E28" s="91"/>
      <c r="F28" s="128"/>
    </row>
    <row r="29" spans="1:6" ht="12.75" customHeight="1">
      <c r="A29" s="33"/>
      <c r="B29" s="45"/>
      <c r="C29" s="81"/>
      <c r="D29" s="105"/>
      <c r="E29" s="105"/>
      <c r="F29" s="92"/>
    </row>
    <row r="30" spans="1:6" ht="12.75" customHeight="1">
      <c r="A30" s="33"/>
      <c r="B30" s="45" t="s">
        <v>81</v>
      </c>
      <c r="C30" s="81"/>
      <c r="D30" s="112"/>
      <c r="E30" s="105"/>
      <c r="F30" s="92"/>
    </row>
    <row r="31" spans="1:6" ht="12.75" customHeight="1">
      <c r="A31" s="33"/>
      <c r="B31" s="52" t="s">
        <v>82</v>
      </c>
      <c r="C31" s="81" t="s">
        <v>14</v>
      </c>
      <c r="D31" s="47">
        <f>+'fekalna osnovni podatki'!D26</f>
        <v>0</v>
      </c>
      <c r="E31" s="158"/>
      <c r="F31" s="228">
        <f>D31*E31</f>
        <v>0</v>
      </c>
    </row>
    <row r="32" spans="1:6" ht="12.75" customHeight="1">
      <c r="A32" s="33"/>
      <c r="B32" s="161" t="s">
        <v>83</v>
      </c>
      <c r="C32" s="81" t="s">
        <v>14</v>
      </c>
      <c r="D32" s="47">
        <f>+'fekalna osnovni podatki'!D27</f>
        <v>0</v>
      </c>
      <c r="E32" s="158"/>
      <c r="F32" s="93">
        <f t="shared" ref="F32:F35" si="1">D32*E32</f>
        <v>0</v>
      </c>
    </row>
    <row r="33" spans="1:6" ht="12.75" customHeight="1">
      <c r="A33" s="33"/>
      <c r="B33" s="161" t="s">
        <v>84</v>
      </c>
      <c r="C33" s="81" t="s">
        <v>14</v>
      </c>
      <c r="D33" s="47">
        <f>+'fekalna osnovni podatki'!D28</f>
        <v>0</v>
      </c>
      <c r="E33" s="158"/>
      <c r="F33" s="93">
        <f t="shared" si="1"/>
        <v>0</v>
      </c>
    </row>
    <row r="34" spans="1:6" ht="12.75" customHeight="1">
      <c r="A34" s="33"/>
      <c r="B34" s="161" t="s">
        <v>85</v>
      </c>
      <c r="C34" s="81" t="s">
        <v>14</v>
      </c>
      <c r="D34" s="47">
        <f>+'fekalna osnovni podatki'!D13</f>
        <v>270</v>
      </c>
      <c r="E34" s="158"/>
      <c r="F34" s="93">
        <f t="shared" si="1"/>
        <v>0</v>
      </c>
    </row>
    <row r="35" spans="1:6" ht="12.75" customHeight="1">
      <c r="A35" s="33"/>
      <c r="B35" s="161" t="s">
        <v>86</v>
      </c>
      <c r="C35" s="81" t="s">
        <v>14</v>
      </c>
      <c r="D35" s="47">
        <f>+'fekalna osnovni podatki'!D30</f>
        <v>0</v>
      </c>
      <c r="E35" s="158"/>
      <c r="F35" s="93">
        <f t="shared" si="1"/>
        <v>0</v>
      </c>
    </row>
    <row r="36" spans="1:6" ht="12.75" customHeight="1">
      <c r="A36" s="33"/>
      <c r="B36" s="161" t="s">
        <v>87</v>
      </c>
      <c r="C36" s="81"/>
      <c r="D36" s="101"/>
      <c r="E36" s="158"/>
      <c r="F36" s="93"/>
    </row>
    <row r="37" spans="1:6" ht="15">
      <c r="A37" s="33"/>
      <c r="B37" s="161" t="s">
        <v>88</v>
      </c>
      <c r="C37" s="81" t="s">
        <v>14</v>
      </c>
      <c r="D37" s="47">
        <f>+'fekalna osnovni podatki'!D32</f>
        <v>0</v>
      </c>
      <c r="E37" s="158"/>
      <c r="F37" s="93">
        <f t="shared" ref="F37:F41" si="2">D37*E37</f>
        <v>0</v>
      </c>
    </row>
    <row r="38" spans="1:6" ht="12.75" customHeight="1">
      <c r="A38" s="33"/>
      <c r="B38" s="161" t="s">
        <v>89</v>
      </c>
      <c r="C38" s="81" t="s">
        <v>14</v>
      </c>
      <c r="D38" s="47">
        <f>+'fekalna osnovni podatki'!D33</f>
        <v>0</v>
      </c>
      <c r="E38" s="158"/>
      <c r="F38" s="93">
        <f t="shared" si="2"/>
        <v>0</v>
      </c>
    </row>
    <row r="39" spans="1:6" ht="12.75" customHeight="1">
      <c r="A39" s="33"/>
      <c r="B39" s="161" t="s">
        <v>90</v>
      </c>
      <c r="C39" s="81" t="s">
        <v>14</v>
      </c>
      <c r="D39" s="47">
        <f>+'fekalna osnovni podatki'!D34</f>
        <v>0</v>
      </c>
      <c r="E39" s="158"/>
      <c r="F39" s="93">
        <f t="shared" si="2"/>
        <v>0</v>
      </c>
    </row>
    <row r="40" spans="1:6" ht="12.75" customHeight="1">
      <c r="A40" s="33"/>
      <c r="B40" s="161" t="s">
        <v>91</v>
      </c>
      <c r="C40" s="81" t="s">
        <v>14</v>
      </c>
      <c r="D40" s="47">
        <f>+'fekalna osnovni podatki'!D35</f>
        <v>0</v>
      </c>
      <c r="E40" s="158"/>
      <c r="F40" s="93">
        <f t="shared" si="2"/>
        <v>0</v>
      </c>
    </row>
    <row r="41" spans="1:6" ht="15">
      <c r="A41" s="33"/>
      <c r="B41" s="161" t="s">
        <v>135</v>
      </c>
      <c r="C41" s="81" t="s">
        <v>14</v>
      </c>
      <c r="D41" s="47">
        <f>+'fekalna osnovni podatki'!D20</f>
        <v>338</v>
      </c>
      <c r="E41" s="158"/>
      <c r="F41" s="93">
        <f t="shared" si="2"/>
        <v>0</v>
      </c>
    </row>
    <row r="42" spans="1:6" ht="12.75" customHeight="1">
      <c r="A42" s="33"/>
      <c r="B42" s="161" t="s">
        <v>20</v>
      </c>
      <c r="C42" s="82"/>
      <c r="D42" s="101">
        <f>SUM(D31:D41)</f>
        <v>608</v>
      </c>
      <c r="E42" s="158"/>
      <c r="F42" s="93"/>
    </row>
    <row r="43" spans="1:6" ht="12.75" customHeight="1">
      <c r="A43" s="33"/>
      <c r="B43" s="20"/>
      <c r="C43" s="81"/>
      <c r="D43" s="91"/>
      <c r="E43" s="91"/>
      <c r="F43" s="128"/>
    </row>
    <row r="44" spans="1:6" ht="204">
      <c r="A44" s="33">
        <v>3</v>
      </c>
      <c r="B44" s="206" t="s">
        <v>562</v>
      </c>
      <c r="C44" s="81"/>
      <c r="D44" s="130"/>
      <c r="E44" s="132"/>
      <c r="F44" s="131"/>
    </row>
    <row r="45" spans="1:6" ht="12.75" customHeight="1">
      <c r="A45" s="33"/>
      <c r="B45" s="45"/>
      <c r="C45" s="81"/>
      <c r="D45" s="105"/>
      <c r="E45" s="105"/>
      <c r="F45" s="92"/>
    </row>
    <row r="46" spans="1:6" ht="12.75" customHeight="1">
      <c r="A46" s="33"/>
      <c r="B46" s="45" t="s">
        <v>81</v>
      </c>
      <c r="C46" s="81"/>
      <c r="D46" s="112"/>
      <c r="E46" s="105"/>
      <c r="F46" s="92"/>
    </row>
    <row r="47" spans="1:6" ht="12.75" customHeight="1">
      <c r="A47" s="33"/>
      <c r="B47" s="52" t="s">
        <v>82</v>
      </c>
      <c r="C47" s="81" t="s">
        <v>10</v>
      </c>
      <c r="D47" s="47">
        <v>6</v>
      </c>
      <c r="E47" s="158"/>
      <c r="F47" s="228">
        <f>D47*E47</f>
        <v>0</v>
      </c>
    </row>
    <row r="48" spans="1:6" ht="12.75" customHeight="1">
      <c r="A48" s="33"/>
      <c r="B48" s="161" t="s">
        <v>83</v>
      </c>
      <c r="C48" s="81" t="s">
        <v>10</v>
      </c>
      <c r="D48" s="47">
        <v>7</v>
      </c>
      <c r="E48" s="158"/>
      <c r="F48" s="93">
        <f t="shared" ref="F48:F51" si="3">D48*E48</f>
        <v>0</v>
      </c>
    </row>
    <row r="49" spans="1:6" ht="12.75" customHeight="1">
      <c r="A49" s="33"/>
      <c r="B49" s="161" t="s">
        <v>84</v>
      </c>
      <c r="C49" s="81" t="s">
        <v>10</v>
      </c>
      <c r="D49" s="47">
        <v>3</v>
      </c>
      <c r="E49" s="158"/>
      <c r="F49" s="93">
        <f t="shared" si="3"/>
        <v>0</v>
      </c>
    </row>
    <row r="50" spans="1:6" ht="12.75" customHeight="1">
      <c r="A50" s="33"/>
      <c r="B50" s="161" t="s">
        <v>85</v>
      </c>
      <c r="C50" s="81" t="s">
        <v>10</v>
      </c>
      <c r="D50" s="47">
        <v>1</v>
      </c>
      <c r="E50" s="158"/>
      <c r="F50" s="93">
        <f t="shared" si="3"/>
        <v>0</v>
      </c>
    </row>
    <row r="51" spans="1:6" ht="12.75" customHeight="1">
      <c r="A51" s="33"/>
      <c r="B51" s="161" t="s">
        <v>86</v>
      </c>
      <c r="C51" s="81" t="s">
        <v>10</v>
      </c>
      <c r="D51" s="47">
        <v>1</v>
      </c>
      <c r="E51" s="158"/>
      <c r="F51" s="93">
        <f t="shared" si="3"/>
        <v>0</v>
      </c>
    </row>
    <row r="52" spans="1:6" ht="12.75" customHeight="1">
      <c r="A52" s="33"/>
      <c r="B52" s="161" t="s">
        <v>87</v>
      </c>
      <c r="C52" s="81"/>
      <c r="D52" s="101"/>
      <c r="E52" s="158"/>
      <c r="F52" s="93"/>
    </row>
    <row r="53" spans="1:6" ht="12.75" customHeight="1">
      <c r="A53" s="33"/>
      <c r="B53" s="161" t="s">
        <v>88</v>
      </c>
      <c r="C53" s="81" t="s">
        <v>10</v>
      </c>
      <c r="D53" s="47">
        <v>16</v>
      </c>
      <c r="E53" s="158"/>
      <c r="F53" s="93">
        <f t="shared" ref="F53:F57" si="4">D53*E53</f>
        <v>0</v>
      </c>
    </row>
    <row r="54" spans="1:6" ht="12.75" customHeight="1">
      <c r="A54" s="33"/>
      <c r="B54" s="161" t="s">
        <v>89</v>
      </c>
      <c r="C54" s="81" t="s">
        <v>10</v>
      </c>
      <c r="D54" s="47">
        <v>5</v>
      </c>
      <c r="E54" s="158"/>
      <c r="F54" s="93">
        <f t="shared" si="4"/>
        <v>0</v>
      </c>
    </row>
    <row r="55" spans="1:6" ht="12.75" customHeight="1">
      <c r="A55" s="33"/>
      <c r="B55" s="161" t="s">
        <v>90</v>
      </c>
      <c r="C55" s="81" t="s">
        <v>10</v>
      </c>
      <c r="D55" s="47">
        <v>11</v>
      </c>
      <c r="E55" s="158"/>
      <c r="F55" s="93">
        <f t="shared" si="4"/>
        <v>0</v>
      </c>
    </row>
    <row r="56" spans="1:6" ht="12.75" customHeight="1">
      <c r="A56" s="33"/>
      <c r="B56" s="161" t="s">
        <v>91</v>
      </c>
      <c r="C56" s="81" t="s">
        <v>10</v>
      </c>
      <c r="D56" s="47">
        <v>4</v>
      </c>
      <c r="E56" s="158"/>
      <c r="F56" s="93">
        <f t="shared" si="4"/>
        <v>0</v>
      </c>
    </row>
    <row r="57" spans="1:6" ht="15">
      <c r="A57" s="33"/>
      <c r="B57" s="161" t="s">
        <v>135</v>
      </c>
      <c r="C57" s="81" t="s">
        <v>10</v>
      </c>
      <c r="D57" s="47">
        <v>3</v>
      </c>
      <c r="E57" s="158"/>
      <c r="F57" s="93">
        <f t="shared" si="4"/>
        <v>0</v>
      </c>
    </row>
    <row r="58" spans="1:6" ht="12.75" customHeight="1">
      <c r="A58" s="33"/>
      <c r="B58" s="161" t="s">
        <v>20</v>
      </c>
      <c r="C58" s="82"/>
      <c r="D58" s="101">
        <f>SUM(D47:D57)</f>
        <v>57</v>
      </c>
      <c r="E58" s="158"/>
      <c r="F58" s="93"/>
    </row>
    <row r="59" spans="1:6" ht="12.75" customHeight="1">
      <c r="A59" s="33"/>
      <c r="B59" s="161"/>
      <c r="C59" s="82"/>
      <c r="D59" s="101"/>
      <c r="E59" s="158"/>
      <c r="F59" s="93"/>
    </row>
    <row r="60" spans="1:6" ht="12.75" customHeight="1">
      <c r="A60" s="33"/>
      <c r="B60" s="161"/>
      <c r="C60" s="82"/>
      <c r="D60" s="101"/>
      <c r="E60" s="158"/>
      <c r="F60" s="93"/>
    </row>
    <row r="61" spans="1:6" ht="204">
      <c r="A61" s="33">
        <f>A44+1</f>
        <v>4</v>
      </c>
      <c r="B61" s="206" t="s">
        <v>563</v>
      </c>
      <c r="C61" s="81"/>
      <c r="D61" s="130"/>
      <c r="E61" s="134"/>
      <c r="F61" s="131"/>
    </row>
    <row r="62" spans="1:6" ht="12.75" customHeight="1">
      <c r="A62" s="33"/>
      <c r="B62" s="45"/>
      <c r="C62" s="81"/>
      <c r="D62" s="105"/>
      <c r="E62" s="105"/>
      <c r="F62" s="92"/>
    </row>
    <row r="63" spans="1:6" ht="12.75" customHeight="1">
      <c r="A63" s="33"/>
      <c r="B63" s="45" t="s">
        <v>81</v>
      </c>
      <c r="C63" s="81"/>
      <c r="D63" s="112"/>
      <c r="E63" s="105"/>
      <c r="F63" s="92"/>
    </row>
    <row r="64" spans="1:6" ht="12.75" customHeight="1">
      <c r="A64" s="33"/>
      <c r="B64" s="52" t="s">
        <v>82</v>
      </c>
      <c r="C64" s="81" t="s">
        <v>10</v>
      </c>
      <c r="D64" s="47">
        <v>1</v>
      </c>
      <c r="E64" s="158"/>
      <c r="F64" s="228">
        <f>D64*E64</f>
        <v>0</v>
      </c>
    </row>
    <row r="65" spans="1:6" ht="12.75" customHeight="1">
      <c r="A65" s="33"/>
      <c r="B65" s="161" t="s">
        <v>83</v>
      </c>
      <c r="C65" s="81" t="s">
        <v>10</v>
      </c>
      <c r="D65" s="47">
        <v>4</v>
      </c>
      <c r="E65" s="158"/>
      <c r="F65" s="93">
        <f t="shared" ref="F65:F68" si="5">D65*E65</f>
        <v>0</v>
      </c>
    </row>
    <row r="66" spans="1:6" ht="12.75" customHeight="1">
      <c r="A66" s="33"/>
      <c r="B66" s="161" t="s">
        <v>84</v>
      </c>
      <c r="C66" s="81" t="s">
        <v>10</v>
      </c>
      <c r="D66" s="47">
        <v>3</v>
      </c>
      <c r="E66" s="158"/>
      <c r="F66" s="93">
        <f t="shared" si="5"/>
        <v>0</v>
      </c>
    </row>
    <row r="67" spans="1:6" ht="12.75" customHeight="1">
      <c r="A67" s="33"/>
      <c r="B67" s="161" t="s">
        <v>85</v>
      </c>
      <c r="C67" s="81" t="s">
        <v>10</v>
      </c>
      <c r="D67" s="47">
        <v>0</v>
      </c>
      <c r="E67" s="158"/>
      <c r="F67" s="93">
        <f t="shared" si="5"/>
        <v>0</v>
      </c>
    </row>
    <row r="68" spans="1:6" ht="12.75" customHeight="1">
      <c r="A68" s="33"/>
      <c r="B68" s="161" t="s">
        <v>86</v>
      </c>
      <c r="C68" s="81" t="s">
        <v>10</v>
      </c>
      <c r="D68" s="47">
        <v>0</v>
      </c>
      <c r="E68" s="158"/>
      <c r="F68" s="93">
        <f t="shared" si="5"/>
        <v>0</v>
      </c>
    </row>
    <row r="69" spans="1:6" ht="12.75" customHeight="1">
      <c r="A69" s="33"/>
      <c r="B69" s="161" t="s">
        <v>87</v>
      </c>
      <c r="C69" s="81"/>
      <c r="D69" s="101"/>
      <c r="E69" s="158"/>
      <c r="F69" s="93"/>
    </row>
    <row r="70" spans="1:6" ht="12.75" customHeight="1">
      <c r="A70" s="33"/>
      <c r="B70" s="161" t="s">
        <v>88</v>
      </c>
      <c r="C70" s="81" t="s">
        <v>10</v>
      </c>
      <c r="D70" s="47">
        <v>0</v>
      </c>
      <c r="E70" s="158"/>
      <c r="F70" s="93">
        <f t="shared" ref="F70:F74" si="6">D70*E70</f>
        <v>0</v>
      </c>
    </row>
    <row r="71" spans="1:6" ht="12.75" customHeight="1">
      <c r="A71" s="33"/>
      <c r="B71" s="161" t="s">
        <v>89</v>
      </c>
      <c r="C71" s="81" t="s">
        <v>10</v>
      </c>
      <c r="D71" s="47">
        <v>2</v>
      </c>
      <c r="E71" s="158"/>
      <c r="F71" s="93">
        <f t="shared" si="6"/>
        <v>0</v>
      </c>
    </row>
    <row r="72" spans="1:6" ht="12.75" customHeight="1">
      <c r="A72" s="33"/>
      <c r="B72" s="161" t="s">
        <v>90</v>
      </c>
      <c r="C72" s="81" t="s">
        <v>10</v>
      </c>
      <c r="D72" s="47">
        <v>7</v>
      </c>
      <c r="E72" s="158"/>
      <c r="F72" s="93">
        <f t="shared" si="6"/>
        <v>0</v>
      </c>
    </row>
    <row r="73" spans="1:6" ht="12.75" customHeight="1">
      <c r="A73" s="33"/>
      <c r="B73" s="161" t="s">
        <v>91</v>
      </c>
      <c r="C73" s="81" t="s">
        <v>10</v>
      </c>
      <c r="D73" s="47">
        <v>1</v>
      </c>
      <c r="E73" s="158"/>
      <c r="F73" s="93">
        <f t="shared" si="6"/>
        <v>0</v>
      </c>
    </row>
    <row r="74" spans="1:6" ht="15">
      <c r="A74" s="33"/>
      <c r="B74" s="161" t="s">
        <v>135</v>
      </c>
      <c r="C74" s="81" t="s">
        <v>10</v>
      </c>
      <c r="D74" s="47">
        <v>0</v>
      </c>
      <c r="E74" s="158"/>
      <c r="F74" s="93">
        <f t="shared" si="6"/>
        <v>0</v>
      </c>
    </row>
    <row r="75" spans="1:6" ht="12.75" customHeight="1">
      <c r="A75" s="33"/>
      <c r="B75" s="161" t="s">
        <v>20</v>
      </c>
      <c r="C75" s="82"/>
      <c r="D75" s="101">
        <f>SUM(D64:D74)</f>
        <v>18</v>
      </c>
      <c r="E75" s="158"/>
      <c r="F75" s="93"/>
    </row>
    <row r="76" spans="1:6" ht="12.75" customHeight="1">
      <c r="A76" s="33"/>
      <c r="B76" s="41"/>
      <c r="C76" s="84"/>
      <c r="D76" s="98"/>
      <c r="E76" s="95"/>
      <c r="F76" s="96"/>
    </row>
    <row r="77" spans="1:6" ht="114.75">
      <c r="A77" s="33">
        <f>+A61+1</f>
        <v>5</v>
      </c>
      <c r="B77" s="204" t="s">
        <v>564</v>
      </c>
      <c r="C77" s="118"/>
      <c r="D77" s="129"/>
      <c r="E77" s="125"/>
      <c r="F77" s="133"/>
    </row>
    <row r="78" spans="1:6" ht="12.75" customHeight="1">
      <c r="A78" s="33"/>
      <c r="B78" s="45"/>
      <c r="C78" s="81"/>
      <c r="D78" s="105"/>
      <c r="E78" s="105"/>
      <c r="F78" s="92"/>
    </row>
    <row r="79" spans="1:6" ht="12.75" customHeight="1">
      <c r="A79" s="33"/>
      <c r="B79" s="45" t="s">
        <v>81</v>
      </c>
      <c r="C79" s="81"/>
      <c r="D79" s="112"/>
      <c r="E79" s="105"/>
      <c r="F79" s="92"/>
    </row>
    <row r="80" spans="1:6" ht="12.75" customHeight="1">
      <c r="A80" s="33"/>
      <c r="B80" s="52" t="s">
        <v>82</v>
      </c>
      <c r="C80" s="81" t="s">
        <v>10</v>
      </c>
      <c r="D80" s="47">
        <v>6</v>
      </c>
      <c r="E80" s="158"/>
      <c r="F80" s="228">
        <f>D80*E80</f>
        <v>0</v>
      </c>
    </row>
    <row r="81" spans="1:6" ht="12.75" customHeight="1">
      <c r="A81" s="33"/>
      <c r="B81" s="161" t="s">
        <v>83</v>
      </c>
      <c r="C81" s="81" t="s">
        <v>10</v>
      </c>
      <c r="D81" s="47">
        <v>6</v>
      </c>
      <c r="E81" s="158"/>
      <c r="F81" s="93">
        <f t="shared" ref="F81:F84" si="7">D81*E81</f>
        <v>0</v>
      </c>
    </row>
    <row r="82" spans="1:6" ht="12.75" customHeight="1">
      <c r="A82" s="33"/>
      <c r="B82" s="161" t="s">
        <v>84</v>
      </c>
      <c r="C82" s="81" t="s">
        <v>10</v>
      </c>
      <c r="D82" s="47">
        <v>3</v>
      </c>
      <c r="E82" s="158"/>
      <c r="F82" s="93">
        <f t="shared" si="7"/>
        <v>0</v>
      </c>
    </row>
    <row r="83" spans="1:6" ht="12.75" customHeight="1">
      <c r="A83" s="33"/>
      <c r="B83" s="161" t="s">
        <v>85</v>
      </c>
      <c r="C83" s="81" t="s">
        <v>10</v>
      </c>
      <c r="D83" s="47">
        <v>1</v>
      </c>
      <c r="E83" s="158"/>
      <c r="F83" s="93">
        <f t="shared" si="7"/>
        <v>0</v>
      </c>
    </row>
    <row r="84" spans="1:6" ht="12.75" customHeight="1">
      <c r="A84" s="33"/>
      <c r="B84" s="161" t="s">
        <v>86</v>
      </c>
      <c r="C84" s="81" t="s">
        <v>10</v>
      </c>
      <c r="D84" s="47">
        <v>0</v>
      </c>
      <c r="E84" s="158"/>
      <c r="F84" s="93">
        <f t="shared" si="7"/>
        <v>0</v>
      </c>
    </row>
    <row r="85" spans="1:6" ht="12.75" customHeight="1">
      <c r="A85" s="33"/>
      <c r="B85" s="161" t="s">
        <v>87</v>
      </c>
      <c r="C85" s="81"/>
      <c r="D85" s="101"/>
      <c r="E85" s="158"/>
      <c r="F85" s="93"/>
    </row>
    <row r="86" spans="1:6" ht="12.75" customHeight="1">
      <c r="A86" s="33"/>
      <c r="B86" s="161" t="s">
        <v>88</v>
      </c>
      <c r="C86" s="81" t="s">
        <v>10</v>
      </c>
      <c r="D86" s="47">
        <f>+D53+D70-D102</f>
        <v>16</v>
      </c>
      <c r="E86" s="158"/>
      <c r="F86" s="93">
        <f t="shared" ref="F86:F90" si="8">D86*E86</f>
        <v>0</v>
      </c>
    </row>
    <row r="87" spans="1:6" ht="12.75" customHeight="1">
      <c r="A87" s="33"/>
      <c r="B87" s="161" t="s">
        <v>89</v>
      </c>
      <c r="C87" s="81" t="s">
        <v>10</v>
      </c>
      <c r="D87" s="47">
        <v>5</v>
      </c>
      <c r="E87" s="158"/>
      <c r="F87" s="93">
        <f t="shared" si="8"/>
        <v>0</v>
      </c>
    </row>
    <row r="88" spans="1:6" ht="12.75" customHeight="1">
      <c r="A88" s="33"/>
      <c r="B88" s="161" t="s">
        <v>90</v>
      </c>
      <c r="C88" s="81" t="s">
        <v>10</v>
      </c>
      <c r="D88" s="47">
        <v>1</v>
      </c>
      <c r="E88" s="158"/>
      <c r="F88" s="93">
        <f t="shared" si="8"/>
        <v>0</v>
      </c>
    </row>
    <row r="89" spans="1:6" ht="12.75" customHeight="1">
      <c r="A89" s="33"/>
      <c r="B89" s="161" t="s">
        <v>91</v>
      </c>
      <c r="C89" s="81" t="s">
        <v>10</v>
      </c>
      <c r="D89" s="47">
        <v>1</v>
      </c>
      <c r="E89" s="158"/>
      <c r="F89" s="93">
        <f t="shared" si="8"/>
        <v>0</v>
      </c>
    </row>
    <row r="90" spans="1:6" ht="15">
      <c r="A90" s="33"/>
      <c r="B90" s="161" t="s">
        <v>135</v>
      </c>
      <c r="C90" s="81" t="s">
        <v>10</v>
      </c>
      <c r="D90" s="47">
        <f>+D57+D74-D106</f>
        <v>3</v>
      </c>
      <c r="E90" s="158"/>
      <c r="F90" s="93">
        <f t="shared" si="8"/>
        <v>0</v>
      </c>
    </row>
    <row r="91" spans="1:6" ht="12.75" customHeight="1">
      <c r="A91" s="33"/>
      <c r="B91" s="161" t="s">
        <v>20</v>
      </c>
      <c r="C91" s="82"/>
      <c r="D91" s="101">
        <f>SUM(D80:D90)</f>
        <v>42</v>
      </c>
      <c r="E91" s="158"/>
      <c r="F91" s="93"/>
    </row>
    <row r="92" spans="1:6" ht="12.75" customHeight="1">
      <c r="A92" s="33"/>
      <c r="B92" s="52"/>
      <c r="C92" s="81"/>
      <c r="D92" s="94"/>
      <c r="E92" s="91"/>
      <c r="F92" s="128"/>
    </row>
    <row r="93" spans="1:6" ht="102">
      <c r="A93" s="33">
        <f>+A77+1</f>
        <v>6</v>
      </c>
      <c r="B93" s="52" t="s">
        <v>565</v>
      </c>
      <c r="C93" s="118"/>
      <c r="D93" s="129"/>
      <c r="E93" s="125"/>
      <c r="F93" s="133"/>
    </row>
    <row r="94" spans="1:6" ht="12.75" customHeight="1">
      <c r="A94" s="33"/>
      <c r="B94" s="45"/>
      <c r="C94" s="81"/>
      <c r="D94" s="105"/>
      <c r="E94" s="105"/>
      <c r="F94" s="92"/>
    </row>
    <row r="95" spans="1:6" ht="12.75" customHeight="1">
      <c r="A95" s="33"/>
      <c r="B95" s="45" t="s">
        <v>81</v>
      </c>
      <c r="C95" s="81"/>
      <c r="D95" s="112"/>
      <c r="E95" s="105"/>
      <c r="F95" s="92"/>
    </row>
    <row r="96" spans="1:6" ht="12.75" customHeight="1">
      <c r="A96" s="33"/>
      <c r="B96" s="52" t="s">
        <v>82</v>
      </c>
      <c r="C96" s="81" t="s">
        <v>10</v>
      </c>
      <c r="D96" s="47">
        <v>0</v>
      </c>
      <c r="E96" s="158"/>
      <c r="F96" s="228">
        <f>D96*E96</f>
        <v>0</v>
      </c>
    </row>
    <row r="97" spans="1:6" ht="12.75" customHeight="1">
      <c r="A97" s="33"/>
      <c r="B97" s="161" t="s">
        <v>83</v>
      </c>
      <c r="C97" s="81" t="s">
        <v>10</v>
      </c>
      <c r="D97" s="47">
        <v>1</v>
      </c>
      <c r="E97" s="158"/>
      <c r="F97" s="93">
        <f t="shared" ref="F97:F100" si="9">D97*E97</f>
        <v>0</v>
      </c>
    </row>
    <row r="98" spans="1:6" ht="12.75" customHeight="1">
      <c r="A98" s="33"/>
      <c r="B98" s="161" t="s">
        <v>84</v>
      </c>
      <c r="C98" s="81" t="s">
        <v>10</v>
      </c>
      <c r="D98" s="47">
        <v>0</v>
      </c>
      <c r="E98" s="158"/>
      <c r="F98" s="93">
        <f t="shared" si="9"/>
        <v>0</v>
      </c>
    </row>
    <row r="99" spans="1:6" ht="12.75" customHeight="1">
      <c r="A99" s="33"/>
      <c r="B99" s="161" t="s">
        <v>85</v>
      </c>
      <c r="C99" s="81" t="s">
        <v>10</v>
      </c>
      <c r="D99" s="47">
        <v>0</v>
      </c>
      <c r="E99" s="158"/>
      <c r="F99" s="93">
        <f t="shared" si="9"/>
        <v>0</v>
      </c>
    </row>
    <row r="100" spans="1:6" ht="12.75" customHeight="1">
      <c r="A100" s="33"/>
      <c r="B100" s="161" t="s">
        <v>86</v>
      </c>
      <c r="C100" s="81" t="s">
        <v>10</v>
      </c>
      <c r="D100" s="47">
        <v>1</v>
      </c>
      <c r="E100" s="158"/>
      <c r="F100" s="93">
        <f t="shared" si="9"/>
        <v>0</v>
      </c>
    </row>
    <row r="101" spans="1:6" ht="12.75" customHeight="1">
      <c r="A101" s="33"/>
      <c r="B101" s="161" t="s">
        <v>87</v>
      </c>
      <c r="C101" s="81"/>
      <c r="D101" s="101"/>
      <c r="E101" s="158"/>
      <c r="F101" s="93"/>
    </row>
    <row r="102" spans="1:6" ht="12.75" customHeight="1">
      <c r="A102" s="33"/>
      <c r="B102" s="161" t="s">
        <v>88</v>
      </c>
      <c r="C102" s="81" t="s">
        <v>10</v>
      </c>
      <c r="D102" s="47">
        <v>0</v>
      </c>
      <c r="E102" s="158"/>
      <c r="F102" s="93">
        <f t="shared" ref="F102:F106" si="10">D102*E102</f>
        <v>0</v>
      </c>
    </row>
    <row r="103" spans="1:6" ht="12.75" customHeight="1">
      <c r="A103" s="33"/>
      <c r="B103" s="161" t="s">
        <v>89</v>
      </c>
      <c r="C103" s="81" t="s">
        <v>10</v>
      </c>
      <c r="D103" s="47">
        <v>0</v>
      </c>
      <c r="E103" s="158"/>
      <c r="F103" s="93">
        <f t="shared" si="10"/>
        <v>0</v>
      </c>
    </row>
    <row r="104" spans="1:6" ht="12.75" customHeight="1">
      <c r="A104" s="33"/>
      <c r="B104" s="161" t="s">
        <v>90</v>
      </c>
      <c r="C104" s="81" t="s">
        <v>10</v>
      </c>
      <c r="D104" s="47">
        <v>10</v>
      </c>
      <c r="E104" s="158"/>
      <c r="F104" s="93">
        <f t="shared" si="10"/>
        <v>0</v>
      </c>
    </row>
    <row r="105" spans="1:6" ht="12.75" customHeight="1">
      <c r="A105" s="33"/>
      <c r="B105" s="161" t="s">
        <v>91</v>
      </c>
      <c r="C105" s="81" t="s">
        <v>10</v>
      </c>
      <c r="D105" s="47">
        <v>3</v>
      </c>
      <c r="E105" s="158"/>
      <c r="F105" s="93">
        <f t="shared" si="10"/>
        <v>0</v>
      </c>
    </row>
    <row r="106" spans="1:6" ht="15">
      <c r="A106" s="33"/>
      <c r="B106" s="161" t="s">
        <v>135</v>
      </c>
      <c r="C106" s="81" t="s">
        <v>10</v>
      </c>
      <c r="D106" s="47">
        <v>0</v>
      </c>
      <c r="E106" s="158"/>
      <c r="F106" s="93">
        <f t="shared" si="10"/>
        <v>0</v>
      </c>
    </row>
    <row r="107" spans="1:6" ht="12.75" customHeight="1">
      <c r="A107" s="33"/>
      <c r="B107" s="161" t="s">
        <v>20</v>
      </c>
      <c r="C107" s="82"/>
      <c r="D107" s="101">
        <f>SUM(D96:D106)</f>
        <v>15</v>
      </c>
      <c r="E107" s="158"/>
      <c r="F107" s="93"/>
    </row>
    <row r="108" spans="1:6" ht="12.75" customHeight="1">
      <c r="A108" s="33"/>
      <c r="B108" s="52"/>
      <c r="C108" s="84"/>
      <c r="D108" s="97"/>
      <c r="E108" s="125"/>
      <c r="F108" s="133"/>
    </row>
    <row r="109" spans="1:6" ht="114.75">
      <c r="A109" s="33">
        <f>+A93+1</f>
        <v>7</v>
      </c>
      <c r="B109" s="204" t="s">
        <v>566</v>
      </c>
      <c r="C109" s="118"/>
      <c r="D109" s="129"/>
      <c r="E109" s="125"/>
      <c r="F109" s="133"/>
    </row>
    <row r="110" spans="1:6" ht="12.75" customHeight="1">
      <c r="A110" s="33"/>
      <c r="B110" s="45"/>
      <c r="C110" s="81"/>
      <c r="D110" s="105"/>
      <c r="E110" s="105"/>
      <c r="F110" s="92"/>
    </row>
    <row r="111" spans="1:6" ht="12.75" customHeight="1">
      <c r="A111" s="33"/>
      <c r="B111" s="45" t="s">
        <v>81</v>
      </c>
      <c r="C111" s="81"/>
      <c r="D111" s="112"/>
      <c r="E111" s="105"/>
      <c r="F111" s="92"/>
    </row>
    <row r="112" spans="1:6" ht="12.75" customHeight="1">
      <c r="A112" s="33"/>
      <c r="B112" s="52" t="s">
        <v>82</v>
      </c>
      <c r="C112" s="81" t="s">
        <v>10</v>
      </c>
      <c r="D112" s="47">
        <v>2</v>
      </c>
      <c r="E112" s="158"/>
      <c r="F112" s="228">
        <f>D112*E112</f>
        <v>0</v>
      </c>
    </row>
    <row r="113" spans="1:6" ht="12.75" customHeight="1">
      <c r="A113" s="33"/>
      <c r="B113" s="161" t="s">
        <v>83</v>
      </c>
      <c r="C113" s="81" t="s">
        <v>10</v>
      </c>
      <c r="D113" s="47">
        <v>4</v>
      </c>
      <c r="E113" s="158"/>
      <c r="F113" s="93">
        <f t="shared" ref="F113:F116" si="11">D113*E113</f>
        <v>0</v>
      </c>
    </row>
    <row r="114" spans="1:6" ht="12.75" customHeight="1">
      <c r="A114" s="33"/>
      <c r="B114" s="161" t="s">
        <v>84</v>
      </c>
      <c r="C114" s="81" t="s">
        <v>10</v>
      </c>
      <c r="D114" s="47">
        <v>3</v>
      </c>
      <c r="E114" s="158"/>
      <c r="F114" s="93">
        <f t="shared" si="11"/>
        <v>0</v>
      </c>
    </row>
    <row r="115" spans="1:6" ht="12.75" customHeight="1">
      <c r="A115" s="33"/>
      <c r="B115" s="161" t="s">
        <v>85</v>
      </c>
      <c r="C115" s="81" t="s">
        <v>10</v>
      </c>
      <c r="D115" s="47">
        <v>0</v>
      </c>
      <c r="E115" s="158"/>
      <c r="F115" s="93">
        <f t="shared" si="11"/>
        <v>0</v>
      </c>
    </row>
    <row r="116" spans="1:6" ht="12.75" customHeight="1">
      <c r="A116" s="33"/>
      <c r="B116" s="161" t="s">
        <v>86</v>
      </c>
      <c r="C116" s="81" t="s">
        <v>10</v>
      </c>
      <c r="D116" s="47">
        <v>0</v>
      </c>
      <c r="E116" s="158"/>
      <c r="F116" s="93">
        <f t="shared" si="11"/>
        <v>0</v>
      </c>
    </row>
    <row r="117" spans="1:6" ht="12.75" customHeight="1">
      <c r="A117" s="33"/>
      <c r="B117" s="161" t="s">
        <v>87</v>
      </c>
      <c r="C117" s="81"/>
      <c r="D117" s="101"/>
      <c r="E117" s="158"/>
      <c r="F117" s="93"/>
    </row>
    <row r="118" spans="1:6" ht="12.75" customHeight="1">
      <c r="A118" s="33"/>
      <c r="B118" s="161" t="s">
        <v>88</v>
      </c>
      <c r="C118" s="81" t="s">
        <v>10</v>
      </c>
      <c r="D118" s="47">
        <f>+D70+D102-D135</f>
        <v>0</v>
      </c>
      <c r="E118" s="158"/>
      <c r="F118" s="93">
        <f t="shared" ref="F118:F122" si="12">D118*E118</f>
        <v>0</v>
      </c>
    </row>
    <row r="119" spans="1:6" ht="12.75" customHeight="1">
      <c r="A119" s="33"/>
      <c r="B119" s="161" t="s">
        <v>89</v>
      </c>
      <c r="C119" s="81" t="s">
        <v>10</v>
      </c>
      <c r="D119" s="47">
        <f>+D71+D103-D136</f>
        <v>2</v>
      </c>
      <c r="E119" s="158"/>
      <c r="F119" s="93">
        <f t="shared" si="12"/>
        <v>0</v>
      </c>
    </row>
    <row r="120" spans="1:6" ht="12.75" customHeight="1">
      <c r="A120" s="33"/>
      <c r="B120" s="161" t="s">
        <v>90</v>
      </c>
      <c r="C120" s="81" t="s">
        <v>10</v>
      </c>
      <c r="D120" s="47">
        <v>2</v>
      </c>
      <c r="E120" s="158"/>
      <c r="F120" s="93">
        <f t="shared" si="12"/>
        <v>0</v>
      </c>
    </row>
    <row r="121" spans="1:6" ht="12.75" customHeight="1">
      <c r="A121" s="33"/>
      <c r="B121" s="161" t="s">
        <v>91</v>
      </c>
      <c r="C121" s="81" t="s">
        <v>10</v>
      </c>
      <c r="D121" s="47">
        <v>1</v>
      </c>
      <c r="E121" s="158"/>
      <c r="F121" s="93">
        <f t="shared" si="12"/>
        <v>0</v>
      </c>
    </row>
    <row r="122" spans="1:6" ht="15">
      <c r="A122" s="33"/>
      <c r="B122" s="161" t="s">
        <v>135</v>
      </c>
      <c r="C122" s="81" t="s">
        <v>10</v>
      </c>
      <c r="D122" s="47">
        <f>+D74+D106-D139</f>
        <v>0</v>
      </c>
      <c r="E122" s="158"/>
      <c r="F122" s="93">
        <f t="shared" si="12"/>
        <v>0</v>
      </c>
    </row>
    <row r="123" spans="1:6" ht="12.75" customHeight="1">
      <c r="A123" s="33"/>
      <c r="B123" s="161" t="s">
        <v>20</v>
      </c>
      <c r="C123" s="82"/>
      <c r="D123" s="101">
        <f>SUM(D112:D122)</f>
        <v>14</v>
      </c>
      <c r="E123" s="158"/>
      <c r="F123" s="93"/>
    </row>
    <row r="124" spans="1:6" ht="12.75" customHeight="1">
      <c r="A124" s="33"/>
      <c r="B124" s="52"/>
      <c r="C124" s="81"/>
      <c r="D124" s="94"/>
      <c r="E124" s="91"/>
      <c r="F124" s="128"/>
    </row>
    <row r="125" spans="1:6" ht="102">
      <c r="A125" s="33">
        <f>+A109+1</f>
        <v>8</v>
      </c>
      <c r="B125" s="52" t="s">
        <v>567</v>
      </c>
      <c r="C125" s="118"/>
      <c r="D125" s="129"/>
      <c r="E125" s="125"/>
      <c r="F125" s="133"/>
    </row>
    <row r="126" spans="1:6" ht="15">
      <c r="A126" s="33"/>
      <c r="B126" s="52"/>
      <c r="C126" s="118"/>
      <c r="D126" s="129"/>
      <c r="E126" s="125"/>
      <c r="F126" s="133"/>
    </row>
    <row r="127" spans="1:6" ht="12.75" customHeight="1">
      <c r="A127" s="33"/>
      <c r="B127" s="45"/>
      <c r="C127" s="81"/>
      <c r="D127" s="105"/>
      <c r="E127" s="105"/>
      <c r="F127" s="92"/>
    </row>
    <row r="128" spans="1:6" ht="12.75" customHeight="1">
      <c r="A128" s="33"/>
      <c r="B128" s="45" t="s">
        <v>81</v>
      </c>
      <c r="C128" s="81"/>
      <c r="D128" s="112"/>
      <c r="E128" s="105"/>
      <c r="F128" s="92"/>
    </row>
    <row r="129" spans="1:6" ht="12.75" customHeight="1">
      <c r="A129" s="33"/>
      <c r="B129" s="52" t="s">
        <v>82</v>
      </c>
      <c r="C129" s="81" t="s">
        <v>10</v>
      </c>
      <c r="D129" s="47">
        <v>1</v>
      </c>
      <c r="E129" s="158"/>
      <c r="F129" s="228">
        <f>D129*E129</f>
        <v>0</v>
      </c>
    </row>
    <row r="130" spans="1:6" ht="12.75" customHeight="1">
      <c r="A130" s="33"/>
      <c r="B130" s="161" t="s">
        <v>83</v>
      </c>
      <c r="C130" s="81" t="s">
        <v>10</v>
      </c>
      <c r="D130" s="47">
        <v>0</v>
      </c>
      <c r="E130" s="158"/>
      <c r="F130" s="93">
        <f t="shared" ref="F130:F133" si="13">D130*E130</f>
        <v>0</v>
      </c>
    </row>
    <row r="131" spans="1:6" ht="12.75" customHeight="1">
      <c r="A131" s="33"/>
      <c r="B131" s="161" t="s">
        <v>84</v>
      </c>
      <c r="C131" s="81" t="s">
        <v>10</v>
      </c>
      <c r="D131" s="47">
        <v>0</v>
      </c>
      <c r="E131" s="158"/>
      <c r="F131" s="93">
        <f t="shared" si="13"/>
        <v>0</v>
      </c>
    </row>
    <row r="132" spans="1:6" ht="12.75" customHeight="1">
      <c r="A132" s="33"/>
      <c r="B132" s="161" t="s">
        <v>85</v>
      </c>
      <c r="C132" s="81" t="s">
        <v>10</v>
      </c>
      <c r="D132" s="47">
        <v>0</v>
      </c>
      <c r="E132" s="158"/>
      <c r="F132" s="93">
        <f t="shared" si="13"/>
        <v>0</v>
      </c>
    </row>
    <row r="133" spans="1:6" ht="12.75" customHeight="1">
      <c r="A133" s="33"/>
      <c r="B133" s="161" t="s">
        <v>86</v>
      </c>
      <c r="C133" s="81" t="s">
        <v>10</v>
      </c>
      <c r="D133" s="47">
        <v>0</v>
      </c>
      <c r="E133" s="158"/>
      <c r="F133" s="93">
        <f t="shared" si="13"/>
        <v>0</v>
      </c>
    </row>
    <row r="134" spans="1:6" ht="12.75" customHeight="1">
      <c r="A134" s="33"/>
      <c r="B134" s="161" t="s">
        <v>87</v>
      </c>
      <c r="C134" s="81"/>
      <c r="D134" s="101"/>
      <c r="E134" s="158"/>
      <c r="F134" s="93"/>
    </row>
    <row r="135" spans="1:6" ht="12.75" customHeight="1">
      <c r="A135" s="33"/>
      <c r="B135" s="161" t="s">
        <v>88</v>
      </c>
      <c r="C135" s="81" t="s">
        <v>10</v>
      </c>
      <c r="D135" s="47">
        <v>0</v>
      </c>
      <c r="E135" s="158"/>
      <c r="F135" s="93">
        <f t="shared" ref="F135:F139" si="14">D135*E135</f>
        <v>0</v>
      </c>
    </row>
    <row r="136" spans="1:6" ht="12.75" customHeight="1">
      <c r="A136" s="33"/>
      <c r="B136" s="161" t="s">
        <v>89</v>
      </c>
      <c r="C136" s="81" t="s">
        <v>10</v>
      </c>
      <c r="D136" s="47">
        <v>0</v>
      </c>
      <c r="E136" s="158"/>
      <c r="F136" s="93">
        <f t="shared" si="14"/>
        <v>0</v>
      </c>
    </row>
    <row r="137" spans="1:6" ht="12.75" customHeight="1">
      <c r="A137" s="33"/>
      <c r="B137" s="161" t="s">
        <v>90</v>
      </c>
      <c r="C137" s="81" t="s">
        <v>10</v>
      </c>
      <c r="D137" s="47">
        <v>8</v>
      </c>
      <c r="E137" s="158"/>
      <c r="F137" s="93">
        <f t="shared" si="14"/>
        <v>0</v>
      </c>
    </row>
    <row r="138" spans="1:6" ht="12.75" customHeight="1">
      <c r="A138" s="33"/>
      <c r="B138" s="161" t="s">
        <v>91</v>
      </c>
      <c r="C138" s="81" t="s">
        <v>10</v>
      </c>
      <c r="D138" s="47">
        <v>0</v>
      </c>
      <c r="E138" s="158"/>
      <c r="F138" s="93">
        <f t="shared" si="14"/>
        <v>0</v>
      </c>
    </row>
    <row r="139" spans="1:6" ht="15">
      <c r="A139" s="33"/>
      <c r="B139" s="161" t="s">
        <v>135</v>
      </c>
      <c r="C139" s="81" t="s">
        <v>10</v>
      </c>
      <c r="D139" s="47">
        <v>0</v>
      </c>
      <c r="E139" s="158"/>
      <c r="F139" s="93">
        <f t="shared" si="14"/>
        <v>0</v>
      </c>
    </row>
    <row r="140" spans="1:6" ht="12.75" customHeight="1">
      <c r="A140" s="33"/>
      <c r="B140" s="161" t="s">
        <v>20</v>
      </c>
      <c r="C140" s="82"/>
      <c r="D140" s="101">
        <f>SUM(D129:D139)</f>
        <v>9</v>
      </c>
      <c r="E140" s="158"/>
      <c r="F140" s="93"/>
    </row>
    <row r="141" spans="1:6" ht="12.75" customHeight="1">
      <c r="A141" s="33"/>
      <c r="B141" s="52"/>
      <c r="C141" s="84"/>
      <c r="D141" s="97"/>
      <c r="E141" s="125"/>
      <c r="F141" s="133"/>
    </row>
    <row r="142" spans="1:6" ht="38.25">
      <c r="A142" s="33">
        <f>A125+1</f>
        <v>9</v>
      </c>
      <c r="B142" s="48" t="s">
        <v>19</v>
      </c>
      <c r="C142" s="119"/>
      <c r="D142" s="125"/>
      <c r="E142" s="125"/>
      <c r="F142" s="133"/>
    </row>
    <row r="143" spans="1:6" ht="12.75" customHeight="1">
      <c r="A143" s="33"/>
      <c r="B143" s="45"/>
      <c r="C143" s="81"/>
      <c r="D143" s="105"/>
      <c r="E143" s="105"/>
      <c r="F143" s="92"/>
    </row>
    <row r="144" spans="1:6" ht="12.75" customHeight="1">
      <c r="A144" s="33"/>
      <c r="B144" s="45" t="s">
        <v>81</v>
      </c>
      <c r="C144" s="81"/>
      <c r="D144" s="112"/>
      <c r="E144" s="105"/>
      <c r="F144" s="92"/>
    </row>
    <row r="145" spans="1:6" ht="12.75" customHeight="1">
      <c r="A145" s="33"/>
      <c r="B145" s="52" t="s">
        <v>82</v>
      </c>
      <c r="C145" s="81" t="s">
        <v>10</v>
      </c>
      <c r="D145" s="47">
        <v>0</v>
      </c>
      <c r="E145" s="158"/>
      <c r="F145" s="228">
        <f>D145*E145</f>
        <v>0</v>
      </c>
    </row>
    <row r="146" spans="1:6" ht="12.75" customHeight="1">
      <c r="A146" s="33"/>
      <c r="B146" s="161" t="s">
        <v>83</v>
      </c>
      <c r="C146" s="81" t="s">
        <v>10</v>
      </c>
      <c r="D146" s="47">
        <v>0</v>
      </c>
      <c r="E146" s="158"/>
      <c r="F146" s="93">
        <f t="shared" ref="F146:F149" si="15">D146*E146</f>
        <v>0</v>
      </c>
    </row>
    <row r="147" spans="1:6" ht="12.75" customHeight="1">
      <c r="A147" s="33"/>
      <c r="B147" s="161" t="s">
        <v>84</v>
      </c>
      <c r="C147" s="81" t="s">
        <v>10</v>
      </c>
      <c r="D147" s="47">
        <v>0</v>
      </c>
      <c r="E147" s="158"/>
      <c r="F147" s="93">
        <f t="shared" si="15"/>
        <v>0</v>
      </c>
    </row>
    <row r="148" spans="1:6" ht="12.75" customHeight="1">
      <c r="A148" s="33"/>
      <c r="B148" s="161" t="s">
        <v>85</v>
      </c>
      <c r="C148" s="81" t="s">
        <v>10</v>
      </c>
      <c r="D148" s="47">
        <v>1</v>
      </c>
      <c r="E148" s="158"/>
      <c r="F148" s="93">
        <f t="shared" si="15"/>
        <v>0</v>
      </c>
    </row>
    <row r="149" spans="1:6" ht="12.75" customHeight="1">
      <c r="A149" s="33"/>
      <c r="B149" s="161" t="s">
        <v>86</v>
      </c>
      <c r="C149" s="81" t="s">
        <v>10</v>
      </c>
      <c r="D149" s="47">
        <v>0</v>
      </c>
      <c r="E149" s="158"/>
      <c r="F149" s="93">
        <f t="shared" si="15"/>
        <v>0</v>
      </c>
    </row>
    <row r="150" spans="1:6" ht="12.75" customHeight="1">
      <c r="A150" s="33"/>
      <c r="B150" s="161" t="s">
        <v>87</v>
      </c>
      <c r="C150" s="81"/>
      <c r="D150" s="101"/>
      <c r="E150" s="158"/>
      <c r="F150" s="93"/>
    </row>
    <row r="151" spans="1:6" ht="12.75" customHeight="1">
      <c r="A151" s="33"/>
      <c r="B151" s="161" t="s">
        <v>88</v>
      </c>
      <c r="C151" s="81" t="s">
        <v>10</v>
      </c>
      <c r="D151" s="47">
        <v>0</v>
      </c>
      <c r="E151" s="158"/>
      <c r="F151" s="93">
        <f t="shared" ref="F151:F155" si="16">D151*E151</f>
        <v>0</v>
      </c>
    </row>
    <row r="152" spans="1:6" ht="12.75" customHeight="1">
      <c r="A152" s="33"/>
      <c r="B152" s="161" t="s">
        <v>89</v>
      </c>
      <c r="C152" s="81" t="s">
        <v>10</v>
      </c>
      <c r="D152" s="47">
        <v>0</v>
      </c>
      <c r="E152" s="158"/>
      <c r="F152" s="93">
        <f t="shared" si="16"/>
        <v>0</v>
      </c>
    </row>
    <row r="153" spans="1:6" ht="12.75" customHeight="1">
      <c r="A153" s="33"/>
      <c r="B153" s="161" t="s">
        <v>90</v>
      </c>
      <c r="C153" s="81" t="s">
        <v>10</v>
      </c>
      <c r="D153" s="47">
        <v>0</v>
      </c>
      <c r="E153" s="158"/>
      <c r="F153" s="93">
        <f t="shared" si="16"/>
        <v>0</v>
      </c>
    </row>
    <row r="154" spans="1:6" ht="12.75" customHeight="1">
      <c r="A154" s="33"/>
      <c r="B154" s="161" t="s">
        <v>91</v>
      </c>
      <c r="C154" s="81" t="s">
        <v>10</v>
      </c>
      <c r="D154" s="47">
        <v>0</v>
      </c>
      <c r="E154" s="158"/>
      <c r="F154" s="93">
        <f t="shared" si="16"/>
        <v>0</v>
      </c>
    </row>
    <row r="155" spans="1:6" ht="12.75" customHeight="1">
      <c r="A155" s="33"/>
      <c r="B155" s="161" t="s">
        <v>135</v>
      </c>
      <c r="C155" s="81" t="s">
        <v>10</v>
      </c>
      <c r="D155" s="47">
        <v>1</v>
      </c>
      <c r="E155" s="158"/>
      <c r="F155" s="93">
        <f t="shared" si="16"/>
        <v>0</v>
      </c>
    </row>
    <row r="156" spans="1:6" ht="12.75" customHeight="1">
      <c r="A156" s="33"/>
      <c r="B156" s="161" t="s">
        <v>20</v>
      </c>
      <c r="C156" s="82"/>
      <c r="D156" s="101">
        <f>SUM(D145:D155)</f>
        <v>2</v>
      </c>
      <c r="E156" s="158"/>
      <c r="F156" s="93"/>
    </row>
    <row r="157" spans="1:6" ht="12.75" customHeight="1">
      <c r="A157" s="33"/>
      <c r="B157" s="20"/>
      <c r="C157" s="81"/>
      <c r="D157" s="91"/>
      <c r="E157" s="135"/>
      <c r="F157" s="96"/>
    </row>
    <row r="158" spans="1:6" ht="12.75" customHeight="1">
      <c r="A158" s="33"/>
      <c r="B158" s="20" t="s">
        <v>62</v>
      </c>
      <c r="C158" s="81"/>
      <c r="D158" s="105"/>
      <c r="E158" s="106"/>
      <c r="F158" s="93"/>
    </row>
    <row r="159" spans="1:6" ht="12.75" customHeight="1">
      <c r="A159" s="33"/>
      <c r="B159" s="186"/>
      <c r="C159" s="81"/>
      <c r="D159" s="101"/>
      <c r="E159" s="102"/>
      <c r="F159" s="103"/>
    </row>
    <row r="160" spans="1:6" ht="12.75" customHeight="1">
      <c r="A160" s="33"/>
      <c r="B160" s="45" t="s">
        <v>81</v>
      </c>
      <c r="C160" s="81"/>
      <c r="D160" s="105"/>
      <c r="E160" s="105"/>
      <c r="F160" s="92"/>
    </row>
    <row r="161" spans="1:6" ht="12.75" customHeight="1">
      <c r="A161" s="33"/>
      <c r="B161" s="52" t="s">
        <v>82</v>
      </c>
      <c r="C161" s="84"/>
      <c r="D161" s="101"/>
      <c r="E161" s="99"/>
      <c r="F161" s="228">
        <f>+F15+F31+F128+F31+F47+F64+F80+F96+F112+F129+F145</f>
        <v>0</v>
      </c>
    </row>
    <row r="162" spans="1:6" ht="12.75" customHeight="1">
      <c r="A162" s="33"/>
      <c r="B162" s="161" t="s">
        <v>83</v>
      </c>
      <c r="C162" s="84"/>
      <c r="D162" s="101"/>
      <c r="E162" s="99"/>
      <c r="F162" s="228">
        <f>+F16+F32+F129+F32+F48+F65+F81+F97+F113+F130+F146</f>
        <v>0</v>
      </c>
    </row>
    <row r="163" spans="1:6" ht="12.75" customHeight="1">
      <c r="A163" s="33"/>
      <c r="B163" s="161" t="s">
        <v>84</v>
      </c>
      <c r="C163" s="84"/>
      <c r="D163" s="101"/>
      <c r="E163" s="99"/>
      <c r="F163" s="228">
        <f>+F17+F33+F130+F33+F49+F66+F82+F98+F114+F131+F147</f>
        <v>0</v>
      </c>
    </row>
    <row r="164" spans="1:6" ht="12.75" customHeight="1">
      <c r="A164" s="33"/>
      <c r="B164" s="161" t="s">
        <v>85</v>
      </c>
      <c r="C164" s="84"/>
      <c r="D164" s="101"/>
      <c r="E164" s="99"/>
      <c r="F164" s="228">
        <f>+F18+F34+F131+F34+F50+F67+F83+F99+F115+F132+F148</f>
        <v>0</v>
      </c>
    </row>
    <row r="165" spans="1:6" ht="12.75" customHeight="1">
      <c r="A165" s="33"/>
      <c r="B165" s="161" t="s">
        <v>86</v>
      </c>
      <c r="C165" s="84"/>
      <c r="D165" s="101"/>
      <c r="E165" s="99"/>
      <c r="F165" s="228">
        <f>+F19+F35+F132+F35+F51+F68+F84+F100+F116+F133+F149</f>
        <v>0</v>
      </c>
    </row>
    <row r="166" spans="1:6" ht="12.75" customHeight="1">
      <c r="A166" s="33"/>
      <c r="B166" s="161" t="s">
        <v>87</v>
      </c>
      <c r="C166" s="84"/>
      <c r="D166" s="101"/>
      <c r="E166" s="158"/>
      <c r="F166" s="228"/>
    </row>
    <row r="167" spans="1:6" ht="12.75" customHeight="1">
      <c r="A167" s="33"/>
      <c r="B167" s="161" t="s">
        <v>88</v>
      </c>
      <c r="C167" s="84"/>
      <c r="D167" s="101"/>
      <c r="E167" s="158"/>
      <c r="F167" s="228">
        <f>+F21+F37+F134+F37+F53+F70+F86+F102+F118+F135+F151</f>
        <v>0</v>
      </c>
    </row>
    <row r="168" spans="1:6" ht="12.75" customHeight="1">
      <c r="A168" s="33"/>
      <c r="B168" s="161" t="s">
        <v>89</v>
      </c>
      <c r="C168" s="84"/>
      <c r="D168" s="101"/>
      <c r="E168" s="158"/>
      <c r="F168" s="228">
        <f>+F22+F38+F135+F38+F54+F71+F87+F103+F119+F136+F152</f>
        <v>0</v>
      </c>
    </row>
    <row r="169" spans="1:6" ht="12.75" customHeight="1">
      <c r="A169" s="33"/>
      <c r="B169" s="161" t="s">
        <v>90</v>
      </c>
      <c r="C169" s="84"/>
      <c r="D169" s="101"/>
      <c r="E169" s="158"/>
      <c r="F169" s="228">
        <f>+F23+F39+F136+F39+F55+F72+F88+F104+F120+F137+F153</f>
        <v>0</v>
      </c>
    </row>
    <row r="170" spans="1:6" ht="12.75" customHeight="1">
      <c r="A170" s="33"/>
      <c r="B170" s="161" t="s">
        <v>91</v>
      </c>
      <c r="C170" s="84"/>
      <c r="D170" s="101"/>
      <c r="E170" s="158"/>
      <c r="F170" s="228">
        <f>+F24+F40+F137+F40+F56+F73+F89+F105+F121+F138+F154</f>
        <v>0</v>
      </c>
    </row>
    <row r="171" spans="1:6" ht="12.75" customHeight="1">
      <c r="A171" s="33"/>
      <c r="B171" s="161" t="s">
        <v>135</v>
      </c>
      <c r="C171" s="84"/>
      <c r="D171" s="101"/>
      <c r="E171" s="158"/>
      <c r="F171" s="228">
        <f>+F25+F41+F138+F41+F57+F74+F90+F106+F122+F139+F155</f>
        <v>0</v>
      </c>
    </row>
    <row r="172" spans="1:6" ht="12.75" customHeight="1">
      <c r="A172" s="33"/>
      <c r="B172" s="20"/>
      <c r="C172" s="81"/>
      <c r="D172" s="91"/>
      <c r="E172" s="135"/>
      <c r="F172" s="96"/>
    </row>
    <row r="173" spans="1:6" ht="12.75" customHeight="1">
      <c r="A173" s="33"/>
      <c r="B173" s="20"/>
      <c r="C173" s="56"/>
      <c r="D173" s="30"/>
      <c r="E173" s="30"/>
      <c r="F173" s="154"/>
    </row>
    <row r="174" spans="1:6" ht="12.75" customHeight="1" thickBot="1">
      <c r="A174" s="249" t="s">
        <v>35</v>
      </c>
      <c r="B174" s="254" t="s">
        <v>8</v>
      </c>
      <c r="C174" s="251"/>
      <c r="D174" s="256"/>
      <c r="E174" s="157" t="s">
        <v>33</v>
      </c>
      <c r="F174" s="75">
        <f>SUM(F161:F171)</f>
        <v>0</v>
      </c>
    </row>
    <row r="175" spans="1:6" ht="12.75" customHeight="1" thickTop="1">
      <c r="A175" s="33"/>
      <c r="B175" s="20"/>
      <c r="C175" s="86"/>
      <c r="D175" s="91"/>
      <c r="E175" s="91"/>
      <c r="F175" s="128"/>
    </row>
    <row r="176" spans="1:6" ht="12.75" customHeight="1">
      <c r="A176" s="33"/>
      <c r="B176" s="20"/>
      <c r="C176" s="86"/>
      <c r="D176" s="91"/>
      <c r="E176" s="91"/>
      <c r="F176" s="128"/>
    </row>
    <row r="177" spans="1:6" ht="12.75" customHeight="1">
      <c r="A177" s="33"/>
      <c r="B177" s="20"/>
      <c r="C177" s="86"/>
      <c r="D177" s="91"/>
      <c r="E177" s="91"/>
      <c r="F177" s="128"/>
    </row>
    <row r="178" spans="1:6" ht="12.75" customHeight="1">
      <c r="A178" s="33"/>
      <c r="B178" s="20"/>
      <c r="C178" s="86"/>
      <c r="D178" s="91"/>
      <c r="E178" s="91"/>
      <c r="F178" s="128"/>
    </row>
    <row r="179" spans="1:6" ht="12.75" customHeight="1">
      <c r="A179" s="33"/>
      <c r="B179" s="20"/>
      <c r="C179" s="86"/>
      <c r="D179" s="91"/>
      <c r="E179" s="91"/>
      <c r="F179" s="128"/>
    </row>
    <row r="180" spans="1:6" ht="12.75" customHeight="1">
      <c r="A180" s="33"/>
      <c r="B180" s="20"/>
      <c r="C180" s="86"/>
      <c r="D180" s="91"/>
      <c r="E180" s="91"/>
      <c r="F180" s="128"/>
    </row>
    <row r="181" spans="1:6" ht="12.75" customHeight="1">
      <c r="A181" s="33"/>
      <c r="B181" s="20"/>
      <c r="C181" s="86"/>
      <c r="D181" s="91"/>
      <c r="E181" s="91"/>
      <c r="F181" s="128"/>
    </row>
    <row r="182" spans="1:6" ht="12.75" customHeight="1">
      <c r="A182" s="33"/>
      <c r="B182" s="20"/>
      <c r="C182" s="86"/>
      <c r="D182" s="91"/>
      <c r="E182" s="91"/>
      <c r="F182" s="128"/>
    </row>
    <row r="183" spans="1:6" ht="12.75" customHeight="1">
      <c r="A183" s="33"/>
      <c r="B183" s="20"/>
      <c r="C183" s="86"/>
      <c r="D183" s="91"/>
      <c r="E183" s="91"/>
      <c r="F183" s="128"/>
    </row>
    <row r="184" spans="1:6" ht="12.75" customHeight="1">
      <c r="A184" s="33"/>
      <c r="B184" s="20"/>
      <c r="C184" s="86"/>
      <c r="D184" s="91"/>
      <c r="E184" s="91"/>
      <c r="F184" s="128"/>
    </row>
    <row r="185" spans="1:6" ht="12.75" customHeight="1">
      <c r="A185" s="33"/>
      <c r="B185" s="20"/>
      <c r="C185" s="86"/>
      <c r="D185" s="91"/>
      <c r="E185" s="91"/>
      <c r="F185" s="128"/>
    </row>
    <row r="186" spans="1:6" ht="12.75" customHeight="1">
      <c r="A186" s="33"/>
      <c r="B186" s="20"/>
      <c r="C186" s="86"/>
      <c r="D186" s="91"/>
      <c r="E186" s="91"/>
      <c r="F186" s="128"/>
    </row>
    <row r="187" spans="1:6" ht="12.75" customHeight="1">
      <c r="A187" s="33"/>
      <c r="B187" s="20"/>
      <c r="C187" s="86"/>
      <c r="D187" s="91"/>
      <c r="E187" s="91"/>
      <c r="F187" s="128"/>
    </row>
    <row r="188" spans="1:6" ht="12.75" customHeight="1">
      <c r="A188" s="33"/>
      <c r="B188" s="20"/>
      <c r="C188" s="86"/>
      <c r="D188" s="91"/>
      <c r="E188" s="91"/>
      <c r="F188" s="128"/>
    </row>
    <row r="189" spans="1:6" ht="12.75" customHeight="1">
      <c r="A189" s="33"/>
      <c r="B189" s="20"/>
      <c r="C189" s="86"/>
      <c r="D189" s="91"/>
      <c r="E189" s="91"/>
      <c r="F189" s="128"/>
    </row>
    <row r="190" spans="1:6" ht="12.75" customHeight="1">
      <c r="A190" s="33"/>
      <c r="B190" s="20"/>
      <c r="C190" s="86"/>
      <c r="D190" s="91"/>
      <c r="E190" s="91"/>
      <c r="F190" s="128"/>
    </row>
    <row r="191" spans="1:6" ht="12.75" customHeight="1">
      <c r="A191" s="33"/>
      <c r="B191" s="20"/>
      <c r="C191" s="86"/>
      <c r="D191" s="91"/>
      <c r="E191" s="91"/>
      <c r="F191" s="128"/>
    </row>
    <row r="192" spans="1:6" ht="12.75" customHeight="1">
      <c r="A192" s="33"/>
      <c r="B192" s="20"/>
      <c r="C192" s="86"/>
      <c r="D192" s="91"/>
      <c r="E192" s="91"/>
      <c r="F192" s="128"/>
    </row>
    <row r="193" spans="1:6" ht="12.75" customHeight="1">
      <c r="A193" s="33"/>
      <c r="B193" s="20"/>
      <c r="C193" s="86"/>
      <c r="D193" s="91"/>
      <c r="E193" s="91"/>
      <c r="F193" s="128"/>
    </row>
    <row r="194" spans="1:6" ht="12.75" customHeight="1">
      <c r="A194" s="33"/>
      <c r="B194" s="20"/>
      <c r="C194" s="86"/>
      <c r="D194" s="91"/>
      <c r="E194" s="91"/>
      <c r="F194" s="128"/>
    </row>
    <row r="195" spans="1:6" ht="12.75" customHeight="1">
      <c r="A195" s="33"/>
      <c r="B195" s="20"/>
      <c r="C195" s="86"/>
      <c r="D195" s="91"/>
      <c r="E195" s="91"/>
      <c r="F195" s="128"/>
    </row>
    <row r="196" spans="1:6" ht="12.75" customHeight="1">
      <c r="A196" s="33"/>
      <c r="B196" s="20"/>
      <c r="C196" s="86"/>
      <c r="D196" s="91"/>
      <c r="E196" s="91"/>
      <c r="F196" s="128"/>
    </row>
    <row r="197" spans="1:6" ht="15">
      <c r="A197" s="33"/>
      <c r="B197" s="20"/>
      <c r="C197" s="86"/>
      <c r="D197" s="91"/>
      <c r="E197" s="91"/>
      <c r="F197" s="128"/>
    </row>
    <row r="198" spans="1:6" ht="12.75" customHeight="1">
      <c r="A198" s="33"/>
      <c r="B198" s="20"/>
      <c r="C198" s="86"/>
      <c r="D198" s="91"/>
      <c r="E198" s="91"/>
      <c r="F198" s="128"/>
    </row>
    <row r="199" spans="1:6" ht="12.75" customHeight="1">
      <c r="A199" s="33"/>
      <c r="B199" s="20"/>
      <c r="C199" s="81"/>
      <c r="D199" s="91"/>
      <c r="E199" s="91"/>
      <c r="F199" s="128"/>
    </row>
  </sheetData>
  <conditionalFormatting sqref="E14:E155">
    <cfRule type="cellIs" dxfId="10"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J183"/>
  <sheetViews>
    <sheetView showZeros="0" topLeftCell="A6" workbookViewId="0">
      <selection activeCell="E15" sqref="E15:E156"/>
    </sheetView>
  </sheetViews>
  <sheetFormatPr defaultRowHeight="12.75" customHeight="1"/>
  <cols>
    <col min="1" max="1" width="4.7109375" style="57" customWidth="1"/>
    <col min="2" max="2" width="40.85546875" customWidth="1"/>
    <col min="3" max="3" width="4.7109375" style="80" customWidth="1"/>
    <col min="4" max="4" width="11.7109375" style="111" customWidth="1"/>
    <col min="5" max="5" width="11.7109375" style="112" customWidth="1"/>
    <col min="6" max="6" width="12.7109375" style="113" customWidth="1"/>
    <col min="7" max="7" width="4.7109375" style="113" customWidth="1"/>
    <col min="10" max="10" width="0" hidden="1"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67" t="str">
        <f>+kan!B1</f>
        <v>IZGRADNJA KANALIZACIJSKEGA SISTEMA NA OBMOČJU</v>
      </c>
    </row>
    <row r="2" spans="1:7" ht="12.75" customHeight="1">
      <c r="B2" s="67" t="str">
        <f>+kan!B2</f>
        <v>AGLOMERACIJE HRVATINI - KANALIZACIJA KOLOMBAN PROTI</v>
      </c>
    </row>
    <row r="3" spans="1:7" ht="12.75" customHeight="1">
      <c r="B3" s="67" t="str">
        <f>+kan!B3</f>
        <v>CEREJU IN BOŽIČI PROTI PREMANČANU</v>
      </c>
    </row>
    <row r="4" spans="1:7" ht="12.75" customHeight="1">
      <c r="B4" s="67">
        <f>+kan!B4</f>
        <v>0</v>
      </c>
    </row>
    <row r="5" spans="1:7" ht="12.75" customHeight="1">
      <c r="B5" s="67" t="str">
        <f>+kan!B5</f>
        <v xml:space="preserve">FEKALNA KANALIZACIJA </v>
      </c>
    </row>
    <row r="6" spans="1:7" ht="12.75" customHeight="1" thickBot="1"/>
    <row r="7" spans="1:7" ht="16.5" thickBot="1">
      <c r="A7" s="22" t="s">
        <v>37</v>
      </c>
      <c r="B7" s="470" t="s">
        <v>36</v>
      </c>
      <c r="C7" s="81"/>
      <c r="D7" s="105"/>
      <c r="E7" s="105"/>
      <c r="F7" s="92"/>
      <c r="G7" s="92"/>
    </row>
    <row r="8" spans="1:7" ht="12.75" customHeight="1">
      <c r="A8" s="33"/>
      <c r="B8" s="34"/>
      <c r="C8" s="81"/>
      <c r="D8" s="105"/>
      <c r="E8" s="105"/>
      <c r="F8" s="92"/>
      <c r="G8" s="92"/>
    </row>
    <row r="9" spans="1:7" ht="15">
      <c r="A9" s="234" t="s">
        <v>122</v>
      </c>
      <c r="B9" s="235" t="s">
        <v>123</v>
      </c>
      <c r="C9" s="235" t="s">
        <v>124</v>
      </c>
      <c r="D9" s="236" t="s">
        <v>125</v>
      </c>
      <c r="E9" s="237" t="s">
        <v>126</v>
      </c>
      <c r="F9" s="238" t="s">
        <v>127</v>
      </c>
      <c r="G9" s="92"/>
    </row>
    <row r="10" spans="1:7" ht="15.75" thickBot="1">
      <c r="A10" s="239"/>
      <c r="B10" s="240"/>
      <c r="C10" s="240" t="s">
        <v>128</v>
      </c>
      <c r="D10" s="241"/>
      <c r="E10" s="242" t="s">
        <v>129</v>
      </c>
      <c r="F10" s="243" t="s">
        <v>130</v>
      </c>
      <c r="G10" s="55"/>
    </row>
    <row r="11" spans="1:7" ht="15">
      <c r="A11" s="244"/>
      <c r="B11" s="245"/>
      <c r="C11" s="245"/>
      <c r="D11" s="246"/>
      <c r="E11" s="247"/>
      <c r="F11" s="248"/>
      <c r="G11" s="55"/>
    </row>
    <row r="12" spans="1:7" ht="127.5">
      <c r="A12" s="33">
        <v>1</v>
      </c>
      <c r="B12" s="20" t="s">
        <v>570</v>
      </c>
      <c r="C12" s="26"/>
      <c r="D12" s="105"/>
      <c r="E12" s="105"/>
      <c r="F12" s="92"/>
      <c r="G12" s="55"/>
    </row>
    <row r="13" spans="1:7" ht="12.75" customHeight="1">
      <c r="A13" s="33"/>
      <c r="B13" s="45"/>
      <c r="C13" s="81"/>
      <c r="D13" s="105"/>
      <c r="E13" s="105"/>
      <c r="F13" s="92"/>
      <c r="G13" s="120"/>
    </row>
    <row r="14" spans="1:7" ht="12.75" customHeight="1">
      <c r="A14" s="33"/>
      <c r="B14" s="45" t="s">
        <v>81</v>
      </c>
      <c r="C14" s="81"/>
      <c r="E14" s="105"/>
      <c r="F14" s="92"/>
      <c r="G14" s="120"/>
    </row>
    <row r="15" spans="1:7" ht="12.75" customHeight="1">
      <c r="A15" s="33"/>
      <c r="B15" s="52" t="s">
        <v>82</v>
      </c>
      <c r="C15" s="81" t="s">
        <v>12</v>
      </c>
      <c r="D15" s="47">
        <f>+predD!D134</f>
        <v>160</v>
      </c>
      <c r="E15" s="158"/>
      <c r="F15" s="228">
        <f>D15*E15</f>
        <v>0</v>
      </c>
      <c r="G15" s="120"/>
    </row>
    <row r="16" spans="1:7" ht="12.75" customHeight="1">
      <c r="A16" s="33"/>
      <c r="B16" s="161" t="s">
        <v>83</v>
      </c>
      <c r="C16" s="81" t="s">
        <v>12</v>
      </c>
      <c r="D16" s="47">
        <f>+predD!D135</f>
        <v>292</v>
      </c>
      <c r="E16" s="158"/>
      <c r="F16" s="228">
        <f t="shared" ref="F16:F24" si="0">D16*E16</f>
        <v>0</v>
      </c>
      <c r="G16" s="120"/>
    </row>
    <row r="17" spans="1:8" ht="12.75" customHeight="1">
      <c r="A17" s="33"/>
      <c r="B17" s="161" t="s">
        <v>84</v>
      </c>
      <c r="C17" s="81" t="s">
        <v>12</v>
      </c>
      <c r="D17" s="47">
        <f>+predD!D136</f>
        <v>320</v>
      </c>
      <c r="E17" s="158"/>
      <c r="F17" s="228">
        <f t="shared" si="0"/>
        <v>0</v>
      </c>
      <c r="G17" s="120"/>
    </row>
    <row r="18" spans="1:8" ht="12.75" customHeight="1">
      <c r="A18" s="33"/>
      <c r="B18" s="161" t="s">
        <v>85</v>
      </c>
      <c r="C18" s="81" t="s">
        <v>12</v>
      </c>
      <c r="D18" s="47">
        <f>+predD!D137</f>
        <v>476</v>
      </c>
      <c r="E18" s="158"/>
      <c r="F18" s="228">
        <f t="shared" si="0"/>
        <v>0</v>
      </c>
      <c r="G18" s="120"/>
    </row>
    <row r="19" spans="1:8" ht="12.75" customHeight="1">
      <c r="A19" s="33"/>
      <c r="B19" s="161" t="s">
        <v>86</v>
      </c>
      <c r="C19" s="81" t="s">
        <v>12</v>
      </c>
      <c r="D19" s="47">
        <f>+predD!D138</f>
        <v>0</v>
      </c>
      <c r="E19" s="158"/>
      <c r="F19" s="228">
        <f t="shared" si="0"/>
        <v>0</v>
      </c>
      <c r="G19" s="120"/>
    </row>
    <row r="20" spans="1:8" ht="12.75" customHeight="1">
      <c r="A20" s="33"/>
      <c r="B20" s="161" t="s">
        <v>87</v>
      </c>
      <c r="C20" s="81"/>
      <c r="D20" s="47"/>
      <c r="E20" s="158"/>
      <c r="F20" s="228"/>
      <c r="G20" s="120"/>
    </row>
    <row r="21" spans="1:8" ht="12.75" customHeight="1">
      <c r="A21" s="33"/>
      <c r="B21" s="161" t="s">
        <v>88</v>
      </c>
      <c r="C21" s="81" t="s">
        <v>12</v>
      </c>
      <c r="D21" s="47">
        <f>+predD!D140</f>
        <v>1200</v>
      </c>
      <c r="E21" s="158"/>
      <c r="F21" s="228">
        <f t="shared" si="0"/>
        <v>0</v>
      </c>
      <c r="G21" s="120"/>
    </row>
    <row r="22" spans="1:8" ht="12.75" customHeight="1">
      <c r="A22" s="33"/>
      <c r="B22" s="161" t="s">
        <v>89</v>
      </c>
      <c r="C22" s="81" t="s">
        <v>12</v>
      </c>
      <c r="D22" s="47">
        <f>+predD!D141</f>
        <v>0</v>
      </c>
      <c r="E22" s="158"/>
      <c r="F22" s="228">
        <f t="shared" si="0"/>
        <v>0</v>
      </c>
      <c r="G22" s="120"/>
    </row>
    <row r="23" spans="1:8" ht="12.75" customHeight="1">
      <c r="A23" s="33"/>
      <c r="B23" s="161" t="s">
        <v>90</v>
      </c>
      <c r="C23" s="81" t="s">
        <v>12</v>
      </c>
      <c r="D23" s="47">
        <f>+predD!D142</f>
        <v>0</v>
      </c>
      <c r="E23" s="158"/>
      <c r="F23" s="228">
        <f t="shared" si="0"/>
        <v>0</v>
      </c>
      <c r="G23" s="120"/>
    </row>
    <row r="24" spans="1:8" ht="12.75" customHeight="1">
      <c r="A24" s="33"/>
      <c r="B24" s="161" t="s">
        <v>91</v>
      </c>
      <c r="C24" s="81" t="s">
        <v>12</v>
      </c>
      <c r="D24" s="47">
        <f>+predD!D143</f>
        <v>0</v>
      </c>
      <c r="E24" s="158"/>
      <c r="F24" s="228">
        <f t="shared" si="0"/>
        <v>0</v>
      </c>
      <c r="G24" s="120"/>
    </row>
    <row r="25" spans="1:8" ht="12.75" customHeight="1">
      <c r="A25" s="33"/>
      <c r="B25" s="161" t="s">
        <v>135</v>
      </c>
      <c r="C25" s="81" t="s">
        <v>12</v>
      </c>
      <c r="D25" s="47">
        <f>+predD!D144</f>
        <v>1352</v>
      </c>
      <c r="E25" s="158"/>
      <c r="F25" s="228">
        <f>D25*E25</f>
        <v>0</v>
      </c>
      <c r="G25" s="92"/>
    </row>
    <row r="26" spans="1:8" ht="15">
      <c r="A26" s="33"/>
      <c r="B26" s="161" t="s">
        <v>20</v>
      </c>
      <c r="C26" s="82"/>
      <c r="D26" s="101">
        <f>SUM(D15:D25)</f>
        <v>3800</v>
      </c>
      <c r="E26" s="158"/>
      <c r="F26" s="93"/>
      <c r="G26" s="126"/>
    </row>
    <row r="27" spans="1:8" ht="12.75" customHeight="1">
      <c r="A27" s="33"/>
      <c r="B27" s="52"/>
      <c r="C27" s="81"/>
      <c r="D27" s="105"/>
      <c r="E27" s="105"/>
      <c r="F27" s="92"/>
      <c r="G27" s="163"/>
    </row>
    <row r="28" spans="1:8" ht="102">
      <c r="A28" s="33">
        <f>+A12+1</f>
        <v>2</v>
      </c>
      <c r="B28" s="52" t="s">
        <v>38</v>
      </c>
      <c r="C28" s="81"/>
      <c r="D28" s="105"/>
      <c r="E28" s="101"/>
      <c r="F28" s="126"/>
      <c r="G28" s="163"/>
    </row>
    <row r="29" spans="1:8" ht="12.75" customHeight="1">
      <c r="A29" s="33"/>
      <c r="B29" s="45"/>
      <c r="C29" s="81"/>
      <c r="D29" s="105"/>
      <c r="E29" s="105"/>
      <c r="F29" s="92"/>
      <c r="G29" s="163"/>
    </row>
    <row r="30" spans="1:8" ht="12.75" customHeight="1">
      <c r="A30" s="33"/>
      <c r="B30" s="45" t="s">
        <v>81</v>
      </c>
      <c r="C30" s="81"/>
      <c r="E30" s="105"/>
      <c r="F30" s="92"/>
      <c r="G30" s="163"/>
    </row>
    <row r="31" spans="1:8" ht="12.75" customHeight="1">
      <c r="A31" s="33"/>
      <c r="B31" s="52" t="s">
        <v>82</v>
      </c>
      <c r="C31" s="81" t="s">
        <v>12</v>
      </c>
      <c r="D31" s="47">
        <f>+predD!D119</f>
        <v>1</v>
      </c>
      <c r="E31" s="158"/>
      <c r="F31" s="228">
        <f>D31*E31</f>
        <v>0</v>
      </c>
      <c r="G31" s="163"/>
      <c r="H31" s="77"/>
    </row>
    <row r="32" spans="1:8" ht="12.75" customHeight="1">
      <c r="A32" s="33"/>
      <c r="B32" s="161" t="s">
        <v>83</v>
      </c>
      <c r="C32" s="81" t="s">
        <v>12</v>
      </c>
      <c r="D32" s="47">
        <f>+predD!D120</f>
        <v>1</v>
      </c>
      <c r="E32" s="158"/>
      <c r="F32" s="93">
        <f t="shared" ref="F32:F35" si="1">D32*E32</f>
        <v>0</v>
      </c>
      <c r="G32" s="163"/>
      <c r="H32" s="77"/>
    </row>
    <row r="33" spans="1:8" ht="12.75" customHeight="1">
      <c r="A33" s="33"/>
      <c r="B33" s="161" t="s">
        <v>84</v>
      </c>
      <c r="C33" s="81" t="s">
        <v>12</v>
      </c>
      <c r="D33" s="47">
        <f>+predD!D121</f>
        <v>1</v>
      </c>
      <c r="E33" s="158"/>
      <c r="F33" s="93">
        <f t="shared" si="1"/>
        <v>0</v>
      </c>
      <c r="G33" s="163"/>
      <c r="H33" s="77"/>
    </row>
    <row r="34" spans="1:8" ht="12.75" customHeight="1">
      <c r="A34" s="33"/>
      <c r="B34" s="161" t="s">
        <v>85</v>
      </c>
      <c r="C34" s="81" t="s">
        <v>12</v>
      </c>
      <c r="D34" s="47">
        <f>+predD!D122</f>
        <v>1</v>
      </c>
      <c r="E34" s="158"/>
      <c r="F34" s="93">
        <f t="shared" si="1"/>
        <v>0</v>
      </c>
      <c r="G34" s="163"/>
      <c r="H34" s="77"/>
    </row>
    <row r="35" spans="1:8" ht="12.75" customHeight="1">
      <c r="A35" s="33"/>
      <c r="B35" s="161" t="s">
        <v>86</v>
      </c>
      <c r="C35" s="81" t="s">
        <v>12</v>
      </c>
      <c r="D35" s="47">
        <f>+predD!D123</f>
        <v>1</v>
      </c>
      <c r="E35" s="158"/>
      <c r="F35" s="93">
        <f t="shared" si="1"/>
        <v>0</v>
      </c>
      <c r="G35" s="163"/>
      <c r="H35" s="77"/>
    </row>
    <row r="36" spans="1:8" ht="12.75" customHeight="1">
      <c r="A36" s="33"/>
      <c r="B36" s="161" t="s">
        <v>87</v>
      </c>
      <c r="C36" s="81"/>
      <c r="D36" s="47"/>
      <c r="E36" s="158"/>
      <c r="F36" s="93"/>
      <c r="G36" s="163"/>
    </row>
    <row r="37" spans="1:8" ht="12.75" customHeight="1">
      <c r="A37" s="33"/>
      <c r="B37" s="161" t="s">
        <v>88</v>
      </c>
      <c r="C37" s="81" t="s">
        <v>12</v>
      </c>
      <c r="D37" s="47">
        <f>+predD!D125</f>
        <v>1</v>
      </c>
      <c r="E37" s="158"/>
      <c r="F37" s="93">
        <f t="shared" ref="F37:F41" si="2">D37*E37</f>
        <v>0</v>
      </c>
      <c r="G37" s="163"/>
    </row>
    <row r="38" spans="1:8" ht="12.75" customHeight="1">
      <c r="A38" s="33"/>
      <c r="B38" s="161" t="s">
        <v>89</v>
      </c>
      <c r="C38" s="81" t="s">
        <v>12</v>
      </c>
      <c r="D38" s="47">
        <f>+predD!D126</f>
        <v>1</v>
      </c>
      <c r="E38" s="158"/>
      <c r="F38" s="93">
        <f t="shared" si="2"/>
        <v>0</v>
      </c>
      <c r="G38" s="163"/>
    </row>
    <row r="39" spans="1:8" ht="12.75" customHeight="1">
      <c r="A39" s="33"/>
      <c r="B39" s="161" t="s">
        <v>90</v>
      </c>
      <c r="C39" s="81" t="s">
        <v>12</v>
      </c>
      <c r="D39" s="47">
        <f>+predD!D127</f>
        <v>1</v>
      </c>
      <c r="E39" s="158"/>
      <c r="F39" s="93">
        <f t="shared" si="2"/>
        <v>0</v>
      </c>
      <c r="G39" s="163"/>
    </row>
    <row r="40" spans="1:8" ht="12.75" customHeight="1">
      <c r="A40" s="33"/>
      <c r="B40" s="161" t="s">
        <v>91</v>
      </c>
      <c r="C40" s="81" t="s">
        <v>12</v>
      </c>
      <c r="D40" s="47">
        <f>+predD!D128</f>
        <v>1</v>
      </c>
      <c r="E40" s="158"/>
      <c r="F40" s="93">
        <f t="shared" si="2"/>
        <v>0</v>
      </c>
      <c r="G40" s="163"/>
    </row>
    <row r="41" spans="1:8" ht="12.75" customHeight="1">
      <c r="A41" s="33"/>
      <c r="B41" s="161" t="s">
        <v>135</v>
      </c>
      <c r="C41" s="81" t="s">
        <v>12</v>
      </c>
      <c r="D41" s="47">
        <f>+predD!D129</f>
        <v>1</v>
      </c>
      <c r="E41" s="158"/>
      <c r="F41" s="93">
        <f t="shared" si="2"/>
        <v>0</v>
      </c>
      <c r="G41" s="120"/>
      <c r="H41" s="77"/>
    </row>
    <row r="42" spans="1:8" ht="15">
      <c r="A42" s="33"/>
      <c r="B42" s="161" t="s">
        <v>20</v>
      </c>
      <c r="C42" s="82"/>
      <c r="D42" s="101">
        <f>SUM(D31:D41)</f>
        <v>10</v>
      </c>
      <c r="E42" s="158"/>
      <c r="F42" s="93"/>
      <c r="G42" s="93"/>
      <c r="H42" s="77"/>
    </row>
    <row r="43" spans="1:8" ht="12.75" customHeight="1">
      <c r="A43" s="33"/>
      <c r="B43" s="20"/>
      <c r="C43" s="81"/>
      <c r="D43" s="105"/>
      <c r="E43" s="105"/>
      <c r="F43" s="92"/>
      <c r="G43" s="151"/>
      <c r="H43" s="77"/>
    </row>
    <row r="44" spans="1:8" ht="114.75">
      <c r="A44" s="33">
        <f>+A28+1</f>
        <v>3</v>
      </c>
      <c r="B44" s="51" t="s">
        <v>39</v>
      </c>
      <c r="C44" s="84"/>
      <c r="D44" s="121"/>
      <c r="E44" s="110"/>
      <c r="F44" s="93"/>
      <c r="G44" s="151"/>
      <c r="H44" s="77"/>
    </row>
    <row r="45" spans="1:8" ht="12.75" customHeight="1">
      <c r="A45" s="33"/>
      <c r="B45" s="45"/>
      <c r="C45" s="81"/>
      <c r="D45" s="105"/>
      <c r="E45" s="105"/>
      <c r="F45" s="92"/>
      <c r="G45" s="151"/>
      <c r="H45" s="77"/>
    </row>
    <row r="46" spans="1:8" ht="12.75" customHeight="1">
      <c r="A46" s="33"/>
      <c r="B46" s="45" t="s">
        <v>81</v>
      </c>
      <c r="C46" s="81"/>
      <c r="E46" s="105"/>
      <c r="F46" s="92"/>
      <c r="G46" s="151"/>
    </row>
    <row r="47" spans="1:8" ht="12.75" customHeight="1">
      <c r="A47" s="33"/>
      <c r="B47" s="52" t="s">
        <v>82</v>
      </c>
      <c r="C47" s="81" t="s">
        <v>12</v>
      </c>
      <c r="D47" s="47">
        <f>+predD!D104</f>
        <v>1</v>
      </c>
      <c r="E47" s="158"/>
      <c r="F47" s="228">
        <f>D47*E47</f>
        <v>0</v>
      </c>
      <c r="G47" s="151"/>
    </row>
    <row r="48" spans="1:8" ht="12.75" customHeight="1">
      <c r="A48" s="33"/>
      <c r="B48" s="161" t="s">
        <v>83</v>
      </c>
      <c r="C48" s="81" t="s">
        <v>12</v>
      </c>
      <c r="D48" s="47">
        <f>+predD!D105</f>
        <v>1</v>
      </c>
      <c r="E48" s="158"/>
      <c r="F48" s="93">
        <f t="shared" ref="F48:F51" si="3">D48*E48</f>
        <v>0</v>
      </c>
      <c r="G48" s="151"/>
    </row>
    <row r="49" spans="1:7" ht="12.75" customHeight="1">
      <c r="A49" s="33"/>
      <c r="B49" s="161" t="s">
        <v>84</v>
      </c>
      <c r="C49" s="81" t="s">
        <v>12</v>
      </c>
      <c r="D49" s="47">
        <f>+predD!D106</f>
        <v>1</v>
      </c>
      <c r="E49" s="158"/>
      <c r="F49" s="93">
        <f t="shared" si="3"/>
        <v>0</v>
      </c>
      <c r="G49" s="151"/>
    </row>
    <row r="50" spans="1:7" ht="12.75" customHeight="1">
      <c r="A50" s="33"/>
      <c r="B50" s="161" t="s">
        <v>85</v>
      </c>
      <c r="C50" s="81" t="s">
        <v>12</v>
      </c>
      <c r="D50" s="47">
        <f>+predD!D107</f>
        <v>1</v>
      </c>
      <c r="E50" s="158"/>
      <c r="F50" s="93">
        <f t="shared" si="3"/>
        <v>0</v>
      </c>
      <c r="G50" s="151"/>
    </row>
    <row r="51" spans="1:7" ht="12.75" customHeight="1">
      <c r="A51" s="33"/>
      <c r="B51" s="161" t="s">
        <v>86</v>
      </c>
      <c r="C51" s="81" t="s">
        <v>12</v>
      </c>
      <c r="D51" s="47">
        <f>+predD!D108</f>
        <v>1</v>
      </c>
      <c r="E51" s="158"/>
      <c r="F51" s="93">
        <f t="shared" si="3"/>
        <v>0</v>
      </c>
      <c r="G51" s="151"/>
    </row>
    <row r="52" spans="1:7" ht="12.75" customHeight="1">
      <c r="A52" s="33"/>
      <c r="B52" s="161" t="s">
        <v>87</v>
      </c>
      <c r="C52" s="81"/>
      <c r="D52" s="47"/>
      <c r="E52" s="158"/>
      <c r="F52" s="93"/>
      <c r="G52" s="151"/>
    </row>
    <row r="53" spans="1:7" ht="12.75" customHeight="1">
      <c r="A53" s="33"/>
      <c r="B53" s="161" t="s">
        <v>88</v>
      </c>
      <c r="C53" s="81" t="s">
        <v>12</v>
      </c>
      <c r="D53" s="47">
        <f>+predD!D110</f>
        <v>1</v>
      </c>
      <c r="E53" s="158"/>
      <c r="F53" s="93">
        <f t="shared" ref="F53:F57" si="4">D53*E53</f>
        <v>0</v>
      </c>
      <c r="G53" s="151"/>
    </row>
    <row r="54" spans="1:7" ht="12.75" customHeight="1">
      <c r="A54" s="33"/>
      <c r="B54" s="161" t="s">
        <v>89</v>
      </c>
      <c r="C54" s="81" t="s">
        <v>12</v>
      </c>
      <c r="D54" s="47">
        <f>+predD!D111</f>
        <v>1</v>
      </c>
      <c r="E54" s="158"/>
      <c r="F54" s="93">
        <f t="shared" si="4"/>
        <v>0</v>
      </c>
      <c r="G54" s="151"/>
    </row>
    <row r="55" spans="1:7" ht="12.75" customHeight="1">
      <c r="A55" s="33"/>
      <c r="B55" s="161" t="s">
        <v>90</v>
      </c>
      <c r="C55" s="81" t="s">
        <v>12</v>
      </c>
      <c r="D55" s="47">
        <f>+predD!D112</f>
        <v>1</v>
      </c>
      <c r="E55" s="158"/>
      <c r="F55" s="93">
        <f t="shared" si="4"/>
        <v>0</v>
      </c>
      <c r="G55" s="151"/>
    </row>
    <row r="56" spans="1:7" ht="12.75" customHeight="1">
      <c r="A56" s="33"/>
      <c r="B56" s="161" t="s">
        <v>91</v>
      </c>
      <c r="C56" s="81" t="s">
        <v>12</v>
      </c>
      <c r="D56" s="47">
        <f>+predD!D113</f>
        <v>1</v>
      </c>
      <c r="E56" s="158"/>
      <c r="F56" s="93">
        <f t="shared" si="4"/>
        <v>0</v>
      </c>
      <c r="G56" s="151"/>
    </row>
    <row r="57" spans="1:7" ht="12.75" customHeight="1">
      <c r="A57" s="33"/>
      <c r="B57" s="161" t="s">
        <v>135</v>
      </c>
      <c r="C57" s="81" t="s">
        <v>12</v>
      </c>
      <c r="D57" s="47">
        <f>+predD!D114</f>
        <v>1</v>
      </c>
      <c r="E57" s="158"/>
      <c r="F57" s="93">
        <f t="shared" si="4"/>
        <v>0</v>
      </c>
      <c r="G57" s="92"/>
    </row>
    <row r="58" spans="1:7" ht="15">
      <c r="A58" s="33"/>
      <c r="B58" s="161" t="s">
        <v>20</v>
      </c>
      <c r="C58" s="82"/>
      <c r="D58" s="101">
        <f>SUM(D47:D57)</f>
        <v>10</v>
      </c>
      <c r="E58" s="158"/>
      <c r="F58" s="93"/>
      <c r="G58" s="103"/>
    </row>
    <row r="59" spans="1:7" ht="12.75" customHeight="1">
      <c r="A59" s="33"/>
      <c r="B59" s="34"/>
      <c r="C59" s="81"/>
      <c r="D59" s="105"/>
      <c r="E59" s="105"/>
      <c r="F59" s="92"/>
      <c r="G59" s="151"/>
    </row>
    <row r="60" spans="1:7" ht="127.5">
      <c r="A60" s="33">
        <f>+A44+1</f>
        <v>4</v>
      </c>
      <c r="B60" s="206" t="s">
        <v>106</v>
      </c>
      <c r="C60" s="81"/>
      <c r="D60" s="123"/>
      <c r="E60" s="124"/>
      <c r="F60" s="103"/>
      <c r="G60" s="151"/>
    </row>
    <row r="61" spans="1:7" ht="12.75" customHeight="1">
      <c r="A61" s="33"/>
      <c r="B61" s="45"/>
      <c r="C61" s="81"/>
      <c r="D61" s="105"/>
      <c r="E61" s="105"/>
      <c r="F61" s="92"/>
      <c r="G61" s="151"/>
    </row>
    <row r="62" spans="1:7" ht="12.75" customHeight="1">
      <c r="A62" s="33"/>
      <c r="B62" s="45" t="s">
        <v>81</v>
      </c>
      <c r="C62" s="81"/>
      <c r="E62" s="105"/>
      <c r="F62" s="92"/>
      <c r="G62" s="151"/>
    </row>
    <row r="63" spans="1:7" ht="12.75" customHeight="1">
      <c r="A63" s="33"/>
      <c r="B63" s="52" t="s">
        <v>82</v>
      </c>
      <c r="C63" s="81" t="s">
        <v>12</v>
      </c>
      <c r="D63" s="47">
        <v>1</v>
      </c>
      <c r="E63" s="158"/>
      <c r="F63" s="228">
        <f>D63*E63</f>
        <v>0</v>
      </c>
      <c r="G63" s="151"/>
    </row>
    <row r="64" spans="1:7" ht="12.75" customHeight="1">
      <c r="A64" s="33"/>
      <c r="B64" s="161" t="s">
        <v>83</v>
      </c>
      <c r="C64" s="81" t="s">
        <v>12</v>
      </c>
      <c r="D64" s="47">
        <v>1</v>
      </c>
      <c r="E64" s="158"/>
      <c r="F64" s="93">
        <f t="shared" ref="F64:F67" si="5">D64*E64</f>
        <v>0</v>
      </c>
      <c r="G64" s="151"/>
    </row>
    <row r="65" spans="1:10" ht="12.75" customHeight="1">
      <c r="A65" s="33"/>
      <c r="B65" s="161" t="s">
        <v>84</v>
      </c>
      <c r="C65" s="81" t="s">
        <v>12</v>
      </c>
      <c r="D65" s="47">
        <v>1</v>
      </c>
      <c r="E65" s="158"/>
      <c r="F65" s="93">
        <f t="shared" si="5"/>
        <v>0</v>
      </c>
      <c r="G65" s="151"/>
    </row>
    <row r="66" spans="1:10" ht="12.75" customHeight="1">
      <c r="A66" s="33"/>
      <c r="B66" s="161" t="s">
        <v>85</v>
      </c>
      <c r="C66" s="81" t="s">
        <v>12</v>
      </c>
      <c r="D66" s="47">
        <v>1</v>
      </c>
      <c r="E66" s="158"/>
      <c r="F66" s="93">
        <f t="shared" si="5"/>
        <v>0</v>
      </c>
      <c r="G66" s="151"/>
    </row>
    <row r="67" spans="1:10" ht="12.75" customHeight="1">
      <c r="A67" s="33"/>
      <c r="B67" s="161" t="s">
        <v>86</v>
      </c>
      <c r="C67" s="81" t="s">
        <v>12</v>
      </c>
      <c r="D67" s="47">
        <v>1</v>
      </c>
      <c r="E67" s="158"/>
      <c r="F67" s="93">
        <f t="shared" si="5"/>
        <v>0</v>
      </c>
      <c r="G67" s="151"/>
    </row>
    <row r="68" spans="1:10" ht="12.75" customHeight="1">
      <c r="A68" s="33"/>
      <c r="B68" s="161" t="s">
        <v>87</v>
      </c>
      <c r="C68" s="81"/>
      <c r="D68" s="47"/>
      <c r="E68" s="158"/>
      <c r="F68" s="93"/>
      <c r="G68" s="151"/>
    </row>
    <row r="69" spans="1:10" ht="12.75" customHeight="1">
      <c r="A69" s="33"/>
      <c r="B69" s="161" t="s">
        <v>88</v>
      </c>
      <c r="C69" s="81" t="s">
        <v>12</v>
      </c>
      <c r="D69" s="47">
        <v>1</v>
      </c>
      <c r="E69" s="158"/>
      <c r="F69" s="93">
        <f t="shared" ref="F69:F73" si="6">D69*E69</f>
        <v>0</v>
      </c>
      <c r="G69" s="151"/>
      <c r="J69" t="s">
        <v>141</v>
      </c>
    </row>
    <row r="70" spans="1:10" ht="12.75" customHeight="1">
      <c r="A70" s="33"/>
      <c r="B70" s="161" t="s">
        <v>89</v>
      </c>
      <c r="C70" s="81" t="s">
        <v>12</v>
      </c>
      <c r="D70" s="47">
        <v>1</v>
      </c>
      <c r="E70" s="158"/>
      <c r="F70" s="93">
        <f t="shared" si="6"/>
        <v>0</v>
      </c>
      <c r="G70" s="151"/>
    </row>
    <row r="71" spans="1:10" ht="12.75" customHeight="1">
      <c r="A71" s="33"/>
      <c r="B71" s="161" t="s">
        <v>90</v>
      </c>
      <c r="C71" s="81" t="s">
        <v>12</v>
      </c>
      <c r="D71" s="47">
        <v>1</v>
      </c>
      <c r="E71" s="158"/>
      <c r="F71" s="93">
        <f t="shared" si="6"/>
        <v>0</v>
      </c>
      <c r="G71" s="151"/>
    </row>
    <row r="72" spans="1:10" ht="12.75" customHeight="1">
      <c r="A72" s="33"/>
      <c r="B72" s="161" t="s">
        <v>91</v>
      </c>
      <c r="C72" s="81" t="s">
        <v>12</v>
      </c>
      <c r="D72" s="47">
        <v>1</v>
      </c>
      <c r="E72" s="158"/>
      <c r="F72" s="93">
        <f t="shared" si="6"/>
        <v>0</v>
      </c>
      <c r="G72" s="151"/>
    </row>
    <row r="73" spans="1:10" ht="12.75" customHeight="1">
      <c r="A73" s="33"/>
      <c r="B73" s="161" t="s">
        <v>135</v>
      </c>
      <c r="C73" s="81" t="s">
        <v>12</v>
      </c>
      <c r="D73" s="47">
        <v>1</v>
      </c>
      <c r="E73" s="158"/>
      <c r="F73" s="93">
        <f t="shared" si="6"/>
        <v>0</v>
      </c>
      <c r="G73" s="151"/>
    </row>
    <row r="74" spans="1:10" ht="15">
      <c r="A74" s="33"/>
      <c r="B74" s="161" t="s">
        <v>20</v>
      </c>
      <c r="C74" s="82"/>
      <c r="D74" s="101">
        <f>SUM(D63:D73)</f>
        <v>10</v>
      </c>
      <c r="E74" s="158"/>
      <c r="F74" s="93"/>
      <c r="G74" s="151"/>
    </row>
    <row r="75" spans="1:10" ht="12.75" customHeight="1">
      <c r="A75" s="33"/>
      <c r="B75" s="161"/>
      <c r="C75" s="82"/>
      <c r="D75" s="101"/>
      <c r="E75" s="158"/>
      <c r="F75" s="93"/>
      <c r="G75" s="151"/>
    </row>
    <row r="76" spans="1:10" ht="140.25">
      <c r="A76" s="33">
        <f>A60+1</f>
        <v>5</v>
      </c>
      <c r="B76" s="52" t="s">
        <v>569</v>
      </c>
      <c r="C76" s="26"/>
      <c r="D76" s="105"/>
      <c r="E76" s="105"/>
      <c r="F76" s="92"/>
      <c r="G76" s="151"/>
    </row>
    <row r="77" spans="1:10" ht="12.75" customHeight="1">
      <c r="A77" s="33"/>
      <c r="B77" s="260"/>
      <c r="C77" s="81"/>
      <c r="D77" s="101"/>
      <c r="E77" s="102"/>
      <c r="F77" s="103"/>
      <c r="G77" s="151"/>
    </row>
    <row r="78" spans="1:10" ht="12.75" customHeight="1">
      <c r="A78" s="33"/>
      <c r="B78" s="51" t="s">
        <v>81</v>
      </c>
      <c r="C78" s="81"/>
      <c r="D78" s="105"/>
      <c r="E78" s="105"/>
      <c r="F78" s="92"/>
      <c r="G78" s="151"/>
    </row>
    <row r="79" spans="1:10" ht="12.75" customHeight="1">
      <c r="A79" s="33"/>
      <c r="B79" s="52" t="s">
        <v>82</v>
      </c>
      <c r="C79" s="84" t="s">
        <v>11</v>
      </c>
      <c r="D79" s="101">
        <f>+('fekalna osnovni podatki'!E10+'fekalna osnovni podatki'!F10)*1.2</f>
        <v>81.599999999999994</v>
      </c>
      <c r="E79" s="99"/>
      <c r="F79" s="228">
        <f>D79*E79</f>
        <v>0</v>
      </c>
      <c r="G79" s="151"/>
    </row>
    <row r="80" spans="1:10" ht="12.75" customHeight="1">
      <c r="A80" s="33"/>
      <c r="B80" s="161" t="s">
        <v>83</v>
      </c>
      <c r="C80" s="84" t="s">
        <v>11</v>
      </c>
      <c r="D80" s="101">
        <f>+('fekalna osnovni podatki'!E11+'fekalna osnovni podatki'!F11)*1.2</f>
        <v>114</v>
      </c>
      <c r="E80" s="99"/>
      <c r="F80" s="228">
        <f t="shared" ref="F80:F89" si="7">D80*E80</f>
        <v>0</v>
      </c>
      <c r="G80" s="151"/>
    </row>
    <row r="81" spans="1:7" ht="12.75" customHeight="1">
      <c r="A81" s="33"/>
      <c r="B81" s="161" t="s">
        <v>84</v>
      </c>
      <c r="C81" s="84" t="s">
        <v>11</v>
      </c>
      <c r="D81" s="101">
        <f>+('fekalna osnovni podatki'!E12+'fekalna osnovni podatki'!F12)*1.2</f>
        <v>96</v>
      </c>
      <c r="E81" s="99"/>
      <c r="F81" s="228">
        <f t="shared" si="7"/>
        <v>0</v>
      </c>
      <c r="G81" s="151"/>
    </row>
    <row r="82" spans="1:7" ht="12.75" customHeight="1">
      <c r="A82" s="33"/>
      <c r="B82" s="161" t="s">
        <v>85</v>
      </c>
      <c r="C82" s="84" t="s">
        <v>11</v>
      </c>
      <c r="D82" s="101">
        <f>+('fekalna osnovni podatki'!E13+'fekalna osnovni podatki'!F13)*1.2</f>
        <v>169.2</v>
      </c>
      <c r="E82" s="99"/>
      <c r="F82" s="228">
        <f t="shared" si="7"/>
        <v>0</v>
      </c>
      <c r="G82" s="151"/>
    </row>
    <row r="83" spans="1:7" ht="12.75" customHeight="1">
      <c r="A83" s="33"/>
      <c r="B83" s="161" t="s">
        <v>86</v>
      </c>
      <c r="C83" s="84" t="s">
        <v>11</v>
      </c>
      <c r="D83" s="101">
        <f>+('fekalna osnovni podatki'!E14+'fekalna osnovni podatki'!F14)*1.2</f>
        <v>0</v>
      </c>
      <c r="E83" s="99"/>
      <c r="F83" s="228">
        <f t="shared" si="7"/>
        <v>0</v>
      </c>
      <c r="G83" s="151"/>
    </row>
    <row r="84" spans="1:7" ht="12.75" customHeight="1">
      <c r="A84" s="33"/>
      <c r="B84" s="161" t="s">
        <v>87</v>
      </c>
      <c r="C84" s="84"/>
      <c r="D84" s="101"/>
      <c r="E84" s="99"/>
      <c r="F84" s="228"/>
      <c r="G84" s="151"/>
    </row>
    <row r="85" spans="1:7" ht="12.75" customHeight="1">
      <c r="A85" s="33"/>
      <c r="B85" s="161" t="s">
        <v>88</v>
      </c>
      <c r="C85" s="84" t="s">
        <v>11</v>
      </c>
      <c r="D85" s="101">
        <f>+('fekalna osnovni podatki'!E16+'fekalna osnovni podatki'!F16)*1.2</f>
        <v>360</v>
      </c>
      <c r="E85" s="99"/>
      <c r="F85" s="228">
        <f t="shared" si="7"/>
        <v>0</v>
      </c>
      <c r="G85" s="151"/>
    </row>
    <row r="86" spans="1:7" ht="12.75" customHeight="1">
      <c r="A86" s="33"/>
      <c r="B86" s="161" t="s">
        <v>89</v>
      </c>
      <c r="C86" s="84" t="s">
        <v>11</v>
      </c>
      <c r="D86" s="101">
        <f>+('fekalna osnovni podatki'!E17+'fekalna osnovni podatki'!F17)*1.2</f>
        <v>168</v>
      </c>
      <c r="E86" s="99"/>
      <c r="F86" s="228">
        <f t="shared" si="7"/>
        <v>0</v>
      </c>
      <c r="G86" s="151"/>
    </row>
    <row r="87" spans="1:7" ht="12.75" customHeight="1">
      <c r="A87" s="33"/>
      <c r="B87" s="161" t="s">
        <v>90</v>
      </c>
      <c r="C87" s="84" t="s">
        <v>11</v>
      </c>
      <c r="D87" s="101">
        <f>+('fekalna osnovni podatki'!E18+'fekalna osnovni podatki'!F18)*1.2</f>
        <v>0</v>
      </c>
      <c r="E87" s="99"/>
      <c r="F87" s="228">
        <f t="shared" si="7"/>
        <v>0</v>
      </c>
      <c r="G87" s="151"/>
    </row>
    <row r="88" spans="1:7" ht="12.75" customHeight="1">
      <c r="A88" s="33"/>
      <c r="B88" s="161" t="s">
        <v>91</v>
      </c>
      <c r="C88" s="84" t="s">
        <v>11</v>
      </c>
      <c r="D88" s="101">
        <f>+('fekalna osnovni podatki'!E19+'fekalna osnovni podatki'!F19)*1.2</f>
        <v>46.8</v>
      </c>
      <c r="E88" s="99"/>
      <c r="F88" s="228">
        <f t="shared" si="7"/>
        <v>0</v>
      </c>
      <c r="G88" s="151"/>
    </row>
    <row r="89" spans="1:7" ht="12.75" customHeight="1">
      <c r="A89" s="33"/>
      <c r="B89" s="161" t="s">
        <v>135</v>
      </c>
      <c r="C89" s="84" t="s">
        <v>11</v>
      </c>
      <c r="D89" s="101">
        <f>+('fekalna osnovni podatki'!E20+'fekalna osnovni podatki'!F20)*1.2</f>
        <v>405.59999999999997</v>
      </c>
      <c r="E89" s="99"/>
      <c r="F89" s="228">
        <f t="shared" si="7"/>
        <v>0</v>
      </c>
      <c r="G89" s="93"/>
    </row>
    <row r="90" spans="1:7" ht="15">
      <c r="A90" s="33"/>
      <c r="B90" s="161" t="s">
        <v>20</v>
      </c>
      <c r="C90" s="82"/>
      <c r="D90" s="101">
        <f>SUM(D79:D89)</f>
        <v>1441.1999999999998</v>
      </c>
      <c r="E90" s="158"/>
      <c r="F90" s="93"/>
      <c r="G90" s="92"/>
    </row>
    <row r="91" spans="1:7" ht="12.75" customHeight="1">
      <c r="A91" s="33"/>
      <c r="B91" s="41"/>
      <c r="C91" s="84"/>
      <c r="D91" s="116"/>
      <c r="E91" s="114"/>
      <c r="F91" s="93"/>
      <c r="G91" s="55"/>
    </row>
    <row r="92" spans="1:7" ht="76.5">
      <c r="A92" s="33">
        <f>A76+1</f>
        <v>6</v>
      </c>
      <c r="B92" s="52" t="s">
        <v>132</v>
      </c>
      <c r="C92" s="81"/>
      <c r="D92" s="105"/>
      <c r="E92" s="101"/>
      <c r="F92" s="92"/>
      <c r="G92" s="120"/>
    </row>
    <row r="93" spans="1:7" ht="12.75" customHeight="1">
      <c r="A93" s="33"/>
      <c r="B93" s="45"/>
      <c r="C93" s="81"/>
      <c r="D93" s="105"/>
      <c r="E93" s="105"/>
      <c r="F93" s="92"/>
      <c r="G93" s="92"/>
    </row>
    <row r="94" spans="1:7" ht="12.75" customHeight="1">
      <c r="A94" s="33"/>
      <c r="B94" s="45" t="s">
        <v>81</v>
      </c>
      <c r="C94" s="81"/>
      <c r="E94" s="105"/>
      <c r="F94" s="92"/>
      <c r="G94" s="92"/>
    </row>
    <row r="95" spans="1:7" ht="12.75" customHeight="1">
      <c r="A95" s="33"/>
      <c r="B95" s="52" t="s">
        <v>82</v>
      </c>
      <c r="C95" s="81" t="s">
        <v>12</v>
      </c>
      <c r="D95" s="47">
        <f>+predD!D134</f>
        <v>160</v>
      </c>
      <c r="E95" s="158"/>
      <c r="F95" s="228">
        <f>D95*E95</f>
        <v>0</v>
      </c>
      <c r="G95" s="92"/>
    </row>
    <row r="96" spans="1:7" ht="12.75" customHeight="1">
      <c r="A96" s="33"/>
      <c r="B96" s="161" t="s">
        <v>83</v>
      </c>
      <c r="C96" s="81" t="s">
        <v>12</v>
      </c>
      <c r="D96" s="47">
        <f>+predD!D135</f>
        <v>292</v>
      </c>
      <c r="E96" s="158"/>
      <c r="F96" s="93">
        <f t="shared" ref="F96:F99" si="8">D96*E96</f>
        <v>0</v>
      </c>
      <c r="G96" s="92"/>
    </row>
    <row r="97" spans="1:7" ht="12.75" customHeight="1">
      <c r="A97" s="33"/>
      <c r="B97" s="161" t="s">
        <v>84</v>
      </c>
      <c r="C97" s="81" t="s">
        <v>12</v>
      </c>
      <c r="D97" s="47">
        <f>+predD!D136</f>
        <v>320</v>
      </c>
      <c r="E97" s="158"/>
      <c r="F97" s="93">
        <f t="shared" si="8"/>
        <v>0</v>
      </c>
      <c r="G97" s="92"/>
    </row>
    <row r="98" spans="1:7" ht="12.75" customHeight="1">
      <c r="A98" s="33"/>
      <c r="B98" s="161" t="s">
        <v>85</v>
      </c>
      <c r="C98" s="81" t="s">
        <v>12</v>
      </c>
      <c r="D98" s="47">
        <f>+predD!D137</f>
        <v>476</v>
      </c>
      <c r="E98" s="158"/>
      <c r="F98" s="93">
        <f t="shared" si="8"/>
        <v>0</v>
      </c>
      <c r="G98" s="92"/>
    </row>
    <row r="99" spans="1:7" ht="12.75" customHeight="1">
      <c r="A99" s="33"/>
      <c r="B99" s="161" t="s">
        <v>86</v>
      </c>
      <c r="C99" s="81" t="s">
        <v>12</v>
      </c>
      <c r="D99" s="47">
        <f>+predD!D138</f>
        <v>0</v>
      </c>
      <c r="E99" s="158"/>
      <c r="F99" s="93">
        <f t="shared" si="8"/>
        <v>0</v>
      </c>
      <c r="G99" s="92"/>
    </row>
    <row r="100" spans="1:7" ht="12.75" customHeight="1">
      <c r="A100" s="33"/>
      <c r="B100" s="161" t="s">
        <v>87</v>
      </c>
      <c r="C100" s="81"/>
      <c r="D100" s="47"/>
      <c r="E100" s="158"/>
      <c r="F100" s="93"/>
      <c r="G100" s="92"/>
    </row>
    <row r="101" spans="1:7" ht="12.75" customHeight="1">
      <c r="A101" s="33"/>
      <c r="B101" s="161" t="s">
        <v>88</v>
      </c>
      <c r="C101" s="81" t="s">
        <v>12</v>
      </c>
      <c r="D101" s="47">
        <f>+predD!D140</f>
        <v>1200</v>
      </c>
      <c r="E101" s="158"/>
      <c r="F101" s="93">
        <f t="shared" ref="F101:F105" si="9">D101*E101</f>
        <v>0</v>
      </c>
      <c r="G101" s="92"/>
    </row>
    <row r="102" spans="1:7" ht="12.75" customHeight="1">
      <c r="A102" s="33"/>
      <c r="B102" s="161" t="s">
        <v>89</v>
      </c>
      <c r="C102" s="81" t="s">
        <v>12</v>
      </c>
      <c r="D102" s="47">
        <f>+predD!D141</f>
        <v>0</v>
      </c>
      <c r="E102" s="158"/>
      <c r="F102" s="93">
        <f t="shared" si="9"/>
        <v>0</v>
      </c>
      <c r="G102" s="92"/>
    </row>
    <row r="103" spans="1:7" ht="12.75" customHeight="1">
      <c r="A103" s="33"/>
      <c r="B103" s="161" t="s">
        <v>90</v>
      </c>
      <c r="C103" s="81" t="s">
        <v>12</v>
      </c>
      <c r="D103" s="47">
        <f>+predD!D142</f>
        <v>0</v>
      </c>
      <c r="E103" s="158"/>
      <c r="F103" s="93">
        <f t="shared" si="9"/>
        <v>0</v>
      </c>
      <c r="G103" s="92"/>
    </row>
    <row r="104" spans="1:7" ht="12.75" customHeight="1">
      <c r="A104" s="33"/>
      <c r="B104" s="161" t="s">
        <v>91</v>
      </c>
      <c r="C104" s="81" t="s">
        <v>12</v>
      </c>
      <c r="D104" s="47">
        <f>+predD!D143</f>
        <v>0</v>
      </c>
      <c r="E104" s="158"/>
      <c r="F104" s="93">
        <f t="shared" si="9"/>
        <v>0</v>
      </c>
      <c r="G104" s="92"/>
    </row>
    <row r="105" spans="1:7" ht="12.75" customHeight="1">
      <c r="A105" s="33"/>
      <c r="B105" s="161" t="s">
        <v>135</v>
      </c>
      <c r="C105" s="81" t="s">
        <v>12</v>
      </c>
      <c r="D105" s="47">
        <f>+predD!D144</f>
        <v>1352</v>
      </c>
      <c r="E105" s="158"/>
      <c r="F105" s="93">
        <f t="shared" si="9"/>
        <v>0</v>
      </c>
      <c r="G105" s="93"/>
    </row>
    <row r="106" spans="1:7" ht="15">
      <c r="A106" s="33"/>
      <c r="B106" s="161" t="s">
        <v>20</v>
      </c>
      <c r="C106" s="82"/>
      <c r="D106" s="101">
        <f>SUM(D95:D105)</f>
        <v>3800</v>
      </c>
      <c r="E106" s="158"/>
      <c r="F106" s="93"/>
      <c r="G106" s="92"/>
    </row>
    <row r="107" spans="1:7" ht="12.75" customHeight="1">
      <c r="A107" s="33"/>
      <c r="B107" s="41"/>
      <c r="C107" s="84"/>
      <c r="D107" s="116"/>
      <c r="E107" s="114"/>
      <c r="F107" s="93"/>
      <c r="G107" s="92"/>
    </row>
    <row r="108" spans="1:7" ht="38.25">
      <c r="A108" s="33">
        <f>+A92+1</f>
        <v>7</v>
      </c>
      <c r="B108" s="41" t="s">
        <v>40</v>
      </c>
      <c r="C108" s="136"/>
      <c r="D108" s="105"/>
      <c r="E108" s="121"/>
      <c r="F108" s="92"/>
      <c r="G108" s="92"/>
    </row>
    <row r="109" spans="1:7" ht="12.75" customHeight="1">
      <c r="A109" s="33"/>
      <c r="B109" s="45"/>
      <c r="C109" s="81"/>
      <c r="D109" s="105"/>
      <c r="E109" s="105"/>
      <c r="F109" s="92"/>
      <c r="G109" s="92"/>
    </row>
    <row r="110" spans="1:7" ht="12.75" customHeight="1">
      <c r="A110" s="33"/>
      <c r="B110" s="45" t="s">
        <v>81</v>
      </c>
      <c r="C110" s="81"/>
      <c r="E110" s="105"/>
      <c r="F110" s="92"/>
      <c r="G110" s="92"/>
    </row>
    <row r="111" spans="1:7" ht="12.75" customHeight="1">
      <c r="A111" s="33"/>
      <c r="B111" s="52" t="s">
        <v>82</v>
      </c>
      <c r="C111" s="81" t="s">
        <v>12</v>
      </c>
      <c r="D111" s="47">
        <f>+D95</f>
        <v>160</v>
      </c>
      <c r="E111" s="158"/>
      <c r="F111" s="228">
        <f>D111*E111</f>
        <v>0</v>
      </c>
      <c r="G111" s="92"/>
    </row>
    <row r="112" spans="1:7" ht="12.75" customHeight="1">
      <c r="A112" s="33"/>
      <c r="B112" s="161" t="s">
        <v>83</v>
      </c>
      <c r="C112" s="81" t="s">
        <v>12</v>
      </c>
      <c r="D112" s="47">
        <f t="shared" ref="D112:D121" si="10">+D96</f>
        <v>292</v>
      </c>
      <c r="E112" s="158"/>
      <c r="F112" s="228">
        <f t="shared" ref="F112:F121" si="11">D112*E112</f>
        <v>0</v>
      </c>
      <c r="G112" s="92"/>
    </row>
    <row r="113" spans="1:7" ht="12.75" customHeight="1">
      <c r="A113" s="33"/>
      <c r="B113" s="161" t="s">
        <v>84</v>
      </c>
      <c r="C113" s="81" t="s">
        <v>12</v>
      </c>
      <c r="D113" s="47">
        <f t="shared" si="10"/>
        <v>320</v>
      </c>
      <c r="E113" s="158"/>
      <c r="F113" s="228">
        <f t="shared" si="11"/>
        <v>0</v>
      </c>
      <c r="G113" s="92"/>
    </row>
    <row r="114" spans="1:7" ht="12.75" customHeight="1">
      <c r="A114" s="33"/>
      <c r="B114" s="161" t="s">
        <v>85</v>
      </c>
      <c r="C114" s="81" t="s">
        <v>12</v>
      </c>
      <c r="D114" s="47">
        <f t="shared" si="10"/>
        <v>476</v>
      </c>
      <c r="E114" s="158"/>
      <c r="F114" s="228">
        <f t="shared" si="11"/>
        <v>0</v>
      </c>
      <c r="G114" s="92"/>
    </row>
    <row r="115" spans="1:7" ht="12.75" customHeight="1">
      <c r="A115" s="33"/>
      <c r="B115" s="161" t="s">
        <v>86</v>
      </c>
      <c r="C115" s="81" t="s">
        <v>12</v>
      </c>
      <c r="D115" s="47">
        <f t="shared" si="10"/>
        <v>0</v>
      </c>
      <c r="E115" s="158"/>
      <c r="F115" s="228">
        <f t="shared" si="11"/>
        <v>0</v>
      </c>
      <c r="G115" s="92"/>
    </row>
    <row r="116" spans="1:7" ht="12.75" customHeight="1">
      <c r="A116" s="33"/>
      <c r="B116" s="161" t="s">
        <v>87</v>
      </c>
      <c r="C116" s="81"/>
      <c r="D116" s="47"/>
      <c r="E116" s="158"/>
      <c r="F116" s="228"/>
      <c r="G116" s="92"/>
    </row>
    <row r="117" spans="1:7" ht="12.75" customHeight="1">
      <c r="A117" s="33"/>
      <c r="B117" s="161" t="s">
        <v>88</v>
      </c>
      <c r="C117" s="81" t="s">
        <v>12</v>
      </c>
      <c r="D117" s="47">
        <f t="shared" si="10"/>
        <v>1200</v>
      </c>
      <c r="E117" s="158"/>
      <c r="F117" s="228">
        <f t="shared" si="11"/>
        <v>0</v>
      </c>
      <c r="G117" s="92"/>
    </row>
    <row r="118" spans="1:7" ht="12.75" customHeight="1">
      <c r="A118" s="33"/>
      <c r="B118" s="161" t="s">
        <v>89</v>
      </c>
      <c r="C118" s="81" t="s">
        <v>12</v>
      </c>
      <c r="D118" s="47">
        <f t="shared" si="10"/>
        <v>0</v>
      </c>
      <c r="E118" s="158"/>
      <c r="F118" s="228">
        <f t="shared" si="11"/>
        <v>0</v>
      </c>
      <c r="G118" s="92"/>
    </row>
    <row r="119" spans="1:7" ht="12.75" customHeight="1">
      <c r="A119" s="33"/>
      <c r="B119" s="161" t="s">
        <v>90</v>
      </c>
      <c r="C119" s="81" t="s">
        <v>12</v>
      </c>
      <c r="D119" s="47">
        <f t="shared" si="10"/>
        <v>0</v>
      </c>
      <c r="E119" s="158"/>
      <c r="F119" s="228">
        <f t="shared" si="11"/>
        <v>0</v>
      </c>
      <c r="G119" s="92"/>
    </row>
    <row r="120" spans="1:7" ht="12.75" customHeight="1">
      <c r="A120" s="33"/>
      <c r="B120" s="161" t="s">
        <v>91</v>
      </c>
      <c r="C120" s="81" t="s">
        <v>12</v>
      </c>
      <c r="D120" s="47">
        <f t="shared" si="10"/>
        <v>0</v>
      </c>
      <c r="E120" s="158"/>
      <c r="F120" s="228">
        <f t="shared" si="11"/>
        <v>0</v>
      </c>
      <c r="G120" s="92"/>
    </row>
    <row r="121" spans="1:7" ht="12.75" customHeight="1">
      <c r="A121" s="33"/>
      <c r="B121" s="161" t="s">
        <v>135</v>
      </c>
      <c r="C121" s="81" t="s">
        <v>12</v>
      </c>
      <c r="D121" s="47">
        <f t="shared" si="10"/>
        <v>1352</v>
      </c>
      <c r="E121" s="158"/>
      <c r="F121" s="228">
        <f t="shared" si="11"/>
        <v>0</v>
      </c>
      <c r="G121" s="92"/>
    </row>
    <row r="122" spans="1:7" ht="15">
      <c r="A122" s="33"/>
      <c r="B122" s="161" t="s">
        <v>20</v>
      </c>
      <c r="C122" s="82"/>
      <c r="D122" s="101">
        <f>SUM(D111:D121)</f>
        <v>3800</v>
      </c>
      <c r="E122" s="158"/>
      <c r="F122" s="93"/>
      <c r="G122" s="92"/>
    </row>
    <row r="123" spans="1:7" ht="12.75" customHeight="1">
      <c r="A123" s="33"/>
      <c r="B123" s="52"/>
      <c r="C123" s="81"/>
      <c r="D123" s="101"/>
      <c r="E123" s="105"/>
      <c r="F123" s="92"/>
      <c r="G123" s="92"/>
    </row>
    <row r="124" spans="1:7" ht="63.75">
      <c r="A124" s="33">
        <f>+A108+1</f>
        <v>8</v>
      </c>
      <c r="B124" s="52" t="s">
        <v>568</v>
      </c>
      <c r="C124" s="137"/>
      <c r="D124" s="105"/>
      <c r="E124" s="101"/>
      <c r="F124" s="92"/>
      <c r="G124" s="92"/>
    </row>
    <row r="125" spans="1:7" ht="12.75" customHeight="1">
      <c r="A125" s="33"/>
      <c r="B125" s="45"/>
      <c r="C125" s="81"/>
      <c r="D125" s="105"/>
      <c r="E125" s="105"/>
      <c r="F125" s="92"/>
      <c r="G125" s="92"/>
    </row>
    <row r="126" spans="1:7" ht="12.75" customHeight="1">
      <c r="A126" s="33"/>
      <c r="B126" s="45" t="s">
        <v>81</v>
      </c>
      <c r="C126" s="81"/>
      <c r="E126" s="105"/>
      <c r="F126" s="92"/>
      <c r="G126" s="92"/>
    </row>
    <row r="127" spans="1:7" ht="12.75" customHeight="1">
      <c r="A127" s="33"/>
      <c r="B127" s="52" t="s">
        <v>82</v>
      </c>
      <c r="C127" s="81" t="s">
        <v>12</v>
      </c>
      <c r="D127" s="47">
        <f>+D111</f>
        <v>160</v>
      </c>
      <c r="E127" s="158"/>
      <c r="F127" s="228">
        <f>D127*E127</f>
        <v>0</v>
      </c>
      <c r="G127" s="92"/>
    </row>
    <row r="128" spans="1:7" ht="12.75" customHeight="1">
      <c r="A128" s="33"/>
      <c r="B128" s="161" t="s">
        <v>83</v>
      </c>
      <c r="C128" s="81" t="s">
        <v>12</v>
      </c>
      <c r="D128" s="47">
        <f t="shared" ref="D128:D137" si="12">+D112</f>
        <v>292</v>
      </c>
      <c r="E128" s="158"/>
      <c r="F128" s="228">
        <f t="shared" ref="F128:F137" si="13">D128*E128</f>
        <v>0</v>
      </c>
      <c r="G128" s="92"/>
    </row>
    <row r="129" spans="1:7" ht="12.75" customHeight="1">
      <c r="A129" s="33"/>
      <c r="B129" s="161" t="s">
        <v>84</v>
      </c>
      <c r="C129" s="81" t="s">
        <v>12</v>
      </c>
      <c r="D129" s="47">
        <f t="shared" si="12"/>
        <v>320</v>
      </c>
      <c r="E129" s="158"/>
      <c r="F129" s="228">
        <f t="shared" si="13"/>
        <v>0</v>
      </c>
      <c r="G129" s="92"/>
    </row>
    <row r="130" spans="1:7" ht="12.75" customHeight="1">
      <c r="A130" s="33"/>
      <c r="B130" s="161" t="s">
        <v>85</v>
      </c>
      <c r="C130" s="81" t="s">
        <v>12</v>
      </c>
      <c r="D130" s="47">
        <f t="shared" si="12"/>
        <v>476</v>
      </c>
      <c r="E130" s="158"/>
      <c r="F130" s="228">
        <f t="shared" si="13"/>
        <v>0</v>
      </c>
      <c r="G130" s="92"/>
    </row>
    <row r="131" spans="1:7" ht="12.75" customHeight="1">
      <c r="A131" s="33"/>
      <c r="B131" s="161" t="s">
        <v>86</v>
      </c>
      <c r="C131" s="81" t="s">
        <v>12</v>
      </c>
      <c r="D131" s="47">
        <f t="shared" si="12"/>
        <v>0</v>
      </c>
      <c r="E131" s="158"/>
      <c r="F131" s="228">
        <f t="shared" si="13"/>
        <v>0</v>
      </c>
      <c r="G131" s="92"/>
    </row>
    <row r="132" spans="1:7" ht="12.75" customHeight="1">
      <c r="A132" s="33"/>
      <c r="B132" s="161" t="s">
        <v>87</v>
      </c>
      <c r="C132" s="81"/>
      <c r="D132" s="47"/>
      <c r="E132" s="158"/>
      <c r="F132" s="228"/>
      <c r="G132" s="92"/>
    </row>
    <row r="133" spans="1:7" ht="12.75" customHeight="1">
      <c r="A133" s="33"/>
      <c r="B133" s="161" t="s">
        <v>88</v>
      </c>
      <c r="C133" s="81" t="s">
        <v>12</v>
      </c>
      <c r="D133" s="47">
        <f t="shared" si="12"/>
        <v>1200</v>
      </c>
      <c r="E133" s="158"/>
      <c r="F133" s="228">
        <f t="shared" si="13"/>
        <v>0</v>
      </c>
      <c r="G133" s="92"/>
    </row>
    <row r="134" spans="1:7" ht="12.75" customHeight="1">
      <c r="A134" s="33"/>
      <c r="B134" s="161" t="s">
        <v>89</v>
      </c>
      <c r="C134" s="81" t="s">
        <v>12</v>
      </c>
      <c r="D134" s="47">
        <f t="shared" si="12"/>
        <v>0</v>
      </c>
      <c r="E134" s="158"/>
      <c r="F134" s="228">
        <f t="shared" si="13"/>
        <v>0</v>
      </c>
      <c r="G134" s="92"/>
    </row>
    <row r="135" spans="1:7" ht="12.75" customHeight="1">
      <c r="A135" s="33"/>
      <c r="B135" s="161" t="s">
        <v>90</v>
      </c>
      <c r="C135" s="81" t="s">
        <v>12</v>
      </c>
      <c r="D135" s="47">
        <f t="shared" si="12"/>
        <v>0</v>
      </c>
      <c r="E135" s="158"/>
      <c r="F135" s="228">
        <f t="shared" si="13"/>
        <v>0</v>
      </c>
      <c r="G135" s="92"/>
    </row>
    <row r="136" spans="1:7" ht="12.75" customHeight="1">
      <c r="A136" s="33"/>
      <c r="B136" s="161" t="s">
        <v>91</v>
      </c>
      <c r="C136" s="81" t="s">
        <v>12</v>
      </c>
      <c r="D136" s="47">
        <f t="shared" si="12"/>
        <v>0</v>
      </c>
      <c r="E136" s="158"/>
      <c r="F136" s="228">
        <f t="shared" si="13"/>
        <v>0</v>
      </c>
      <c r="G136" s="92"/>
    </row>
    <row r="137" spans="1:7" ht="12.75" customHeight="1">
      <c r="A137" s="33"/>
      <c r="B137" s="161" t="s">
        <v>135</v>
      </c>
      <c r="C137" s="81" t="s">
        <v>12</v>
      </c>
      <c r="D137" s="47">
        <f t="shared" si="12"/>
        <v>1352</v>
      </c>
      <c r="E137" s="158"/>
      <c r="F137" s="228">
        <f t="shared" si="13"/>
        <v>0</v>
      </c>
      <c r="G137" s="92"/>
    </row>
    <row r="138" spans="1:7" ht="15">
      <c r="A138" s="33"/>
      <c r="B138" s="161" t="s">
        <v>20</v>
      </c>
      <c r="C138" s="82"/>
      <c r="D138" s="101">
        <f>SUM(D127:D137)</f>
        <v>3800</v>
      </c>
      <c r="E138" s="158"/>
      <c r="F138" s="93"/>
      <c r="G138" s="155"/>
    </row>
    <row r="139" spans="1:7" ht="12.75" customHeight="1">
      <c r="A139" s="33"/>
      <c r="B139" s="52"/>
      <c r="C139" s="81"/>
      <c r="D139" s="101"/>
      <c r="E139" s="105"/>
      <c r="F139" s="92"/>
      <c r="G139" s="138"/>
    </row>
    <row r="140" spans="1:7" ht="38.25">
      <c r="A140" s="33">
        <f>+A124+1</f>
        <v>9</v>
      </c>
      <c r="B140" s="52" t="s">
        <v>41</v>
      </c>
      <c r="C140" s="54"/>
      <c r="D140" s="94"/>
      <c r="E140" s="44"/>
      <c r="F140" s="155"/>
      <c r="G140" s="138"/>
    </row>
    <row r="141" spans="1:7" ht="12.75" customHeight="1">
      <c r="A141" s="33"/>
      <c r="B141" s="45"/>
      <c r="C141" s="81"/>
      <c r="D141" s="105"/>
      <c r="E141" s="105"/>
      <c r="F141" s="92"/>
      <c r="G141" s="138"/>
    </row>
    <row r="142" spans="1:7" ht="12.75" customHeight="1">
      <c r="A142" s="33"/>
      <c r="B142" s="45" t="s">
        <v>81</v>
      </c>
      <c r="C142" s="81"/>
      <c r="E142" s="105"/>
      <c r="F142" s="92"/>
      <c r="G142" s="138"/>
    </row>
    <row r="143" spans="1:7" ht="12.75" customHeight="1">
      <c r="A143" s="33"/>
      <c r="B143" s="52" t="s">
        <v>82</v>
      </c>
      <c r="C143" s="81" t="s">
        <v>12</v>
      </c>
      <c r="D143" s="47">
        <f>+'fekalna osnovni podatki'!E10</f>
        <v>40</v>
      </c>
      <c r="E143" s="158"/>
      <c r="F143" s="228">
        <f>D143*E143</f>
        <v>0</v>
      </c>
      <c r="G143" s="138"/>
    </row>
    <row r="144" spans="1:7" ht="12.75" customHeight="1">
      <c r="A144" s="33"/>
      <c r="B144" s="161" t="s">
        <v>83</v>
      </c>
      <c r="C144" s="81" t="s">
        <v>12</v>
      </c>
      <c r="D144" s="47">
        <f>+'fekalna osnovni podatki'!E11</f>
        <v>73</v>
      </c>
      <c r="E144" s="158"/>
      <c r="F144" s="228">
        <f t="shared" ref="F144:F153" si="14">D144*E144</f>
        <v>0</v>
      </c>
      <c r="G144" s="138"/>
    </row>
    <row r="145" spans="1:7" ht="12.75" customHeight="1">
      <c r="A145" s="33"/>
      <c r="B145" s="161" t="s">
        <v>84</v>
      </c>
      <c r="C145" s="81" t="s">
        <v>12</v>
      </c>
      <c r="D145" s="47">
        <f>+'fekalna osnovni podatki'!E12</f>
        <v>80</v>
      </c>
      <c r="E145" s="158"/>
      <c r="F145" s="228">
        <f t="shared" si="14"/>
        <v>0</v>
      </c>
      <c r="G145" s="138"/>
    </row>
    <row r="146" spans="1:7" ht="12.75" customHeight="1">
      <c r="A146" s="33"/>
      <c r="B146" s="161" t="s">
        <v>85</v>
      </c>
      <c r="C146" s="81" t="s">
        <v>12</v>
      </c>
      <c r="D146" s="47">
        <f>+'fekalna osnovni podatki'!E13</f>
        <v>119</v>
      </c>
      <c r="E146" s="158"/>
      <c r="F146" s="228">
        <f t="shared" si="14"/>
        <v>0</v>
      </c>
      <c r="G146" s="138"/>
    </row>
    <row r="147" spans="1:7" ht="12.75" customHeight="1">
      <c r="A147" s="33"/>
      <c r="B147" s="161" t="s">
        <v>86</v>
      </c>
      <c r="C147" s="81" t="s">
        <v>12</v>
      </c>
      <c r="D147" s="47">
        <f>+'fekalna osnovni podatki'!E14</f>
        <v>0</v>
      </c>
      <c r="E147" s="158"/>
      <c r="F147" s="228">
        <f t="shared" si="14"/>
        <v>0</v>
      </c>
      <c r="G147" s="138"/>
    </row>
    <row r="148" spans="1:7" ht="12.75" customHeight="1">
      <c r="A148" s="33"/>
      <c r="B148" s="161" t="s">
        <v>87</v>
      </c>
      <c r="C148" s="81"/>
      <c r="D148" s="47"/>
      <c r="E148" s="158"/>
      <c r="F148" s="228"/>
      <c r="G148" s="138"/>
    </row>
    <row r="149" spans="1:7" ht="12.75" customHeight="1">
      <c r="A149" s="33"/>
      <c r="B149" s="161" t="s">
        <v>88</v>
      </c>
      <c r="C149" s="81" t="s">
        <v>12</v>
      </c>
      <c r="D149" s="47">
        <f>+'fekalna osnovni podatki'!E16</f>
        <v>300</v>
      </c>
      <c r="E149" s="158"/>
      <c r="F149" s="228">
        <f t="shared" si="14"/>
        <v>0</v>
      </c>
      <c r="G149" s="138"/>
    </row>
    <row r="150" spans="1:7" ht="12.75" customHeight="1">
      <c r="A150" s="33"/>
      <c r="B150" s="161" t="s">
        <v>89</v>
      </c>
      <c r="C150" s="81" t="s">
        <v>12</v>
      </c>
      <c r="D150" s="47">
        <f>+'fekalna osnovni podatki'!E17</f>
        <v>0</v>
      </c>
      <c r="E150" s="158"/>
      <c r="F150" s="228">
        <f t="shared" si="14"/>
        <v>0</v>
      </c>
      <c r="G150" s="138"/>
    </row>
    <row r="151" spans="1:7" ht="12.75" customHeight="1">
      <c r="A151" s="33"/>
      <c r="B151" s="161" t="s">
        <v>90</v>
      </c>
      <c r="C151" s="81" t="s">
        <v>12</v>
      </c>
      <c r="D151" s="47">
        <f>+'fekalna osnovni podatki'!E18</f>
        <v>0</v>
      </c>
      <c r="E151" s="158"/>
      <c r="F151" s="228">
        <f t="shared" si="14"/>
        <v>0</v>
      </c>
      <c r="G151" s="138"/>
    </row>
    <row r="152" spans="1:7" ht="12.75" customHeight="1">
      <c r="A152" s="33"/>
      <c r="B152" s="161" t="s">
        <v>91</v>
      </c>
      <c r="C152" s="81" t="s">
        <v>12</v>
      </c>
      <c r="D152" s="47">
        <f>+'fekalna osnovni podatki'!E19</f>
        <v>0</v>
      </c>
      <c r="E152" s="158"/>
      <c r="F152" s="228">
        <f t="shared" si="14"/>
        <v>0</v>
      </c>
      <c r="G152" s="138"/>
    </row>
    <row r="153" spans="1:7" ht="12.75" customHeight="1">
      <c r="A153" s="33"/>
      <c r="B153" s="161" t="s">
        <v>135</v>
      </c>
      <c r="C153" s="81" t="s">
        <v>12</v>
      </c>
      <c r="D153" s="47">
        <f>+'fekalna osnovni podatki'!E20</f>
        <v>338</v>
      </c>
      <c r="E153" s="158"/>
      <c r="F153" s="228">
        <f t="shared" si="14"/>
        <v>0</v>
      </c>
      <c r="G153" s="100"/>
    </row>
    <row r="154" spans="1:7" ht="12.75" customHeight="1">
      <c r="A154" s="33"/>
      <c r="B154" s="161" t="s">
        <v>20</v>
      </c>
      <c r="C154" s="82"/>
      <c r="D154" s="101">
        <f>SUM(D143:D153)</f>
        <v>950</v>
      </c>
      <c r="E154" s="158"/>
      <c r="F154" s="93"/>
      <c r="G154" s="93"/>
    </row>
    <row r="155" spans="1:7" ht="12.75" customHeight="1">
      <c r="A155" s="33"/>
      <c r="B155" s="52"/>
      <c r="C155" s="84"/>
      <c r="D155" s="79"/>
      <c r="E155" s="104"/>
      <c r="F155" s="100"/>
      <c r="G155" s="96"/>
    </row>
    <row r="156" spans="1:7" ht="12.75" customHeight="1">
      <c r="A156" s="33"/>
      <c r="B156" s="20"/>
      <c r="C156" s="81"/>
      <c r="D156" s="105"/>
      <c r="E156" s="106"/>
      <c r="F156" s="93"/>
      <c r="G156" s="93"/>
    </row>
    <row r="157" spans="1:7" ht="12.75" customHeight="1">
      <c r="A157" s="33"/>
      <c r="B157" s="20" t="s">
        <v>62</v>
      </c>
      <c r="C157" s="81"/>
      <c r="D157" s="105"/>
      <c r="E157" s="106">
        <v>0</v>
      </c>
      <c r="F157" s="93"/>
      <c r="G157" s="93"/>
    </row>
    <row r="158" spans="1:7" ht="12.75" customHeight="1">
      <c r="A158" s="33"/>
      <c r="B158" s="186"/>
      <c r="C158" s="81"/>
      <c r="D158" s="101"/>
      <c r="E158" s="102">
        <v>0</v>
      </c>
      <c r="F158" s="103"/>
      <c r="G158" s="93"/>
    </row>
    <row r="159" spans="1:7" ht="12.75" customHeight="1">
      <c r="A159" s="33"/>
      <c r="B159" s="45" t="s">
        <v>81</v>
      </c>
      <c r="C159" s="81"/>
      <c r="D159" s="105"/>
      <c r="E159" s="105">
        <v>0</v>
      </c>
      <c r="F159" s="92"/>
      <c r="G159" s="93"/>
    </row>
    <row r="160" spans="1:7" ht="12.75" customHeight="1">
      <c r="A160" s="33"/>
      <c r="B160" s="52" t="s">
        <v>82</v>
      </c>
      <c r="C160" s="84"/>
      <c r="D160" s="101"/>
      <c r="E160" s="99">
        <v>0</v>
      </c>
      <c r="F160" s="228">
        <f>+F15+F31+F47+F63+F79+F95+F111+F127+F143</f>
        <v>0</v>
      </c>
      <c r="G160" s="93"/>
    </row>
    <row r="161" spans="1:7" ht="12.75" customHeight="1">
      <c r="A161" s="33"/>
      <c r="B161" s="161" t="s">
        <v>83</v>
      </c>
      <c r="C161" s="84"/>
      <c r="D161" s="101"/>
      <c r="E161" s="99">
        <v>0</v>
      </c>
      <c r="F161" s="228">
        <f t="shared" ref="F161:F170" si="15">+F16+F32+F48+F64+F80+F96+F112+F128+F144</f>
        <v>0</v>
      </c>
      <c r="G161" s="93"/>
    </row>
    <row r="162" spans="1:7" ht="12.75" customHeight="1">
      <c r="A162" s="33"/>
      <c r="B162" s="161" t="s">
        <v>84</v>
      </c>
      <c r="C162" s="84"/>
      <c r="D162" s="101"/>
      <c r="E162" s="99">
        <v>0</v>
      </c>
      <c r="F162" s="228">
        <f t="shared" si="15"/>
        <v>0</v>
      </c>
      <c r="G162" s="93"/>
    </row>
    <row r="163" spans="1:7" ht="12.75" customHeight="1">
      <c r="A163" s="33"/>
      <c r="B163" s="161" t="s">
        <v>85</v>
      </c>
      <c r="C163" s="84"/>
      <c r="D163" s="101"/>
      <c r="E163" s="99">
        <v>0</v>
      </c>
      <c r="F163" s="228">
        <f t="shared" si="15"/>
        <v>0</v>
      </c>
      <c r="G163" s="93"/>
    </row>
    <row r="164" spans="1:7" ht="12.75" customHeight="1">
      <c r="A164" s="33"/>
      <c r="B164" s="161" t="s">
        <v>86</v>
      </c>
      <c r="C164" s="84"/>
      <c r="D164" s="101"/>
      <c r="E164" s="99">
        <v>0</v>
      </c>
      <c r="F164" s="228">
        <f t="shared" si="15"/>
        <v>0</v>
      </c>
      <c r="G164" s="93"/>
    </row>
    <row r="165" spans="1:7" ht="12.75" customHeight="1">
      <c r="A165" s="33"/>
      <c r="B165" s="161" t="s">
        <v>87</v>
      </c>
      <c r="C165" s="84"/>
      <c r="D165" s="101"/>
      <c r="E165" s="158">
        <v>0</v>
      </c>
      <c r="F165" s="228"/>
      <c r="G165" s="93"/>
    </row>
    <row r="166" spans="1:7" ht="12.75" customHeight="1">
      <c r="A166" s="33"/>
      <c r="B166" s="161" t="s">
        <v>88</v>
      </c>
      <c r="C166" s="84"/>
      <c r="D166" s="101"/>
      <c r="E166" s="158">
        <v>0</v>
      </c>
      <c r="F166" s="228">
        <f t="shared" si="15"/>
        <v>0</v>
      </c>
      <c r="G166" s="93"/>
    </row>
    <row r="167" spans="1:7" ht="12.75" customHeight="1">
      <c r="A167" s="33"/>
      <c r="B167" s="161" t="s">
        <v>89</v>
      </c>
      <c r="C167" s="84"/>
      <c r="D167" s="101"/>
      <c r="E167" s="158">
        <v>0</v>
      </c>
      <c r="F167" s="228">
        <f t="shared" si="15"/>
        <v>0</v>
      </c>
      <c r="G167" s="93"/>
    </row>
    <row r="168" spans="1:7" ht="12.75" customHeight="1">
      <c r="A168" s="33"/>
      <c r="B168" s="161" t="s">
        <v>90</v>
      </c>
      <c r="C168" s="84"/>
      <c r="D168" s="101"/>
      <c r="E168" s="158"/>
      <c r="F168" s="228">
        <f>+F23+F39+F55+F71+F87+F103+F119+F135+F151</f>
        <v>0</v>
      </c>
      <c r="G168" s="93"/>
    </row>
    <row r="169" spans="1:7" ht="12.75" customHeight="1">
      <c r="A169" s="33"/>
      <c r="B169" s="161" t="s">
        <v>91</v>
      </c>
      <c r="C169" s="84"/>
      <c r="D169" s="101"/>
      <c r="E169" s="158"/>
      <c r="F169" s="228">
        <f t="shared" si="15"/>
        <v>0</v>
      </c>
      <c r="G169" s="92"/>
    </row>
    <row r="170" spans="1:7" ht="15">
      <c r="A170" s="33"/>
      <c r="B170" s="161" t="s">
        <v>135</v>
      </c>
      <c r="C170" s="84"/>
      <c r="D170" s="101"/>
      <c r="E170" s="158"/>
      <c r="F170" s="228">
        <f t="shared" si="15"/>
        <v>0</v>
      </c>
      <c r="G170" s="164"/>
    </row>
    <row r="171" spans="1:7" ht="12.75" customHeight="1">
      <c r="A171" s="33"/>
      <c r="B171" s="52"/>
      <c r="C171" s="56"/>
      <c r="D171" s="105"/>
      <c r="E171" s="105"/>
      <c r="F171" s="92"/>
      <c r="G171" s="92"/>
    </row>
    <row r="172" spans="1:7" ht="12.75" customHeight="1" thickBot="1">
      <c r="A172" s="249" t="s">
        <v>37</v>
      </c>
      <c r="B172" s="254" t="s">
        <v>36</v>
      </c>
      <c r="C172" s="251"/>
      <c r="D172" s="252"/>
      <c r="E172" s="75" t="s">
        <v>33</v>
      </c>
      <c r="F172" s="75">
        <f>SUM(F157:F170)</f>
        <v>0</v>
      </c>
      <c r="G172" s="92"/>
    </row>
    <row r="173" spans="1:7" ht="12.75" customHeight="1" thickTop="1">
      <c r="A173" s="33"/>
      <c r="B173" s="20"/>
      <c r="C173" s="86"/>
      <c r="D173" s="105"/>
      <c r="E173" s="105"/>
      <c r="F173" s="92"/>
      <c r="G173" s="92"/>
    </row>
    <row r="174" spans="1:7" ht="12.75" customHeight="1">
      <c r="A174" s="33"/>
      <c r="B174" s="20"/>
      <c r="C174" s="86"/>
      <c r="D174" s="105"/>
      <c r="E174" s="105"/>
      <c r="F174" s="92"/>
      <c r="G174" s="92"/>
    </row>
    <row r="175" spans="1:7" ht="12.75" customHeight="1">
      <c r="A175" s="33"/>
      <c r="B175" s="20"/>
      <c r="C175" s="81"/>
      <c r="D175" s="105"/>
      <c r="E175" s="105"/>
      <c r="F175" s="92"/>
      <c r="G175" s="92"/>
    </row>
    <row r="176" spans="1:7" ht="12.75" customHeight="1">
      <c r="A176" s="33"/>
      <c r="B176" s="41"/>
      <c r="C176" s="81"/>
      <c r="D176" s="105"/>
      <c r="E176" s="105"/>
      <c r="F176" s="92"/>
      <c r="G176" s="92"/>
    </row>
    <row r="177" spans="1:7" ht="15">
      <c r="A177" s="33"/>
      <c r="B177" s="41"/>
      <c r="C177" s="81"/>
      <c r="D177" s="105"/>
      <c r="E177" s="105"/>
      <c r="F177" s="92"/>
      <c r="G177" s="92"/>
    </row>
    <row r="178" spans="1:7" ht="12.75" customHeight="1">
      <c r="A178" s="33"/>
      <c r="B178" s="20"/>
      <c r="C178" s="81"/>
      <c r="D178" s="101"/>
      <c r="E178" s="105"/>
      <c r="F178" s="92"/>
    </row>
    <row r="179" spans="1:7" ht="12.75" customHeight="1">
      <c r="A179" s="33"/>
      <c r="B179" s="20"/>
      <c r="C179" s="26"/>
      <c r="D179" s="105"/>
      <c r="E179" s="105"/>
      <c r="F179" s="92"/>
      <c r="G179" s="100"/>
    </row>
    <row r="181" spans="1:7" ht="12.75" customHeight="1">
      <c r="B181" s="58"/>
      <c r="C181" s="87"/>
      <c r="D181" s="108"/>
      <c r="E181" s="104"/>
      <c r="F181" s="100"/>
      <c r="G181" s="93"/>
    </row>
    <row r="183" spans="1:7" ht="12.75" customHeight="1">
      <c r="B183" s="48"/>
      <c r="C183" s="88"/>
      <c r="D183" s="109"/>
      <c r="E183" s="110"/>
      <c r="F183" s="93"/>
    </row>
  </sheetData>
  <conditionalFormatting sqref="E15:E167">
    <cfRule type="cellIs" dxfId="9"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Zeros="0" workbookViewId="0">
      <selection activeCell="D26" sqref="D26"/>
    </sheetView>
  </sheetViews>
  <sheetFormatPr defaultRowHeight="15"/>
  <sheetData>
    <row r="1" spans="1:7">
      <c r="B1" s="67" t="str">
        <f>+nsl!D18</f>
        <v>IZGRADNJA KANALIZACIJSKEGA SISTEMA NA OBMOČJU</v>
      </c>
    </row>
    <row r="2" spans="1:7">
      <c r="B2" s="67" t="str">
        <f>+nsl!D19</f>
        <v>AGLOMERACIJE HRVATINI - KANALIZACIJA KOLOMBAN PROTI</v>
      </c>
    </row>
    <row r="3" spans="1:7">
      <c r="B3" s="67" t="str">
        <f>+nsl!D20</f>
        <v>CEREJU IN BOŽIČI PROTI PREMANČANU</v>
      </c>
    </row>
    <row r="4" spans="1:7">
      <c r="B4" s="67">
        <f>+nsl!D21</f>
        <v>0</v>
      </c>
    </row>
    <row r="6" spans="1:7">
      <c r="B6" s="255" t="s">
        <v>131</v>
      </c>
    </row>
    <row r="8" spans="1:7" ht="15.75">
      <c r="A8" s="22"/>
      <c r="B8" s="192" t="s">
        <v>93</v>
      </c>
      <c r="C8" s="193"/>
      <c r="D8" s="194"/>
      <c r="E8" s="105"/>
      <c r="F8" s="92"/>
    </row>
    <row r="9" spans="1:7" ht="38.25">
      <c r="A9" s="22"/>
      <c r="B9" s="192" t="s">
        <v>81</v>
      </c>
      <c r="C9" s="193"/>
      <c r="D9" s="194" t="s">
        <v>20</v>
      </c>
      <c r="E9" s="105" t="s">
        <v>94</v>
      </c>
      <c r="F9" s="105" t="s">
        <v>46</v>
      </c>
      <c r="G9" s="159" t="s">
        <v>95</v>
      </c>
    </row>
    <row r="10" spans="1:7" ht="15.75">
      <c r="A10" s="22"/>
      <c r="B10" s="195" t="s">
        <v>82</v>
      </c>
      <c r="C10" s="196" t="s">
        <v>14</v>
      </c>
      <c r="D10" s="197">
        <v>112</v>
      </c>
      <c r="E10" s="105">
        <v>40</v>
      </c>
      <c r="F10" s="105">
        <v>28</v>
      </c>
      <c r="G10" s="152">
        <f>+D10-F10</f>
        <v>84</v>
      </c>
    </row>
    <row r="11" spans="1:7" ht="15.75">
      <c r="A11" s="22"/>
      <c r="B11" s="198" t="s">
        <v>83</v>
      </c>
      <c r="C11" s="196" t="s">
        <v>14</v>
      </c>
      <c r="D11" s="200">
        <v>225</v>
      </c>
      <c r="E11" s="105">
        <v>73</v>
      </c>
      <c r="F11" s="105">
        <v>22</v>
      </c>
      <c r="G11" s="152">
        <f>+D11-F11</f>
        <v>203</v>
      </c>
    </row>
    <row r="12" spans="1:7" ht="15.75">
      <c r="A12" s="22"/>
      <c r="B12" s="198" t="s">
        <v>84</v>
      </c>
      <c r="C12" s="196" t="s">
        <v>14</v>
      </c>
      <c r="D12" s="200">
        <v>80</v>
      </c>
      <c r="E12" s="105">
        <v>80</v>
      </c>
      <c r="F12" s="105"/>
    </row>
    <row r="13" spans="1:7" ht="15.75">
      <c r="A13" s="22"/>
      <c r="B13" s="198" t="s">
        <v>85</v>
      </c>
      <c r="C13" s="196" t="s">
        <v>14</v>
      </c>
      <c r="D13" s="200">
        <v>270</v>
      </c>
      <c r="E13" s="105">
        <v>119</v>
      </c>
      <c r="F13" s="105">
        <v>22</v>
      </c>
      <c r="G13" s="152">
        <f>+E13-F13</f>
        <v>97</v>
      </c>
    </row>
    <row r="14" spans="1:7" ht="25.5">
      <c r="A14" s="22"/>
      <c r="B14" s="198" t="s">
        <v>86</v>
      </c>
      <c r="C14" s="196" t="s">
        <v>14</v>
      </c>
      <c r="D14" s="200">
        <v>30</v>
      </c>
      <c r="E14" s="105"/>
      <c r="F14" s="105"/>
      <c r="G14">
        <v>30</v>
      </c>
    </row>
    <row r="15" spans="1:7" ht="51">
      <c r="A15" s="22"/>
      <c r="B15" s="198" t="s">
        <v>87</v>
      </c>
      <c r="C15" s="199"/>
      <c r="D15" s="200"/>
      <c r="E15" s="105"/>
      <c r="F15" s="105"/>
    </row>
    <row r="16" spans="1:7" ht="15.75">
      <c r="A16" s="22"/>
      <c r="B16" s="198" t="s">
        <v>88</v>
      </c>
      <c r="C16" s="196" t="s">
        <v>14</v>
      </c>
      <c r="D16" s="200">
        <v>302</v>
      </c>
      <c r="E16" s="105">
        <v>300</v>
      </c>
      <c r="F16" s="105"/>
    </row>
    <row r="17" spans="1:7" ht="15.75">
      <c r="A17" s="22"/>
      <c r="B17" s="198" t="s">
        <v>89</v>
      </c>
      <c r="C17" s="196" t="s">
        <v>14</v>
      </c>
      <c r="D17" s="200">
        <v>140</v>
      </c>
      <c r="E17" s="105"/>
      <c r="F17" s="105">
        <v>140</v>
      </c>
    </row>
    <row r="18" spans="1:7" ht="15.75">
      <c r="A18" s="22"/>
      <c r="B18" s="198" t="s">
        <v>90</v>
      </c>
      <c r="C18" s="196" t="s">
        <v>14</v>
      </c>
      <c r="D18" s="200">
        <v>400</v>
      </c>
      <c r="E18" s="105"/>
      <c r="F18" s="105"/>
      <c r="G18">
        <v>400</v>
      </c>
    </row>
    <row r="19" spans="1:7" ht="15.75">
      <c r="A19" s="22"/>
      <c r="B19" s="198" t="s">
        <v>91</v>
      </c>
      <c r="C19" s="196" t="s">
        <v>14</v>
      </c>
      <c r="D19" s="200">
        <v>86</v>
      </c>
      <c r="E19" s="105"/>
      <c r="F19" s="105">
        <v>39</v>
      </c>
      <c r="G19" s="152">
        <f>+D19-F19</f>
        <v>47</v>
      </c>
    </row>
    <row r="20" spans="1:7" ht="15.75">
      <c r="A20" s="22"/>
      <c r="B20" s="198" t="s">
        <v>135</v>
      </c>
      <c r="C20" s="196" t="s">
        <v>14</v>
      </c>
      <c r="D20" s="200">
        <v>338</v>
      </c>
      <c r="E20" s="105">
        <v>338</v>
      </c>
      <c r="F20" s="105"/>
    </row>
  </sheetData>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G179"/>
  <sheetViews>
    <sheetView showZeros="0" workbookViewId="0">
      <selection activeCell="B1" sqref="B1"/>
    </sheetView>
  </sheetViews>
  <sheetFormatPr defaultRowHeight="12.75" customHeight="1"/>
  <cols>
    <col min="1" max="1" width="4.7109375" style="57" customWidth="1"/>
    <col min="2" max="2" width="40.85546875" customWidth="1"/>
    <col min="3" max="3" width="4.7109375" style="80" customWidth="1"/>
    <col min="4" max="4" width="11.7109375" style="111" customWidth="1"/>
    <col min="5" max="5" width="11.7109375" style="112" customWidth="1"/>
    <col min="6" max="6" width="12.7109375" style="113" customWidth="1"/>
    <col min="7" max="7" width="4.7109375" style="113" customWidth="1"/>
    <col min="10" max="10" width="0" hidden="1"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67" t="str">
        <f>+kan!B1</f>
        <v>IZGRADNJA KANALIZACIJSKEGA SISTEMA NA OBMOČJU</v>
      </c>
    </row>
    <row r="2" spans="1:7" ht="12.75" customHeight="1">
      <c r="B2" s="67" t="str">
        <f>+kan!B2</f>
        <v>AGLOMERACIJE HRVATINI - KANALIZACIJA KOLOMBAN PROTI</v>
      </c>
    </row>
    <row r="3" spans="1:7" ht="12.75" customHeight="1">
      <c r="B3" s="67" t="str">
        <f>+kan!B3</f>
        <v>CEREJU IN BOŽIČI PROTI PREMANČANU</v>
      </c>
    </row>
    <row r="4" spans="1:7" ht="12.75" customHeight="1">
      <c r="B4" s="67">
        <f>+kan!B4</f>
        <v>0</v>
      </c>
    </row>
    <row r="6" spans="1:7" ht="12.75" customHeight="1">
      <c r="A6" s="33"/>
      <c r="B6" s="20"/>
      <c r="C6" s="86"/>
      <c r="D6" s="105"/>
      <c r="E6" s="105"/>
      <c r="F6" s="92"/>
      <c r="G6" s="92"/>
    </row>
    <row r="7" spans="1:7" ht="16.5" customHeight="1">
      <c r="A7" s="293">
        <v>2</v>
      </c>
      <c r="B7" s="294" t="s">
        <v>178</v>
      </c>
      <c r="C7"/>
      <c r="D7" s="295"/>
      <c r="E7" s="295"/>
      <c r="F7"/>
      <c r="G7" s="92"/>
    </row>
    <row r="8" spans="1:7" ht="12.75" customHeight="1">
      <c r="A8"/>
      <c r="B8" s="296"/>
      <c r="C8" s="297"/>
      <c r="D8" s="295"/>
      <c r="E8" s="295"/>
      <c r="F8"/>
      <c r="G8" s="92"/>
    </row>
    <row r="9" spans="1:7" ht="20.25">
      <c r="A9"/>
      <c r="B9" s="296"/>
      <c r="C9" s="298"/>
      <c r="D9" s="295"/>
      <c r="E9" s="295"/>
      <c r="F9"/>
      <c r="G9" s="92"/>
    </row>
    <row r="10" spans="1:7" ht="12.75" customHeight="1">
      <c r="A10"/>
      <c r="B10" s="296"/>
      <c r="C10" s="297"/>
      <c r="D10" s="295"/>
      <c r="E10" s="295"/>
      <c r="F10"/>
    </row>
    <row r="11" spans="1:7" ht="26.25">
      <c r="A11"/>
      <c r="B11" s="299" t="s">
        <v>62</v>
      </c>
      <c r="C11"/>
      <c r="D11" s="295"/>
      <c r="E11" s="295"/>
      <c r="F11"/>
      <c r="G11" s="100"/>
    </row>
    <row r="12" spans="1:7" ht="12.75" customHeight="1">
      <c r="A12"/>
      <c r="B12" s="296"/>
      <c r="C12" s="300"/>
      <c r="D12" s="295"/>
      <c r="E12" s="295"/>
      <c r="F12"/>
    </row>
    <row r="13" spans="1:7" ht="12.75" customHeight="1">
      <c r="A13" s="293">
        <v>1</v>
      </c>
      <c r="B13" s="301" t="s">
        <v>61</v>
      </c>
      <c r="C13"/>
      <c r="D13" s="302"/>
      <c r="E13" s="4"/>
      <c r="F13" s="302">
        <f>F61</f>
        <v>0</v>
      </c>
      <c r="G13" s="93"/>
    </row>
    <row r="14" spans="1:7" ht="12.75" customHeight="1">
      <c r="A14" s="293">
        <v>2</v>
      </c>
      <c r="B14" s="301" t="s">
        <v>179</v>
      </c>
      <c r="C14"/>
      <c r="D14" s="302"/>
      <c r="E14" s="4"/>
      <c r="F14" s="302">
        <f>F100</f>
        <v>0</v>
      </c>
    </row>
    <row r="15" spans="1:7" ht="12.75" customHeight="1">
      <c r="A15" s="293">
        <v>3</v>
      </c>
      <c r="B15" s="301" t="s">
        <v>180</v>
      </c>
      <c r="C15"/>
      <c r="D15" s="301"/>
      <c r="E15" s="4"/>
      <c r="F15" s="301">
        <f>F178</f>
        <v>0</v>
      </c>
    </row>
    <row r="16" spans="1:7" ht="12.75" customHeight="1">
      <c r="A16"/>
      <c r="B16" s="301"/>
      <c r="C16"/>
      <c r="D16" s="302"/>
      <c r="E16" s="4"/>
      <c r="F16" s="302"/>
    </row>
    <row r="17" spans="1:7" ht="18.75">
      <c r="A17"/>
      <c r="B17" s="303" t="s">
        <v>181</v>
      </c>
      <c r="C17"/>
      <c r="D17" s="302"/>
      <c r="E17" s="4"/>
      <c r="F17" s="302">
        <f>SUM(F13:F15)</f>
        <v>0</v>
      </c>
    </row>
    <row r="18" spans="1:7" ht="12.75" customHeight="1">
      <c r="A18" s="4"/>
      <c r="B18" s="4"/>
      <c r="C18" s="4"/>
      <c r="D18" s="4"/>
      <c r="E18" s="4"/>
      <c r="F18" s="4"/>
    </row>
    <row r="19" spans="1:7" ht="12.75" customHeight="1">
      <c r="A19" s="4"/>
      <c r="B19" s="4"/>
      <c r="C19" s="4"/>
      <c r="D19" s="4"/>
      <c r="E19" s="4"/>
      <c r="F19" s="4"/>
    </row>
    <row r="20" spans="1:7" ht="15">
      <c r="A20" s="234" t="s">
        <v>122</v>
      </c>
      <c r="B20" s="235" t="s">
        <v>123</v>
      </c>
      <c r="C20" s="235" t="s">
        <v>124</v>
      </c>
      <c r="D20" s="236" t="s">
        <v>125</v>
      </c>
      <c r="E20" s="237" t="s">
        <v>126</v>
      </c>
      <c r="F20" s="238" t="s">
        <v>127</v>
      </c>
      <c r="G20" s="92"/>
    </row>
    <row r="21" spans="1:7" ht="15.75" thickBot="1">
      <c r="A21" s="239"/>
      <c r="B21" s="240"/>
      <c r="C21" s="240" t="s">
        <v>128</v>
      </c>
      <c r="D21" s="241"/>
      <c r="E21" s="242" t="s">
        <v>129</v>
      </c>
      <c r="F21" s="243" t="s">
        <v>130</v>
      </c>
      <c r="G21" s="55"/>
    </row>
    <row r="22" spans="1:7" ht="12.75" customHeight="1" thickBot="1">
      <c r="A22" s="304"/>
      <c r="B22" s="227"/>
      <c r="C22" s="305"/>
      <c r="D22" s="306"/>
      <c r="E22" s="306"/>
      <c r="F22" s="306"/>
    </row>
    <row r="23" spans="1:7" ht="12.75" customHeight="1" thickBot="1">
      <c r="A23" s="307">
        <v>1</v>
      </c>
      <c r="B23" s="470" t="s">
        <v>61</v>
      </c>
      <c r="C23" s="305"/>
      <c r="D23" s="308"/>
      <c r="E23" s="308"/>
      <c r="F23" s="308"/>
    </row>
    <row r="24" spans="1:7" ht="12.75" customHeight="1">
      <c r="A24"/>
      <c r="C24"/>
      <c r="D24"/>
      <c r="E24"/>
      <c r="F24"/>
    </row>
    <row r="25" spans="1:7" ht="89.25">
      <c r="A25" s="309">
        <v>1</v>
      </c>
      <c r="B25" s="310" t="s">
        <v>182</v>
      </c>
      <c r="C25" s="311" t="s">
        <v>11</v>
      </c>
      <c r="D25" s="312">
        <v>3</v>
      </c>
      <c r="E25" s="312"/>
      <c r="F25" s="312">
        <f>D25*E25</f>
        <v>0</v>
      </c>
    </row>
    <row r="26" spans="1:7" ht="76.5">
      <c r="A26" s="309">
        <v>2</v>
      </c>
      <c r="B26" s="38" t="s">
        <v>183</v>
      </c>
      <c r="C26" s="313" t="s">
        <v>10</v>
      </c>
      <c r="D26" s="314">
        <v>1</v>
      </c>
      <c r="E26" s="314"/>
      <c r="F26" s="314">
        <f>D26*E26</f>
        <v>0</v>
      </c>
    </row>
    <row r="27" spans="1:7" ht="51">
      <c r="A27" s="309">
        <v>4</v>
      </c>
      <c r="B27" s="52" t="s">
        <v>184</v>
      </c>
      <c r="C27" s="229" t="s">
        <v>27</v>
      </c>
      <c r="D27" s="315">
        <v>24</v>
      </c>
      <c r="E27" s="316"/>
      <c r="F27" s="316">
        <f>D27*E27</f>
        <v>0</v>
      </c>
    </row>
    <row r="28" spans="1:7" ht="38.25">
      <c r="A28" s="309">
        <v>5</v>
      </c>
      <c r="B28" s="317" t="s">
        <v>15</v>
      </c>
      <c r="C28" s="318" t="s">
        <v>10</v>
      </c>
      <c r="D28" s="319">
        <v>4</v>
      </c>
      <c r="E28" s="320"/>
      <c r="F28" s="320">
        <f>D28*E28</f>
        <v>0</v>
      </c>
    </row>
    <row r="29" spans="1:7" ht="25.5">
      <c r="A29" s="309">
        <f>+A28+1</f>
        <v>6</v>
      </c>
      <c r="B29" s="317" t="s">
        <v>185</v>
      </c>
      <c r="C29" s="318" t="s">
        <v>11</v>
      </c>
      <c r="D29" s="319">
        <f>+D27*2*0.1</f>
        <v>4.8000000000000007</v>
      </c>
      <c r="E29" s="320"/>
      <c r="F29" s="320">
        <f>+D29*E29</f>
        <v>0</v>
      </c>
    </row>
    <row r="30" spans="1:7" ht="25.5">
      <c r="A30" s="309">
        <f>+A29+1</f>
        <v>7</v>
      </c>
      <c r="B30" s="317" t="s">
        <v>186</v>
      </c>
      <c r="C30" s="318" t="s">
        <v>11</v>
      </c>
      <c r="D30" s="319">
        <f>+D27*2*0.3</f>
        <v>14.399999999999999</v>
      </c>
      <c r="E30" s="320"/>
      <c r="F30" s="320">
        <f>+D30*E30</f>
        <v>0</v>
      </c>
    </row>
    <row r="31" spans="1:7" ht="89.25">
      <c r="A31" s="309">
        <f>+A30+1</f>
        <v>8</v>
      </c>
      <c r="B31" s="225" t="s">
        <v>187</v>
      </c>
      <c r="C31" s="321" t="s">
        <v>11</v>
      </c>
      <c r="D31" s="322">
        <f>+D27*1.8</f>
        <v>43.2</v>
      </c>
      <c r="E31" s="323"/>
      <c r="F31" s="316"/>
    </row>
    <row r="32" spans="1:7" ht="25.5">
      <c r="A32" s="309"/>
      <c r="B32" s="20" t="s">
        <v>188</v>
      </c>
      <c r="C32" s="229"/>
      <c r="D32" s="324"/>
      <c r="E32" s="316"/>
      <c r="F32" s="316"/>
    </row>
    <row r="33" spans="1:6" ht="15">
      <c r="A33" s="309"/>
      <c r="B33" s="20" t="s">
        <v>16</v>
      </c>
      <c r="C33" s="229" t="s">
        <v>189</v>
      </c>
      <c r="D33" s="325">
        <v>20</v>
      </c>
      <c r="E33" s="316"/>
      <c r="F33" s="316"/>
    </row>
    <row r="34" spans="1:6" ht="15">
      <c r="A34" s="309"/>
      <c r="B34" s="20" t="s">
        <v>11</v>
      </c>
      <c r="C34" s="229"/>
      <c r="D34" s="325">
        <f>0.3*D31</f>
        <v>12.96</v>
      </c>
      <c r="E34" s="316"/>
      <c r="F34" s="316">
        <f>D34*E34</f>
        <v>0</v>
      </c>
    </row>
    <row r="35" spans="1:6" ht="15">
      <c r="A35" s="309"/>
      <c r="B35" s="20" t="s">
        <v>190</v>
      </c>
      <c r="C35" s="229" t="s">
        <v>189</v>
      </c>
      <c r="D35" s="325">
        <v>40</v>
      </c>
      <c r="E35" s="316"/>
      <c r="F35" s="316"/>
    </row>
    <row r="36" spans="1:6" ht="15">
      <c r="A36" s="309"/>
      <c r="B36" s="20" t="s">
        <v>11</v>
      </c>
      <c r="C36" s="229"/>
      <c r="D36" s="325">
        <f>0.4*D31</f>
        <v>17.28</v>
      </c>
      <c r="E36" s="316"/>
      <c r="F36" s="316">
        <f>D36*E36</f>
        <v>0</v>
      </c>
    </row>
    <row r="37" spans="1:6" ht="15">
      <c r="A37" s="309"/>
      <c r="B37" s="20" t="s">
        <v>191</v>
      </c>
      <c r="C37" s="229" t="s">
        <v>189</v>
      </c>
      <c r="D37" s="325">
        <v>40</v>
      </c>
      <c r="E37" s="316"/>
      <c r="F37" s="316"/>
    </row>
    <row r="38" spans="1:6" ht="15">
      <c r="A38" s="309"/>
      <c r="B38" s="20" t="s">
        <v>11</v>
      </c>
      <c r="C38" s="229"/>
      <c r="D38" s="325">
        <f>0.3*D31</f>
        <v>12.96</v>
      </c>
      <c r="E38" s="316"/>
      <c r="F38" s="316">
        <f>E38*D38</f>
        <v>0</v>
      </c>
    </row>
    <row r="39" spans="1:6" ht="51">
      <c r="A39" s="309">
        <v>9</v>
      </c>
      <c r="B39" s="225" t="s">
        <v>192</v>
      </c>
      <c r="C39" s="311" t="s">
        <v>10</v>
      </c>
      <c r="D39" s="326">
        <v>1</v>
      </c>
      <c r="E39" s="326"/>
      <c r="F39" s="326">
        <f t="shared" ref="F39:F47" si="0">D39*E39</f>
        <v>0</v>
      </c>
    </row>
    <row r="40" spans="1:6" ht="38.25">
      <c r="A40" s="309">
        <v>10</v>
      </c>
      <c r="B40" s="20" t="s">
        <v>18</v>
      </c>
      <c r="C40" s="327" t="s">
        <v>12</v>
      </c>
      <c r="D40" s="315">
        <f>0.6*D27</f>
        <v>14.399999999999999</v>
      </c>
      <c r="E40" s="316"/>
      <c r="F40" s="316">
        <f t="shared" si="0"/>
        <v>0</v>
      </c>
    </row>
    <row r="41" spans="1:6" ht="51">
      <c r="A41" s="309">
        <v>11</v>
      </c>
      <c r="B41" s="43" t="s">
        <v>193</v>
      </c>
      <c r="C41" s="229" t="s">
        <v>11</v>
      </c>
      <c r="D41" s="47">
        <f>+D27*0.1</f>
        <v>2.4000000000000004</v>
      </c>
      <c r="E41" s="316"/>
      <c r="F41" s="316">
        <f t="shared" si="0"/>
        <v>0</v>
      </c>
    </row>
    <row r="42" spans="1:6" ht="76.5">
      <c r="A42" s="309">
        <v>12</v>
      </c>
      <c r="B42" s="43" t="s">
        <v>194</v>
      </c>
      <c r="C42" s="229" t="s">
        <v>11</v>
      </c>
      <c r="D42" s="47">
        <f>+D27*0.35</f>
        <v>8.3999999999999986</v>
      </c>
      <c r="E42" s="316"/>
      <c r="F42" s="316">
        <f t="shared" si="0"/>
        <v>0</v>
      </c>
    </row>
    <row r="43" spans="1:6" ht="76.5">
      <c r="A43" s="309">
        <f>+A42+1</f>
        <v>13</v>
      </c>
      <c r="B43" s="20" t="s">
        <v>538</v>
      </c>
      <c r="C43" s="229" t="s">
        <v>11</v>
      </c>
      <c r="D43" s="47">
        <f>+D27*1.25*80%</f>
        <v>24</v>
      </c>
      <c r="E43" s="316"/>
      <c r="F43" s="316">
        <f t="shared" si="0"/>
        <v>0</v>
      </c>
    </row>
    <row r="44" spans="1:6" ht="76.5">
      <c r="A44" s="309">
        <f>+A43+1</f>
        <v>14</v>
      </c>
      <c r="B44" s="20" t="s">
        <v>539</v>
      </c>
      <c r="C44" s="229" t="s">
        <v>11</v>
      </c>
      <c r="D44" s="47">
        <f>+D27*1.25*20%</f>
        <v>6</v>
      </c>
      <c r="E44" s="316"/>
      <c r="F44" s="316">
        <f t="shared" si="0"/>
        <v>0</v>
      </c>
    </row>
    <row r="45" spans="1:6" ht="63.75">
      <c r="A45" s="309">
        <f>+A44+1</f>
        <v>15</v>
      </c>
      <c r="B45" s="43" t="s">
        <v>195</v>
      </c>
      <c r="C45" s="229" t="s">
        <v>11</v>
      </c>
      <c r="D45" s="47">
        <v>1</v>
      </c>
      <c r="E45" s="316"/>
      <c r="F45" s="316">
        <f t="shared" si="0"/>
        <v>0</v>
      </c>
    </row>
    <row r="46" spans="1:6" ht="38.25">
      <c r="A46" s="309">
        <f>+A45+1</f>
        <v>16</v>
      </c>
      <c r="B46" s="43" t="s">
        <v>196</v>
      </c>
      <c r="C46" s="229" t="s">
        <v>11</v>
      </c>
      <c r="D46" s="47">
        <f>+D31-D44</f>
        <v>37.200000000000003</v>
      </c>
      <c r="E46" s="316"/>
      <c r="F46" s="316">
        <f t="shared" si="0"/>
        <v>0</v>
      </c>
    </row>
    <row r="47" spans="1:6" ht="15">
      <c r="A47" s="309">
        <f>+A46+1</f>
        <v>17</v>
      </c>
      <c r="B47" s="43" t="s">
        <v>197</v>
      </c>
      <c r="C47" s="229" t="s">
        <v>14</v>
      </c>
      <c r="D47" s="47">
        <f>D27</f>
        <v>24</v>
      </c>
      <c r="E47" s="316"/>
      <c r="F47" s="316">
        <f t="shared" si="0"/>
        <v>0</v>
      </c>
    </row>
    <row r="48" spans="1:6" ht="63.75">
      <c r="A48" s="328">
        <v>17</v>
      </c>
      <c r="B48" s="329" t="s">
        <v>198</v>
      </c>
      <c r="C48" s="330" t="s">
        <v>10</v>
      </c>
      <c r="D48" s="331">
        <v>0</v>
      </c>
      <c r="E48" s="316"/>
      <c r="F48" s="316">
        <f>D48*E48</f>
        <v>0</v>
      </c>
    </row>
    <row r="49" spans="1:6" ht="102">
      <c r="A49" s="328">
        <f>+A47+1</f>
        <v>18</v>
      </c>
      <c r="B49" s="329" t="s">
        <v>199</v>
      </c>
      <c r="C49" s="330" t="s">
        <v>10</v>
      </c>
      <c r="D49" s="331">
        <v>0</v>
      </c>
      <c r="E49" s="316"/>
      <c r="F49" s="316">
        <f>D49*E49</f>
        <v>0</v>
      </c>
    </row>
    <row r="50" spans="1:6" ht="76.5">
      <c r="A50" s="328">
        <f>+A49+1</f>
        <v>19</v>
      </c>
      <c r="B50" s="329" t="s">
        <v>200</v>
      </c>
      <c r="C50" s="330" t="s">
        <v>14</v>
      </c>
      <c r="D50" s="331">
        <v>0</v>
      </c>
      <c r="E50" s="316"/>
      <c r="F50" s="316">
        <f>D50*E50</f>
        <v>0</v>
      </c>
    </row>
    <row r="51" spans="1:6" ht="51">
      <c r="A51" s="328">
        <f>+A50+1</f>
        <v>20</v>
      </c>
      <c r="B51" s="329" t="s">
        <v>201</v>
      </c>
      <c r="C51" s="330"/>
      <c r="D51" s="331"/>
      <c r="E51" s="316"/>
      <c r="F51" s="316"/>
    </row>
    <row r="52" spans="1:6" ht="15">
      <c r="A52" s="328"/>
      <c r="B52" s="329" t="s">
        <v>202</v>
      </c>
      <c r="C52" s="330" t="s">
        <v>10</v>
      </c>
      <c r="D52" s="331">
        <v>0</v>
      </c>
      <c r="E52" s="316"/>
      <c r="F52" s="316">
        <f>+D52*E52</f>
        <v>0</v>
      </c>
    </row>
    <row r="53" spans="1:6" ht="15">
      <c r="A53" s="328"/>
      <c r="B53" s="329" t="s">
        <v>203</v>
      </c>
      <c r="C53" s="330" t="s">
        <v>12</v>
      </c>
      <c r="D53" s="331">
        <v>0</v>
      </c>
      <c r="E53" s="316"/>
      <c r="F53" s="316">
        <f>+D53*E53</f>
        <v>0</v>
      </c>
    </row>
    <row r="54" spans="1:6" ht="114.75">
      <c r="A54" s="328">
        <f>+A47+1</f>
        <v>18</v>
      </c>
      <c r="B54" s="41" t="s">
        <v>204</v>
      </c>
      <c r="C54" s="330" t="s">
        <v>11</v>
      </c>
      <c r="D54" s="331">
        <f>+D30</f>
        <v>14.399999999999999</v>
      </c>
      <c r="E54" s="316"/>
      <c r="F54" s="316">
        <f>+D54*E54</f>
        <v>0</v>
      </c>
    </row>
    <row r="55" spans="1:6" ht="76.5">
      <c r="A55" s="328">
        <f>+A54+1</f>
        <v>19</v>
      </c>
      <c r="B55" s="52" t="s">
        <v>205</v>
      </c>
      <c r="C55" s="330" t="s">
        <v>12</v>
      </c>
      <c r="D55" s="331">
        <f>+D27*2</f>
        <v>48</v>
      </c>
      <c r="E55" s="316"/>
      <c r="F55" s="316">
        <f>+D55*E55</f>
        <v>0</v>
      </c>
    </row>
    <row r="56" spans="1:6" ht="63.75">
      <c r="A56" s="328">
        <f>+A55+1</f>
        <v>20</v>
      </c>
      <c r="B56" s="52" t="s">
        <v>206</v>
      </c>
      <c r="C56" s="330" t="s">
        <v>12</v>
      </c>
      <c r="D56" s="331">
        <f>+D55</f>
        <v>48</v>
      </c>
      <c r="E56" s="316"/>
      <c r="F56" s="316">
        <f>+D56*E56</f>
        <v>0</v>
      </c>
    </row>
    <row r="57" spans="1:6" ht="15">
      <c r="A57" s="309">
        <f>+A56+1</f>
        <v>21</v>
      </c>
      <c r="B57" s="332" t="s">
        <v>207</v>
      </c>
      <c r="C57" s="4"/>
      <c r="D57" s="333"/>
      <c r="E57" s="331"/>
      <c r="F57" s="331"/>
    </row>
    <row r="58" spans="1:6" ht="15">
      <c r="A58" s="309"/>
      <c r="B58" s="332" t="s">
        <v>208</v>
      </c>
      <c r="C58" s="229" t="s">
        <v>209</v>
      </c>
      <c r="D58" s="333">
        <v>16</v>
      </c>
      <c r="E58" s="331"/>
      <c r="F58" s="331">
        <f>+D58*E58</f>
        <v>0</v>
      </c>
    </row>
    <row r="59" spans="1:6" ht="15">
      <c r="A59" s="309"/>
      <c r="B59" s="332" t="s">
        <v>210</v>
      </c>
      <c r="C59" s="229" t="s">
        <v>209</v>
      </c>
      <c r="D59" s="333">
        <f>+D58*2</f>
        <v>32</v>
      </c>
      <c r="E59" s="331"/>
      <c r="F59" s="331">
        <f>+D59*E59</f>
        <v>0</v>
      </c>
    </row>
    <row r="60" spans="1:6" ht="15">
      <c r="A60" s="309"/>
      <c r="B60" s="332"/>
      <c r="C60" s="4"/>
      <c r="D60" s="333"/>
      <c r="E60" s="331">
        <v>0</v>
      </c>
      <c r="F60" s="331"/>
    </row>
    <row r="61" spans="1:6" ht="16.5" thickBot="1">
      <c r="A61" s="334">
        <v>1</v>
      </c>
      <c r="B61" s="335" t="s">
        <v>61</v>
      </c>
      <c r="C61" s="336"/>
      <c r="D61" s="337"/>
      <c r="E61" s="338" t="s">
        <v>20</v>
      </c>
      <c r="F61" s="337">
        <f>SUM(F25:F60)</f>
        <v>0</v>
      </c>
    </row>
    <row r="62" spans="1:6" ht="15.75" thickTop="1">
      <c r="A62" s="304"/>
      <c r="B62" s="156"/>
      <c r="C62" s="339"/>
      <c r="D62" s="316"/>
      <c r="E62" s="340">
        <v>0</v>
      </c>
      <c r="F62" s="316"/>
    </row>
    <row r="63" spans="1:6" ht="15.75" thickBot="1">
      <c r="A63" s="4"/>
      <c r="B63" s="52"/>
      <c r="C63" s="313"/>
      <c r="D63" s="314"/>
      <c r="E63" s="314">
        <v>0</v>
      </c>
      <c r="F63" s="314"/>
    </row>
    <row r="64" spans="1:6" ht="16.5" thickBot="1">
      <c r="A64" s="341">
        <v>2</v>
      </c>
      <c r="B64" s="470" t="s">
        <v>179</v>
      </c>
      <c r="C64" s="4"/>
      <c r="D64" s="4"/>
      <c r="E64" s="4">
        <v>0</v>
      </c>
      <c r="F64" s="4"/>
    </row>
    <row r="65" spans="1:6" ht="15">
      <c r="A65" s="4"/>
      <c r="B65" s="4"/>
      <c r="C65" s="4"/>
      <c r="D65" s="4"/>
      <c r="E65" s="4">
        <v>0</v>
      </c>
      <c r="F65" s="4"/>
    </row>
    <row r="66" spans="1:6" ht="51">
      <c r="A66" s="328">
        <v>1</v>
      </c>
      <c r="B66" s="329" t="s">
        <v>211</v>
      </c>
      <c r="C66" s="4" t="s">
        <v>10</v>
      </c>
      <c r="D66" s="4">
        <v>13</v>
      </c>
      <c r="E66" s="62"/>
      <c r="F66" s="62">
        <f>D66*E66</f>
        <v>0</v>
      </c>
    </row>
    <row r="67" spans="1:6" ht="15">
      <c r="A67" s="328"/>
      <c r="B67" s="4"/>
      <c r="C67" s="4"/>
      <c r="D67" s="4"/>
      <c r="E67" s="4"/>
      <c r="F67" s="4"/>
    </row>
    <row r="68" spans="1:6" ht="15">
      <c r="A68" s="328">
        <v>2</v>
      </c>
      <c r="B68" s="4" t="s">
        <v>212</v>
      </c>
      <c r="C68" s="4"/>
      <c r="D68" s="4"/>
      <c r="E68" s="4"/>
      <c r="F68" s="62"/>
    </row>
    <row r="69" spans="1:6" ht="15">
      <c r="A69" s="328"/>
      <c r="B69" s="4" t="s">
        <v>213</v>
      </c>
      <c r="C69" s="4" t="s">
        <v>214</v>
      </c>
      <c r="D69" s="62">
        <v>25</v>
      </c>
      <c r="E69" s="4"/>
      <c r="F69" s="62">
        <f>D69*E69</f>
        <v>0</v>
      </c>
    </row>
    <row r="70" spans="1:6" ht="15">
      <c r="A70" s="328"/>
      <c r="B70" s="4" t="s">
        <v>215</v>
      </c>
      <c r="C70" s="4" t="s">
        <v>214</v>
      </c>
      <c r="D70" s="4">
        <v>30</v>
      </c>
      <c r="E70" s="4"/>
      <c r="F70" s="62">
        <f>D70*E70</f>
        <v>0</v>
      </c>
    </row>
    <row r="71" spans="1:6" ht="15">
      <c r="A71" s="328"/>
      <c r="B71" s="4" t="s">
        <v>216</v>
      </c>
      <c r="C71" s="4" t="s">
        <v>214</v>
      </c>
      <c r="D71" s="4">
        <v>0</v>
      </c>
      <c r="E71" s="4"/>
      <c r="F71" s="62">
        <f>D71*E71</f>
        <v>0</v>
      </c>
    </row>
    <row r="72" spans="1:6" ht="15">
      <c r="A72" s="328"/>
      <c r="B72" s="4"/>
      <c r="C72" s="4"/>
      <c r="D72" s="4"/>
      <c r="E72" s="4"/>
      <c r="F72" s="62"/>
    </row>
    <row r="73" spans="1:6" ht="15">
      <c r="A73" s="328">
        <v>3</v>
      </c>
      <c r="B73" s="4" t="s">
        <v>217</v>
      </c>
      <c r="C73" s="4" t="s">
        <v>10</v>
      </c>
      <c r="D73" s="4">
        <v>7</v>
      </c>
      <c r="E73" s="4"/>
      <c r="F73" s="62">
        <f>+D73*E73</f>
        <v>0</v>
      </c>
    </row>
    <row r="74" spans="1:6" ht="15">
      <c r="A74" s="328"/>
      <c r="B74" s="4"/>
      <c r="C74" s="4"/>
      <c r="D74" s="4"/>
      <c r="E74" s="4"/>
      <c r="F74" s="62"/>
    </row>
    <row r="75" spans="1:6" ht="15">
      <c r="A75" s="328">
        <v>5</v>
      </c>
      <c r="B75" s="4" t="s">
        <v>218</v>
      </c>
      <c r="C75" s="4"/>
      <c r="D75" s="4"/>
      <c r="E75" s="4"/>
      <c r="F75" s="62"/>
    </row>
    <row r="76" spans="1:6" ht="15">
      <c r="A76" s="328"/>
      <c r="B76" s="4" t="s">
        <v>219</v>
      </c>
      <c r="C76" s="4" t="s">
        <v>10</v>
      </c>
      <c r="D76" s="4">
        <v>0</v>
      </c>
      <c r="E76" s="4"/>
      <c r="F76" s="62">
        <f>D76*E76</f>
        <v>0</v>
      </c>
    </row>
    <row r="77" spans="1:6" ht="15">
      <c r="A77" s="328"/>
      <c r="B77" s="4"/>
      <c r="C77" s="4"/>
      <c r="D77" s="4"/>
      <c r="E77" s="4"/>
      <c r="F77" s="62"/>
    </row>
    <row r="78" spans="1:6" ht="15">
      <c r="A78" s="328">
        <v>6</v>
      </c>
      <c r="B78" s="4" t="s">
        <v>220</v>
      </c>
      <c r="C78" s="4"/>
      <c r="D78" s="4"/>
      <c r="E78" s="4"/>
      <c r="F78" s="62"/>
    </row>
    <row r="79" spans="1:6" ht="15">
      <c r="A79" s="328"/>
      <c r="B79" s="4" t="s">
        <v>213</v>
      </c>
      <c r="C79" s="4" t="s">
        <v>10</v>
      </c>
      <c r="D79" s="4">
        <v>6</v>
      </c>
      <c r="E79" s="4"/>
      <c r="F79" s="62">
        <f>D79*E79</f>
        <v>0</v>
      </c>
    </row>
    <row r="80" spans="1:6" ht="15">
      <c r="A80" s="328"/>
      <c r="B80" s="4"/>
      <c r="C80" s="4"/>
      <c r="D80" s="4"/>
      <c r="E80" s="4"/>
      <c r="F80" s="62"/>
    </row>
    <row r="81" spans="1:6" ht="15">
      <c r="A81" s="328">
        <f>+A73+1</f>
        <v>4</v>
      </c>
      <c r="B81" s="4" t="s">
        <v>221</v>
      </c>
      <c r="C81" s="4"/>
      <c r="D81" s="4"/>
      <c r="E81" s="4"/>
      <c r="F81" s="62"/>
    </row>
    <row r="82" spans="1:6" ht="15">
      <c r="A82" s="328"/>
      <c r="B82" s="4" t="s">
        <v>213</v>
      </c>
      <c r="C82" s="4" t="s">
        <v>10</v>
      </c>
      <c r="D82" s="4">
        <v>4</v>
      </c>
      <c r="E82" s="4"/>
      <c r="F82" s="62">
        <f>D82*E82</f>
        <v>0</v>
      </c>
    </row>
    <row r="83" spans="1:6" ht="15">
      <c r="A83" s="328"/>
      <c r="B83" s="4"/>
      <c r="C83" s="4"/>
      <c r="D83" s="4"/>
      <c r="E83" s="4"/>
      <c r="F83" s="62"/>
    </row>
    <row r="84" spans="1:6" ht="38.25">
      <c r="A84" s="328">
        <f>+A81+1</f>
        <v>5</v>
      </c>
      <c r="B84" s="329" t="s">
        <v>222</v>
      </c>
      <c r="C84" s="4" t="s">
        <v>214</v>
      </c>
      <c r="D84" s="62">
        <f>+D27</f>
        <v>24</v>
      </c>
      <c r="E84" s="4"/>
      <c r="F84" s="62">
        <f>D84*E84</f>
        <v>0</v>
      </c>
    </row>
    <row r="85" spans="1:6" ht="15">
      <c r="A85" s="328"/>
      <c r="B85" s="4"/>
      <c r="C85" s="4"/>
      <c r="D85" s="4"/>
      <c r="E85" s="4"/>
      <c r="F85" s="62"/>
    </row>
    <row r="86" spans="1:6" ht="15">
      <c r="A86" s="328">
        <f>+A84+1</f>
        <v>6</v>
      </c>
      <c r="B86" s="4" t="s">
        <v>223</v>
      </c>
      <c r="C86" s="4" t="s">
        <v>10</v>
      </c>
      <c r="D86" s="4">
        <v>1</v>
      </c>
      <c r="E86" s="4"/>
      <c r="F86" s="62">
        <f>D86*E86</f>
        <v>0</v>
      </c>
    </row>
    <row r="87" spans="1:6" ht="15">
      <c r="A87" s="328"/>
      <c r="B87" s="4"/>
      <c r="C87"/>
      <c r="D87"/>
      <c r="E87"/>
      <c r="F87"/>
    </row>
    <row r="88" spans="1:6" ht="25.5">
      <c r="A88" s="328">
        <f>+A86+1</f>
        <v>7</v>
      </c>
      <c r="B88" s="329" t="s">
        <v>224</v>
      </c>
      <c r="C88" s="4" t="s">
        <v>10</v>
      </c>
      <c r="D88" s="4">
        <v>1</v>
      </c>
      <c r="E88" s="4"/>
      <c r="F88" s="62">
        <f>D88*E88</f>
        <v>0</v>
      </c>
    </row>
    <row r="89" spans="1:6" ht="15">
      <c r="A89" s="328"/>
      <c r="B89" s="4"/>
      <c r="C89"/>
      <c r="D89"/>
      <c r="E89"/>
      <c r="F89"/>
    </row>
    <row r="90" spans="1:6" ht="25.5">
      <c r="A90" s="328">
        <f>+A88+1</f>
        <v>8</v>
      </c>
      <c r="B90" s="329" t="s">
        <v>225</v>
      </c>
      <c r="C90" s="4" t="s">
        <v>214</v>
      </c>
      <c r="D90" s="4">
        <f>D84</f>
        <v>24</v>
      </c>
      <c r="E90" s="4"/>
      <c r="F90" s="62">
        <f>D90*E90</f>
        <v>0</v>
      </c>
    </row>
    <row r="91" spans="1:6" ht="15">
      <c r="A91" s="328"/>
      <c r="B91" s="4"/>
      <c r="C91"/>
      <c r="D91"/>
      <c r="E91"/>
      <c r="F91"/>
    </row>
    <row r="92" spans="1:6" ht="51">
      <c r="A92" s="328">
        <f>+A90+1</f>
        <v>9</v>
      </c>
      <c r="B92" s="329" t="s">
        <v>226</v>
      </c>
      <c r="C92" s="4" t="s">
        <v>227</v>
      </c>
      <c r="D92" s="62">
        <f>+D27</f>
        <v>24</v>
      </c>
      <c r="E92" s="62"/>
      <c r="F92" s="62">
        <f>D92*E92</f>
        <v>0</v>
      </c>
    </row>
    <row r="93" spans="1:6" ht="15">
      <c r="A93" s="328"/>
      <c r="B93" s="4"/>
      <c r="C93" s="4"/>
      <c r="D93" s="4"/>
      <c r="E93" s="4"/>
      <c r="F93" s="62"/>
    </row>
    <row r="94" spans="1:6" ht="25.5">
      <c r="A94" s="328">
        <f>+A92+1</f>
        <v>10</v>
      </c>
      <c r="B94" s="329" t="s">
        <v>228</v>
      </c>
      <c r="C94" s="4" t="s">
        <v>10</v>
      </c>
      <c r="D94" s="4">
        <v>2</v>
      </c>
      <c r="E94" s="62"/>
      <c r="F94" s="62">
        <f>D94*E94</f>
        <v>0</v>
      </c>
    </row>
    <row r="95" spans="1:6" ht="15">
      <c r="A95" s="328"/>
      <c r="B95" s="329"/>
      <c r="C95" s="4"/>
      <c r="D95" s="4"/>
      <c r="E95" s="62"/>
      <c r="F95" s="62"/>
    </row>
    <row r="96" spans="1:6" ht="25.5">
      <c r="A96" s="328">
        <f>+A94+1</f>
        <v>11</v>
      </c>
      <c r="B96" s="329" t="s">
        <v>229</v>
      </c>
      <c r="C96" s="4" t="s">
        <v>14</v>
      </c>
      <c r="D96" s="62">
        <f>+D84</f>
        <v>24</v>
      </c>
      <c r="E96" s="62"/>
      <c r="F96" s="62">
        <f>+D96*E96</f>
        <v>0</v>
      </c>
    </row>
    <row r="97" spans="1:6" ht="15">
      <c r="A97" s="328"/>
      <c r="B97" s="4"/>
      <c r="C97" s="4"/>
      <c r="D97" s="4"/>
      <c r="E97" s="62"/>
      <c r="F97" s="62"/>
    </row>
    <row r="98" spans="1:6" ht="25.5">
      <c r="A98" s="328">
        <f>+A96+1</f>
        <v>12</v>
      </c>
      <c r="B98" s="329" t="s">
        <v>230</v>
      </c>
      <c r="C98" s="4" t="s">
        <v>10</v>
      </c>
      <c r="D98" s="4">
        <v>1</v>
      </c>
      <c r="E98" s="4"/>
      <c r="F98" s="62">
        <f>SUM(F66:F94)*0.1</f>
        <v>0</v>
      </c>
    </row>
    <row r="99" spans="1:6" ht="15">
      <c r="A99" s="343"/>
      <c r="B99" s="4"/>
      <c r="C99" s="4"/>
      <c r="D99" s="4"/>
      <c r="E99" s="4">
        <v>0</v>
      </c>
      <c r="F99" s="62"/>
    </row>
    <row r="100" spans="1:6" ht="16.5" thickBot="1">
      <c r="A100" s="344">
        <v>2</v>
      </c>
      <c r="B100" s="345" t="s">
        <v>231</v>
      </c>
      <c r="C100" s="346"/>
      <c r="D100" s="346"/>
      <c r="E100" s="338" t="s">
        <v>20</v>
      </c>
      <c r="F100" s="347">
        <f>SUM(F66:F98)</f>
        <v>0</v>
      </c>
    </row>
    <row r="101" spans="1:6" ht="15.75" thickTop="1">
      <c r="A101" s="4"/>
      <c r="B101" s="4"/>
      <c r="C101" s="4"/>
      <c r="D101" s="4"/>
      <c r="E101" s="4">
        <v>0</v>
      </c>
      <c r="F101" s="4"/>
    </row>
    <row r="102" spans="1:6" ht="15.75" thickBot="1">
      <c r="A102" s="4"/>
      <c r="B102" s="4"/>
      <c r="C102" s="4"/>
      <c r="D102" s="4"/>
      <c r="E102" s="4">
        <v>0</v>
      </c>
      <c r="F102" s="4"/>
    </row>
    <row r="103" spans="1:6" ht="16.5" thickBot="1">
      <c r="A103" s="341">
        <v>3</v>
      </c>
      <c r="B103" s="470" t="s">
        <v>180</v>
      </c>
      <c r="C103" s="4"/>
      <c r="D103" s="4"/>
      <c r="E103" s="4">
        <v>0</v>
      </c>
      <c r="F103" s="4"/>
    </row>
    <row r="104" spans="1:6" ht="15.75">
      <c r="A104" s="341"/>
      <c r="B104" s="342"/>
      <c r="C104" s="4"/>
      <c r="D104" s="4"/>
      <c r="E104" s="4">
        <v>0</v>
      </c>
      <c r="F104" s="4"/>
    </row>
    <row r="105" spans="1:6" ht="15">
      <c r="A105" s="343">
        <v>1</v>
      </c>
      <c r="B105" s="4" t="s">
        <v>232</v>
      </c>
      <c r="C105" s="4"/>
      <c r="D105" s="4"/>
      <c r="E105" s="4">
        <v>0</v>
      </c>
      <c r="F105" s="4"/>
    </row>
    <row r="106" spans="1:6" ht="15">
      <c r="A106" s="343"/>
      <c r="B106" s="4" t="s">
        <v>233</v>
      </c>
      <c r="C106" s="4"/>
      <c r="D106" s="4"/>
      <c r="E106" s="4">
        <v>0</v>
      </c>
      <c r="F106" s="4"/>
    </row>
    <row r="107" spans="1:6" ht="15">
      <c r="A107" s="343"/>
      <c r="B107" s="4" t="s">
        <v>234</v>
      </c>
      <c r="C107" s="4" t="s">
        <v>10</v>
      </c>
      <c r="D107" s="4">
        <v>6</v>
      </c>
      <c r="E107" s="4"/>
      <c r="F107" s="4">
        <f>+D107*E107</f>
        <v>0</v>
      </c>
    </row>
    <row r="108" spans="1:6" ht="15">
      <c r="A108" s="343"/>
      <c r="B108" s="4" t="s">
        <v>235</v>
      </c>
      <c r="C108" s="4" t="s">
        <v>10</v>
      </c>
      <c r="D108" s="4">
        <v>0</v>
      </c>
      <c r="E108" s="4"/>
      <c r="F108" s="4">
        <f t="shared" ref="F108:F116" si="1">+D108*E108</f>
        <v>0</v>
      </c>
    </row>
    <row r="109" spans="1:6" ht="15">
      <c r="A109" s="343"/>
      <c r="B109" s="4" t="s">
        <v>236</v>
      </c>
      <c r="C109" s="4"/>
      <c r="D109" s="4"/>
      <c r="E109" s="4"/>
      <c r="F109" s="4"/>
    </row>
    <row r="110" spans="1:6" ht="15">
      <c r="A110" s="343"/>
      <c r="B110" s="4">
        <v>0.2</v>
      </c>
      <c r="C110" s="4" t="s">
        <v>10</v>
      </c>
      <c r="D110" s="4">
        <v>1</v>
      </c>
      <c r="E110" s="4"/>
      <c r="F110" s="4">
        <f t="shared" si="1"/>
        <v>0</v>
      </c>
    </row>
    <row r="111" spans="1:6" ht="15">
      <c r="A111" s="343"/>
      <c r="B111" s="4">
        <v>0.33</v>
      </c>
      <c r="C111" s="4" t="s">
        <v>10</v>
      </c>
      <c r="D111" s="4">
        <v>1</v>
      </c>
      <c r="E111" s="4"/>
      <c r="F111" s="4">
        <f t="shared" si="1"/>
        <v>0</v>
      </c>
    </row>
    <row r="112" spans="1:6" ht="15">
      <c r="A112" s="343"/>
      <c r="B112" s="4" t="s">
        <v>237</v>
      </c>
      <c r="C112" s="4" t="s">
        <v>10</v>
      </c>
      <c r="D112" s="4"/>
      <c r="E112" s="4"/>
      <c r="F112" s="4">
        <f t="shared" si="1"/>
        <v>0</v>
      </c>
    </row>
    <row r="113" spans="1:6" ht="15">
      <c r="A113" s="343"/>
      <c r="B113" s="4" t="s">
        <v>238</v>
      </c>
      <c r="C113" s="4" t="s">
        <v>10</v>
      </c>
      <c r="D113" s="4"/>
      <c r="E113" s="4"/>
      <c r="F113" s="4">
        <f t="shared" si="1"/>
        <v>0</v>
      </c>
    </row>
    <row r="114" spans="1:6" ht="15">
      <c r="A114" s="343"/>
      <c r="B114" s="4" t="s">
        <v>239</v>
      </c>
      <c r="C114" s="4" t="s">
        <v>10</v>
      </c>
      <c r="D114" s="4"/>
      <c r="E114" s="4"/>
      <c r="F114" s="4">
        <f t="shared" si="1"/>
        <v>0</v>
      </c>
    </row>
    <row r="115" spans="1:6" ht="15">
      <c r="A115" s="343"/>
      <c r="B115" s="4" t="s">
        <v>240</v>
      </c>
      <c r="C115" s="4" t="s">
        <v>10</v>
      </c>
      <c r="D115" s="4"/>
      <c r="E115" s="4"/>
      <c r="F115" s="4">
        <f t="shared" si="1"/>
        <v>0</v>
      </c>
    </row>
    <row r="116" spans="1:6" ht="15">
      <c r="A116" s="343"/>
      <c r="B116" s="4" t="s">
        <v>241</v>
      </c>
      <c r="C116" s="4" t="s">
        <v>10</v>
      </c>
      <c r="D116" s="4"/>
      <c r="E116" s="4"/>
      <c r="F116" s="4">
        <f t="shared" si="1"/>
        <v>0</v>
      </c>
    </row>
    <row r="117" spans="1:6" ht="15">
      <c r="A117" s="343"/>
      <c r="B117" s="4" t="s">
        <v>242</v>
      </c>
      <c r="C117" s="4" t="s">
        <v>214</v>
      </c>
      <c r="D117" s="4">
        <v>30</v>
      </c>
      <c r="E117" s="62"/>
      <c r="F117" s="62">
        <f>D117*E117</f>
        <v>0</v>
      </c>
    </row>
    <row r="118" spans="1:6" ht="15">
      <c r="A118" s="343"/>
      <c r="B118" s="4" t="s">
        <v>243</v>
      </c>
      <c r="C118" s="4" t="s">
        <v>214</v>
      </c>
      <c r="D118" s="4">
        <v>1</v>
      </c>
      <c r="E118" s="62"/>
      <c r="F118" s="62">
        <f>D118*E118</f>
        <v>0</v>
      </c>
    </row>
    <row r="119" spans="1:6" ht="15">
      <c r="A119" s="343"/>
      <c r="B119" s="4" t="s">
        <v>216</v>
      </c>
      <c r="C119" s="4" t="s">
        <v>214</v>
      </c>
      <c r="D119" s="4">
        <v>1</v>
      </c>
      <c r="E119" s="62"/>
      <c r="F119" s="62">
        <f>D119*E119</f>
        <v>0</v>
      </c>
    </row>
    <row r="120" spans="1:6" ht="15">
      <c r="A120" s="343"/>
      <c r="B120" s="4"/>
      <c r="C120" s="4"/>
      <c r="D120" s="4"/>
      <c r="E120" s="62"/>
      <c r="F120" s="62"/>
    </row>
    <row r="121" spans="1:6" ht="15">
      <c r="A121" s="343">
        <v>2</v>
      </c>
      <c r="B121" s="4" t="s">
        <v>244</v>
      </c>
      <c r="C121" s="4"/>
      <c r="D121" s="4"/>
      <c r="E121" s="4"/>
      <c r="F121" s="62"/>
    </row>
    <row r="122" spans="1:6" ht="15">
      <c r="A122" s="343"/>
      <c r="B122" s="4" t="s">
        <v>233</v>
      </c>
      <c r="C122" s="4"/>
      <c r="D122" s="4"/>
      <c r="E122" s="4"/>
      <c r="F122" s="62"/>
    </row>
    <row r="123" spans="1:6" ht="15">
      <c r="A123" s="343"/>
      <c r="B123" s="4" t="s">
        <v>245</v>
      </c>
      <c r="C123" s="4" t="s">
        <v>10</v>
      </c>
      <c r="D123" s="4">
        <v>1</v>
      </c>
      <c r="E123" s="4"/>
      <c r="F123" s="62">
        <f>+D123*E123</f>
        <v>0</v>
      </c>
    </row>
    <row r="124" spans="1:6" ht="15">
      <c r="A124" s="343"/>
      <c r="B124" s="4" t="s">
        <v>246</v>
      </c>
      <c r="C124" s="4" t="s">
        <v>10</v>
      </c>
      <c r="D124" s="4">
        <v>2</v>
      </c>
      <c r="E124" s="4"/>
      <c r="F124" s="62">
        <f>+D124*E124</f>
        <v>0</v>
      </c>
    </row>
    <row r="125" spans="1:6" ht="15">
      <c r="A125" s="343"/>
      <c r="B125" s="4" t="s">
        <v>247</v>
      </c>
      <c r="C125" s="4" t="s">
        <v>10</v>
      </c>
      <c r="D125" s="4"/>
      <c r="E125" s="4"/>
      <c r="F125" s="62">
        <f t="shared" ref="F125:F135" si="2">+D125*E125</f>
        <v>0</v>
      </c>
    </row>
    <row r="126" spans="1:6" ht="15">
      <c r="A126" s="343"/>
      <c r="B126" s="4" t="s">
        <v>248</v>
      </c>
      <c r="C126" s="4" t="s">
        <v>10</v>
      </c>
      <c r="D126" s="4"/>
      <c r="E126" s="4"/>
      <c r="F126" s="62">
        <f t="shared" si="2"/>
        <v>0</v>
      </c>
    </row>
    <row r="127" spans="1:6" ht="15">
      <c r="A127" s="343"/>
      <c r="B127" s="4" t="s">
        <v>249</v>
      </c>
      <c r="C127" s="4" t="s">
        <v>10</v>
      </c>
      <c r="D127" s="4">
        <v>1</v>
      </c>
      <c r="E127" s="4"/>
      <c r="F127" s="62">
        <f t="shared" si="2"/>
        <v>0</v>
      </c>
    </row>
    <row r="128" spans="1:6" ht="15">
      <c r="A128" s="343"/>
      <c r="B128" s="4" t="s">
        <v>250</v>
      </c>
      <c r="C128" s="4" t="s">
        <v>10</v>
      </c>
      <c r="D128" s="4"/>
      <c r="E128" s="4"/>
      <c r="F128" s="62">
        <f t="shared" si="2"/>
        <v>0</v>
      </c>
    </row>
    <row r="129" spans="1:6" ht="15">
      <c r="A129" s="343"/>
      <c r="B129" s="4" t="s">
        <v>251</v>
      </c>
      <c r="C129" s="4" t="s">
        <v>10</v>
      </c>
      <c r="D129" s="4"/>
      <c r="E129" s="4"/>
      <c r="F129" s="62">
        <f t="shared" si="2"/>
        <v>0</v>
      </c>
    </row>
    <row r="130" spans="1:6" ht="15">
      <c r="A130" s="343"/>
      <c r="B130" s="4" t="s">
        <v>252</v>
      </c>
      <c r="C130" s="4" t="s">
        <v>10</v>
      </c>
      <c r="D130" s="4"/>
      <c r="E130" s="4"/>
      <c r="F130" s="62">
        <f t="shared" si="2"/>
        <v>0</v>
      </c>
    </row>
    <row r="131" spans="1:6" ht="15">
      <c r="A131" s="343"/>
      <c r="B131" s="4" t="s">
        <v>253</v>
      </c>
      <c r="C131" s="4" t="s">
        <v>10</v>
      </c>
      <c r="D131" s="4"/>
      <c r="E131" s="4"/>
      <c r="F131" s="62">
        <f t="shared" si="2"/>
        <v>0</v>
      </c>
    </row>
    <row r="132" spans="1:6" ht="15">
      <c r="A132" s="343"/>
      <c r="B132" s="4" t="s">
        <v>254</v>
      </c>
      <c r="C132" s="4" t="s">
        <v>10</v>
      </c>
      <c r="D132" s="4">
        <v>1</v>
      </c>
      <c r="E132" s="4"/>
      <c r="F132" s="62">
        <f t="shared" si="2"/>
        <v>0</v>
      </c>
    </row>
    <row r="133" spans="1:6" ht="15">
      <c r="A133" s="343"/>
      <c r="B133" s="4" t="s">
        <v>255</v>
      </c>
      <c r="C133" s="4" t="s">
        <v>10</v>
      </c>
      <c r="D133" s="4">
        <v>1</v>
      </c>
      <c r="E133" s="4"/>
      <c r="F133" s="62">
        <f t="shared" si="2"/>
        <v>0</v>
      </c>
    </row>
    <row r="134" spans="1:6" ht="15">
      <c r="A134" s="343"/>
      <c r="B134" s="4" t="s">
        <v>256</v>
      </c>
      <c r="C134" s="4" t="s">
        <v>10</v>
      </c>
      <c r="D134" s="4"/>
      <c r="E134" s="4"/>
      <c r="F134" s="62">
        <f t="shared" si="2"/>
        <v>0</v>
      </c>
    </row>
    <row r="135" spans="1:6" ht="15">
      <c r="A135" s="343"/>
      <c r="B135" s="4" t="s">
        <v>257</v>
      </c>
      <c r="C135" s="4" t="s">
        <v>10</v>
      </c>
      <c r="D135" s="4"/>
      <c r="E135" s="4"/>
      <c r="F135" s="62">
        <f t="shared" si="2"/>
        <v>0</v>
      </c>
    </row>
    <row r="136" spans="1:6" ht="15">
      <c r="A136" s="343"/>
      <c r="B136" s="4" t="s">
        <v>258</v>
      </c>
      <c r="C136" s="4" t="s">
        <v>10</v>
      </c>
      <c r="D136" s="4"/>
      <c r="E136" s="62"/>
      <c r="F136" s="62">
        <f t="shared" ref="F136:F141" si="3">D136*E136</f>
        <v>0</v>
      </c>
    </row>
    <row r="137" spans="1:6" ht="15">
      <c r="A137" s="343"/>
      <c r="B137" s="4" t="s">
        <v>259</v>
      </c>
      <c r="C137" s="4" t="s">
        <v>10</v>
      </c>
      <c r="D137" s="4"/>
      <c r="E137" s="62"/>
      <c r="F137" s="62">
        <f t="shared" si="3"/>
        <v>0</v>
      </c>
    </row>
    <row r="138" spans="1:6" ht="15">
      <c r="A138" s="343"/>
      <c r="B138" s="4" t="s">
        <v>260</v>
      </c>
      <c r="C138" s="4" t="s">
        <v>10</v>
      </c>
      <c r="D138" s="4"/>
      <c r="E138" s="62"/>
      <c r="F138" s="62">
        <f t="shared" si="3"/>
        <v>0</v>
      </c>
    </row>
    <row r="139" spans="1:6" ht="15">
      <c r="A139" s="343"/>
      <c r="B139" s="4" t="s">
        <v>261</v>
      </c>
      <c r="C139" s="4" t="s">
        <v>10</v>
      </c>
      <c r="D139" s="4"/>
      <c r="E139" s="62"/>
      <c r="F139" s="62">
        <f t="shared" si="3"/>
        <v>0</v>
      </c>
    </row>
    <row r="140" spans="1:6" ht="15">
      <c r="A140" s="343"/>
      <c r="B140" s="4" t="s">
        <v>262</v>
      </c>
      <c r="C140" s="4" t="s">
        <v>10</v>
      </c>
      <c r="D140" s="4"/>
      <c r="E140" s="62"/>
      <c r="F140" s="62">
        <f t="shared" si="3"/>
        <v>0</v>
      </c>
    </row>
    <row r="141" spans="1:6" ht="15">
      <c r="A141" s="343"/>
      <c r="B141" s="4" t="s">
        <v>263</v>
      </c>
      <c r="C141" s="4" t="s">
        <v>10</v>
      </c>
      <c r="D141" s="4">
        <v>1</v>
      </c>
      <c r="E141" s="62"/>
      <c r="F141" s="62">
        <f t="shared" si="3"/>
        <v>0</v>
      </c>
    </row>
    <row r="142" spans="1:6" ht="15">
      <c r="A142" s="343"/>
      <c r="B142" s="4"/>
      <c r="C142" s="4"/>
      <c r="D142" s="4"/>
      <c r="E142" s="62"/>
      <c r="F142" s="62"/>
    </row>
    <row r="143" spans="1:6" ht="15">
      <c r="A143" s="343"/>
      <c r="B143" s="4" t="s">
        <v>264</v>
      </c>
      <c r="C143" s="4" t="s">
        <v>10</v>
      </c>
      <c r="D143" s="4">
        <v>0</v>
      </c>
      <c r="E143" s="62"/>
      <c r="F143" s="62">
        <f t="shared" ref="F143:F154" si="4">D143*E143</f>
        <v>0</v>
      </c>
    </row>
    <row r="144" spans="1:6" ht="15">
      <c r="A144" s="343"/>
      <c r="B144" s="4" t="s">
        <v>265</v>
      </c>
      <c r="C144" s="4" t="s">
        <v>10</v>
      </c>
      <c r="D144" s="4">
        <v>6</v>
      </c>
      <c r="E144" s="62"/>
      <c r="F144" s="62">
        <f t="shared" si="4"/>
        <v>0</v>
      </c>
    </row>
    <row r="145" spans="1:6" ht="15">
      <c r="A145" s="343"/>
      <c r="B145" s="4" t="s">
        <v>266</v>
      </c>
      <c r="C145" s="4" t="s">
        <v>10</v>
      </c>
      <c r="D145" s="4">
        <v>0</v>
      </c>
      <c r="E145" s="62"/>
      <c r="F145" s="62">
        <f t="shared" si="4"/>
        <v>0</v>
      </c>
    </row>
    <row r="146" spans="1:6" ht="15">
      <c r="A146" s="343"/>
      <c r="B146" s="4" t="s">
        <v>267</v>
      </c>
      <c r="C146" s="4" t="s">
        <v>10</v>
      </c>
      <c r="D146" s="4">
        <v>0</v>
      </c>
      <c r="E146" s="62"/>
      <c r="F146" s="62">
        <f t="shared" si="4"/>
        <v>0</v>
      </c>
    </row>
    <row r="147" spans="1:6" ht="15">
      <c r="A147" s="343"/>
      <c r="B147" s="4" t="s">
        <v>268</v>
      </c>
      <c r="C147" s="4" t="s">
        <v>10</v>
      </c>
      <c r="D147" s="4">
        <v>0</v>
      </c>
      <c r="E147" s="62"/>
      <c r="F147" s="62">
        <f t="shared" si="4"/>
        <v>0</v>
      </c>
    </row>
    <row r="148" spans="1:6" ht="15">
      <c r="A148"/>
      <c r="B148" s="4" t="s">
        <v>269</v>
      </c>
      <c r="C148" s="4" t="s">
        <v>10</v>
      </c>
      <c r="D148" s="4">
        <v>0</v>
      </c>
      <c r="E148" s="62"/>
      <c r="F148" s="62">
        <f t="shared" si="4"/>
        <v>0</v>
      </c>
    </row>
    <row r="149" spans="1:6" ht="15">
      <c r="A149" s="343"/>
      <c r="B149" s="4" t="s">
        <v>270</v>
      </c>
      <c r="C149" s="4" t="s">
        <v>10</v>
      </c>
      <c r="D149" s="4">
        <v>0</v>
      </c>
      <c r="E149" s="62"/>
      <c r="F149" s="62">
        <f t="shared" si="4"/>
        <v>0</v>
      </c>
    </row>
    <row r="150" spans="1:6" ht="15">
      <c r="A150" s="343"/>
      <c r="B150" s="4" t="s">
        <v>271</v>
      </c>
      <c r="C150" s="4" t="s">
        <v>10</v>
      </c>
      <c r="D150" s="4">
        <v>0</v>
      </c>
      <c r="E150" s="62"/>
      <c r="F150" s="62">
        <f t="shared" si="4"/>
        <v>0</v>
      </c>
    </row>
    <row r="151" spans="1:6" ht="15">
      <c r="A151" s="343"/>
      <c r="B151" s="4" t="s">
        <v>272</v>
      </c>
      <c r="C151" s="4" t="s">
        <v>10</v>
      </c>
      <c r="D151" s="4">
        <v>0</v>
      </c>
      <c r="E151" s="62"/>
      <c r="F151" s="62">
        <f t="shared" si="4"/>
        <v>0</v>
      </c>
    </row>
    <row r="152" spans="1:6" ht="15">
      <c r="A152" s="343"/>
      <c r="B152" s="4" t="s">
        <v>273</v>
      </c>
      <c r="C152" s="4" t="s">
        <v>10</v>
      </c>
      <c r="D152" s="4">
        <v>0</v>
      </c>
      <c r="E152" s="62"/>
      <c r="F152" s="62">
        <f t="shared" si="4"/>
        <v>0</v>
      </c>
    </row>
    <row r="153" spans="1:6" ht="15">
      <c r="A153" s="343"/>
      <c r="B153" s="4" t="s">
        <v>274</v>
      </c>
      <c r="C153" s="4" t="s">
        <v>10</v>
      </c>
      <c r="D153" s="4">
        <v>0</v>
      </c>
      <c r="E153" s="62"/>
      <c r="F153" s="62">
        <f t="shared" si="4"/>
        <v>0</v>
      </c>
    </row>
    <row r="154" spans="1:6" ht="15">
      <c r="A154" s="343"/>
      <c r="B154" s="4" t="s">
        <v>275</v>
      </c>
      <c r="C154" s="4" t="s">
        <v>10</v>
      </c>
      <c r="D154" s="4">
        <v>0</v>
      </c>
      <c r="E154" s="62"/>
      <c r="F154" s="62">
        <f t="shared" si="4"/>
        <v>0</v>
      </c>
    </row>
    <row r="155" spans="1:6" ht="15">
      <c r="A155" s="343"/>
      <c r="B155" s="4"/>
      <c r="C155" s="4"/>
      <c r="D155" s="4"/>
      <c r="E155" s="348"/>
      <c r="F155" s="62"/>
    </row>
    <row r="156" spans="1:6" ht="15">
      <c r="A156" s="343"/>
      <c r="B156" s="4"/>
      <c r="C156" s="4"/>
      <c r="D156" s="4"/>
      <c r="E156" s="62"/>
      <c r="F156" s="62"/>
    </row>
    <row r="157" spans="1:6" ht="15">
      <c r="A157" s="343">
        <v>3</v>
      </c>
      <c r="B157" s="4" t="s">
        <v>276</v>
      </c>
      <c r="C157" s="4"/>
      <c r="D157" s="4"/>
      <c r="E157" s="4"/>
      <c r="F157" s="62"/>
    </row>
    <row r="158" spans="1:6" ht="15">
      <c r="A158" s="343"/>
      <c r="B158" s="4" t="s">
        <v>277</v>
      </c>
      <c r="C158" s="4" t="s">
        <v>10</v>
      </c>
      <c r="D158" s="4">
        <v>0</v>
      </c>
      <c r="E158" s="4"/>
      <c r="F158" s="62">
        <f>+D158*E158</f>
        <v>0</v>
      </c>
    </row>
    <row r="159" spans="1:6" ht="15">
      <c r="A159" s="343"/>
      <c r="B159" s="4" t="s">
        <v>278</v>
      </c>
      <c r="C159" s="4" t="s">
        <v>10</v>
      </c>
      <c r="D159" s="4">
        <v>0</v>
      </c>
      <c r="E159" s="62"/>
      <c r="F159" s="62">
        <f t="shared" ref="F159" si="5">D159*E159</f>
        <v>0</v>
      </c>
    </row>
    <row r="160" spans="1:6" ht="15">
      <c r="A160" s="343"/>
      <c r="C160"/>
      <c r="D160"/>
      <c r="E160"/>
      <c r="F160"/>
    </row>
    <row r="161" spans="1:6" ht="15">
      <c r="A161" s="343"/>
      <c r="B161" s="4" t="s">
        <v>279</v>
      </c>
      <c r="C161" s="4"/>
      <c r="D161" s="4"/>
      <c r="E161" s="62"/>
      <c r="F161" s="62"/>
    </row>
    <row r="162" spans="1:6" ht="15">
      <c r="A162" s="343"/>
      <c r="B162" s="4" t="s">
        <v>280</v>
      </c>
      <c r="C162" s="4" t="s">
        <v>10</v>
      </c>
      <c r="D162" s="4">
        <v>0</v>
      </c>
      <c r="E162" s="62"/>
      <c r="F162" s="62">
        <f>D162*E162</f>
        <v>0</v>
      </c>
    </row>
    <row r="163" spans="1:6" ht="15">
      <c r="A163" s="343"/>
      <c r="B163" s="4" t="s">
        <v>281</v>
      </c>
      <c r="C163" s="4" t="s">
        <v>10</v>
      </c>
      <c r="D163" s="4">
        <v>0</v>
      </c>
      <c r="E163" s="62"/>
      <c r="F163" s="62">
        <f>D163*E163</f>
        <v>0</v>
      </c>
    </row>
    <row r="164" spans="1:6" ht="15">
      <c r="A164" s="343"/>
      <c r="B164" s="4" t="s">
        <v>282</v>
      </c>
      <c r="C164" s="4" t="s">
        <v>54</v>
      </c>
      <c r="D164" s="4">
        <v>0</v>
      </c>
      <c r="E164" s="62"/>
      <c r="F164" s="62">
        <f>D164*E164</f>
        <v>0</v>
      </c>
    </row>
    <row r="165" spans="1:6" ht="15">
      <c r="A165" s="343"/>
      <c r="B165" s="4"/>
      <c r="C165" s="4"/>
      <c r="D165" s="4"/>
      <c r="E165" s="62"/>
      <c r="F165" s="62"/>
    </row>
    <row r="166" spans="1:6" ht="15">
      <c r="A166" s="343"/>
      <c r="B166" s="4" t="s">
        <v>20</v>
      </c>
      <c r="C166" s="4" t="s">
        <v>10</v>
      </c>
      <c r="D166" s="4">
        <f>SUM(D123:D141)</f>
        <v>7</v>
      </c>
      <c r="E166" s="62"/>
      <c r="F166" s="62"/>
    </row>
    <row r="167" spans="1:6" ht="15">
      <c r="A167" s="343"/>
      <c r="B167" s="4"/>
      <c r="C167" s="4"/>
      <c r="D167" s="4"/>
      <c r="E167" s="62"/>
      <c r="F167" s="62"/>
    </row>
    <row r="168" spans="1:6" ht="15">
      <c r="A168" s="343">
        <v>3</v>
      </c>
      <c r="B168" s="4" t="s">
        <v>283</v>
      </c>
      <c r="C168" s="4"/>
      <c r="D168" s="4"/>
      <c r="E168" s="4"/>
      <c r="F168" s="62"/>
    </row>
    <row r="169" spans="1:6" ht="15">
      <c r="A169" s="343"/>
      <c r="B169" s="4" t="s">
        <v>284</v>
      </c>
      <c r="C169" s="4"/>
      <c r="D169" s="4"/>
      <c r="E169" s="4"/>
      <c r="F169" s="62"/>
    </row>
    <row r="170" spans="1:6" ht="15">
      <c r="A170" s="343"/>
      <c r="B170" s="4"/>
      <c r="C170" s="4"/>
      <c r="D170" s="4"/>
      <c r="E170" s="4"/>
      <c r="F170" s="62"/>
    </row>
    <row r="171" spans="1:6" ht="15">
      <c r="A171" s="343"/>
      <c r="B171" s="4" t="s">
        <v>285</v>
      </c>
      <c r="C171" s="4"/>
      <c r="D171" s="4"/>
      <c r="E171" s="4"/>
      <c r="F171" s="62"/>
    </row>
    <row r="172" spans="1:6" ht="15">
      <c r="A172" s="343"/>
      <c r="B172" s="4" t="s">
        <v>286</v>
      </c>
      <c r="C172" s="4" t="s">
        <v>10</v>
      </c>
      <c r="D172" s="4">
        <v>11</v>
      </c>
      <c r="E172" s="62"/>
      <c r="F172" s="62">
        <f>D172*E172</f>
        <v>0</v>
      </c>
    </row>
    <row r="173" spans="1:6" ht="15">
      <c r="A173" s="343"/>
      <c r="B173" s="4"/>
      <c r="C173" s="4"/>
      <c r="D173" s="4"/>
      <c r="E173" s="4"/>
      <c r="F173" s="62"/>
    </row>
    <row r="174" spans="1:6" ht="15">
      <c r="A174" s="343"/>
      <c r="B174" s="4" t="s">
        <v>287</v>
      </c>
      <c r="C174" s="4"/>
      <c r="D174" s="4"/>
      <c r="E174" s="4"/>
      <c r="F174" s="62"/>
    </row>
    <row r="175" spans="1:6" ht="15">
      <c r="A175" s="343"/>
      <c r="B175" s="4" t="s">
        <v>288</v>
      </c>
      <c r="C175" s="4" t="s">
        <v>10</v>
      </c>
      <c r="D175" s="4">
        <v>3</v>
      </c>
      <c r="E175" s="4"/>
      <c r="F175" s="62"/>
    </row>
    <row r="176" spans="1:6" ht="15">
      <c r="A176" s="343"/>
      <c r="B176" s="4" t="s">
        <v>289</v>
      </c>
      <c r="C176" s="4" t="s">
        <v>10</v>
      </c>
      <c r="D176" s="4">
        <v>1</v>
      </c>
      <c r="E176" s="62"/>
      <c r="F176" s="62">
        <f>D176*E176</f>
        <v>0</v>
      </c>
    </row>
    <row r="177" spans="1:6" ht="15">
      <c r="A177" s="343"/>
      <c r="B177" s="4"/>
      <c r="C177" s="4"/>
      <c r="D177" s="4"/>
      <c r="E177" s="62"/>
      <c r="F177" s="62"/>
    </row>
    <row r="178" spans="1:6" ht="19.5" customHeight="1" thickBot="1">
      <c r="A178" s="349">
        <v>3</v>
      </c>
      <c r="B178" s="345" t="s">
        <v>290</v>
      </c>
      <c r="C178" s="346"/>
      <c r="D178" s="346"/>
      <c r="E178" s="338" t="s">
        <v>20</v>
      </c>
      <c r="F178" s="347">
        <f>SUM(F106:F177)</f>
        <v>0</v>
      </c>
    </row>
    <row r="179" spans="1:6" ht="12.75" customHeight="1" thickTop="1">
      <c r="A179"/>
      <c r="C179"/>
      <c r="D179"/>
      <c r="E179"/>
      <c r="F179"/>
    </row>
  </sheetData>
  <conditionalFormatting sqref="E25:E176">
    <cfRule type="cellIs" dxfId="8"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&amp;CAglomeracija Kolomban Božiči 3.sklop</oddHead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10</vt:i4>
      </vt:variant>
    </vt:vector>
  </HeadingPairs>
  <TitlesOfParts>
    <vt:vector size="27" baseType="lpstr">
      <vt:lpstr>nsl</vt:lpstr>
      <vt:lpstr>skREK</vt:lpstr>
      <vt:lpstr>Rfk</vt:lpstr>
      <vt:lpstr>predD</vt:lpstr>
      <vt:lpstr>zemBetD</vt:lpstr>
      <vt:lpstr>kan</vt:lpstr>
      <vt:lpstr>zakljD</vt:lpstr>
      <vt:lpstr>fekalna osnovni podatki</vt:lpstr>
      <vt:lpstr>vodovod</vt:lpstr>
      <vt:lpstr>ČRP-grd kolomban</vt:lpstr>
      <vt:lpstr>ČRP-grd bozici</vt:lpstr>
      <vt:lpstr>ĆRP str kolomban</vt:lpstr>
      <vt:lpstr>ĆRP str bozici</vt:lpstr>
      <vt:lpstr>NN- crp Bozici</vt:lpstr>
      <vt:lpstr>NN- crp Kolomban</vt:lpstr>
      <vt:lpstr>Telem- crp Božiči</vt:lpstr>
      <vt:lpstr>Telem- crp Kolomban</vt:lpstr>
      <vt:lpstr>'NN- crp Bozici'!_Hlk531198590</vt:lpstr>
      <vt:lpstr>'ČRP-grd bozici'!Print_Titles</vt:lpstr>
      <vt:lpstr>'ČRP-grd kolomban'!Print_Titles</vt:lpstr>
      <vt:lpstr>kan!Print_Titles</vt:lpstr>
      <vt:lpstr>'NN- crp Bozici'!Print_Titles</vt:lpstr>
      <vt:lpstr>'NN- crp Kolomban'!Print_Titles</vt:lpstr>
      <vt:lpstr>predD!Print_Titles</vt:lpstr>
      <vt:lpstr>vodovod!Print_Titles</vt:lpstr>
      <vt:lpstr>zakljD!Print_Titles</vt:lpstr>
      <vt:lpstr>zemBetD!Print_Titles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2020-10-05T07:15:11Z</cp:lastPrinted>
  <dcterms:created xsi:type="dcterms:W3CDTF">2014-12-11T07:13:27Z</dcterms:created>
  <dcterms:modified xsi:type="dcterms:W3CDTF">2020-10-12T10:37:30Z</dcterms:modified>
</cp:coreProperties>
</file>