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fekalna osnovni podatki" sheetId="34" r:id="rId8"/>
    <sheet name="vodovod" sheetId="74" r:id="rId9"/>
    <sheet name="ČRP-grd Fajti" sheetId="33" r:id="rId10"/>
    <sheet name="ĆRP str Fajti" sheetId="39" r:id="rId11"/>
    <sheet name="NN prikljucek" sheetId="76" r:id="rId12"/>
    <sheet name="Telemetrija" sheetId="77" r:id="rId13"/>
  </sheets>
  <definedNames>
    <definedName name="_Hlk531082217" localSheetId="11">'NN prikljucek'!$A$95</definedName>
    <definedName name="_Hlk531082217" localSheetId="12">Telemetrija!#REF!</definedName>
    <definedName name="_xlnm.Print_Titles" localSheetId="9">'ČRP-grd Fajti'!$10:$11</definedName>
    <definedName name="_xlnm.Print_Titles" localSheetId="5">kan!$9:$10</definedName>
    <definedName name="_xlnm.Print_Titles" localSheetId="11">'NN prikljucek'!#REF!</definedName>
    <definedName name="_xlnm.Print_Titles" localSheetId="3">predD!$8:$9</definedName>
    <definedName name="_xlnm.Print_Titles" localSheetId="12">Telemetrija!#REF!</definedName>
    <definedName name="_xlnm.Print_Titles" localSheetId="8">vodovod!$18:$19</definedName>
    <definedName name="_xlnm.Print_Titles" localSheetId="6">zakljD!$10:$11</definedName>
    <definedName name="_xlnm.Print_Titles" localSheetId="4">zemBetD!$45:$46</definedName>
  </definedNames>
  <calcPr calcId="162913"/>
</workbook>
</file>

<file path=xl/calcChain.xml><?xml version="1.0" encoding="utf-8"?>
<calcChain xmlns="http://schemas.openxmlformats.org/spreadsheetml/2006/main">
  <c r="F35" i="39" l="1"/>
  <c r="F56" i="33" l="1"/>
  <c r="F36" i="33"/>
  <c r="D330" i="7" l="1"/>
  <c r="D327" i="7"/>
  <c r="D326" i="7"/>
  <c r="D323" i="7"/>
  <c r="D322" i="7"/>
  <c r="D321" i="7"/>
  <c r="D320" i="7"/>
  <c r="D319" i="7"/>
  <c r="D318" i="7"/>
  <c r="F64" i="33" l="1"/>
  <c r="F62" i="33"/>
  <c r="F60" i="33"/>
  <c r="F26" i="39" l="1"/>
  <c r="G34" i="76" l="1"/>
  <c r="G42" i="76"/>
  <c r="G47" i="76"/>
  <c r="G51" i="76"/>
  <c r="G60" i="76"/>
  <c r="G66" i="76"/>
  <c r="G73" i="76"/>
  <c r="G77" i="76"/>
  <c r="G83" i="76"/>
  <c r="G89" i="76"/>
  <c r="G93" i="76"/>
  <c r="G98" i="76"/>
  <c r="G104" i="76"/>
  <c r="G113" i="76"/>
  <c r="G118" i="76"/>
  <c r="G131" i="76"/>
  <c r="G135" i="76"/>
  <c r="G144" i="76"/>
  <c r="G155" i="76"/>
  <c r="G161" i="76"/>
  <c r="G26" i="76"/>
  <c r="G106" i="76" l="1"/>
  <c r="D18" i="2"/>
  <c r="B4" i="77"/>
  <c r="B3" i="77"/>
  <c r="B2" i="77"/>
  <c r="B1" i="77"/>
  <c r="G163" i="76" l="1"/>
  <c r="F13" i="76" s="1"/>
  <c r="F12" i="76"/>
  <c r="B4" i="76"/>
  <c r="B3" i="76"/>
  <c r="B2" i="76"/>
  <c r="B1" i="76"/>
  <c r="F15" i="76" l="1"/>
  <c r="D17" i="2" l="1"/>
  <c r="F174" i="74"/>
  <c r="D165" i="74"/>
  <c r="F163" i="74"/>
  <c r="F162" i="74"/>
  <c r="F161" i="74"/>
  <c r="F158" i="74"/>
  <c r="F157" i="74"/>
  <c r="F153" i="74"/>
  <c r="F152" i="74"/>
  <c r="F151" i="74"/>
  <c r="F150" i="74"/>
  <c r="F149" i="74"/>
  <c r="F148" i="74"/>
  <c r="F147" i="74"/>
  <c r="F146" i="74"/>
  <c r="F145" i="74"/>
  <c r="F144" i="74"/>
  <c r="F143" i="74"/>
  <c r="F142" i="74"/>
  <c r="F141" i="74"/>
  <c r="F140" i="74"/>
  <c r="F139" i="74"/>
  <c r="F138" i="74"/>
  <c r="F137" i="74"/>
  <c r="F136" i="74"/>
  <c r="F135" i="74"/>
  <c r="F134" i="74"/>
  <c r="F133" i="74"/>
  <c r="F132" i="74"/>
  <c r="F131" i="74"/>
  <c r="F130" i="74"/>
  <c r="F129" i="74"/>
  <c r="F128" i="74"/>
  <c r="F127" i="74"/>
  <c r="F126" i="74"/>
  <c r="F125" i="74"/>
  <c r="F124" i="74"/>
  <c r="F123" i="74"/>
  <c r="F122" i="74"/>
  <c r="F121" i="74"/>
  <c r="F117" i="74"/>
  <c r="F116" i="74"/>
  <c r="D115" i="74"/>
  <c r="F115" i="74" s="1"/>
  <c r="D114" i="74"/>
  <c r="F113" i="74"/>
  <c r="F112" i="74"/>
  <c r="F111" i="74"/>
  <c r="F110" i="74"/>
  <c r="F109" i="74"/>
  <c r="F108" i="74"/>
  <c r="F107" i="74"/>
  <c r="F106" i="74"/>
  <c r="F105" i="74"/>
  <c r="A94" i="74"/>
  <c r="A96" i="74" s="1"/>
  <c r="F92" i="74"/>
  <c r="D90" i="74"/>
  <c r="F90" i="74" s="1"/>
  <c r="F86" i="74"/>
  <c r="F84" i="74"/>
  <c r="D82" i="74"/>
  <c r="D94" i="74" s="1"/>
  <c r="F94" i="74" s="1"/>
  <c r="F80" i="74"/>
  <c r="F77" i="74"/>
  <c r="F74" i="74"/>
  <c r="F71" i="74"/>
  <c r="F69" i="74"/>
  <c r="F68" i="74"/>
  <c r="D67" i="74"/>
  <c r="F67" i="74" s="1"/>
  <c r="D64" i="74"/>
  <c r="F64" i="74" s="1"/>
  <c r="D57" i="74"/>
  <c r="F57" i="74" s="1"/>
  <c r="F56" i="74"/>
  <c r="D53" i="74"/>
  <c r="F53" i="74" s="1"/>
  <c r="F51" i="74"/>
  <c r="F50" i="74"/>
  <c r="F48" i="74"/>
  <c r="F47" i="74"/>
  <c r="A47" i="74"/>
  <c r="A52" i="74" s="1"/>
  <c r="A53" i="74" s="1"/>
  <c r="A54" i="74" s="1"/>
  <c r="A55" i="74" s="1"/>
  <c r="F46" i="74"/>
  <c r="D45" i="74"/>
  <c r="F45" i="74" s="1"/>
  <c r="F43" i="74"/>
  <c r="D42" i="74"/>
  <c r="F42" i="74" s="1"/>
  <c r="D41" i="74"/>
  <c r="F41" i="74" s="1"/>
  <c r="D40" i="74"/>
  <c r="F40" i="74" s="1"/>
  <c r="D39" i="74"/>
  <c r="F39" i="74" s="1"/>
  <c r="D38" i="74"/>
  <c r="F38" i="74" s="1"/>
  <c r="F37" i="74"/>
  <c r="D29" i="74"/>
  <c r="D28" i="74"/>
  <c r="D52" i="74" s="1"/>
  <c r="F52" i="74" s="1"/>
  <c r="F27" i="74"/>
  <c r="A27" i="74"/>
  <c r="A28" i="74" s="1"/>
  <c r="A29" i="74" s="1"/>
  <c r="F26" i="74"/>
  <c r="F25" i="74"/>
  <c r="F24" i="74"/>
  <c r="F23" i="74"/>
  <c r="B4" i="74"/>
  <c r="B3" i="74"/>
  <c r="B2" i="74"/>
  <c r="B1" i="74"/>
  <c r="D44" i="74" l="1"/>
  <c r="F44" i="74" s="1"/>
  <c r="A48" i="74"/>
  <c r="A49" i="74" s="1"/>
  <c r="D54" i="74"/>
  <c r="F54" i="74" s="1"/>
  <c r="D170" i="74"/>
  <c r="F170" i="74" s="1"/>
  <c r="F176" i="74" s="1"/>
  <c r="F14" i="74" s="1"/>
  <c r="F28" i="74"/>
  <c r="D34" i="74"/>
  <c r="F34" i="74" s="1"/>
  <c r="D36" i="74"/>
  <c r="F36" i="74" s="1"/>
  <c r="D32" i="74"/>
  <c r="F32" i="74" s="1"/>
  <c r="D88" i="74"/>
  <c r="F88" i="74" s="1"/>
  <c r="F82" i="74"/>
  <c r="F59" i="74" l="1"/>
  <c r="F12" i="74" s="1"/>
  <c r="F96" i="74"/>
  <c r="F98" i="74" s="1"/>
  <c r="F13" i="74" s="1"/>
  <c r="F16" i="74" l="1"/>
  <c r="D12" i="2"/>
  <c r="D161" i="8"/>
  <c r="D65" i="8"/>
  <c r="D21" i="33" l="1"/>
  <c r="D169" i="9" l="1"/>
  <c r="F169" i="9" s="1"/>
  <c r="D170" i="9"/>
  <c r="F170" i="9" s="1"/>
  <c r="D171" i="9"/>
  <c r="F171" i="9" s="1"/>
  <c r="D172" i="9"/>
  <c r="F172" i="9" s="1"/>
  <c r="D173" i="9"/>
  <c r="F173" i="9" s="1"/>
  <c r="D174" i="9"/>
  <c r="F174" i="9" s="1"/>
  <c r="D177" i="9"/>
  <c r="F177" i="9" s="1"/>
  <c r="D178" i="9"/>
  <c r="F178" i="9" s="1"/>
  <c r="D181" i="9"/>
  <c r="F181" i="9" s="1"/>
  <c r="D168" i="9"/>
  <c r="D87" i="9"/>
  <c r="D93" i="9"/>
  <c r="F93" i="9" s="1"/>
  <c r="D94" i="9"/>
  <c r="F94" i="9" s="1"/>
  <c r="D95" i="9"/>
  <c r="F95" i="9" s="1"/>
  <c r="D96" i="9"/>
  <c r="F96" i="9" s="1"/>
  <c r="D97" i="9"/>
  <c r="F97" i="9" s="1"/>
  <c r="D98" i="9"/>
  <c r="F98" i="9" s="1"/>
  <c r="D101" i="9"/>
  <c r="F101" i="9" s="1"/>
  <c r="D102" i="9"/>
  <c r="F102" i="9" s="1"/>
  <c r="D105" i="9"/>
  <c r="F105" i="9" s="1"/>
  <c r="D92" i="9"/>
  <c r="F86" i="9"/>
  <c r="F74" i="9"/>
  <c r="F75" i="9"/>
  <c r="F76" i="9"/>
  <c r="F77" i="9"/>
  <c r="F78" i="9"/>
  <c r="F79" i="9"/>
  <c r="F82" i="9"/>
  <c r="F83" i="9"/>
  <c r="D55" i="9"/>
  <c r="F55" i="9" s="1"/>
  <c r="D56" i="9"/>
  <c r="F56" i="9" s="1"/>
  <c r="D57" i="9"/>
  <c r="F57" i="9" s="1"/>
  <c r="D58" i="9"/>
  <c r="F58" i="9" s="1"/>
  <c r="D59" i="9"/>
  <c r="F59" i="9" s="1"/>
  <c r="D60" i="9"/>
  <c r="F60" i="9" s="1"/>
  <c r="D63" i="9"/>
  <c r="F63" i="9" s="1"/>
  <c r="D64" i="9"/>
  <c r="F64" i="9" s="1"/>
  <c r="D67" i="9"/>
  <c r="F67" i="9" s="1"/>
  <c r="D36" i="9"/>
  <c r="F36" i="9" s="1"/>
  <c r="D37" i="9"/>
  <c r="F37" i="9" s="1"/>
  <c r="D38" i="9"/>
  <c r="F38" i="9" s="1"/>
  <c r="D39" i="9"/>
  <c r="F39" i="9" s="1"/>
  <c r="D40" i="9"/>
  <c r="F40" i="9" s="1"/>
  <c r="D41" i="9"/>
  <c r="F41" i="9" s="1"/>
  <c r="D44" i="9"/>
  <c r="F44" i="9" s="1"/>
  <c r="D45" i="9"/>
  <c r="F45" i="9" s="1"/>
  <c r="D48" i="9"/>
  <c r="F48" i="9" s="1"/>
  <c r="D180" i="8"/>
  <c r="F167" i="8"/>
  <c r="F168" i="8"/>
  <c r="F169" i="8"/>
  <c r="F170" i="8"/>
  <c r="F171" i="8"/>
  <c r="F172" i="8"/>
  <c r="F175" i="8"/>
  <c r="F176" i="8"/>
  <c r="F179" i="8"/>
  <c r="F148" i="8"/>
  <c r="F149" i="8"/>
  <c r="F150" i="8"/>
  <c r="F151" i="8"/>
  <c r="F152" i="8"/>
  <c r="F153" i="8"/>
  <c r="F156" i="8"/>
  <c r="F157" i="8"/>
  <c r="F160" i="8"/>
  <c r="F129" i="8"/>
  <c r="F130" i="8"/>
  <c r="F131" i="8"/>
  <c r="F132" i="8"/>
  <c r="F133" i="8"/>
  <c r="F134" i="8"/>
  <c r="F137" i="8"/>
  <c r="F138" i="8"/>
  <c r="F141" i="8"/>
  <c r="D142" i="8"/>
  <c r="F119" i="8"/>
  <c r="F110" i="8"/>
  <c r="F111" i="8"/>
  <c r="F112" i="8"/>
  <c r="F113" i="8"/>
  <c r="F114" i="8"/>
  <c r="F115" i="8"/>
  <c r="F118" i="8"/>
  <c r="F122" i="8"/>
  <c r="D123" i="8"/>
  <c r="D104" i="8"/>
  <c r="F91" i="8"/>
  <c r="F92" i="8"/>
  <c r="F93" i="8"/>
  <c r="F94" i="8"/>
  <c r="F95" i="8"/>
  <c r="F96" i="8"/>
  <c r="F99" i="8"/>
  <c r="F100" i="8"/>
  <c r="F103" i="8"/>
  <c r="F72" i="8"/>
  <c r="F73" i="8"/>
  <c r="F74" i="8"/>
  <c r="F75" i="8"/>
  <c r="F76" i="8"/>
  <c r="F77" i="8"/>
  <c r="F80" i="8"/>
  <c r="F81" i="8"/>
  <c r="F84" i="8"/>
  <c r="D85" i="8"/>
  <c r="D182" i="9" l="1"/>
  <c r="D106" i="9"/>
  <c r="D35" i="8"/>
  <c r="D317" i="7"/>
  <c r="F318" i="7"/>
  <c r="F319" i="7"/>
  <c r="F320" i="7"/>
  <c r="F321" i="7"/>
  <c r="F327" i="7"/>
  <c r="D27" i="8"/>
  <c r="F27" i="8" s="1"/>
  <c r="D15" i="8"/>
  <c r="F15" i="8" s="1"/>
  <c r="D16" i="8"/>
  <c r="F16" i="8" s="1"/>
  <c r="F17" i="8"/>
  <c r="D18" i="8"/>
  <c r="F18" i="8" s="1"/>
  <c r="D19" i="8"/>
  <c r="F19" i="8" s="1"/>
  <c r="D20" i="8"/>
  <c r="F20" i="8" s="1"/>
  <c r="D23" i="8"/>
  <c r="F23" i="8" s="1"/>
  <c r="D24" i="8"/>
  <c r="F24" i="8" s="1"/>
  <c r="D14" i="8"/>
  <c r="D304" i="7"/>
  <c r="D343" i="7" s="1"/>
  <c r="F343" i="7" s="1"/>
  <c r="D298" i="7"/>
  <c r="D337" i="7" s="1"/>
  <c r="F326" i="7"/>
  <c r="F322" i="7"/>
  <c r="F323" i="7"/>
  <c r="F330" i="7"/>
  <c r="D274" i="7"/>
  <c r="D293" i="7"/>
  <c r="F298" i="7" l="1"/>
  <c r="D28" i="8"/>
  <c r="D46" i="8"/>
  <c r="D331" i="7"/>
  <c r="D254" i="7" l="1"/>
  <c r="D246" i="7"/>
  <c r="D245" i="7"/>
  <c r="D244" i="7"/>
  <c r="D243" i="7"/>
  <c r="D208" i="7"/>
  <c r="D227" i="7" s="1"/>
  <c r="D209" i="7"/>
  <c r="D228" i="7" s="1"/>
  <c r="D204" i="7"/>
  <c r="D223" i="7" s="1"/>
  <c r="D205" i="7"/>
  <c r="D224" i="7" s="1"/>
  <c r="D206" i="7"/>
  <c r="D225" i="7" s="1"/>
  <c r="D207" i="7"/>
  <c r="D226" i="7" s="1"/>
  <c r="D212" i="7"/>
  <c r="D231" i="7" s="1"/>
  <c r="D213" i="7"/>
  <c r="D232" i="7" s="1"/>
  <c r="D216" i="7"/>
  <c r="D235" i="7" s="1"/>
  <c r="D203" i="7"/>
  <c r="D190" i="7"/>
  <c r="D184" i="7"/>
  <c r="D166" i="7"/>
  <c r="D167" i="7"/>
  <c r="D168" i="7"/>
  <c r="D169" i="7"/>
  <c r="D170" i="7"/>
  <c r="D171" i="7"/>
  <c r="D174" i="7"/>
  <c r="D175" i="7"/>
  <c r="D178" i="7"/>
  <c r="D165" i="7"/>
  <c r="D160" i="7"/>
  <c r="F147" i="7"/>
  <c r="F148" i="7"/>
  <c r="F149" i="7"/>
  <c r="F150" i="7"/>
  <c r="F151" i="7"/>
  <c r="F152" i="7"/>
  <c r="D255" i="7" l="1"/>
  <c r="D179" i="7"/>
  <c r="D217" i="7"/>
  <c r="F166" i="7"/>
  <c r="F168" i="7"/>
  <c r="F167" i="7"/>
  <c r="F169" i="7"/>
  <c r="F170" i="7" l="1"/>
  <c r="F171" i="7" l="1"/>
  <c r="F190" i="7" l="1"/>
  <c r="F128" i="7" l="1"/>
  <c r="F129" i="7"/>
  <c r="F130" i="7"/>
  <c r="F131" i="7"/>
  <c r="F132" i="7"/>
  <c r="F133" i="7"/>
  <c r="F136" i="7"/>
  <c r="D109" i="7"/>
  <c r="D110" i="7"/>
  <c r="D111" i="7"/>
  <c r="D112" i="7"/>
  <c r="D113" i="7"/>
  <c r="D114" i="7"/>
  <c r="D117" i="7"/>
  <c r="D118" i="7"/>
  <c r="D121" i="7"/>
  <c r="D108" i="7"/>
  <c r="D90" i="7"/>
  <c r="D91" i="7"/>
  <c r="D92" i="7"/>
  <c r="D93" i="7"/>
  <c r="D94" i="7"/>
  <c r="D95" i="7"/>
  <c r="D98" i="7"/>
  <c r="D99" i="7"/>
  <c r="D102" i="7"/>
  <c r="D89" i="7"/>
  <c r="D71" i="7"/>
  <c r="F71" i="7" s="1"/>
  <c r="D72" i="7"/>
  <c r="F72" i="7" s="1"/>
  <c r="D73" i="7"/>
  <c r="F73" i="7" s="1"/>
  <c r="D74" i="7"/>
  <c r="F74" i="7" s="1"/>
  <c r="D75" i="7"/>
  <c r="F75" i="7" s="1"/>
  <c r="D76" i="7"/>
  <c r="F76" i="7" s="1"/>
  <c r="D79" i="7"/>
  <c r="F79" i="7" s="1"/>
  <c r="D80" i="7"/>
  <c r="F80" i="7" s="1"/>
  <c r="D83" i="7"/>
  <c r="F83" i="7" s="1"/>
  <c r="D70" i="7"/>
  <c r="D52" i="7"/>
  <c r="F52" i="7" s="1"/>
  <c r="D53" i="7"/>
  <c r="D54" i="7"/>
  <c r="D55" i="7"/>
  <c r="D56" i="7"/>
  <c r="F56" i="7" s="1"/>
  <c r="D57" i="7"/>
  <c r="D60" i="7"/>
  <c r="D61" i="7"/>
  <c r="D64" i="7"/>
  <c r="F64" i="7" s="1"/>
  <c r="D51" i="7"/>
  <c r="D43" i="7"/>
  <c r="G25" i="7"/>
  <c r="G22" i="7"/>
  <c r="G21" i="7"/>
  <c r="D307" i="7" s="1"/>
  <c r="G17" i="7"/>
  <c r="D303" i="7" s="1"/>
  <c r="D342" i="7" s="1"/>
  <c r="F342" i="7" s="1"/>
  <c r="G16" i="7"/>
  <c r="D302" i="7" s="1"/>
  <c r="D341" i="7" s="1"/>
  <c r="F341" i="7" s="1"/>
  <c r="G15" i="7"/>
  <c r="D301" i="7" s="1"/>
  <c r="D340" i="7" s="1"/>
  <c r="F340" i="7" s="1"/>
  <c r="G14" i="7"/>
  <c r="D300" i="7" s="1"/>
  <c r="D339" i="7" s="1"/>
  <c r="F339" i="7" s="1"/>
  <c r="G13" i="7"/>
  <c r="D299" i="7" s="1"/>
  <c r="D197" i="7" l="1"/>
  <c r="D311" i="7"/>
  <c r="D338" i="7"/>
  <c r="F299" i="7"/>
  <c r="D346" i="7"/>
  <c r="F346" i="7" s="1"/>
  <c r="F307" i="7"/>
  <c r="D194" i="7"/>
  <c r="D308" i="7"/>
  <c r="D347" i="7" s="1"/>
  <c r="F347" i="7" s="1"/>
  <c r="D188" i="7"/>
  <c r="F188" i="7" s="1"/>
  <c r="F303" i="7"/>
  <c r="D185" i="7"/>
  <c r="F185" i="7" s="1"/>
  <c r="D189" i="7"/>
  <c r="F189" i="7" s="1"/>
  <c r="F304" i="7"/>
  <c r="D186" i="7"/>
  <c r="F186" i="7" s="1"/>
  <c r="F301" i="7"/>
  <c r="D193" i="7"/>
  <c r="D187" i="7"/>
  <c r="F187" i="7" s="1"/>
  <c r="F302" i="7"/>
  <c r="F137" i="7"/>
  <c r="D122" i="7"/>
  <c r="D103" i="7"/>
  <c r="D84" i="7"/>
  <c r="D65" i="7"/>
  <c r="F140" i="7" s="1"/>
  <c r="F53" i="7"/>
  <c r="F54" i="7"/>
  <c r="F55" i="7"/>
  <c r="F61" i="7"/>
  <c r="D158" i="5"/>
  <c r="D159" i="5"/>
  <c r="D160" i="5"/>
  <c r="D161" i="5"/>
  <c r="D162" i="5"/>
  <c r="D163" i="5"/>
  <c r="D166" i="5"/>
  <c r="D167" i="5"/>
  <c r="D170" i="5"/>
  <c r="D157" i="5"/>
  <c r="D91" i="5"/>
  <c r="D109" i="5" s="1"/>
  <c r="D85" i="5"/>
  <c r="D80" i="5"/>
  <c r="D68" i="5"/>
  <c r="D69" i="5"/>
  <c r="D70" i="5"/>
  <c r="D71" i="5"/>
  <c r="D72" i="5"/>
  <c r="D73" i="5"/>
  <c r="D76" i="5"/>
  <c r="D77" i="5"/>
  <c r="D67" i="5"/>
  <c r="F37" i="5"/>
  <c r="D15" i="5"/>
  <c r="F15" i="5" s="1"/>
  <c r="D16" i="5"/>
  <c r="F16" i="5" s="1"/>
  <c r="D17" i="5"/>
  <c r="F17" i="5" s="1"/>
  <c r="D18" i="5"/>
  <c r="F18" i="5" s="1"/>
  <c r="D19" i="5"/>
  <c r="F19" i="5" s="1"/>
  <c r="D20" i="5"/>
  <c r="F20" i="5" s="1"/>
  <c r="D23" i="5"/>
  <c r="F23" i="5" s="1"/>
  <c r="D24" i="5"/>
  <c r="F24" i="5" s="1"/>
  <c r="D27" i="5"/>
  <c r="F27" i="5" s="1"/>
  <c r="D14" i="5"/>
  <c r="G14" i="34"/>
  <c r="D88" i="5" s="1"/>
  <c r="D106" i="5" s="1"/>
  <c r="G12" i="34"/>
  <c r="D86" i="5" s="1"/>
  <c r="D104" i="5" s="1"/>
  <c r="G13" i="34"/>
  <c r="D87" i="5" s="1"/>
  <c r="D105" i="5" s="1"/>
  <c r="G15" i="34"/>
  <c r="D89" i="5" s="1"/>
  <c r="D107" i="5" s="1"/>
  <c r="G16" i="34"/>
  <c r="D90" i="5" s="1"/>
  <c r="D108" i="5" s="1"/>
  <c r="G20" i="34"/>
  <c r="D94" i="5" s="1"/>
  <c r="D112" i="5" s="1"/>
  <c r="G21" i="34"/>
  <c r="D95" i="5" s="1"/>
  <c r="D113" i="5" s="1"/>
  <c r="G24" i="34"/>
  <c r="D98" i="5" s="1"/>
  <c r="D116" i="5" s="1"/>
  <c r="D29" i="9" l="1"/>
  <c r="F29" i="9" s="1"/>
  <c r="D124" i="9"/>
  <c r="D21" i="9"/>
  <c r="F21" i="9" s="1"/>
  <c r="D116" i="9"/>
  <c r="D17" i="9"/>
  <c r="F17" i="9" s="1"/>
  <c r="D112" i="9"/>
  <c r="D121" i="9"/>
  <c r="D26" i="9"/>
  <c r="F26" i="9" s="1"/>
  <c r="D115" i="9"/>
  <c r="D20" i="9"/>
  <c r="F20" i="9" s="1"/>
  <c r="D120" i="9"/>
  <c r="D25" i="9"/>
  <c r="F25" i="9" s="1"/>
  <c r="D19" i="9"/>
  <c r="F19" i="9" s="1"/>
  <c r="D114" i="9"/>
  <c r="D22" i="9"/>
  <c r="F22" i="9" s="1"/>
  <c r="D117" i="9"/>
  <c r="D18" i="9"/>
  <c r="F18" i="9" s="1"/>
  <c r="D113" i="9"/>
  <c r="F338" i="7"/>
  <c r="F311" i="7"/>
  <c r="F350" i="7"/>
  <c r="F308" i="7"/>
  <c r="F300" i="7"/>
  <c r="D312" i="7"/>
  <c r="D141" i="7"/>
  <c r="F60" i="7"/>
  <c r="F57" i="7"/>
  <c r="F38" i="5"/>
  <c r="F117" i="9" l="1"/>
  <c r="D136" i="9"/>
  <c r="F116" i="9"/>
  <c r="D135" i="9"/>
  <c r="F120" i="9"/>
  <c r="D139" i="9"/>
  <c r="F121" i="9"/>
  <c r="D140" i="9"/>
  <c r="F113" i="9"/>
  <c r="D132" i="9"/>
  <c r="F114" i="9"/>
  <c r="D133" i="9"/>
  <c r="F112" i="9"/>
  <c r="D131" i="9"/>
  <c r="F124" i="9"/>
  <c r="D143" i="9"/>
  <c r="F115" i="9"/>
  <c r="D134" i="9"/>
  <c r="D351" i="7"/>
  <c r="D153" i="9" l="1"/>
  <c r="F153" i="9" s="1"/>
  <c r="F134" i="9"/>
  <c r="F192" i="9" s="1"/>
  <c r="K16" i="3" s="1"/>
  <c r="F135" i="9"/>
  <c r="F193" i="9" s="1"/>
  <c r="K17" i="3" s="1"/>
  <c r="D154" i="9"/>
  <c r="F154" i="9" s="1"/>
  <c r="D151" i="9"/>
  <c r="F151" i="9" s="1"/>
  <c r="F132" i="9"/>
  <c r="F190" i="9" s="1"/>
  <c r="K14" i="3" s="1"/>
  <c r="D155" i="9"/>
  <c r="F155" i="9" s="1"/>
  <c r="F136" i="9"/>
  <c r="F194" i="9" s="1"/>
  <c r="K18" i="3" s="1"/>
  <c r="D150" i="9"/>
  <c r="F150" i="9" s="1"/>
  <c r="F131" i="9"/>
  <c r="F189" i="9" s="1"/>
  <c r="K13" i="3" s="1"/>
  <c r="D158" i="9"/>
  <c r="F158" i="9" s="1"/>
  <c r="F139" i="9"/>
  <c r="F197" i="9" s="1"/>
  <c r="K21" i="3" s="1"/>
  <c r="D162" i="9"/>
  <c r="F162" i="9" s="1"/>
  <c r="F143" i="9"/>
  <c r="F201" i="9" s="1"/>
  <c r="K25" i="3" s="1"/>
  <c r="F133" i="9"/>
  <c r="D152" i="9"/>
  <c r="F152" i="9" s="1"/>
  <c r="D159" i="9"/>
  <c r="F159" i="9" s="1"/>
  <c r="F140" i="9"/>
  <c r="F198" i="9" s="1"/>
  <c r="K22" i="3" s="1"/>
  <c r="F32" i="39"/>
  <c r="F31" i="39"/>
  <c r="F30" i="39"/>
  <c r="F29" i="39"/>
  <c r="F191" i="9" l="1"/>
  <c r="K15" i="3" s="1"/>
  <c r="A68" i="8" l="1"/>
  <c r="F147" i="8" l="1"/>
  <c r="F128" i="8"/>
  <c r="D103" i="5"/>
  <c r="B1" i="2" l="1"/>
  <c r="A35" i="39" l="1"/>
  <c r="A21" i="33"/>
  <c r="A30" i="33" s="1"/>
  <c r="A32" i="33" s="1"/>
  <c r="A34" i="33" s="1"/>
  <c r="A36" i="33" s="1"/>
  <c r="A38" i="33" s="1"/>
  <c r="A40" i="33" s="1"/>
  <c r="A42" i="33" s="1"/>
  <c r="A44" i="33" s="1"/>
  <c r="A46" i="33" s="1"/>
  <c r="A48" i="33" s="1"/>
  <c r="A50" i="33" s="1"/>
  <c r="A52" i="33" s="1"/>
  <c r="A54" i="33" s="1"/>
  <c r="A56" i="33" s="1"/>
  <c r="A58" i="33" s="1"/>
  <c r="A60" i="33" s="1"/>
  <c r="A62" i="33" s="1"/>
  <c r="A64" i="33" s="1"/>
  <c r="F19" i="33"/>
  <c r="F18" i="33"/>
  <c r="F17" i="33"/>
  <c r="F16" i="33"/>
  <c r="F28" i="39"/>
  <c r="F27" i="39"/>
  <c r="F25" i="39"/>
  <c r="F24" i="39"/>
  <c r="F23" i="39"/>
  <c r="F22" i="39"/>
  <c r="F21" i="39"/>
  <c r="F20" i="39"/>
  <c r="F19" i="39"/>
  <c r="F18" i="39"/>
  <c r="F17" i="39"/>
  <c r="F16" i="39"/>
  <c r="F13" i="39"/>
  <c r="F11" i="39"/>
  <c r="F37" i="39" l="1"/>
  <c r="D16" i="2" s="1"/>
  <c r="D24" i="33" l="1"/>
  <c r="B4" i="2"/>
  <c r="B3" i="2"/>
  <c r="B2" i="2"/>
  <c r="B5" i="7" l="1"/>
  <c r="B5" i="8" s="1"/>
  <c r="B5" i="9" s="1"/>
  <c r="F73" i="9"/>
  <c r="D54" i="9"/>
  <c r="D68" i="9" s="1"/>
  <c r="D35" i="9"/>
  <c r="D49" i="9" s="1"/>
  <c r="F166" i="8"/>
  <c r="F90" i="8"/>
  <c r="F71" i="8"/>
  <c r="F52" i="8"/>
  <c r="D181" i="5"/>
  <c r="F175" i="5"/>
  <c r="F157" i="5"/>
  <c r="F139" i="5"/>
  <c r="F67" i="5"/>
  <c r="F50" i="5"/>
  <c r="F49" i="5"/>
  <c r="F32" i="5"/>
  <c r="F14" i="5"/>
  <c r="B4" i="5"/>
  <c r="B3" i="5"/>
  <c r="B2" i="5"/>
  <c r="B1" i="5"/>
  <c r="B4" i="34"/>
  <c r="B3" i="34"/>
  <c r="B2" i="34"/>
  <c r="B1" i="34"/>
  <c r="F184" i="7"/>
  <c r="F279" i="7"/>
  <c r="F146" i="7"/>
  <c r="F127" i="7"/>
  <c r="F108" i="7"/>
  <c r="B4" i="7"/>
  <c r="B4" i="8" s="1"/>
  <c r="B4" i="9" s="1"/>
  <c r="B3" i="7"/>
  <c r="B3" i="8" s="1"/>
  <c r="B3" i="9" s="1"/>
  <c r="B2" i="7"/>
  <c r="B2" i="8" s="1"/>
  <c r="B2" i="9" s="1"/>
  <c r="B1" i="7"/>
  <c r="B1" i="8" s="1"/>
  <c r="B1" i="9" s="1"/>
  <c r="E4" i="3" l="1"/>
  <c r="E1" i="3"/>
  <c r="E2" i="3"/>
  <c r="E3" i="3"/>
  <c r="F242" i="7"/>
  <c r="F223" i="7"/>
  <c r="F204" i="7"/>
  <c r="F165" i="7"/>
  <c r="F109" i="7"/>
  <c r="F91" i="7"/>
  <c r="F90" i="7"/>
  <c r="F89" i="7"/>
  <c r="D222" i="7"/>
  <c r="F317" i="7"/>
  <c r="D16" i="9"/>
  <c r="F179" i="5"/>
  <c r="D111" i="9"/>
  <c r="F168" i="9"/>
  <c r="F92" i="9"/>
  <c r="F54" i="9"/>
  <c r="F35" i="9"/>
  <c r="F109" i="8"/>
  <c r="F54" i="8"/>
  <c r="F33" i="8"/>
  <c r="F185" i="8" s="1"/>
  <c r="I13" i="3" s="1"/>
  <c r="F51" i="8"/>
  <c r="F35" i="8"/>
  <c r="F34" i="8"/>
  <c r="F32" i="8"/>
  <c r="F14" i="8"/>
  <c r="F158" i="5"/>
  <c r="F176" i="5"/>
  <c r="F177" i="5"/>
  <c r="F178" i="5"/>
  <c r="F161" i="5"/>
  <c r="F159" i="5"/>
  <c r="F160" i="5"/>
  <c r="F122" i="5"/>
  <c r="F85" i="5"/>
  <c r="F140" i="5"/>
  <c r="F142" i="5"/>
  <c r="F143" i="5"/>
  <c r="F141" i="5"/>
  <c r="F103" i="5"/>
  <c r="F121" i="5"/>
  <c r="F105" i="5"/>
  <c r="F123" i="5"/>
  <c r="F125" i="5"/>
  <c r="F124" i="5"/>
  <c r="F104" i="5"/>
  <c r="F107" i="5"/>
  <c r="F106" i="5"/>
  <c r="F86" i="5"/>
  <c r="F69" i="5"/>
  <c r="F52" i="5"/>
  <c r="F33" i="5"/>
  <c r="F34" i="5"/>
  <c r="F36" i="5"/>
  <c r="F35" i="5"/>
  <c r="F281" i="7"/>
  <c r="F280" i="7"/>
  <c r="F262" i="7"/>
  <c r="F261" i="7"/>
  <c r="F260" i="7"/>
  <c r="F241" i="7"/>
  <c r="F203" i="7"/>
  <c r="F70" i="7"/>
  <c r="F58" i="33"/>
  <c r="F54" i="33"/>
  <c r="F52" i="33"/>
  <c r="F50" i="33"/>
  <c r="D48" i="33"/>
  <c r="D46" i="33"/>
  <c r="F46" i="33" s="1"/>
  <c r="D42" i="33"/>
  <c r="F42" i="33" s="1"/>
  <c r="D40" i="33"/>
  <c r="F40" i="33" s="1"/>
  <c r="D38" i="33"/>
  <c r="F38" i="33" s="1"/>
  <c r="D34" i="33"/>
  <c r="D32" i="33"/>
  <c r="F32" i="33" s="1"/>
  <c r="D30" i="33"/>
  <c r="F30" i="33" s="1"/>
  <c r="F24" i="33"/>
  <c r="F187" i="8" l="1"/>
  <c r="I15" i="3" s="1"/>
  <c r="F184" i="8"/>
  <c r="I12" i="3" s="1"/>
  <c r="F111" i="9"/>
  <c r="D130" i="9"/>
  <c r="D125" i="9"/>
  <c r="F16" i="9"/>
  <c r="D30" i="9"/>
  <c r="F357" i="7"/>
  <c r="G13" i="3" s="1"/>
  <c r="F243" i="7"/>
  <c r="D236" i="7"/>
  <c r="F222" i="7"/>
  <c r="F224" i="7"/>
  <c r="F205" i="7"/>
  <c r="F110" i="7"/>
  <c r="F155" i="7"/>
  <c r="F156" i="7"/>
  <c r="F92" i="7"/>
  <c r="F111" i="7"/>
  <c r="F193" i="5"/>
  <c r="E12" i="3" s="1"/>
  <c r="D198" i="7"/>
  <c r="B1" i="39"/>
  <c r="B1" i="33"/>
  <c r="B2" i="39"/>
  <c r="B2" i="33"/>
  <c r="B4" i="39"/>
  <c r="B4" i="33"/>
  <c r="B3" i="39"/>
  <c r="B3" i="33"/>
  <c r="D26" i="33"/>
  <c r="D28" i="33"/>
  <c r="F28" i="33" s="1"/>
  <c r="F48" i="33"/>
  <c r="F53" i="8"/>
  <c r="F186" i="8" s="1"/>
  <c r="I14" i="3" s="1"/>
  <c r="F36" i="8"/>
  <c r="F53" i="5"/>
  <c r="F180" i="5"/>
  <c r="F184" i="5"/>
  <c r="F181" i="5"/>
  <c r="F162" i="5"/>
  <c r="F166" i="5"/>
  <c r="F163" i="5"/>
  <c r="F71" i="5"/>
  <c r="F144" i="5"/>
  <c r="F126" i="5"/>
  <c r="F130" i="5"/>
  <c r="F127" i="5"/>
  <c r="F68" i="5"/>
  <c r="F194" i="5" s="1"/>
  <c r="E13" i="3" s="1"/>
  <c r="F112" i="5"/>
  <c r="F108" i="5"/>
  <c r="F109" i="5"/>
  <c r="F87" i="5"/>
  <c r="F51" i="5"/>
  <c r="F42" i="5"/>
  <c r="F41" i="5"/>
  <c r="F282" i="7"/>
  <c r="F263" i="7"/>
  <c r="F44" i="33"/>
  <c r="F34" i="33"/>
  <c r="F26" i="33"/>
  <c r="F66" i="33" s="1"/>
  <c r="F195" i="5" l="1"/>
  <c r="E14" i="3" s="1"/>
  <c r="M13" i="3"/>
  <c r="D144" i="9"/>
  <c r="D149" i="9"/>
  <c r="F130" i="9"/>
  <c r="F244" i="7"/>
  <c r="F225" i="7"/>
  <c r="F206" i="7"/>
  <c r="F93" i="7"/>
  <c r="F112" i="7"/>
  <c r="F55" i="8"/>
  <c r="F188" i="8" s="1"/>
  <c r="I16" i="3" s="1"/>
  <c r="F57" i="8"/>
  <c r="F56" i="8"/>
  <c r="F37" i="8"/>
  <c r="F70" i="5"/>
  <c r="F188" i="5"/>
  <c r="F185" i="5"/>
  <c r="F170" i="5"/>
  <c r="F167" i="5"/>
  <c r="F145" i="5"/>
  <c r="F131" i="5"/>
  <c r="F134" i="5"/>
  <c r="F116" i="5"/>
  <c r="F113" i="5"/>
  <c r="F88" i="5"/>
  <c r="F89" i="5"/>
  <c r="F197" i="5" s="1"/>
  <c r="E16" i="3" s="1"/>
  <c r="F54" i="5"/>
  <c r="F45" i="5"/>
  <c r="F337" i="7"/>
  <c r="F283" i="7"/>
  <c r="F264" i="7"/>
  <c r="F212" i="7"/>
  <c r="F117" i="7"/>
  <c r="D15" i="2"/>
  <c r="D14" i="2" s="1"/>
  <c r="F196" i="5" l="1"/>
  <c r="E15" i="3" s="1"/>
  <c r="F189" i="8"/>
  <c r="I17" i="3" s="1"/>
  <c r="F149" i="9"/>
  <c r="F188" i="9" s="1"/>
  <c r="D163" i="9"/>
  <c r="F245" i="7"/>
  <c r="F226" i="7"/>
  <c r="F207" i="7"/>
  <c r="F95" i="7"/>
  <c r="F94" i="7"/>
  <c r="F114" i="7"/>
  <c r="F113" i="7"/>
  <c r="F118" i="7"/>
  <c r="F38" i="8"/>
  <c r="F190" i="8" s="1"/>
  <c r="I18" i="3" s="1"/>
  <c r="F72" i="5"/>
  <c r="F148" i="5"/>
  <c r="F90" i="5"/>
  <c r="F73" i="5"/>
  <c r="F55" i="5"/>
  <c r="F284" i="7"/>
  <c r="F265" i="7"/>
  <c r="F213" i="7"/>
  <c r="K12" i="3" l="1"/>
  <c r="K27" i="3" s="1"/>
  <c r="F203" i="9"/>
  <c r="F198" i="5"/>
  <c r="E17" i="3" s="1"/>
  <c r="F60" i="8"/>
  <c r="F247" i="7"/>
  <c r="F246" i="7"/>
  <c r="F251" i="7"/>
  <c r="F250" i="7"/>
  <c r="F227" i="7"/>
  <c r="F209" i="7"/>
  <c r="F208" i="7"/>
  <c r="F159" i="7"/>
  <c r="F152" i="5"/>
  <c r="F149" i="5"/>
  <c r="F91" i="5"/>
  <c r="F199" i="5" s="1"/>
  <c r="E18" i="3" s="1"/>
  <c r="F76" i="5"/>
  <c r="F62" i="5"/>
  <c r="F285" i="7"/>
  <c r="F266" i="7"/>
  <c r="F361" i="7" l="1"/>
  <c r="G17" i="3" s="1"/>
  <c r="M17" i="3" s="1"/>
  <c r="F61" i="8"/>
  <c r="F254" i="7"/>
  <c r="F228" i="7"/>
  <c r="F362" i="7" s="1"/>
  <c r="G18" i="3" s="1"/>
  <c r="M18" i="3" s="1"/>
  <c r="F94" i="5"/>
  <c r="F80" i="5"/>
  <c r="F77" i="5"/>
  <c r="F59" i="5"/>
  <c r="F58" i="5"/>
  <c r="F202" i="5" s="1"/>
  <c r="E21" i="3" s="1"/>
  <c r="F193" i="7"/>
  <c r="F98" i="7"/>
  <c r="F41" i="8" l="1"/>
  <c r="F193" i="8" s="1"/>
  <c r="I21" i="3" s="1"/>
  <c r="F216" i="7"/>
  <c r="F194" i="7"/>
  <c r="F121" i="7"/>
  <c r="F98" i="5"/>
  <c r="F206" i="5" s="1"/>
  <c r="E25" i="3" s="1"/>
  <c r="F95" i="5"/>
  <c r="F203" i="5" s="1"/>
  <c r="E22" i="3" s="1"/>
  <c r="F174" i="7"/>
  <c r="F99" i="7"/>
  <c r="E27" i="3" l="1"/>
  <c r="F64" i="8"/>
  <c r="F42" i="8"/>
  <c r="F194" i="8" s="1"/>
  <c r="I22" i="3" s="1"/>
  <c r="F288" i="7"/>
  <c r="F269" i="7"/>
  <c r="F175" i="7"/>
  <c r="F208" i="5"/>
  <c r="F289" i="7" l="1"/>
  <c r="F270" i="7"/>
  <c r="F231" i="7"/>
  <c r="F365" i="7" s="1"/>
  <c r="G21" i="3" s="1"/>
  <c r="M21" i="3" s="1"/>
  <c r="F45" i="8" l="1"/>
  <c r="F197" i="8" s="1"/>
  <c r="F232" i="7"/>
  <c r="F366" i="7" s="1"/>
  <c r="G22" i="3" s="1"/>
  <c r="M22" i="3" s="1"/>
  <c r="F197" i="7"/>
  <c r="F102" i="7"/>
  <c r="F199" i="8" l="1"/>
  <c r="I25" i="3"/>
  <c r="I27" i="3" s="1"/>
  <c r="F292" i="7"/>
  <c r="F273" i="7"/>
  <c r="F178" i="7"/>
  <c r="F235" i="7" l="1"/>
  <c r="F369" i="7" s="1"/>
  <c r="G25" i="3" s="1"/>
  <c r="M25" i="3" s="1"/>
  <c r="D293" i="8" l="1"/>
  <c r="F293" i="8" s="1"/>
  <c r="D292" i="8"/>
  <c r="F292" i="8" s="1"/>
  <c r="D291" i="8"/>
  <c r="F291" i="8" s="1"/>
  <c r="D290" i="8"/>
  <c r="F290" i="8" s="1"/>
  <c r="D289" i="8"/>
  <c r="F289" i="8" s="1"/>
  <c r="D288" i="8"/>
  <c r="F288" i="8" s="1"/>
  <c r="D287" i="8"/>
  <c r="F287" i="8" s="1"/>
  <c r="D286" i="8"/>
  <c r="F286" i="8" s="1"/>
  <c r="D285" i="8"/>
  <c r="F285" i="8" s="1"/>
  <c r="D284" i="8"/>
  <c r="F284" i="8" s="1"/>
  <c r="D283" i="8"/>
  <c r="F283" i="8" s="1"/>
  <c r="D282" i="8"/>
  <c r="F282" i="8" s="1"/>
  <c r="D281" i="8"/>
  <c r="F281" i="8" s="1"/>
  <c r="D280" i="8"/>
  <c r="F280" i="8" s="1"/>
  <c r="D279" i="8"/>
  <c r="F279" i="8" s="1"/>
  <c r="D278" i="8"/>
  <c r="F278" i="8" s="1"/>
  <c r="D277" i="8"/>
  <c r="F277" i="8" s="1"/>
  <c r="D276" i="8"/>
  <c r="F276" i="8" s="1"/>
  <c r="D275" i="8"/>
  <c r="F275" i="8" s="1"/>
  <c r="D274" i="8"/>
  <c r="F274" i="8" s="1"/>
  <c r="D273" i="8"/>
  <c r="F273" i="8" s="1"/>
  <c r="D269" i="8"/>
  <c r="F269" i="8" s="1"/>
  <c r="D268" i="8"/>
  <c r="F268" i="8" s="1"/>
  <c r="D267" i="8"/>
  <c r="F267" i="8" s="1"/>
  <c r="D266" i="8"/>
  <c r="F266" i="8" s="1"/>
  <c r="D265" i="8"/>
  <c r="F265" i="8" s="1"/>
  <c r="D264" i="8"/>
  <c r="F264" i="8" s="1"/>
  <c r="D263" i="8"/>
  <c r="F263" i="8" s="1"/>
  <c r="D262" i="8"/>
  <c r="F262" i="8" s="1"/>
  <c r="D261" i="8"/>
  <c r="F261" i="8" s="1"/>
  <c r="D260" i="8"/>
  <c r="F260" i="8" s="1"/>
  <c r="D259" i="8"/>
  <c r="F259" i="8" s="1"/>
  <c r="D258" i="8"/>
  <c r="F258" i="8" s="1"/>
  <c r="D257" i="8"/>
  <c r="F257" i="8" s="1"/>
  <c r="D256" i="8"/>
  <c r="F256" i="8" s="1"/>
  <c r="D255" i="8"/>
  <c r="F255" i="8" s="1"/>
  <c r="D254" i="8"/>
  <c r="F254" i="8" s="1"/>
  <c r="D253" i="8"/>
  <c r="F253" i="8" s="1"/>
  <c r="D252" i="8"/>
  <c r="F252" i="8" s="1"/>
  <c r="D251" i="8"/>
  <c r="F251" i="8" s="1"/>
  <c r="D250" i="8"/>
  <c r="F250" i="8" s="1"/>
  <c r="D249" i="8"/>
  <c r="F249" i="8" s="1"/>
  <c r="A30" i="8"/>
  <c r="D246" i="8"/>
  <c r="F246" i="8" s="1"/>
  <c r="D245" i="8"/>
  <c r="F245" i="8" s="1"/>
  <c r="D244" i="8"/>
  <c r="F244" i="8" s="1"/>
  <c r="D243" i="8"/>
  <c r="F243" i="8" s="1"/>
  <c r="D242" i="8"/>
  <c r="F242" i="8" s="1"/>
  <c r="D241" i="8"/>
  <c r="F241" i="8" s="1"/>
  <c r="D240" i="8"/>
  <c r="F240" i="8" s="1"/>
  <c r="D239" i="8"/>
  <c r="F239" i="8" s="1"/>
  <c r="D238" i="8"/>
  <c r="F238" i="8" s="1"/>
  <c r="D237" i="8"/>
  <c r="F237" i="8" s="1"/>
  <c r="D236" i="8"/>
  <c r="F236" i="8" s="1"/>
  <c r="D235" i="8"/>
  <c r="F235" i="8" s="1"/>
  <c r="D234" i="8"/>
  <c r="F234" i="8" s="1"/>
  <c r="D233" i="8"/>
  <c r="F233" i="8" s="1"/>
  <c r="D232" i="8"/>
  <c r="F232" i="8" s="1"/>
  <c r="D231" i="8"/>
  <c r="F231" i="8" s="1"/>
  <c r="D230" i="8"/>
  <c r="F230" i="8" s="1"/>
  <c r="D229" i="8"/>
  <c r="F229" i="8" s="1"/>
  <c r="D228" i="8"/>
  <c r="F228" i="8" s="1"/>
  <c r="D227" i="8"/>
  <c r="F227" i="8" s="1"/>
  <c r="D226" i="8"/>
  <c r="F226" i="8" s="1"/>
  <c r="A32" i="9" l="1"/>
  <c r="A51" i="9" l="1"/>
  <c r="A70" i="9" s="1"/>
  <c r="A89" i="9" s="1"/>
  <c r="A108" i="9" s="1"/>
  <c r="F360" i="7"/>
  <c r="G16" i="3" s="1"/>
  <c r="M16" i="3" s="1"/>
  <c r="F359" i="7"/>
  <c r="G15" i="3" s="1"/>
  <c r="M15" i="3" s="1"/>
  <c r="F358" i="7"/>
  <c r="G14" i="3" s="1"/>
  <c r="M14" i="3" s="1"/>
  <c r="F51" i="7"/>
  <c r="F356" i="7" s="1"/>
  <c r="A67" i="7"/>
  <c r="A86" i="7" s="1"/>
  <c r="A105" i="7" s="1"/>
  <c r="A124" i="7" s="1"/>
  <c r="A143" i="7" s="1"/>
  <c r="A162" i="7" s="1"/>
  <c r="A29" i="5"/>
  <c r="A46" i="5" s="1"/>
  <c r="A64" i="5" s="1"/>
  <c r="G12" i="3" l="1"/>
  <c r="G27" i="3" s="1"/>
  <c r="F371" i="7"/>
  <c r="M12" i="3"/>
  <c r="M27" i="3" s="1"/>
  <c r="A127" i="9"/>
  <c r="A146" i="9" s="1"/>
  <c r="A165" i="9" s="1"/>
  <c r="A181" i="7"/>
  <c r="A200" i="7" s="1"/>
  <c r="A219" i="7" s="1"/>
  <c r="D10" i="2" l="1"/>
  <c r="A87" i="8"/>
  <c r="A106" i="8" s="1"/>
  <c r="A125" i="8" s="1"/>
  <c r="A144" i="8" s="1"/>
  <c r="A163" i="8" s="1"/>
  <c r="A238" i="7"/>
  <c r="A257" i="7" s="1"/>
  <c r="A276" i="7" s="1"/>
  <c r="A295" i="7" s="1"/>
  <c r="D22" i="2" l="1"/>
  <c r="D24" i="2" l="1"/>
  <c r="A82" i="5"/>
  <c r="A100" i="5" s="1"/>
  <c r="A118" i="5" s="1"/>
  <c r="A136" i="5" s="1"/>
  <c r="D28" i="2" l="1"/>
  <c r="A154" i="5"/>
  <c r="A172" i="5" s="1"/>
  <c r="D30" i="2" l="1"/>
  <c r="D32" i="2" s="1"/>
</calcChain>
</file>

<file path=xl/sharedStrings.xml><?xml version="1.0" encoding="utf-8"?>
<sst xmlns="http://schemas.openxmlformats.org/spreadsheetml/2006/main" count="2211" uniqueCount="567">
  <si>
    <t xml:space="preserve">ISAN 12 d.o.o. </t>
  </si>
  <si>
    <t>6000 KOPER</t>
  </si>
  <si>
    <t>investittor</t>
  </si>
  <si>
    <t xml:space="preserve">objekt </t>
  </si>
  <si>
    <t>del projekta</t>
  </si>
  <si>
    <t>faza projekta</t>
  </si>
  <si>
    <t xml:space="preserve">datum </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</si>
  <si>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</si>
  <si>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</si>
  <si>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</si>
  <si>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</si>
  <si>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</si>
  <si>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</si>
  <si>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</si>
  <si>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</si>
  <si>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</si>
  <si>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</si>
  <si>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</si>
  <si>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</si>
  <si>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</si>
  <si>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</si>
  <si>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</si>
  <si>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</si>
  <si>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</si>
  <si>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</si>
  <si>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kanal FT 12</t>
  </si>
  <si>
    <t>kanal FT 12-18</t>
  </si>
  <si>
    <t>kanal FT 12-21</t>
  </si>
  <si>
    <t>kanal FT 12-25</t>
  </si>
  <si>
    <t>kanal FT 12-28</t>
  </si>
  <si>
    <t>kanal FT 12-34</t>
  </si>
  <si>
    <t>kanal FT 12-13</t>
  </si>
  <si>
    <t>kanal FT 29</t>
  </si>
  <si>
    <t>kanal FT 29-12</t>
  </si>
  <si>
    <t>kanal FT 29-12-1</t>
  </si>
  <si>
    <t>kanal FT 29-15</t>
  </si>
  <si>
    <t>kanal FT 29-18</t>
  </si>
  <si>
    <t>kanal FT 29-25</t>
  </si>
  <si>
    <t>kanal FT 29-1</t>
  </si>
  <si>
    <t>kanal FT 42</t>
  </si>
  <si>
    <t>kanal FT 46</t>
  </si>
  <si>
    <t>kanal FT 52</t>
  </si>
  <si>
    <t>kanal FT 46-2</t>
  </si>
  <si>
    <t>kanal FT 19</t>
  </si>
  <si>
    <t>kanal FT 19-13</t>
  </si>
  <si>
    <t>kanal FT 19-19</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</si>
  <si>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</si>
  <si>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</si>
  <si>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</si>
  <si>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</si>
  <si>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</si>
  <si>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</si>
  <si>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</si>
  <si>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REKAPITULACIJA - fekalna kanalizacija</t>
  </si>
  <si>
    <t>skupaj :</t>
  </si>
  <si>
    <t>II.</t>
  </si>
  <si>
    <t>III.</t>
  </si>
  <si>
    <r>
      <t xml:space="preserve">Dobava in izdelava jaška iz </t>
    </r>
    <r>
      <rPr>
        <sz val="10"/>
        <color indexed="30"/>
        <rFont val="Arial CE"/>
        <charset val="238"/>
      </rPr>
      <t>armiranega poliestra-</t>
    </r>
    <r>
      <rPr>
        <sz val="10"/>
        <rFont val="Arial CE"/>
        <family val="2"/>
        <charset val="238"/>
      </rPr>
      <t xml:space="preserve">GRP cevi </t>
    </r>
    <r>
      <rPr>
        <sz val="10"/>
        <color indexed="10"/>
        <rFont val="Arial CE"/>
        <charset val="238"/>
      </rPr>
      <t>DN 800 mm</t>
    </r>
    <r>
      <rPr>
        <sz val="10"/>
        <rFont val="Arial CE"/>
        <family val="2"/>
        <charset val="238"/>
      </rPr>
      <t>, SN 10000, EN 13598 - ali enakovrednih cevi -, kompletno z izdelavo ležišča jaška min. deb.</t>
    </r>
    <r>
      <rPr>
        <sz val="10"/>
        <color indexed="30"/>
        <rFont val="Arial CE"/>
        <charset val="238"/>
      </rPr>
      <t>20 cm</t>
    </r>
    <r>
      <rPr>
        <sz val="10"/>
        <rFont val="Arial CE"/>
        <family val="2"/>
        <charset val="238"/>
      </rPr>
      <t xml:space="preserve">, z betonom </t>
    </r>
    <r>
      <rPr>
        <sz val="10"/>
        <color rgb="FFC00000"/>
        <rFont val="Arial CE"/>
        <charset val="238"/>
      </rPr>
      <t>C20/25;XC1</t>
    </r>
    <r>
      <rPr>
        <sz val="10"/>
        <rFont val="Arial CE"/>
        <family val="2"/>
        <charset val="238"/>
      </rPr>
      <t xml:space="preserve">,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t>
    </r>
    <r>
      <rPr>
        <sz val="10"/>
        <color indexed="10"/>
        <rFont val="Arial CE"/>
        <charset val="238"/>
      </rPr>
      <t>do 2.50 m.</t>
    </r>
  </si>
  <si>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</si>
  <si>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</si>
  <si>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</si>
  <si>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</si>
  <si>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</si>
  <si>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r>
      <t xml:space="preserve">Dobava na mesto vgradnje in strojna izdelava obrabne plasti iz bitumenskega betona AC 8 surf, B 50/70 A3 v povprečni debelini </t>
    </r>
    <r>
      <rPr>
        <sz val="10"/>
        <color rgb="FF00B050"/>
        <rFont val="Arial"/>
        <family val="2"/>
        <charset val="238"/>
      </rPr>
      <t>40 mm</t>
    </r>
    <r>
      <rPr>
        <sz val="10"/>
        <rFont val="Arial"/>
        <family val="2"/>
        <charset val="238"/>
      </rPr>
      <t>. V ceni je zajeta izdelava v projektiranih padcih in naklonih ter vsa dodatna in zaščitna dela.</t>
    </r>
  </si>
  <si>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</si>
  <si>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</si>
  <si>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</si>
  <si>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</si>
  <si>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</si>
  <si>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</si>
  <si>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delež izkopa z nakladanjem na kamion</t>
  </si>
  <si>
    <t xml:space="preserve">IV. kat. </t>
  </si>
  <si>
    <t xml:space="preserve">V. kat. </t>
  </si>
  <si>
    <t>Dobava na mesto vgradnje in vgrajevanje podložne plasti temelja črpališče iz cementnega betona C12/15;XC2, min. debeline sloja 10 cm. V ceni so zajeta vsa dodatna in zaščitna dela.</t>
  </si>
  <si>
    <t>Dobava na mesto vgradnje in vgrajevanje armiranobetosnke temeljne plošče črpališča iz cementnega betona C25/30;XC2. V ceni so zajeta vsa dodatna in zaščitna dela z opaženjem.</t>
  </si>
  <si>
    <t>Dobava na mesto vgradnje in vgrajevanje podložne plasti krovne plošče črpališče iz cementnega betona C12/15;XC2, min. debeline sloja 10 cm. V ceni so zajeta vsa dodatna in zaščitna dela.</t>
  </si>
  <si>
    <t>Zasip jaška črpališča s tamponskim drobljencem - vgrajevanim v plasteh po 20 cm s sprotno komprimacijo. V ceni so zajeta vsa dodatna in zaščitna dela.</t>
  </si>
  <si>
    <t>kpl</t>
  </si>
  <si>
    <t>Izdelava cevovoda zračnika PVC DN160 SN 4, z zaključno inox nadzemno gobico.</t>
  </si>
  <si>
    <t>kg</t>
  </si>
  <si>
    <t>Spojka za PEHD DN90</t>
  </si>
  <si>
    <t>Drobni material</t>
  </si>
  <si>
    <t>PZI</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</si>
  <si>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</si>
  <si>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</si>
  <si>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</si>
  <si>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</si>
  <si>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</si>
  <si>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</si>
  <si>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Dobava na mesto vgradnje in vgrajevanje podložne plasti armaturne celice črpališča iz cementnega betona C12/15;XC2, min. debeline sloja 10 cm. V ceni so zajeta vsa dodatna in zaščitna dela.</t>
  </si>
  <si>
    <t>Izdelava a.b. revizijskega jaška dimenzije 2.0X1.2m, globine 1.10m, z debelino stene 0.15m iz cementnega betona C35/45 XD2. V ceni so zajeta vsa dodatna in zaščitna dela z opaženjem.</t>
  </si>
  <si>
    <t>Dobava na mesto vgradnje in vgrajevanje armiranobetosnke krovne plošče črpališča iz cementnega betona C35/40;XD2. V ceni so zajeta vsa dodatna in zaščitna dela z opaženjem.</t>
  </si>
  <si>
    <t>Armatura za armiranje jaška armaturne celice</t>
  </si>
  <si>
    <t>Inox cevovod FF DN 50 L=2150mm</t>
  </si>
  <si>
    <t>Inox cevovod FF DN 50 L=1100mm</t>
  </si>
  <si>
    <t>Nožasti zasun DN 50</t>
  </si>
  <si>
    <t>Inox fazon Q DN 50</t>
  </si>
  <si>
    <t>Inox fazon TT po shemi</t>
  </si>
  <si>
    <t>Krogelni protipovratni ventil DN50</t>
  </si>
  <si>
    <t>Ulica 15.maja 15</t>
  </si>
  <si>
    <t>naročnik</t>
  </si>
  <si>
    <t>MARJETICA d.o.o.</t>
  </si>
  <si>
    <t xml:space="preserve">Iztok Kleibencetl </t>
  </si>
  <si>
    <t>udig</t>
  </si>
  <si>
    <t>Območje Kolomban Cerej</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</si>
  <si>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</si>
  <si>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</si>
  <si>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</si>
  <si>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</si>
  <si>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</si>
  <si>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</si>
  <si>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</si>
  <si>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</si>
  <si>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</si>
  <si>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t>Odvoz odvečnega izkopanega materiala na srednjo transportno razdaljo do 15 km in predaja pooblaščenemu prevzemniku. Kubatura v raščenem stanju. V ceni so upoštevani vsi stroški deponiranja materiala ter vsa dodatna in zaščitna dela.</t>
  </si>
  <si>
    <t xml:space="preserve">Izvedba odkopa humusa in zemljine do III kat za stopničasto izvedbo nasipa, odvoz na 15 km in prdaja pooblaščenemu prevzemniku. Obračun po raščenem stanju. Delo na strmi bežini </t>
  </si>
  <si>
    <t>Izdelava kamnite zložbe iz kamnov apnenca v betonu, minimalni kamen 50cm</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</si>
  <si>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</si>
  <si>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</si>
  <si>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</si>
  <si>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</si>
  <si>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FEKALNA KANALIZACIJA </t>
  </si>
  <si>
    <t>NN priključek</t>
  </si>
  <si>
    <t>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</si>
  <si>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t>Dobava in vgradnja fazonskih kosov in armatur</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</si>
  <si>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</si>
  <si>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</si>
  <si>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STROJNE INSTALACIJE</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</si>
  <si>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xml:space="preserve">. V ceni je zajet ročni izkop in planiranje dna v mat. III.-IV.ktg, montaža in demontaža enostranskega opaža, vgrajevanje betona s tlačenjem pod in v temelj zidu, ročni zasip s planiranjem ter vsa dodatna in zaščitna dela. Obračun po dejansko izvršenih delih.  </t>
    </r>
  </si>
  <si>
    <t>gledaš 4mširine (zaradi kamiona)*zelenica</t>
  </si>
  <si>
    <t>Slavko ima 5.</t>
  </si>
  <si>
    <t>pri zelenici 5 komadov na kanal</t>
  </si>
  <si>
    <t>Pustimo kot ima Slavko.</t>
  </si>
  <si>
    <t>na en ročni izkop kjer prečka obstoječo kos*2m3</t>
  </si>
  <si>
    <t>na jasek</t>
  </si>
  <si>
    <t>na lom oz. 20m</t>
  </si>
  <si>
    <t>SKUPAJ:</t>
  </si>
  <si>
    <t>post.</t>
  </si>
  <si>
    <t>opis del</t>
  </si>
  <si>
    <t>en.</t>
  </si>
  <si>
    <t>količina</t>
  </si>
  <si>
    <t>cena po</t>
  </si>
  <si>
    <t>cena</t>
  </si>
  <si>
    <t>mere</t>
  </si>
  <si>
    <t>enoti</t>
  </si>
  <si>
    <t>postavke</t>
  </si>
  <si>
    <t>FEKALNA OSNOVNI PODATKI</t>
  </si>
  <si>
    <t>Dobava na mesto vgradnje in strojna izdelava nosilne plasti iz bituminiziranega drobljenca AC16 base, B 50/70 A3 v povprečni debelini 60mm. V ceni je zajeta izdelava v projektiranih padcih in naklonih ter vsa dodatna in zaščitna dela.</t>
  </si>
  <si>
    <t>Skupaj</t>
  </si>
  <si>
    <t>PROJEKTANTSKI POPIS DEL</t>
  </si>
  <si>
    <t xml:space="preserve"> </t>
  </si>
  <si>
    <t>€</t>
  </si>
  <si>
    <t>povsod 1</t>
  </si>
  <si>
    <t>kjer je naklon cevi vecji od 10% upostevaj 1/5m dolžine.</t>
  </si>
  <si>
    <t>kar je rumenega skrij</t>
  </si>
  <si>
    <t>povsod ena da smo na varni strani</t>
  </si>
  <si>
    <t>2m visine*1.5m dolzine novega zidu=3m2 na prečkanje zidu, če ga ni das 1</t>
  </si>
  <si>
    <t xml:space="preserve">FEKALNA JAVNA KANALIZACIJA </t>
  </si>
  <si>
    <t>C</t>
  </si>
  <si>
    <t>D</t>
  </si>
  <si>
    <t>DDV 22%</t>
  </si>
  <si>
    <t>SKUPAJ brez DDV:</t>
  </si>
  <si>
    <t>NADOMESTNI VODOVOD</t>
  </si>
  <si>
    <t>ARHEOLOŠKE RAZISKAVE</t>
  </si>
  <si>
    <t>SKUPAJ z DDV:</t>
  </si>
  <si>
    <t>Dobava in izdelava GRP jaška črpališča premera DN2000mm SN10000 globine 3,0m z vgrajenim dnom in ražširitvenim obodom po dnu 0,3m. V ceni je zajeta vgradnja jaška, sidranje po detajlu proizvajalca, ves material za postavitev ter vsa dodatna in zaščitna dela..</t>
  </si>
  <si>
    <t>ventil DN20 6 bar</t>
  </si>
  <si>
    <t>varjeni F DN20</t>
  </si>
  <si>
    <t>FFR 50/20</t>
  </si>
  <si>
    <t>Fajti</t>
  </si>
  <si>
    <t>kanal ff1</t>
  </si>
  <si>
    <t>kanal ff11</t>
  </si>
  <si>
    <t>kanal ff3</t>
  </si>
  <si>
    <t>kanal ff4</t>
  </si>
  <si>
    <t>kanal ff5</t>
  </si>
  <si>
    <t>kanal ff41</t>
  </si>
  <si>
    <t>Ob italijanski šoli</t>
  </si>
  <si>
    <t>Brageti</t>
  </si>
  <si>
    <t>kanal fb1</t>
  </si>
  <si>
    <t>kanal fb11</t>
  </si>
  <si>
    <t>kanal fi1</t>
  </si>
  <si>
    <t>kanal ff3tl</t>
  </si>
  <si>
    <t>Sem dala na pamet</t>
  </si>
  <si>
    <t>če je hisa ali zid manj kot 2m od voda upotevaj 5m3 na bajto, sicer das 1m3</t>
  </si>
  <si>
    <t>3.A</t>
  </si>
  <si>
    <t>Izkop za položitev jaška črpališča in kanalizacijskih cevi,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</si>
  <si>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Izvedba mulde v jašku črpališču iz cementnega betona C35/40; XD2. V ceni so zajeta vsa dodatna in zaščitna dela z opaženjem.</t>
  </si>
  <si>
    <t>Armatura za armiranje krovne in temeljne plošče</t>
  </si>
  <si>
    <t>ČRPALIŠČE 1 (Fajti) - gradbena dela</t>
  </si>
  <si>
    <t>ČRPALIŠČE 1 (Fajti) - strojne instalacije</t>
  </si>
  <si>
    <t>Inox cevovod FF DN 80 L=1000mm</t>
  </si>
  <si>
    <t>Inox cevovod FF DN 80 L=800mm</t>
  </si>
  <si>
    <t>Inox fazon Q DN 80</t>
  </si>
  <si>
    <t>Montažni demontažni kos DN80</t>
  </si>
  <si>
    <t>Nožasti zasun DN 80</t>
  </si>
  <si>
    <t>Fazon FFK DN 20/90°</t>
  </si>
  <si>
    <t>T 80/50</t>
  </si>
  <si>
    <t>3.C</t>
  </si>
  <si>
    <t>VODOVOD</t>
  </si>
  <si>
    <t>MONTAŽNA DELA</t>
  </si>
  <si>
    <t>VODOVODNI MATERIAL</t>
  </si>
  <si>
    <t>SKUPAJ</t>
  </si>
  <si>
    <t>Ročni izkop sond za ugotovitev dejanjske trase obstoječega vodovoda za prestavitev in morebitnih navezav na cevovod. Izkop se obračuna po vpisu in potrditvi v gradbenem dnevniku s strani nadzornega organa. Obračun po dejansko izvedenih delih. V ceni so zajeta vsa dodatna in zaščitna dela.</t>
  </si>
  <si>
    <t>Zakoličba in zavarovanje obstoječih komunalnih vodov, kanalizacija, elektro in telekomunikacijskih naprav, vodovoda… po dogovoru in pregledu s streni posameznih upravljalcev infrastrukture. Obračun po dejanskih stroških.</t>
  </si>
  <si>
    <t>Trasiranje predvidenega vodovoda, obnovitev in zavarovanje osi trase. V ceni so zajeta vsa dodatna in zaščitna dela na glavnem cevovodu, kakor tudi na odcepnih cevovodih.</t>
  </si>
  <si>
    <t xml:space="preserve">Odkop obstoječega asfalta, predaja pooblaščenemu prevzemniku. </t>
  </si>
  <si>
    <t>Odkop z bitumnom onesnaženega tampona, predaja pooblaščenemu prevzemniku</t>
  </si>
  <si>
    <t>Izkop kanala za položitev vodovodnih cevi, skupaj s sprotnim nakladanjem na kamion ter z vsemi pomožnimi deli, čiščenjem ceste, usmerjanjem prometa ter izdelavo vseh prehodov. Zakoličba in izkop na območju drugih infrastrukturnih naprav se mora izvajati pod nadzorom upravljelcev  posameznih vodov.</t>
  </si>
  <si>
    <t>Struktura izkopa ocenjena, obračun po dejansko izvršenih delih.</t>
  </si>
  <si>
    <t>%</t>
  </si>
  <si>
    <t>IV.kat.</t>
  </si>
  <si>
    <t>V.kat.</t>
  </si>
  <si>
    <t>Izvedba križanja vodovoda z obstoječimi in predvidenimi komunalnimi vodi. V ceni so zajeti vsi potrebni material ter vsa dodatna in zaščitna dela.</t>
  </si>
  <si>
    <t>Dobava na mesto vgradnje in vgrajevanje podložne plasti iz peska granulacije 2-4 mm, min. debeline sloja 10 cm. Presek 0,2 m3/m1. V ceni so zajeta vsa dodatna in zaščitna dela.</t>
  </si>
  <si>
    <t>Dobava na mesto vgradnje in vgrajevanje obložne plasti iz peska granulacije 2-4 mm, min. debeline sloja je 10 cm iznad temena cevi. Presek 0,30 m3/m1. V ceni so zajeta vsa dodatna in zaščitna dela ter ustrezna komprimacija.</t>
  </si>
  <si>
    <t>Zasip kanala, pod prometnimi površinami, z enakomerno zrnatim drobljencem 0 - 32 mm v plasteh po 30 cm, s sprotno komprimacijo do zahtevane zbitosti. Zaključna plast mora dosegati modul stisljivosti Ms =100 Mpa. V ceni so zajeta vsa pomožna dela in meritv</t>
  </si>
  <si>
    <t>Zasip kanala, z izbranim izkopnim materialom v plasteh po 30 cm, s sprotno komprimacijo do zahtevane zbitosti. Zaključna plast mora dosegati modul stisljivosti Ms =100 Mpa. V ceni so zajeta vsa pomožna dela in meritev. Obračun po raščenem m3. Ocena 20% zasipa</t>
  </si>
  <si>
    <t>Dobava na mesto vgradnje in vgrajevanje cementnega betona C25/30;XC2, za sidrne bloke. V ceni je zajeta tudi montaža in demontaža opaža ter vsa dodatna in zaščitna dela.</t>
  </si>
  <si>
    <t xml:space="preserve">Predaja odvišnega izkopnega materiala pooblaščenemu prevzemniku. Kubatura v raščenem stanju. </t>
  </si>
  <si>
    <t>Polaganje opozorilnega traka "Pozor vodovod"</t>
  </si>
  <si>
    <t>Izdelava jaška ZRAČNIKA iz armirano betonskega cevovoda fi1200mm, globine 2.0m - komplet z izkopom, postavitvijo LTŽ pokrovov D 400, zasipom s komprimiranim tamponskim drobljencem 0-32mm.</t>
  </si>
  <si>
    <t>Izdelava jaška BLATNIKA gabaritov 1,60x1,80 m in iztočne celice gabaritov 0,90x0,90m, globine 2,00 s stenami, talno ploščo in krovno plošče debeline 20cm . Iz armiranega betona  C30/35 X3 komplet z izkopom, postavitvijo LTŽ pokrova 100x100 in 60x60cm, nosilnost 400 kN, zasipom s komprimiranim tamponskim drobljencem 0-32mm.</t>
  </si>
  <si>
    <t xml:space="preserve">Izdelava odvoda iz cevi PVC250. Izkop jarka srednje globine 1,00 m, dno širine 0,60m, polaganje cevi na posteljico iz peska 0-2mm debeline 10 cm, naleganje cevi 120 stopinj, obsip cevi s peskom 0-2 mm 0,30 m3/m. Zasip gradbene jame z izkopnim materialom </t>
  </si>
  <si>
    <t xml:space="preserve">Zavarovanje izliva odvoda jaška blatnika. Izdelava tipske betonske glave, zavarovanje s kamni min 30 cm z vtiskanjem z bagersko roko v zemljino </t>
  </si>
  <si>
    <t xml:space="preserve">tipska iztočna glava </t>
  </si>
  <si>
    <t>zavarovanje</t>
  </si>
  <si>
    <r>
      <t xml:space="preserve">Dobava na mesto vgradnje in izdelava nevezane nosilne plasti ceste, z enakomerno zrnatim drobljencem 0-32mm, vgrajevanim v plasteh po 15 cm </t>
    </r>
    <r>
      <rPr>
        <sz val="10"/>
        <rFont val="Arial Baltic"/>
        <charset val="238"/>
      </rPr>
      <t xml:space="preserve">pri optimalni vlagi, </t>
    </r>
    <r>
      <rPr>
        <sz val="10"/>
        <rFont val="Arial Baltic"/>
        <family val="2"/>
        <charset val="186"/>
      </rPr>
      <t>s sprotno komprimacijo do zahtevane zbitosti. Zaključna plast mora dosegati</t>
    </r>
    <r>
      <rPr>
        <sz val="10"/>
        <color indexed="17"/>
        <rFont val="Arial Baltic"/>
        <charset val="238"/>
      </rPr>
      <t xml:space="preserve"> -EV2 =100 Mpa</t>
    </r>
    <r>
      <rPr>
        <sz val="10"/>
        <color indexed="17"/>
        <rFont val="Arial Baltic"/>
        <charset val="238"/>
      </rPr>
      <t>.</t>
    </r>
    <r>
      <rPr>
        <sz val="10"/>
        <rFont val="Arial Baltic"/>
        <family val="2"/>
        <charset val="186"/>
      </rPr>
      <t xml:space="preserve"> Obračun v vgrajenem stanju. V ceni so zajete tudi meritve zbitosti z merilno krožno ploščo ter vsa dodatna in zaščitna dela. </t>
    </r>
  </si>
  <si>
    <r>
      <t xml:space="preserve">Dobava na mesto vgradnje in strojna izdelava nosilne plasti iz bituminiziranega drobljenca </t>
    </r>
    <r>
      <rPr>
        <sz val="10"/>
        <color indexed="17"/>
        <rFont val="Arial"/>
        <family val="2"/>
        <charset val="238"/>
      </rPr>
      <t xml:space="preserve">AC16 base, B 50/70 A3 </t>
    </r>
    <r>
      <rPr>
        <sz val="10"/>
        <rFont val="Arial"/>
        <family val="2"/>
        <charset val="238"/>
      </rPr>
      <t>v povprečni debelini</t>
    </r>
    <r>
      <rPr>
        <sz val="10"/>
        <color indexed="17"/>
        <rFont val="Arial"/>
        <family val="2"/>
        <charset val="238"/>
      </rPr>
      <t xml:space="preserve"> 6 cm.</t>
    </r>
    <r>
      <rPr>
        <sz val="10"/>
        <rFont val="Arial"/>
        <family val="2"/>
        <charset val="238"/>
      </rPr>
      <t xml:space="preserve"> V ceni je zajeta izdelava v projektiranih padcih in naklonih ter vsa dodatna in zaščitna dela.</t>
    </r>
  </si>
  <si>
    <r>
      <t xml:space="preserve">Dobava na mesto vgradnje in strojna izdelava obrabne plasti iz bitumenskega betona </t>
    </r>
    <r>
      <rPr>
        <sz val="10"/>
        <color indexed="17"/>
        <rFont val="Arial"/>
        <family val="2"/>
        <charset val="238"/>
      </rPr>
      <t xml:space="preserve">AC11 surf, B 50/70 A3 </t>
    </r>
    <r>
      <rPr>
        <sz val="10"/>
        <rFont val="Arial"/>
        <family val="2"/>
        <charset val="238"/>
      </rPr>
      <t>v povprečni debelini 40 mm. V ceni je zajeta izdelava v projektiranih padcih in naklonih ter vsa dodatna in zaščitna dela.</t>
    </r>
  </si>
  <si>
    <t>Pomoč pri montaži. Režijski obračun</t>
  </si>
  <si>
    <t>KV</t>
  </si>
  <si>
    <t>ur</t>
  </si>
  <si>
    <t>PK</t>
  </si>
  <si>
    <t>Razvoz in raznos fazonov in spojk, ter cevi od deponije do izkopanega jarka, polaganje v njem ter poravnavanje v horizontalni in vertikalni smeri</t>
  </si>
  <si>
    <t>Polaganje in poravnavanje cevi v jarku</t>
  </si>
  <si>
    <t>NL DN 100</t>
  </si>
  <si>
    <t>tm</t>
  </si>
  <si>
    <t>PE d25 in d32</t>
  </si>
  <si>
    <t>stigma d110</t>
  </si>
  <si>
    <t xml:space="preserve">Montaža fazonov in armatur </t>
  </si>
  <si>
    <t>Montaža hidranta</t>
  </si>
  <si>
    <t>nadzemni - podzemni</t>
  </si>
  <si>
    <t>Montaža NL cevi na kozarec</t>
  </si>
  <si>
    <t>Rezanje NL cevi</t>
  </si>
  <si>
    <t>Tlačni preizkus cevovoda s polnjenjem vode, uporabo registrirnega manometra, ter izdajo potrdila od fi 40 mm do fi 300 mm</t>
  </si>
  <si>
    <t>Obzidava cestnih kap za hidrante in zasune</t>
  </si>
  <si>
    <t>Funkcionalni preizkus montiranih hidrantov s sestavo komisijskega zapisnika</t>
  </si>
  <si>
    <t>Izdelava podatkov za kataster komunalnih naprav</t>
  </si>
  <si>
    <t>Izpiranje in razkuževanje cevovoda z zapiranjem in odpiranjem vode ter izstavitvijo ustreznega potrdila. Ocena, obračun po dejansko izvedenih delih.</t>
  </si>
  <si>
    <t xml:space="preserve"> tm</t>
  </si>
  <si>
    <t>Bakteriološki izvid (po računu+manipulativni stroški, predvideno)</t>
  </si>
  <si>
    <t>Izvedba začasnega vodovoda in priklopa priključkov</t>
  </si>
  <si>
    <t>Drobni in potrošni material. Predvideno: 10% od vrednosti montažnih del</t>
  </si>
  <si>
    <t xml:space="preserve"> MONTAŽNA DELA</t>
  </si>
  <si>
    <t>Cevi:</t>
  </si>
  <si>
    <t>Nodularna litina - DUKTIL natural C40</t>
  </si>
  <si>
    <t>dolžine 6,00 m</t>
  </si>
  <si>
    <t>dolžine 1,50 m</t>
  </si>
  <si>
    <t>kos cevi dolžine 1,98 m</t>
  </si>
  <si>
    <t>kos cevi dolžine 1,67 m</t>
  </si>
  <si>
    <t>kos cevi dolžine 3,690 m</t>
  </si>
  <si>
    <t>kos cevi dolžine 0,80 m</t>
  </si>
  <si>
    <t>kos cevi dolžine 0,97 m</t>
  </si>
  <si>
    <t>kos cevi dolžine 2,59 m</t>
  </si>
  <si>
    <t>kos cevi dolžine 3,27 m</t>
  </si>
  <si>
    <t>PE 100 d32</t>
  </si>
  <si>
    <t>PE 100 d20</t>
  </si>
  <si>
    <t>Fazoni in armature:</t>
  </si>
  <si>
    <t>MMK 100 11,25 stop</t>
  </si>
  <si>
    <t>MMK 100 22,5 stop</t>
  </si>
  <si>
    <t>T 200/100</t>
  </si>
  <si>
    <t>T100/80</t>
  </si>
  <si>
    <t>T100/50</t>
  </si>
  <si>
    <t>EV zasun DN100</t>
  </si>
  <si>
    <t>EV zasun DN50</t>
  </si>
  <si>
    <t>FF 80/500</t>
  </si>
  <si>
    <t>FF 100/1200</t>
  </si>
  <si>
    <t>žabji poklopec DN100</t>
  </si>
  <si>
    <t>FFK DN100/ 45</t>
  </si>
  <si>
    <t>E 100</t>
  </si>
  <si>
    <t>F 100</t>
  </si>
  <si>
    <t>MMA 80/80</t>
  </si>
  <si>
    <t>Podzemni hidtant DN 80</t>
  </si>
  <si>
    <t>Okrogla cestna kapa</t>
  </si>
  <si>
    <t>Ovalna cestna kapa</t>
  </si>
  <si>
    <t xml:space="preserve">Navrtalna garnitura DN 100 </t>
  </si>
  <si>
    <t>Univerzalna spojka DN100</t>
  </si>
  <si>
    <t>Univerzalna spojka DN80</t>
  </si>
  <si>
    <t>Univerzalna spojka DN50</t>
  </si>
  <si>
    <t>MMK   100mm/22.5</t>
  </si>
  <si>
    <t>MMK   100mm/11,25</t>
  </si>
  <si>
    <t>MMA 100mm/80</t>
  </si>
  <si>
    <t>FF DN 80 l=500mm</t>
  </si>
  <si>
    <t>N 100 l=1,00m</t>
  </si>
  <si>
    <t>N DN80 L=2m</t>
  </si>
  <si>
    <t>T DN 100/100</t>
  </si>
  <si>
    <t>T DN 100/80</t>
  </si>
  <si>
    <t>F DN 100</t>
  </si>
  <si>
    <t>FFR 100/80</t>
  </si>
  <si>
    <t>E DN100</t>
  </si>
  <si>
    <t>X 100</t>
  </si>
  <si>
    <t>Armature: PN16</t>
  </si>
  <si>
    <t xml:space="preserve">EV zasun fi 100 mm </t>
  </si>
  <si>
    <t xml:space="preserve">EV zasun fi 80 mm </t>
  </si>
  <si>
    <t>z zasunom</t>
  </si>
  <si>
    <t>Zračnik 1''</t>
  </si>
  <si>
    <t>Krogelni ventil 1''</t>
  </si>
  <si>
    <t>Material za dovomerni jašek</t>
  </si>
  <si>
    <t>Ostalo :</t>
  </si>
  <si>
    <t>Spojni in tesnilni material</t>
  </si>
  <si>
    <t>Spoji standard</t>
  </si>
  <si>
    <t>fi 100 mm</t>
  </si>
  <si>
    <t>Spoji na prirobnico</t>
  </si>
  <si>
    <t>Φ 100 mm</t>
  </si>
  <si>
    <t>Φ 80 mm</t>
  </si>
  <si>
    <t>Dobava 2-črpalk za fekalne odpadne vode (tip. ABS Piranha 70-2) ali enakovredna z materialom potrebnim za montažo in priklop na tlačni vod ter montažo.</t>
  </si>
  <si>
    <t>KRMILJENJE IN TELEMETRIJA</t>
  </si>
  <si>
    <t>ČRPALIŠČE HRVATINI 1 - Fajti</t>
  </si>
  <si>
    <t xml:space="preserve">GRADBENA DELA </t>
  </si>
  <si>
    <t xml:space="preserve">1. Izkop in zasip jarka z izkopanim materialom </t>
  </si>
  <si>
    <t xml:space="preserve">     </t>
  </si>
  <si>
    <t xml:space="preserve"> s plastnim nabijanjem v terenu IV  in V ktg. </t>
  </si>
  <si>
    <t xml:space="preserve">      </t>
  </si>
  <si>
    <t>( 60:40 )dimenzije 40/50 x 100 cm z čiščenjem in</t>
  </si>
  <si>
    <t xml:space="preserve">niveliranjem dna jarka,z izdelavo peščenega  </t>
  </si>
  <si>
    <t xml:space="preserve">zasipa cevi s peskom 1-4 mm in čiščenje terena </t>
  </si>
  <si>
    <t>po končanih  delih in odvozom na deponijo do 15 km</t>
  </si>
  <si>
    <t xml:space="preserve">2. Izkop in zasip jarka z izkopanim materialom </t>
  </si>
  <si>
    <t xml:space="preserve">      s plastnim nabijanjem v terenu V  in IV ktg. </t>
  </si>
  <si>
    <t xml:space="preserve">      ( 50:50 )dimenzije 30/40 x 60 cm z čiščenjem in</t>
  </si>
  <si>
    <t xml:space="preserve">      niveliranjem dna jarka in čiščenje terena </t>
  </si>
  <si>
    <t xml:space="preserve">      po končanih delih in odvoz odvečnega materiala</t>
  </si>
  <si>
    <t xml:space="preserve">     ( deponija všteta )</t>
  </si>
  <si>
    <t xml:space="preserve">      3.   Izkop in zasip jarka s tamponom </t>
  </si>
  <si>
    <t xml:space="preserve">s plastnim nabijanjem v terenu V  in IV ktg. </t>
  </si>
  <si>
    <t>( 40:60 )dimenzije 40/50 x 100 cm z čiščenjem in</t>
  </si>
  <si>
    <t xml:space="preserve">niveliranjem dna jarka,z izdelavo peščenega </t>
  </si>
  <si>
    <t xml:space="preserve">  </t>
  </si>
  <si>
    <t xml:space="preserve">        4. Dobava in polaganje PVC kanalizacije  </t>
  </si>
  <si>
    <t>v peščeno že izdelano posteljico</t>
  </si>
  <si>
    <t xml:space="preserve">5.   Izdelava geodetskega posnetka z vrisom v </t>
  </si>
  <si>
    <t xml:space="preserve"> kataster komunalnih naprav </t>
  </si>
  <si>
    <t xml:space="preserve">       6.  Izkop jame za temelj PMO v zemlji</t>
  </si>
  <si>
    <t xml:space="preserve">     V. ktg dim 0,450x0,25x1,30 mm z izdelavo</t>
  </si>
  <si>
    <t xml:space="preserve">     votlega temelja dim 0,85x0,35x1,20 mm</t>
  </si>
  <si>
    <t xml:space="preserve">     in zasipom z izkopanim materialom</t>
  </si>
  <si>
    <t xml:space="preserve">     in plastnim nabijanjem ter odvozom </t>
  </si>
  <si>
    <t xml:space="preserve">     odvečnega materiala na deponijo in </t>
  </si>
  <si>
    <t xml:space="preserve">     ureditvijo okolice</t>
  </si>
  <si>
    <t xml:space="preserve">       7.   Izkop jame za jašek notranjih dimenzij jaška</t>
  </si>
  <si>
    <t>1,0 x 1,0 x 1,0 m v zemljišču VI in IV. ktg.</t>
  </si>
  <si>
    <t xml:space="preserve">( 50:50 ) z zasipom oz. odvozom po izvedbi </t>
  </si>
  <si>
    <t>jaška in čiščenjem okolice po končanih delih</t>
  </si>
  <si>
    <t xml:space="preserve">       8.  Izdelava AB jaška notranjih dimenzij</t>
  </si>
  <si>
    <t>1,0 x 1,0 x 1,0 m komplet:</t>
  </si>
  <si>
    <t xml:space="preserve">beton MB20, armatura, opaž, LTŽ pokrov </t>
  </si>
  <si>
    <t xml:space="preserve">450 kN, obdelava odprtin v jašku s finim </t>
  </si>
  <si>
    <t>ometom in čiščenje terena po končanih delih</t>
  </si>
  <si>
    <t xml:space="preserve">       9.  Izvedba križanja z ostalo komunalno </t>
  </si>
  <si>
    <t xml:space="preserve">            infrastrukturo</t>
  </si>
  <si>
    <t xml:space="preserve">            10 cm z odkrivanjem in odvozom </t>
  </si>
  <si>
    <t xml:space="preserve">             na deponijo ter ponovno asfaltiranje </t>
  </si>
  <si>
    <t xml:space="preserve">             z asfalt-betonom 4/6 cm</t>
  </si>
  <si>
    <t xml:space="preserve">      11. Izdelava preboja v obstoječem temelju</t>
  </si>
  <si>
    <t xml:space="preserve">            AB droga za prehod cevi 2 x SF110</t>
  </si>
  <si>
    <t xml:space="preserve">            z obdelavo in krpanjem ter vzpostavitvijo</t>
  </si>
  <si>
    <t xml:space="preserve">            prvotnega stanja in čiščenje</t>
  </si>
  <si>
    <t xml:space="preserve">      12.  Pridobitev dovoljenja za poseg v </t>
  </si>
  <si>
    <t xml:space="preserve">             cesto z elaboratom in zaporo</t>
  </si>
  <si>
    <t xml:space="preserve">      13.  Zakoličba trase ob prisotnosti  </t>
  </si>
  <si>
    <t xml:space="preserve">             ostalih predstavnikov komunalnih</t>
  </si>
  <si>
    <t xml:space="preserve">             naprav</t>
  </si>
  <si>
    <t xml:space="preserve">      14.  Odstranitev obstoječega kabelskega   </t>
  </si>
  <si>
    <t xml:space="preserve">             jaška pažljivo zaradi obstoječih naprav</t>
  </si>
  <si>
    <t xml:space="preserve">             z čiščenjem terena in odvozom odvečnega</t>
  </si>
  <si>
    <t xml:space="preserve">             materiala na deponijo </t>
  </si>
  <si>
    <t>ELEKTROMOMTAŽNA DELA  NNO</t>
  </si>
  <si>
    <t>1. Dobava in polaganje kablovoda</t>
  </si>
  <si>
    <t xml:space="preserve">     položeno kabelsko kanalizacijo</t>
  </si>
  <si>
    <t xml:space="preserve">2.  Dobava in izdelava kabelskega končnika </t>
  </si>
  <si>
    <t xml:space="preserve">     s kbv čevlji in priklopom     </t>
  </si>
  <si>
    <t xml:space="preserve">        3. Dobava in izdelava PMO   dim.</t>
  </si>
  <si>
    <t xml:space="preserve">            0,40 x 0,60 x 0,25 m z naslednjo vsebino : </t>
  </si>
  <si>
    <t xml:space="preserve">     varovalčni ločilnik  efen 100/3 - 2 kos</t>
  </si>
  <si>
    <t xml:space="preserve">     števec ZMF 120AB s komunikatorjem - 1 kos </t>
  </si>
  <si>
    <t xml:space="preserve">     odvodniki prenapetosti Protect C – gar 1</t>
  </si>
  <si>
    <t xml:space="preserve">     zbiralka PEN – 1 kos</t>
  </si>
  <si>
    <t xml:space="preserve">     ključavnica – 1 kos</t>
  </si>
  <si>
    <t xml:space="preserve">     nosilni okvir inox – kos 1</t>
  </si>
  <si>
    <t xml:space="preserve">     ožičenje – 1 gar</t>
  </si>
  <si>
    <t xml:space="preserve">     drobni material – 1 gar</t>
  </si>
  <si>
    <t xml:space="preserve">      varovalni vložki NH razni – kos 6</t>
  </si>
  <si>
    <t xml:space="preserve">            delovanje </t>
  </si>
  <si>
    <t xml:space="preserve">            komplet z pritrditvijo kablovoda po drogu </t>
  </si>
  <si>
    <t xml:space="preserve">            na AB drogu ( cca 9 m ), odvodniki</t>
  </si>
  <si>
    <t xml:space="preserve">            prenapetosti EVO 10 , tokovne izolirne sponke             </t>
  </si>
  <si>
    <t xml:space="preserve">            pocinkani valjanec Fe-Zn 4 x 25 mm dolžine 0,5 m</t>
  </si>
  <si>
    <t xml:space="preserve">            in drobni material</t>
  </si>
  <si>
    <t>dim. 600x900x250 mm z naslednjo vsebino :</t>
  </si>
  <si>
    <t xml:space="preserve">            vertikalni varovalčni ločilnik efen 100  - kos 4</t>
  </si>
  <si>
    <t xml:space="preserve">     odvodniki prenapetosti Protect B – gar 1</t>
  </si>
  <si>
    <t xml:space="preserve">     ključavnica el-kp  - kos 1</t>
  </si>
  <si>
    <t xml:space="preserve">     ožičenje  - gar 1</t>
  </si>
  <si>
    <t xml:space="preserve">     varovalni vložki NH razni  – kos 9</t>
  </si>
  <si>
    <t xml:space="preserve">     kratkostičniki  - kos 3</t>
  </si>
  <si>
    <t xml:space="preserve">           iz valjenca Fe-Zn 4 x 25 mm komplet dolžine</t>
  </si>
  <si>
    <t xml:space="preserve">           15 m, križna sponka 60x60 mm, in priklopom</t>
  </si>
  <si>
    <t xml:space="preserve">           v omari na že pripravljeno mesto</t>
  </si>
  <si>
    <t>ELEKTROMONTAŽNA DELA</t>
  </si>
  <si>
    <t>Skupaj:</t>
  </si>
  <si>
    <t>Poz. </t>
  </si>
  <si>
    <t> Naziv</t>
  </si>
  <si>
    <t>enota </t>
  </si>
  <si>
    <t>kol. </t>
  </si>
  <si>
    <t>Zunanja omara Inox 316, 1000x1600x400, Micomi</t>
  </si>
  <si>
    <t>Razdelilnik Rittal, AE 800x1000x300</t>
  </si>
  <si>
    <t>Glavno stikalo P1-32/EA/SVB-SW, nazivnega toka 32A</t>
  </si>
  <si>
    <t>Zvezni merilnik toka CC P , DAT-CON</t>
  </si>
  <si>
    <t>-U1,-U2,-U3</t>
  </si>
  <si>
    <t>Prenapetostni odvodnik PROTEC B-C s kontakti za signalizacijo delovanja zaščite</t>
  </si>
  <si>
    <t>Svetilka z vtičnico za razsvetljavo razdelilnika, Rittal</t>
  </si>
  <si>
    <t>Termostat Rittal</t>
  </si>
  <si>
    <t>-XR</t>
  </si>
  <si>
    <t>Grelec Rittal, 100W</t>
  </si>
  <si>
    <t>Kontrolnik faz EMR4-F500-2, Eaton</t>
  </si>
  <si>
    <t>Motorsko zaščitno stikalo PKZM0-1,6T+NHI11-PKZ0</t>
  </si>
  <si>
    <t>Motorsko zaščitno stikalo PKZM0-25+NHI21-PKZ0</t>
  </si>
  <si>
    <t>-Q4,-Q5</t>
  </si>
  <si>
    <t>Ločilni transformator 250VA</t>
  </si>
  <si>
    <t>Kombinirani napajalnik-UPS  TRIO-UPS/1AC/5A</t>
  </si>
  <si>
    <t>Baterija QUINT-BAT/24VDC/7,2Ah</t>
  </si>
  <si>
    <t>Instalacijski odklopnik B10A, 10kA</t>
  </si>
  <si>
    <t>Instalacijski odklopnik C10A, 10kA</t>
  </si>
  <si>
    <t>Instalacijski odklopnik C2A, 10kA</t>
  </si>
  <si>
    <t>-F8,-F13,-F14,-F15</t>
  </si>
  <si>
    <t>Instalacijski odklopnik s pom. kontakti C2A, 10kA</t>
  </si>
  <si>
    <t>-F5,-F9,-F10,-F11,-F12, -F16</t>
  </si>
  <si>
    <t>Instalacijski odklopnik C2A/3p, 10kA</t>
  </si>
  <si>
    <t>Kombinirano dvopolno diferenčno zaščitno stikalo RCBO 16A/1p/30mA</t>
  </si>
  <si>
    <t>Kombinirano štiripolno diferenčno zaščitno stikalo RCBO 16A/3p/30mA</t>
  </si>
  <si>
    <t>Vtičnica za na letev 1f, Z7-SD/230</t>
  </si>
  <si>
    <t>-X1f</t>
  </si>
  <si>
    <t>Vtičnica 3f, GW 62 431</t>
  </si>
  <si>
    <t>-X3f</t>
  </si>
  <si>
    <t>Gobasta tipka za izklop v sili Eaton, 2xNC kontakt</t>
  </si>
  <si>
    <t>Tipka črna Eaton, 1xNC kontakt</t>
  </si>
  <si>
    <t>Preklopnik 1-0-2 Eaton, 4x NO kontakt</t>
  </si>
  <si>
    <t>-S5,-S8</t>
  </si>
  <si>
    <t>Tipka rdeča Eaton, 1xNC kontakt</t>
  </si>
  <si>
    <t>-S6,-S9</t>
  </si>
  <si>
    <t>Tipka zelena Eaton, 1xNC kontakt</t>
  </si>
  <si>
    <t>-S7,-S10</t>
  </si>
  <si>
    <t>Svetilka rdeča Eaton, 230VAC</t>
  </si>
  <si>
    <t>-H1,-H3</t>
  </si>
  <si>
    <t>Svetilka zelena Eaton, 230VAC</t>
  </si>
  <si>
    <t>-H2,-H4</t>
  </si>
  <si>
    <t>Končno stikalo XCK-J16AH29</t>
  </si>
  <si>
    <t>-S3,-S4</t>
  </si>
  <si>
    <t>Zaščita črpalke TDM, Sulzer</t>
  </si>
  <si>
    <t>-U5,-U6</t>
  </si>
  <si>
    <t>Merilnik pretoka Proline Promag 10W, za DN 80, E+H</t>
  </si>
  <si>
    <t>Merilnik zveznega nivoja FMX167, E+H</t>
  </si>
  <si>
    <t>Plovno stikalo</t>
  </si>
  <si>
    <t>Galvanski ločilnik analognega signala MAZ DC/DC</t>
  </si>
  <si>
    <t>-P2,-P5</t>
  </si>
  <si>
    <t>Galvanski ločilnik digitalnega signala MOS 24VDC</t>
  </si>
  <si>
    <t>Kontaktor DILM25-10 + DIL32-XHI22</t>
  </si>
  <si>
    <t>-K5,K8</t>
  </si>
  <si>
    <t>Mehak zagon Danfoss MCD 50051</t>
  </si>
  <si>
    <t>-MZČ1, -MZČ2</t>
  </si>
  <si>
    <t>40.</t>
  </si>
  <si>
    <t>Rele PT570730+YPT78704</t>
  </si>
  <si>
    <t>-K1,-K2</t>
  </si>
  <si>
    <t>Rele Omron G2R-2-SND, 24VDC, podnožje</t>
  </si>
  <si>
    <t>Rele Omron G2R-2-SND, 230VAC, podnožje</t>
  </si>
  <si>
    <t>-K4,-K7</t>
  </si>
  <si>
    <t>Rele MRZ 24VDC, 1x preklopni kontakt, Weidmüeller</t>
  </si>
  <si>
    <t>-K3,-K6,-K9,-K11</t>
  </si>
  <si>
    <t>Sponke in varovalčne sponke,  Weidmüeller</t>
  </si>
  <si>
    <t>-X1,-X2,-X4</t>
  </si>
  <si>
    <t>Kabel Ölflex Classic 110CY 7x0.75mm2</t>
  </si>
  <si>
    <t>Kabel Ölflex Classic 110CY 3x0.75mm2</t>
  </si>
  <si>
    <t>Kabel za črpalki N2HX-J 7x2.5mm2 (original od črpalk)</t>
  </si>
  <si>
    <t>Dovodni kabel NYY-J 4x6mm2</t>
  </si>
  <si>
    <t>Drobni in vezni material</t>
  </si>
  <si>
    <t>Izdelava in postavitev razdelilnika</t>
  </si>
  <si>
    <t>Aplikativna programska oprema za PLC in prikazovalnik</t>
  </si>
  <si>
    <t>Montaža kablov, senzorjev, priklop, testiranje, zagon in električne meritve</t>
  </si>
  <si>
    <t>Preklopno stikalo za preklop Mreža – Dizel agregat, 20A</t>
  </si>
  <si>
    <t>ČRPALIŠČE HRVATINI 1 -FAJTI</t>
  </si>
  <si>
    <t>gar</t>
  </si>
  <si>
    <t xml:space="preserve">gar </t>
  </si>
  <si>
    <t>-Q1</t>
  </si>
  <si>
    <t>-F1</t>
  </si>
  <si>
    <t>-XH1</t>
  </si>
  <si>
    <t>-U4</t>
  </si>
  <si>
    <t>-Q3</t>
  </si>
  <si>
    <t>-T1</t>
  </si>
  <si>
    <t>-G1</t>
  </si>
  <si>
    <t>-BAT1</t>
  </si>
  <si>
    <t>-F2</t>
  </si>
  <si>
    <t>-F3</t>
  </si>
  <si>
    <t>-F4</t>
  </si>
  <si>
    <t>-F6</t>
  </si>
  <si>
    <t>-F7</t>
  </si>
  <si>
    <t>-S2</t>
  </si>
  <si>
    <t>-N1</t>
  </si>
  <si>
    <t>-K9</t>
  </si>
  <si>
    <t>-P3</t>
  </si>
  <si>
    <t>-B1</t>
  </si>
  <si>
    <t>-P4</t>
  </si>
  <si>
    <t>-P1</t>
  </si>
  <si>
    <t>-S1</t>
  </si>
  <si>
    <t>-HMI1</t>
  </si>
  <si>
    <t>-U7</t>
  </si>
  <si>
    <t>-Q2</t>
  </si>
  <si>
    <t xml:space="preserve">iz stigmafleks 1 x f 110 mm </t>
  </si>
  <si>
    <t xml:space="preserve">      10. Dvostransko rezanje asfalta do debeline </t>
  </si>
  <si>
    <r>
      <t xml:space="preserve">     NAYY-J 4 x 35 mm</t>
    </r>
    <r>
      <rPr>
        <vertAlign val="superscript"/>
        <sz val="10"/>
        <color theme="1"/>
        <rFont val="Arial"/>
        <family val="2"/>
        <charset val="238"/>
      </rPr>
      <t>2</t>
    </r>
    <r>
      <rPr>
        <sz val="10"/>
        <color theme="1"/>
        <rFont val="Arial"/>
        <family val="2"/>
        <charset val="238"/>
      </rPr>
      <t>, 1 kV v že</t>
    </r>
  </si>
  <si>
    <r>
      <t xml:space="preserve">     tip Raychem za do prerez 4x50 mm</t>
    </r>
    <r>
      <rPr>
        <vertAlign val="superscript"/>
        <sz val="10"/>
        <color theme="1"/>
        <rFont val="Arial"/>
        <family val="2"/>
        <charset val="238"/>
      </rPr>
      <t>2</t>
    </r>
  </si>
  <si>
    <r>
      <t xml:space="preserve">            kablovod NAYY-J 4 x 70 mm</t>
    </r>
    <r>
      <rPr>
        <vertAlign val="superscript"/>
        <sz val="10"/>
        <color theme="1"/>
        <rFont val="Arial"/>
        <family val="2"/>
        <charset val="238"/>
      </rPr>
      <t>2</t>
    </r>
    <r>
      <rPr>
        <sz val="10"/>
        <color theme="1"/>
        <rFont val="Arial"/>
        <family val="2"/>
        <charset val="238"/>
      </rPr>
      <t xml:space="preserve"> do omare RO</t>
    </r>
  </si>
  <si>
    <t>3.B</t>
  </si>
  <si>
    <t>3.D</t>
  </si>
  <si>
    <t>Krmilnik Eaton XC-303-C32-002</t>
  </si>
  <si>
    <t>Digitalni vhodni modul XN-322-16DI-PD</t>
  </si>
  <si>
    <t>Analogni vhodni modul XN-322-8AI-I</t>
  </si>
  <si>
    <t>Kartica Micro SD Advantech 96FMMSDI.8G-ET-AT1</t>
  </si>
  <si>
    <t>Prikazovalnik EATON XV-303-70-B00-A00-1B</t>
  </si>
  <si>
    <t>Digitalni izhodni modul XN-322-8DO-P05</t>
  </si>
  <si>
    <t>Izkop kanala za položitev kan.cevi, skladno s SIST-EN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</si>
  <si>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Nabava na mesto vgradnje in izdelava temeljev stebričev iz BC fi 30 cm in betonom C20/25;XC2, min.globine 80 cm na medsebojnem osnem razmaku 2,53 m, komplet s strojno-ročnim izkopom v mat. IV.-V.ktg, zasipom, odvozom odvečnega materiala, postavitvijo stebrov po projektiranih detajlih in navodilih proizvajalca ograje tip Živex ali enakovredne ter z vsemi dodatnimi in zaščitnimi deli.</t>
  </si>
  <si>
    <t>Nabava materiala na mesto vgradnje in montaža dvokrilnih vroče cinkanih panelnih vrat dim.3000x2000 mm  tip Živex ali enakovredna, podprta s kolescem na koncih kril z vgrajeno ključavnico. V ceni je zajeta izdelava nosilne konstrukcije in betonskega temelja ter vsa dodatna in zaščitna dela.</t>
  </si>
  <si>
    <t>Dobava na mesto vgradnje in montaža kanalskega pokrova z odprtinami in okvirja z zaklepanjem in protihrupnim vložkom LTŽ premera 600 mm, B125, SIST EN 124-2: 2015. Skupaj z vsemi dodatnimi in zaščitnimi deli .</t>
  </si>
  <si>
    <t>Dobava na mesto vgradnje in polaganje kanalizacijskih cevi iz armiranega poliestra(GRP) DN 150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</si>
  <si>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 xml:space="preserve">   4. Odklopi, meritve in preizkusno</t>
  </si>
  <si>
    <t xml:space="preserve">    5.  Izdelava prehoda iz SKS v kablovod</t>
  </si>
  <si>
    <t>6.       Dobava razdelilne omare za na AB drog komplet</t>
  </si>
  <si>
    <t xml:space="preserve">       7. Dobava in izdelava ozemljitve PMO ali RO </t>
  </si>
  <si>
    <t>GSM Router TELTONIKA RUT955, 24VDC</t>
  </si>
  <si>
    <t>-N2, -N3</t>
  </si>
  <si>
    <t>-N4</t>
  </si>
  <si>
    <r>
      <t>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- 20%</t>
    </r>
    <r>
      <rPr>
        <sz val="10"/>
        <rFont val="Arial Baltic"/>
      </rPr>
      <t xml:space="preserve"> celotnega izkopa.                       </t>
    </r>
  </si>
  <si>
    <r>
      <t>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-50%</t>
    </r>
    <r>
      <rPr>
        <sz val="10"/>
        <rFont val="Arial Baltic"/>
      </rPr>
      <t xml:space="preserve"> celotnega izkopa.        </t>
    </r>
  </si>
  <si>
    <t xml:space="preserve">Zasip kanala z izbranim in prebranim enakomerno zrnatim drobljenim kamnitim materialom s kamni do velikosti 0/32 mm, brez primesi organskega materiala, po pregledu in odobritvi nadzornega organa. Vgrajevanim v plasteh po 30 cm, s sprotno komprimacijo plasti v globini do 0,5m pod koto planuma mora dosegati zahtevano zbitost min. 95% po standardnem Proctorjevem preizkusu(SPP) in nosilnost Ev2=60MPa, od 0,5m do kote planuma pa zbitost min. 98% po SPP in nosilnost  Ev2=80MPa. V ceni je zajet dovoz materiala na mesto vgradnje, vsa manipulacija in začasna deponiranja, razgrinjanje materiala, ureditev planuma in sprotna komprimacija do modulov predpisanih po karakterističnem prerezu projekta, ter vsa dodatna in zaščitna dela vključno z meritvami nosilnosti z krožno obremenilno ploščo. </t>
  </si>
  <si>
    <t xml:space="preserve">Zasip kanala,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</si>
  <si>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Dobava na mesto vgradnje in montaža LTŽ kanalskega pokrova in okvirja z zaklepanjem in protihrupnim vložkom premera 800 mm, D400, SIST EN 124-2: 2015. Cca 20% je potrebnih pokrovov z luknjami. Natančne lokacije teh pokrovov določi projektant na terenu glede na konfiguracijo terena. Skupaj z vsemi dodatnimi in zaščitnimi deli .</t>
  </si>
  <si>
    <t>Dobava na mesto vgradnje in montaža LTŽ kanalskega pokrova in okvirja z zaklepanjem  premera 600 mm, C250, SIST EN 124-2: 2015. Cca 20% je potrebnih pokrovov z luknjami. Natančne lokacije teh pokrovov določi projektant na terenu glede na konfiguracijo terena. Skupaj z vsemi dodatnimi in zaščitnimi deli .</t>
  </si>
  <si>
    <t>Dobava na mesto vgradnje in montaža LTŽ kanalskega pokrova in okvirja z zaklepanjem in protihrupnim vložkom premera 600 mm, D400, SIST-EN 124-2:2015. Cca 20% je potrebnih pokrovov z luknjami. Natančne lokacije teh pokrovov določi projektant na terenu glede na konfiguracijo terena. Skupaj z vsemi dodatnimi in zaščitnimi deli .</t>
  </si>
  <si>
    <t>Dobava in izdelava jaška iz armiranega poliestra-GRP cevi DN 1200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</si>
  <si>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in izdelava jaška iz armiranega poliestra-GRP cevi DN 1000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1.80 m.</t>
  </si>
  <si>
    <t>Dobava na mesto vgradnje in polaganje kanalizacijskih cevi- tlačni vod - HDPE 90, PN 8 bar, SDR 11,0, d 40 x 3,7 mm, SIST ISO 4427, SIST EN 12201, notranjega premera 90 mm, vključno s spojnimi elementi ter priključitvijo na jaške. Cevi morajo biti položene skladno s SIST EN 1610. V ceni je zajeto pranje kanalizacije, pregled s TV kontrolnim sistemom, izvedba tlačnega preizkusa vodotesnosti kanalizacije in jaškov, vsa dodatna in zaščitna dela ter čiščenje in izpiranje kanala.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</si>
  <si>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zajeto pranje kanalizacije, pregled kanalizacije s TV kontrolnim sistemom, izvedba tlačnega preizkusa vodotesnosti kanalizacije in jaškov po SIST EN 1610, vsa dodatna in zaščitna dela ter čiščenje in izpiranje kanala pred predajo upravljavcu.</t>
  </si>
  <si>
    <t>Dobava na mesto vgradnje in montaža LTŽ kanalskega pokrova in okvirja z zaklepanjem premera 800 mm, C250, SIST EN 124-2: 2015. Cca 20% je potrebnih pokrovov z luknjami. Natančne lokacije teh pokrovov določi projektant na terenu glede na konfiguracijo terena. Skupaj z vsemi dodatnimi in zaščitnimi deli .</t>
  </si>
  <si>
    <t xml:space="preserve">Rekonstrukcija nevezane nosilne plasti vozišča z enakomerno zrnatim drobljencem 0 - 32 mm v plasti debeline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</si>
  <si>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Nasip iz kamnitega materiala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</si>
  <si>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Izdelava zemeljskega nasipa platoja črpališča z izkopnim materialom v slojih po 30 cm s sprotnim utrjevanjem plasti v globini do 0,5m pod koto planuma mora dosegati zahtevano zbitost min. 95% po standardnem Proctorjevem preizkusu(SPP) in nosilnost Ev2=60MPa, od 0,5m do kote planuma pa zbitost min. 98% po SPP in nosilnost  Ev2=80MPa.  Zaključna plast mora dosegati EV2=80 Mpa. V ceni je zajet dovoz materiala na mesto vgradnje vsa dodatna in zaščitna dela in meritve nosilnosti z krožno obremenilno ploščo. </t>
  </si>
  <si>
    <t>Dobava in montaža kanalskega povoznega inox pokrova fazonskega jaška dim. 0.7X1.8m z okvirjem in dvižnim mehanizmom, nosilnosti C250, EN 124 tip inox Vrbovšek H (npr. Samson-U) ali enakovredne kakovosti. Skupaj z vsemi dodatnimi in zaščitnimi deli.</t>
  </si>
  <si>
    <r>
      <t xml:space="preserve">Nabava na mesto vgradnje in montaža vroče cinkane panelne ograje višine 2.0m, skupaj </t>
    </r>
    <r>
      <rPr>
        <sz val="10"/>
        <rFont val="Arial CE"/>
        <charset val="238"/>
      </rPr>
      <t xml:space="preserve">s stebri, oporniki, objemkami, podstavki stebra in vijaki za beton in vsem montažnim in spojnim </t>
    </r>
    <r>
      <rPr>
        <sz val="10"/>
        <rFont val="Arial CE"/>
        <family val="2"/>
        <charset val="238"/>
      </rPr>
      <t xml:space="preserve">materialom. V ceni je zajeta montaža ograje tip Živex ali enakovredne po navodilih proizvajalca ter vsa dodatna in zaščitna dela. </t>
    </r>
  </si>
  <si>
    <t>Dobava in montaža kanalskega povoznega inox pokrova črpališča dim. 2.0X1.2m z okvirjem in dvižnim mehanizmom, nosilnosti C250, EN 124 tip inox Vrbovšek H (npr. Samson-U) ali enakovredne kakovosti. Skupaj z vsemi dodatnimi in zaščitnimi deli .</t>
  </si>
  <si>
    <t>Merilec pretoka (tip Endress-Hauser Promag 10W65 z inox ohišjem ali enakovreden), materialom potrebnim za montažo ter montažo.</t>
  </si>
  <si>
    <t xml:space="preserve">Projektantski popis  črpališča                       </t>
  </si>
  <si>
    <t>NEPREDVIDENA DELA</t>
  </si>
  <si>
    <t>IZGRADNJA KANALIZACIJSKEGA SISTEMA NA OBMOČJU</t>
  </si>
  <si>
    <t>IN HRVATINI OB ITALIJANSKI ŠOLI</t>
  </si>
  <si>
    <t>Ulica 15. maja 4, 6000 Koper</t>
  </si>
  <si>
    <t>AGLOMERACIJE HRVATINI - KANALIZACIJA FAJTI, BRAGETI</t>
  </si>
  <si>
    <t>ČRPALIŠČA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</si>
</sst>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 numFmtId="180" formatCode="#.##\ &quot;€&quot;"/>
    <numFmt numFmtId="181" formatCode="#"/>
    <numFmt numFmtId="182" formatCode="_-* #.##0.00\ _S_I_T_-;\-* #.##0.00\ _S_I_T_-;_-* &quot;-&quot;??\ _S_I_T_-;_-@_-"/>
  </numFmts>
  <fonts count="146">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sz val="12"/>
      <name val="Arial Narrow"/>
      <family val="2"/>
      <charset val="238"/>
    </font>
    <font>
      <b/>
      <sz val="14"/>
      <name val="Arial"/>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0"/>
      <color indexed="17"/>
      <name val="Arial"/>
      <family val="2"/>
      <charset val="238"/>
    </font>
    <font>
      <sz val="11"/>
      <color rgb="FF00B050"/>
      <name val="Calibri"/>
      <family val="2"/>
      <charset val="238"/>
      <scheme val="minor"/>
    </font>
    <font>
      <sz val="10"/>
      <color indexed="30"/>
      <name val="Arial CE"/>
      <charset val="238"/>
    </font>
    <font>
      <sz val="10"/>
      <color indexed="10"/>
      <name val="Arial CE"/>
      <charset val="238"/>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sz val="10"/>
      <color rgb="FFC00000"/>
      <name val="Arial CE"/>
      <charset val="238"/>
    </font>
    <font>
      <b/>
      <u/>
      <sz val="10"/>
      <color rgb="FFC00000"/>
      <name val="Arial"/>
      <family val="2"/>
      <charset val="238"/>
    </font>
    <font>
      <b/>
      <i/>
      <u/>
      <sz val="10"/>
      <color rgb="FF00B050"/>
      <name val="Arial"/>
      <family val="2"/>
      <charset val="238"/>
    </font>
    <font>
      <sz val="11"/>
      <name val="SL Dutch"/>
      <charset val="238"/>
    </font>
    <font>
      <b/>
      <sz val="10"/>
      <name val="Arial"/>
      <family val="2"/>
    </font>
    <font>
      <sz val="11"/>
      <color rgb="FFC00000"/>
      <name val="Calibri"/>
      <family val="2"/>
      <charset val="238"/>
      <scheme val="minor"/>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Baltic"/>
      <family val="2"/>
      <charset val="186"/>
    </font>
    <font>
      <sz val="10"/>
      <color rgb="FF336600"/>
      <name val="Arial"/>
      <family val="2"/>
      <charset val="238"/>
    </font>
    <font>
      <b/>
      <sz val="12"/>
      <color rgb="FF336600"/>
      <name val="Arial"/>
      <family val="2"/>
      <charset val="238"/>
    </font>
    <font>
      <sz val="11"/>
      <color theme="1"/>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b/>
      <sz val="10"/>
      <color rgb="FFFF0000"/>
      <name val="Arial"/>
      <family val="2"/>
      <charset val="238"/>
    </font>
    <font>
      <sz val="10"/>
      <name val="Arial Baltic"/>
      <family val="2"/>
      <charset val="238"/>
    </font>
    <font>
      <b/>
      <i/>
      <u/>
      <sz val="11"/>
      <color theme="1"/>
      <name val="Calibri"/>
      <family val="2"/>
      <charset val="238"/>
      <scheme val="minor"/>
    </font>
    <font>
      <b/>
      <u/>
      <sz val="10"/>
      <color rgb="FFFF0000"/>
      <name val="Arial"/>
      <family val="2"/>
      <charset val="238"/>
    </font>
    <font>
      <b/>
      <sz val="22"/>
      <color rgb="FFFF0000"/>
      <name val="Arial"/>
      <family val="2"/>
      <charset val="238"/>
    </font>
    <font>
      <b/>
      <sz val="10"/>
      <name val="Arial CE"/>
      <charset val="238"/>
    </font>
    <font>
      <sz val="11"/>
      <name val="Arial Black"/>
      <family val="2"/>
      <charset val="238"/>
    </font>
    <font>
      <sz val="11"/>
      <name val="Times New Roman CE"/>
      <family val="1"/>
      <charset val="238"/>
    </font>
    <font>
      <sz val="16"/>
      <name val="Arial (W1)"/>
      <family val="2"/>
    </font>
    <font>
      <b/>
      <sz val="20"/>
      <name val="Arial"/>
      <family val="2"/>
      <charset val="238"/>
    </font>
    <font>
      <b/>
      <sz val="14"/>
      <name val="Times New Roman"/>
      <family val="1"/>
      <charset val="238"/>
    </font>
    <font>
      <b/>
      <sz val="12"/>
      <name val="Arial Baltic"/>
      <family val="2"/>
      <charset val="186"/>
    </font>
    <font>
      <sz val="10"/>
      <color indexed="17"/>
      <name val="Arial Baltic"/>
      <charset val="238"/>
    </font>
    <font>
      <b/>
      <sz val="10"/>
      <name val="Arial Baltic"/>
    </font>
    <font>
      <b/>
      <sz val="12"/>
      <name val="Arial"/>
      <family val="2"/>
    </font>
    <font>
      <sz val="12"/>
      <color theme="1"/>
      <name val="Cambria"/>
      <family val="1"/>
      <charset val="238"/>
    </font>
    <font>
      <sz val="12"/>
      <color theme="1"/>
      <name val="Dutch801 Rm BT"/>
      <family val="1"/>
    </font>
    <font>
      <b/>
      <sz val="12"/>
      <color theme="1"/>
      <name val="Arial"/>
      <family val="2"/>
      <charset val="238"/>
    </font>
    <font>
      <b/>
      <i/>
      <sz val="12"/>
      <color theme="1"/>
      <name val="Arial"/>
      <family val="2"/>
      <charset val="238"/>
    </font>
    <font>
      <sz val="16"/>
      <name val="Arial"/>
      <family val="2"/>
      <charset val="238"/>
    </font>
    <font>
      <b/>
      <sz val="11"/>
      <color theme="1"/>
      <name val="Arial"/>
      <family val="2"/>
      <charset val="238"/>
    </font>
    <font>
      <sz val="16"/>
      <color rgb="FF000000"/>
      <name val="Arial"/>
      <family val="2"/>
      <charset val="238"/>
    </font>
    <font>
      <vertAlign val="superscript"/>
      <sz val="10"/>
      <color theme="1"/>
      <name val="Arial"/>
      <family val="2"/>
      <charset val="238"/>
    </font>
  </fonts>
  <fills count="30">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
      <patternFill patternType="solid">
        <fgColor indexed="9"/>
        <bgColor indexed="64"/>
      </patternFill>
    </fill>
  </fills>
  <borders count="31">
    <border>
      <left/>
      <right/>
      <top/>
      <bottom/>
      <diagonal/>
    </border>
    <border>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s>
  <cellStyleXfs count="437">
    <xf numFmtId="0" fontId="0" fillId="0" borderId="0"/>
    <xf numFmtId="43" fontId="1" fillId="0" borderId="0" applyFont="0" applyFill="0" applyBorder="0" applyAlignment="0" applyProtection="0"/>
    <xf numFmtId="9" fontId="1" fillId="0" borderId="0" applyFont="0" applyFill="0" applyBorder="0" applyAlignment="0" applyProtection="0"/>
    <xf numFmtId="0" fontId="36" fillId="0" borderId="0"/>
    <xf numFmtId="0" fontId="38" fillId="0" borderId="0"/>
    <xf numFmtId="167" fontId="65" fillId="0" borderId="0"/>
    <xf numFmtId="0" fontId="66" fillId="0" borderId="0"/>
    <xf numFmtId="0" fontId="67" fillId="8"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9" borderId="0" applyNumberFormat="0" applyBorder="0" applyAlignment="0" applyProtection="0"/>
    <xf numFmtId="0" fontId="67" fillId="10" borderId="0" applyNumberFormat="0" applyBorder="0" applyAlignment="0" applyProtection="0"/>
    <xf numFmtId="0" fontId="67" fillId="11" borderId="0" applyNumberFormat="0" applyBorder="0" applyAlignment="0" applyProtection="0"/>
    <xf numFmtId="0" fontId="77" fillId="12" borderId="0" applyNumberFormat="0" applyBorder="0" applyAlignment="0" applyProtection="0"/>
    <xf numFmtId="0" fontId="80" fillId="13" borderId="4" applyNumberFormat="0" applyAlignment="0" applyProtection="0"/>
    <xf numFmtId="0" fontId="75" fillId="14" borderId="5" applyNumberFormat="0" applyAlignment="0" applyProtection="0"/>
    <xf numFmtId="164" fontId="66" fillId="0" borderId="0" applyFont="0" applyFill="0" applyBorder="0" applyAlignment="0" applyProtection="0"/>
    <xf numFmtId="3" fontId="66" fillId="0" borderId="0" applyFont="0" applyFill="0" applyBorder="0" applyAlignment="0" applyProtection="0"/>
    <xf numFmtId="168" fontId="66" fillId="0" borderId="0" applyFont="0" applyFill="0" applyBorder="0" applyAlignment="0" applyProtection="0"/>
    <xf numFmtId="0" fontId="66" fillId="0" borderId="0" applyFont="0" applyFill="0" applyBorder="0" applyAlignment="0" applyProtection="0"/>
    <xf numFmtId="0" fontId="73" fillId="0" borderId="0" applyNumberFormat="0" applyFill="0" applyBorder="0" applyAlignment="0" applyProtection="0"/>
    <xf numFmtId="2" fontId="66" fillId="0" borderId="0" applyFont="0" applyFill="0" applyBorder="0" applyAlignment="0" applyProtection="0"/>
    <xf numFmtId="0" fontId="81" fillId="0" borderId="6" applyNumberFormat="0" applyFill="0" applyAlignment="0" applyProtection="0"/>
    <xf numFmtId="0" fontId="82" fillId="0" borderId="7" applyNumberFormat="0" applyFill="0" applyAlignment="0" applyProtection="0"/>
    <xf numFmtId="0" fontId="83" fillId="0" borderId="8" applyNumberFormat="0" applyFill="0" applyAlignment="0" applyProtection="0"/>
    <xf numFmtId="0" fontId="83" fillId="0" borderId="0" applyNumberFormat="0" applyFill="0" applyBorder="0" applyAlignment="0" applyProtection="0"/>
    <xf numFmtId="0" fontId="78" fillId="4" borderId="4" applyNumberFormat="0" applyAlignment="0" applyProtection="0"/>
    <xf numFmtId="0" fontId="72" fillId="0" borderId="9" applyNumberFormat="0" applyFill="0" applyAlignment="0" applyProtection="0"/>
    <xf numFmtId="0" fontId="68" fillId="0" borderId="10" applyNumberFormat="0" applyFill="0" applyAlignment="0" applyProtection="0"/>
    <xf numFmtId="0" fontId="69" fillId="0" borderId="11" applyNumberFormat="0" applyFill="0" applyAlignment="0" applyProtection="0"/>
    <xf numFmtId="0" fontId="70" fillId="0" borderId="12" applyNumberFormat="0" applyFill="0" applyAlignment="0" applyProtection="0"/>
    <xf numFmtId="0" fontId="70" fillId="0" borderId="0" applyNumberFormat="0" applyFill="0" applyBorder="0" applyAlignment="0" applyProtection="0"/>
    <xf numFmtId="0" fontId="84" fillId="4" borderId="0" applyNumberFormat="0" applyBorder="0" applyAlignment="0" applyProtection="0"/>
    <xf numFmtId="0" fontId="71" fillId="4" borderId="0" applyNumberFormat="0" applyBorder="0" applyAlignment="0" applyProtection="0"/>
    <xf numFmtId="0" fontId="38" fillId="2" borderId="13" applyNumberFormat="0" applyFont="0" applyAlignment="0" applyProtection="0"/>
    <xf numFmtId="0" fontId="4" fillId="2" borderId="13" applyNumberFormat="0" applyFont="0" applyAlignment="0" applyProtection="0"/>
    <xf numFmtId="9" fontId="66" fillId="0" borderId="0" applyFont="0" applyFill="0" applyBorder="0" applyAlignment="0" applyProtection="0"/>
    <xf numFmtId="0" fontId="73" fillId="0" borderId="0" applyNumberFormat="0" applyFill="0" applyBorder="0" applyAlignment="0" applyProtection="0"/>
    <xf numFmtId="0" fontId="67" fillId="15" borderId="0" applyNumberFormat="0" applyBorder="0" applyAlignment="0" applyProtection="0"/>
    <xf numFmtId="0" fontId="67" fillId="11"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6" borderId="0" applyNumberFormat="0" applyBorder="0" applyAlignment="0" applyProtection="0"/>
    <xf numFmtId="0" fontId="74" fillId="0" borderId="14" applyNumberFormat="0" applyFill="0" applyAlignment="0" applyProtection="0"/>
    <xf numFmtId="0" fontId="75" fillId="14" borderId="5" applyNumberFormat="0" applyAlignment="0" applyProtection="0"/>
    <xf numFmtId="0" fontId="76" fillId="18" borderId="4" applyNumberFormat="0" applyAlignment="0" applyProtection="0"/>
    <xf numFmtId="0" fontId="77" fillId="5" borderId="0" applyNumberFormat="0" applyBorder="0" applyAlignment="0" applyProtection="0"/>
    <xf numFmtId="0" fontId="79" fillId="0" borderId="15" applyNumberFormat="0" applyFill="0" applyAlignment="0" applyProtection="0"/>
    <xf numFmtId="0" fontId="78" fillId="3" borderId="4" applyNumberFormat="0" applyAlignment="0" applyProtection="0"/>
    <xf numFmtId="0" fontId="79" fillId="0" borderId="16"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93" fillId="0" borderId="0"/>
    <xf numFmtId="0" fontId="38" fillId="0" borderId="0"/>
    <xf numFmtId="0" fontId="94" fillId="0" borderId="0"/>
    <xf numFmtId="0" fontId="95" fillId="0" borderId="0"/>
    <xf numFmtId="0" fontId="96" fillId="20" borderId="0" applyNumberFormat="0" applyBorder="0" applyAlignment="0" applyProtection="0"/>
    <xf numFmtId="0" fontId="96" fillId="21" borderId="0" applyNumberFormat="0" applyBorder="0" applyAlignment="0" applyProtection="0"/>
    <xf numFmtId="0" fontId="96" fillId="2" borderId="0" applyNumberFormat="0" applyBorder="0" applyAlignment="0" applyProtection="0"/>
    <xf numFmtId="0" fontId="96" fillId="3" borderId="0" applyNumberFormat="0" applyBorder="0" applyAlignment="0" applyProtection="0"/>
    <xf numFmtId="0" fontId="96" fillId="22" borderId="0" applyNumberFormat="0" applyBorder="0" applyAlignment="0" applyProtection="0"/>
    <xf numFmtId="0" fontId="96" fillId="2" borderId="0" applyNumberFormat="0" applyBorder="0" applyAlignment="0" applyProtection="0"/>
    <xf numFmtId="0" fontId="96" fillId="22" borderId="0" applyNumberFormat="0" applyBorder="0" applyAlignment="0" applyProtection="0"/>
    <xf numFmtId="0" fontId="96" fillId="21" borderId="0" applyNumberFormat="0" applyBorder="0" applyAlignment="0" applyProtection="0"/>
    <xf numFmtId="0" fontId="96" fillId="4" borderId="0" applyNumberFormat="0" applyBorder="0" applyAlignment="0" applyProtection="0"/>
    <xf numFmtId="0" fontId="96" fillId="5" borderId="0" applyNumberFormat="0" applyBorder="0" applyAlignment="0" applyProtection="0"/>
    <xf numFmtId="0" fontId="96" fillId="22" borderId="0" applyNumberFormat="0" applyBorder="0" applyAlignment="0" applyProtection="0"/>
    <xf numFmtId="0" fontId="96" fillId="2" borderId="0" applyNumberFormat="0" applyBorder="0" applyAlignment="0" applyProtection="0"/>
    <xf numFmtId="0" fontId="67" fillId="22"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5" borderId="0" applyNumberFormat="0" applyBorder="0" applyAlignment="0" applyProtection="0"/>
    <xf numFmtId="0" fontId="67" fillId="22" borderId="0" applyNumberFormat="0" applyBorder="0" applyAlignment="0" applyProtection="0"/>
    <xf numFmtId="0" fontId="67" fillId="21" borderId="0" applyNumberFormat="0" applyBorder="0" applyAlignment="0" applyProtection="0"/>
    <xf numFmtId="0" fontId="67" fillId="8"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9" borderId="0" applyNumberFormat="0" applyBorder="0" applyAlignment="0" applyProtection="0"/>
    <xf numFmtId="0" fontId="67" fillId="10" borderId="0" applyNumberFormat="0" applyBorder="0" applyAlignment="0" applyProtection="0"/>
    <xf numFmtId="0" fontId="67" fillId="11" borderId="0" applyNumberFormat="0" applyBorder="0" applyAlignment="0" applyProtection="0"/>
    <xf numFmtId="0" fontId="77" fillId="12" borderId="0" applyNumberFormat="0" applyBorder="0" applyAlignment="0" applyProtection="0"/>
    <xf numFmtId="0" fontId="80" fillId="13" borderId="4" applyNumberFormat="0" applyAlignment="0" applyProtection="0"/>
    <xf numFmtId="0" fontId="75" fillId="14" borderId="5" applyNumberFormat="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172" fontId="97" fillId="0" borderId="0">
      <protection locked="0"/>
    </xf>
    <xf numFmtId="172" fontId="98" fillId="0" borderId="0">
      <protection locked="0"/>
    </xf>
    <xf numFmtId="0" fontId="99" fillId="0" borderId="19" applyAlignment="0"/>
    <xf numFmtId="173" fontId="100" fillId="0" borderId="0" applyFill="0" applyBorder="0" applyAlignment="0" applyProtection="0"/>
    <xf numFmtId="0" fontId="73" fillId="0" borderId="0" applyNumberFormat="0" applyFill="0" applyBorder="0" applyAlignment="0" applyProtection="0"/>
    <xf numFmtId="174" fontId="97" fillId="0" borderId="0">
      <protection locked="0"/>
    </xf>
    <xf numFmtId="174" fontId="98" fillId="0" borderId="0">
      <protection locked="0"/>
    </xf>
    <xf numFmtId="0" fontId="101" fillId="22" borderId="0" applyNumberFormat="0" applyBorder="0" applyAlignment="0" applyProtection="0"/>
    <xf numFmtId="0" fontId="81" fillId="0" borderId="6" applyNumberFormat="0" applyFill="0" applyAlignment="0" applyProtection="0"/>
    <xf numFmtId="0" fontId="82" fillId="0" borderId="7" applyNumberFormat="0" applyFill="0" applyAlignment="0" applyProtection="0"/>
    <xf numFmtId="0" fontId="83" fillId="0" borderId="8" applyNumberFormat="0" applyFill="0" applyAlignment="0" applyProtection="0"/>
    <xf numFmtId="0" fontId="83" fillId="0" borderId="0" applyNumberFormat="0" applyFill="0" applyBorder="0" applyAlignment="0" applyProtection="0"/>
    <xf numFmtId="175" fontId="102" fillId="0" borderId="0">
      <protection locked="0"/>
    </xf>
    <xf numFmtId="175" fontId="103" fillId="0" borderId="0">
      <protection locked="0"/>
    </xf>
    <xf numFmtId="175" fontId="102" fillId="0" borderId="0">
      <protection locked="0"/>
    </xf>
    <xf numFmtId="175" fontId="103" fillId="0" borderId="0">
      <protection locked="0"/>
    </xf>
    <xf numFmtId="0" fontId="78" fillId="4" borderId="4" applyNumberFormat="0" applyAlignment="0" applyProtection="0"/>
    <xf numFmtId="4" fontId="104" fillId="0" borderId="20">
      <alignment horizontal="left" vertical="center" wrapText="1"/>
    </xf>
    <xf numFmtId="39" fontId="27" fillId="0" borderId="21">
      <alignment horizontal="right" vertical="top" wrapText="1"/>
    </xf>
    <xf numFmtId="39" fontId="27" fillId="0" borderId="21">
      <alignment horizontal="right" vertical="top" wrapText="1"/>
    </xf>
    <xf numFmtId="39" fontId="27" fillId="0" borderId="21">
      <alignment horizontal="right" vertical="top" wrapText="1"/>
    </xf>
    <xf numFmtId="39" fontId="27" fillId="0" borderId="21">
      <alignment horizontal="right" vertical="top" wrapText="1"/>
    </xf>
    <xf numFmtId="0" fontId="72" fillId="0" borderId="9" applyNumberFormat="0" applyFill="0" applyAlignment="0" applyProtection="0"/>
    <xf numFmtId="0" fontId="4" fillId="0" borderId="0"/>
    <xf numFmtId="0" fontId="4" fillId="0" borderId="0"/>
    <xf numFmtId="0" fontId="1" fillId="0" borderId="0"/>
    <xf numFmtId="0" fontId="4" fillId="0" borderId="0"/>
    <xf numFmtId="0" fontId="105" fillId="0" borderId="0"/>
    <xf numFmtId="0" fontId="105" fillId="0" borderId="0"/>
    <xf numFmtId="0" fontId="105" fillId="0" borderId="0"/>
    <xf numFmtId="0" fontId="105" fillId="0" borderId="0"/>
    <xf numFmtId="0" fontId="105" fillId="0" borderId="0"/>
    <xf numFmtId="0" fontId="4" fillId="0" borderId="0"/>
    <xf numFmtId="0" fontId="105" fillId="0" borderId="0"/>
    <xf numFmtId="0" fontId="105" fillId="0" borderId="0"/>
    <xf numFmtId="0" fontId="105" fillId="0" borderId="0"/>
    <xf numFmtId="0" fontId="25" fillId="0" borderId="0">
      <alignment vertical="top" wrapText="1"/>
    </xf>
    <xf numFmtId="0" fontId="25" fillId="0" borderId="0">
      <alignment vertical="top" wrapText="1"/>
    </xf>
    <xf numFmtId="0" fontId="25" fillId="0" borderId="0">
      <alignment vertical="top" wrapText="1"/>
    </xf>
    <xf numFmtId="0" fontId="25" fillId="0" borderId="0">
      <alignment vertical="top" wrapText="1"/>
    </xf>
    <xf numFmtId="0" fontId="106" fillId="0" borderId="0"/>
    <xf numFmtId="0" fontId="4" fillId="0" borderId="0"/>
    <xf numFmtId="0" fontId="27" fillId="0" borderId="0"/>
    <xf numFmtId="0" fontId="4" fillId="0" borderId="0"/>
    <xf numFmtId="0" fontId="4" fillId="0" borderId="0"/>
    <xf numFmtId="0" fontId="95" fillId="0" borderId="0">
      <alignment vertical="top" wrapText="1"/>
    </xf>
    <xf numFmtId="0" fontId="4" fillId="0" borderId="0"/>
    <xf numFmtId="0" fontId="38" fillId="0" borderId="0"/>
    <xf numFmtId="0" fontId="107" fillId="0" borderId="0"/>
    <xf numFmtId="0" fontId="108"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 fillId="0" borderId="0"/>
    <xf numFmtId="0" fontId="108" fillId="0" borderId="0"/>
    <xf numFmtId="0" fontId="108" fillId="0" borderId="0"/>
    <xf numFmtId="0" fontId="108" fillId="0" borderId="0"/>
    <xf numFmtId="0" fontId="4" fillId="0" borderId="0"/>
    <xf numFmtId="0" fontId="108" fillId="0" borderId="0"/>
    <xf numFmtId="0" fontId="4" fillId="0" borderId="0"/>
    <xf numFmtId="0" fontId="1" fillId="0" borderId="0"/>
    <xf numFmtId="0" fontId="27" fillId="0" borderId="0"/>
    <xf numFmtId="0" fontId="109" fillId="0" borderId="0"/>
    <xf numFmtId="0" fontId="110" fillId="0" borderId="0">
      <alignment vertical="top" wrapText="1"/>
    </xf>
    <xf numFmtId="0" fontId="96" fillId="0" borderId="0"/>
    <xf numFmtId="0" fontId="1" fillId="0" borderId="0"/>
    <xf numFmtId="0" fontId="1" fillId="0" borderId="0"/>
    <xf numFmtId="0" fontId="1" fillId="0" borderId="0"/>
    <xf numFmtId="0" fontId="108" fillId="0" borderId="0"/>
    <xf numFmtId="0" fontId="108" fillId="0" borderId="0"/>
    <xf numFmtId="0" fontId="108" fillId="0" borderId="0"/>
    <xf numFmtId="0" fontId="108"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08" fillId="0" borderId="0"/>
    <xf numFmtId="0" fontId="108" fillId="0" borderId="0"/>
    <xf numFmtId="0" fontId="108" fillId="0" borderId="0"/>
    <xf numFmtId="0" fontId="108" fillId="0" borderId="0"/>
    <xf numFmtId="0" fontId="108" fillId="0" borderId="0"/>
    <xf numFmtId="0" fontId="1" fillId="0" borderId="0"/>
    <xf numFmtId="0" fontId="1" fillId="0" borderId="0"/>
    <xf numFmtId="0" fontId="96" fillId="0" borderId="0"/>
    <xf numFmtId="0" fontId="4" fillId="0" borderId="0"/>
    <xf numFmtId="0" fontId="108" fillId="0" borderId="0"/>
    <xf numFmtId="0" fontId="108" fillId="0" borderId="0"/>
    <xf numFmtId="0" fontId="108" fillId="0" borderId="0"/>
    <xf numFmtId="0" fontId="108" fillId="0" borderId="0"/>
    <xf numFmtId="0" fontId="108" fillId="0" borderId="0"/>
    <xf numFmtId="0" fontId="111" fillId="0" borderId="0"/>
    <xf numFmtId="0" fontId="108" fillId="0" borderId="0"/>
    <xf numFmtId="0" fontId="108" fillId="0" borderId="0"/>
    <xf numFmtId="0" fontId="108" fillId="0" borderId="0"/>
    <xf numFmtId="0" fontId="108" fillId="0" borderId="0"/>
    <xf numFmtId="0" fontId="108"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 fillId="0" borderId="0"/>
    <xf numFmtId="0" fontId="84" fillId="4" borderId="0" applyNumberFormat="0" applyBorder="0" applyAlignment="0" applyProtection="0"/>
    <xf numFmtId="0" fontId="112" fillId="0" borderId="0">
      <alignment horizontal="left" vertical="top" wrapText="1" readingOrder="1"/>
    </xf>
    <xf numFmtId="0" fontId="100"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 fillId="0" borderId="0"/>
    <xf numFmtId="0" fontId="4" fillId="0" borderId="0"/>
    <xf numFmtId="0" fontId="4" fillId="0" borderId="0"/>
    <xf numFmtId="1" fontId="113" fillId="0" borderId="0"/>
    <xf numFmtId="0" fontId="38" fillId="2" borderId="13" applyNumberFormat="0" applyFont="0" applyAlignment="0" applyProtection="0"/>
    <xf numFmtId="9" fontId="9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4" fillId="13" borderId="22" applyNumberFormat="0" applyAlignment="0" applyProtection="0"/>
    <xf numFmtId="0" fontId="115" fillId="23" borderId="0">
      <alignment horizontal="left" vertical="top"/>
    </xf>
    <xf numFmtId="0" fontId="25" fillId="0" borderId="0"/>
    <xf numFmtId="0" fontId="25" fillId="0" borderId="0"/>
    <xf numFmtId="0" fontId="25" fillId="0" borderId="0"/>
    <xf numFmtId="0" fontId="116" fillId="0" borderId="0"/>
    <xf numFmtId="0" fontId="117" fillId="0" borderId="0"/>
    <xf numFmtId="0" fontId="27" fillId="0" borderId="17">
      <alignment horizontal="left" vertical="top" wrapText="1"/>
    </xf>
    <xf numFmtId="0" fontId="27" fillId="0" borderId="17">
      <alignment horizontal="left" vertical="top" wrapText="1"/>
    </xf>
    <xf numFmtId="0" fontId="27" fillId="0" borderId="17">
      <alignment horizontal="left" vertical="top" wrapText="1"/>
    </xf>
    <xf numFmtId="0" fontId="27" fillId="0" borderId="17">
      <alignment horizontal="left" vertical="top" wrapText="1"/>
    </xf>
    <xf numFmtId="0" fontId="27" fillId="0" borderId="18">
      <alignment horizontal="left" vertical="top" wrapText="1"/>
    </xf>
    <xf numFmtId="0" fontId="27" fillId="0" borderId="18">
      <alignment horizontal="left" vertical="top" wrapText="1"/>
    </xf>
    <xf numFmtId="0" fontId="27" fillId="0" borderId="18">
      <alignment horizontal="left" vertical="top" wrapText="1"/>
    </xf>
    <xf numFmtId="0" fontId="27" fillId="0" borderId="18">
      <alignment horizontal="left" vertical="top" wrapText="1"/>
    </xf>
    <xf numFmtId="0" fontId="118" fillId="0" borderId="0" applyNumberFormat="0" applyFill="0" applyBorder="0" applyAlignment="0" applyProtection="0"/>
    <xf numFmtId="175" fontId="97" fillId="0" borderId="2">
      <protection locked="0"/>
    </xf>
    <xf numFmtId="175" fontId="98" fillId="0" borderId="2">
      <protection locked="0"/>
    </xf>
    <xf numFmtId="0" fontId="79" fillId="0" borderId="16" applyNumberFormat="0" applyFill="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38" fillId="0" borderId="0" applyFont="0" applyFill="0" applyBorder="0" applyAlignment="0" applyProtection="0"/>
    <xf numFmtId="176" fontId="108" fillId="0" borderId="0" applyFont="0" applyFill="0" applyBorder="0" applyAlignment="0" applyProtection="0"/>
    <xf numFmtId="176" fontId="108" fillId="0" borderId="0" applyFont="0" applyFill="0" applyBorder="0" applyAlignment="0" applyProtection="0"/>
    <xf numFmtId="176" fontId="108" fillId="0" borderId="0" applyFont="0" applyFill="0" applyBorder="0" applyAlignment="0" applyProtection="0"/>
    <xf numFmtId="176" fontId="108" fillId="0" borderId="0" applyFont="0" applyFill="0" applyBorder="0" applyAlignment="0" applyProtection="0"/>
    <xf numFmtId="171" fontId="4" fillId="0" borderId="0" applyFill="0" applyBorder="0" applyAlignment="0" applyProtection="0"/>
    <xf numFmtId="164" fontId="25" fillId="0" borderId="0" applyFont="0" applyFill="0" applyBorder="0" applyAlignment="0" applyProtection="0"/>
    <xf numFmtId="178" fontId="25" fillId="0" borderId="0" applyFont="0" applyFill="0" applyBorder="0" applyAlignment="0" applyProtection="0"/>
    <xf numFmtId="178" fontId="25" fillId="0" borderId="0" applyFont="0" applyFill="0" applyBorder="0" applyAlignment="0" applyProtection="0"/>
    <xf numFmtId="178"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4" fillId="0" borderId="0" applyFont="0" applyFill="0" applyBorder="0" applyAlignment="0" applyProtection="0"/>
    <xf numFmtId="164" fontId="108" fillId="0" borderId="0" applyFont="0" applyFill="0" applyBorder="0" applyAlignment="0" applyProtection="0"/>
    <xf numFmtId="164" fontId="108" fillId="0" borderId="0" applyFont="0" applyFill="0" applyBorder="0" applyAlignment="0" applyProtection="0"/>
    <xf numFmtId="164" fontId="108" fillId="0" borderId="0" applyFont="0" applyFill="0" applyBorder="0" applyAlignment="0" applyProtection="0"/>
    <xf numFmtId="164" fontId="108" fillId="0" borderId="0" applyFont="0" applyFill="0" applyBorder="0" applyAlignment="0" applyProtection="0"/>
    <xf numFmtId="0" fontId="72"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3" fillId="0" borderId="0"/>
    <xf numFmtId="0" fontId="96" fillId="24" borderId="0" applyNumberFormat="0" applyBorder="0" applyAlignment="0" applyProtection="0"/>
    <xf numFmtId="0" fontId="96" fillId="5" borderId="0" applyNumberFormat="0" applyBorder="0" applyAlignment="0" applyProtection="0"/>
    <xf numFmtId="0" fontId="96" fillId="25" borderId="0" applyNumberFormat="0" applyBorder="0" applyAlignment="0" applyProtection="0"/>
    <xf numFmtId="0" fontId="96" fillId="12" borderId="0" applyNumberFormat="0" applyBorder="0" applyAlignment="0" applyProtection="0"/>
    <xf numFmtId="0" fontId="96" fillId="22" borderId="0" applyNumberFormat="0" applyBorder="0" applyAlignment="0" applyProtection="0"/>
    <xf numFmtId="0" fontId="96" fillId="3" borderId="0" applyNumberFormat="0" applyBorder="0" applyAlignment="0" applyProtection="0"/>
    <xf numFmtId="0" fontId="96" fillId="20" borderId="0" applyNumberFormat="0" applyBorder="0" applyAlignment="0" applyProtection="0"/>
    <xf numFmtId="0" fontId="96" fillId="21" borderId="0" applyNumberFormat="0" applyBorder="0" applyAlignment="0" applyProtection="0"/>
    <xf numFmtId="0" fontId="96" fillId="26" borderId="0" applyNumberFormat="0" applyBorder="0" applyAlignment="0" applyProtection="0"/>
    <xf numFmtId="0" fontId="96" fillId="12" borderId="0" applyNumberFormat="0" applyBorder="0" applyAlignment="0" applyProtection="0"/>
    <xf numFmtId="0" fontId="96" fillId="20" borderId="0" applyNumberFormat="0" applyBorder="0" applyAlignment="0" applyProtection="0"/>
    <xf numFmtId="0" fontId="96" fillId="7" borderId="0" applyNumberFormat="0" applyBorder="0" applyAlignment="0" applyProtection="0"/>
    <xf numFmtId="0" fontId="67" fillId="27" borderId="0" applyNumberFormat="0" applyBorder="0" applyAlignment="0" applyProtection="0"/>
    <xf numFmtId="0" fontId="67" fillId="21" borderId="0" applyNumberFormat="0" applyBorder="0" applyAlignment="0" applyProtection="0"/>
    <xf numFmtId="0" fontId="67" fillId="26"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28" borderId="0" applyNumberFormat="0" applyBorder="0" applyAlignment="0" applyProtection="0"/>
    <xf numFmtId="0" fontId="119" fillId="0" borderId="0"/>
    <xf numFmtId="165" fontId="119" fillId="0" borderId="0"/>
    <xf numFmtId="164" fontId="96" fillId="0" borderId="0" applyFont="0" applyFill="0" applyBorder="0" applyAlignment="0" applyProtection="0"/>
    <xf numFmtId="164" fontId="96" fillId="0" borderId="0" applyFont="0" applyFill="0" applyBorder="0" applyAlignment="0" applyProtection="0"/>
    <xf numFmtId="164" fontId="38"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96" fillId="0" borderId="0" applyFont="0" applyFill="0" applyBorder="0" applyAlignment="0" applyProtection="0"/>
    <xf numFmtId="164" fontId="4" fillId="0" borderId="0" applyFont="0" applyFill="0" applyBorder="0" applyAlignment="0" applyProtection="0"/>
    <xf numFmtId="179" fontId="25" fillId="0" borderId="0" applyFill="0" applyBorder="0" applyAlignment="0" applyProtection="0"/>
    <xf numFmtId="164" fontId="96"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101" fillId="25" borderId="0" applyNumberFormat="0" applyBorder="0" applyAlignment="0" applyProtection="0"/>
    <xf numFmtId="2" fontId="4" fillId="0" borderId="0" applyFont="0" applyFill="0" applyBorder="0" applyAlignment="0" applyProtection="0"/>
    <xf numFmtId="0" fontId="120" fillId="0" borderId="0" applyNumberFormat="0" applyFill="0" applyBorder="0" applyAlignment="0" applyProtection="0">
      <alignment vertical="top"/>
      <protection locked="0"/>
    </xf>
    <xf numFmtId="0" fontId="114" fillId="18" borderId="22" applyNumberFormat="0" applyAlignment="0" applyProtection="0"/>
    <xf numFmtId="0" fontId="68" fillId="0" borderId="10" applyNumberFormat="0" applyFill="0" applyAlignment="0" applyProtection="0"/>
    <xf numFmtId="0" fontId="69" fillId="0" borderId="11" applyNumberFormat="0" applyFill="0" applyAlignment="0" applyProtection="0"/>
    <xf numFmtId="0" fontId="70" fillId="0" borderId="12" applyNumberFormat="0" applyFill="0" applyAlignment="0" applyProtection="0"/>
    <xf numFmtId="0" fontId="70" fillId="0" borderId="0" applyNumberFormat="0" applyFill="0" applyBorder="0" applyAlignment="0" applyProtection="0"/>
    <xf numFmtId="0" fontId="121" fillId="0" borderId="0" applyNumberFormat="0" applyFill="0" applyBorder="0" applyAlignment="0" applyProtection="0"/>
    <xf numFmtId="0" fontId="71" fillId="4" borderId="0" applyNumberFormat="0" applyBorder="0" applyAlignment="0" applyProtection="0"/>
    <xf numFmtId="0" fontId="38" fillId="0" borderId="0"/>
    <xf numFmtId="0" fontId="38" fillId="0" borderId="0"/>
    <xf numFmtId="0" fontId="122" fillId="0" borderId="0"/>
    <xf numFmtId="0" fontId="4" fillId="0" borderId="0"/>
    <xf numFmtId="0" fontId="1" fillId="0" borderId="0"/>
    <xf numFmtId="0" fontId="4" fillId="0" borderId="0"/>
    <xf numFmtId="0" fontId="122" fillId="0" borderId="0"/>
    <xf numFmtId="0" fontId="4" fillId="2" borderId="13" applyNumberFormat="0" applyFont="0" applyAlignment="0" applyProtection="0"/>
    <xf numFmtId="0" fontId="72" fillId="0" borderId="0" applyNumberFormat="0" applyFill="0" applyBorder="0" applyAlignment="0" applyProtection="0"/>
    <xf numFmtId="9" fontId="96"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6" fillId="0" borderId="0" applyFont="0" applyFill="0" applyBorder="0" applyAlignment="0" applyProtection="0"/>
    <xf numFmtId="9" fontId="96" fillId="0" borderId="0" applyFont="0" applyFill="0" applyBorder="0" applyAlignment="0" applyProtection="0"/>
    <xf numFmtId="0" fontId="73" fillId="0" borderId="0" applyNumberFormat="0" applyFill="0" applyBorder="0" applyAlignment="0" applyProtection="0"/>
    <xf numFmtId="0" fontId="67" fillId="15" borderId="0" applyNumberFormat="0" applyBorder="0" applyAlignment="0" applyProtection="0"/>
    <xf numFmtId="0" fontId="67" fillId="11"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6" borderId="0" applyNumberFormat="0" applyBorder="0" applyAlignment="0" applyProtection="0"/>
    <xf numFmtId="0" fontId="74" fillId="0" borderId="14" applyNumberFormat="0" applyFill="0" applyAlignment="0" applyProtection="0"/>
    <xf numFmtId="0" fontId="75" fillId="14" borderId="5" applyNumberFormat="0" applyAlignment="0" applyProtection="0"/>
    <xf numFmtId="0" fontId="76" fillId="18" borderId="4" applyNumberFormat="0" applyAlignment="0" applyProtection="0"/>
    <xf numFmtId="0" fontId="77"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8" fillId="3" borderId="4" applyNumberFormat="0" applyAlignment="0" applyProtection="0"/>
    <xf numFmtId="0" fontId="79" fillId="0" borderId="16"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7" fillId="0" borderId="0"/>
    <xf numFmtId="0" fontId="15" fillId="0" borderId="0" applyNumberFormat="0" applyFill="0" applyBorder="0" applyAlignment="0" applyProtection="0"/>
    <xf numFmtId="0" fontId="4" fillId="0" borderId="0"/>
    <xf numFmtId="0" fontId="4" fillId="0" borderId="0"/>
    <xf numFmtId="182" fontId="4" fillId="0" borderId="0" applyFont="0" applyFill="0" applyBorder="0" applyAlignment="0" applyProtection="0"/>
    <xf numFmtId="182" fontId="38" fillId="0" borderId="0" applyFont="0" applyFill="0" applyBorder="0" applyAlignment="0" applyProtection="0"/>
    <xf numFmtId="0" fontId="38" fillId="0" borderId="0"/>
  </cellStyleXfs>
  <cellXfs count="532">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17" fillId="0" borderId="0" xfId="0" applyFont="1" applyAlignment="1">
      <alignment horizontal="left" vertical="center"/>
    </xf>
    <xf numFmtId="0" fontId="17" fillId="0" borderId="0" xfId="0" applyFont="1"/>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4" fontId="20" fillId="0" borderId="0" xfId="0" applyNumberFormat="1" applyFont="1" applyAlignment="1">
      <alignment horizontal="left"/>
    </xf>
    <xf numFmtId="1" fontId="10" fillId="0" borderId="0" xfId="0" applyNumberFormat="1" applyFont="1" applyAlignment="1">
      <alignment horizontal="center" vertical="top" wrapText="1"/>
    </xf>
    <xf numFmtId="0" fontId="21" fillId="0" borderId="0" xfId="0" applyFont="1" applyAlignment="1">
      <alignment horizontal="center" vertical="top" wrapText="1"/>
    </xf>
    <xf numFmtId="4" fontId="22" fillId="0" borderId="0" xfId="0" applyNumberFormat="1" applyFont="1" applyAlignment="1">
      <alignment horizontal="center"/>
    </xf>
    <xf numFmtId="4" fontId="23" fillId="0" borderId="0" xfId="0" applyNumberFormat="1" applyFont="1" applyAlignment="1">
      <alignment horizontal="left"/>
    </xf>
    <xf numFmtId="0" fontId="24" fillId="0" borderId="0" xfId="0" applyFont="1"/>
    <xf numFmtId="4" fontId="25" fillId="0" borderId="0" xfId="0" applyNumberFormat="1" applyFont="1" applyAlignment="1">
      <alignment vertical="top" wrapText="1"/>
    </xf>
    <xf numFmtId="4" fontId="29" fillId="0" borderId="0" xfId="0" applyNumberFormat="1" applyFont="1" applyAlignment="1">
      <alignment horizontal="left"/>
    </xf>
    <xf numFmtId="4" fontId="31" fillId="0" borderId="0" xfId="0" applyNumberFormat="1" applyFont="1" applyAlignment="1">
      <alignment horizontal="left"/>
    </xf>
    <xf numFmtId="0" fontId="28" fillId="0" borderId="0" xfId="0" applyFont="1" applyAlignment="1">
      <alignment horizontal="left" vertical="top" wrapText="1"/>
    </xf>
    <xf numFmtId="4" fontId="35" fillId="0" borderId="0" xfId="0" applyNumberFormat="1" applyFont="1" applyAlignment="1">
      <alignment horizontal="center"/>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5" fillId="0" borderId="0" xfId="0" applyFont="1" applyAlignment="1">
      <alignment vertical="top" wrapText="1"/>
    </xf>
    <xf numFmtId="0" fontId="26" fillId="0" borderId="0" xfId="2" applyNumberFormat="1" applyFont="1" applyAlignment="1">
      <alignment horizontal="center"/>
    </xf>
    <xf numFmtId="4" fontId="25" fillId="0" borderId="0" xfId="0" applyNumberFormat="1" applyFont="1" applyAlignment="1">
      <alignment horizontal="right" wrapText="1"/>
    </xf>
    <xf numFmtId="0" fontId="28" fillId="0" borderId="0" xfId="0" applyFont="1" applyAlignment="1">
      <alignment vertical="top" wrapText="1"/>
    </xf>
    <xf numFmtId="4" fontId="4" fillId="0" borderId="0" xfId="0" applyNumberFormat="1" applyFont="1" applyAlignment="1">
      <alignment horizontal="right" wrapText="1"/>
    </xf>
    <xf numFmtId="4" fontId="28" fillId="0" borderId="0" xfId="0" applyNumberFormat="1" applyFont="1" applyAlignment="1">
      <alignment vertical="top" wrapText="1"/>
    </xf>
    <xf numFmtId="0" fontId="25" fillId="0" borderId="0" xfId="0" applyFont="1" applyAlignment="1">
      <alignment horizontal="left" vertical="top" wrapText="1"/>
    </xf>
    <xf numFmtId="0" fontId="4" fillId="0" borderId="0" xfId="0" applyFont="1" applyAlignment="1">
      <alignment horizontal="left" vertical="top" wrapText="1"/>
    </xf>
    <xf numFmtId="4" fontId="41" fillId="0" borderId="0" xfId="0" applyNumberFormat="1" applyFont="1" applyAlignment="1">
      <alignment horizontal="center"/>
    </xf>
    <xf numFmtId="0" fontId="10" fillId="0" borderId="0" xfId="0" applyFont="1" applyAlignment="1">
      <alignment horizontal="center"/>
    </xf>
    <xf numFmtId="4" fontId="40" fillId="0" borderId="0" xfId="1" applyNumberFormat="1" applyFont="1" applyAlignment="1">
      <alignment horizontal="right" wrapText="1"/>
    </xf>
    <xf numFmtId="9" fontId="10" fillId="0" borderId="0" xfId="0" applyNumberFormat="1" applyFont="1" applyAlignment="1">
      <alignment horizontal="center" wrapText="1"/>
    </xf>
    <xf numFmtId="0" fontId="49" fillId="0" borderId="0" xfId="0" applyFont="1"/>
    <xf numFmtId="4" fontId="50" fillId="0" borderId="0" xfId="0" applyNumberFormat="1" applyFont="1" applyAlignment="1">
      <alignment vertical="top" wrapText="1"/>
    </xf>
    <xf numFmtId="0" fontId="52"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21" fillId="0" borderId="0" xfId="0" applyNumberFormat="1" applyFont="1" applyAlignment="1">
      <alignment horizontal="center" vertical="center"/>
    </xf>
    <xf numFmtId="4" fontId="53" fillId="0" borderId="0" xfId="0" applyNumberFormat="1" applyFont="1"/>
    <xf numFmtId="0" fontId="48" fillId="0" borderId="0" xfId="0" applyFont="1" applyAlignment="1">
      <alignment horizontal="center" vertical="center"/>
    </xf>
    <xf numFmtId="0" fontId="48" fillId="0" borderId="0" xfId="0" applyFont="1" applyAlignment="1">
      <alignment horizontal="right" vertical="center"/>
    </xf>
    <xf numFmtId="0" fontId="53" fillId="0" borderId="0" xfId="0" applyFont="1"/>
    <xf numFmtId="0" fontId="55" fillId="0" borderId="0" xfId="0" applyFont="1" applyAlignment="1">
      <alignment horizontal="left" vertical="center"/>
    </xf>
    <xf numFmtId="4" fontId="55" fillId="0" borderId="0" xfId="0" applyNumberFormat="1" applyFont="1" applyAlignment="1">
      <alignment horizontal="left" vertical="center"/>
    </xf>
    <xf numFmtId="4" fontId="56" fillId="0" borderId="0" xfId="0" applyNumberFormat="1" applyFont="1" applyAlignment="1">
      <alignment horizontal="left" vertical="center"/>
    </xf>
    <xf numFmtId="4" fontId="57"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8" fillId="0" borderId="2" xfId="1" applyNumberFormat="1" applyFont="1" applyBorder="1" applyAlignment="1">
      <alignment horizontal="right" vertical="center" wrapText="1"/>
    </xf>
    <xf numFmtId="4" fontId="60" fillId="0" borderId="0" xfId="0" applyNumberFormat="1" applyFont="1" applyAlignment="1">
      <alignment horizontal="left"/>
    </xf>
    <xf numFmtId="166" fontId="61" fillId="0" borderId="0" xfId="0" applyNumberFormat="1" applyFont="1"/>
    <xf numFmtId="0" fontId="14" fillId="0" borderId="0" xfId="0" applyFont="1" applyAlignment="1">
      <alignment horizontal="left" vertical="center"/>
    </xf>
    <xf numFmtId="4" fontId="25"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6" fillId="0" borderId="0" xfId="2" applyNumberFormat="1" applyFont="1" applyAlignment="1">
      <alignment horizontal="center" vertical="center"/>
    </xf>
    <xf numFmtId="9" fontId="26" fillId="0" borderId="0" xfId="2" applyFont="1" applyAlignment="1">
      <alignment horizontal="center" vertical="center"/>
    </xf>
    <xf numFmtId="0" fontId="33"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2" fillId="0" borderId="0" xfId="0" applyFont="1" applyAlignment="1">
      <alignment horizontal="center" vertical="center" wrapText="1"/>
    </xf>
    <xf numFmtId="0" fontId="33" fillId="0" borderId="0" xfId="0" applyFont="1" applyAlignment="1">
      <alignment vertical="center" wrapText="1"/>
    </xf>
    <xf numFmtId="0" fontId="0" fillId="0" borderId="0" xfId="0" applyAlignment="1">
      <alignment vertical="center"/>
    </xf>
    <xf numFmtId="0" fontId="49"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33" fillId="0" borderId="0" xfId="1" applyNumberFormat="1" applyFont="1" applyAlignment="1">
      <alignment horizontal="right" vertical="center"/>
    </xf>
    <xf numFmtId="4" fontId="4" fillId="0" borderId="0" xfId="0" applyNumberFormat="1" applyFont="1" applyAlignment="1">
      <alignment vertical="center" wrapText="1"/>
    </xf>
    <xf numFmtId="165" fontId="28" fillId="0" borderId="0" xfId="1" applyNumberFormat="1" applyFont="1" applyAlignment="1">
      <alignment vertical="center" wrapText="1"/>
    </xf>
    <xf numFmtId="165" fontId="33" fillId="0" borderId="0" xfId="1" applyNumberFormat="1" applyFont="1" applyAlignment="1">
      <alignment vertical="center"/>
    </xf>
    <xf numFmtId="4" fontId="25" fillId="0" borderId="0" xfId="0" applyNumberFormat="1" applyFont="1" applyAlignment="1">
      <alignment vertical="center" wrapText="1"/>
    </xf>
    <xf numFmtId="4" fontId="25" fillId="0" borderId="0" xfId="1" applyNumberFormat="1" applyFont="1" applyAlignment="1">
      <alignment vertical="center" wrapText="1"/>
    </xf>
    <xf numFmtId="4" fontId="28" fillId="0" borderId="0" xfId="1" applyNumberFormat="1" applyFont="1" applyAlignment="1">
      <alignment horizontal="right" vertical="center" wrapText="1"/>
    </xf>
    <xf numFmtId="4" fontId="33"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8"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3" fillId="0" borderId="0" xfId="0" applyNumberFormat="1" applyFont="1" applyAlignment="1">
      <alignment horizontal="right" vertical="center" wrapText="1"/>
    </xf>
    <xf numFmtId="4" fontId="28" fillId="0" borderId="0" xfId="0" applyNumberFormat="1" applyFont="1" applyAlignment="1">
      <alignment horizontal="right" vertical="center" wrapText="1"/>
    </xf>
    <xf numFmtId="165" fontId="28" fillId="0" borderId="0" xfId="1" applyNumberFormat="1" applyFont="1" applyAlignment="1">
      <alignment horizontal="right" vertical="center"/>
    </xf>
    <xf numFmtId="0" fontId="0" fillId="0" borderId="0" xfId="0" applyAlignment="1">
      <alignment horizontal="right" vertical="center"/>
    </xf>
    <xf numFmtId="0" fontId="49" fillId="0" borderId="0" xfId="0" applyFont="1" applyAlignment="1">
      <alignment horizontal="right" vertical="center"/>
    </xf>
    <xf numFmtId="0" fontId="4" fillId="0" borderId="0" xfId="0" applyFont="1" applyAlignment="1">
      <alignment horizontal="right" vertical="center"/>
    </xf>
    <xf numFmtId="165" fontId="28" fillId="0" borderId="0" xfId="1" applyNumberFormat="1" applyFont="1" applyAlignment="1">
      <alignment horizontal="right" vertical="center" wrapText="1"/>
    </xf>
    <xf numFmtId="165" fontId="26" fillId="0" borderId="0" xfId="1" applyNumberFormat="1" applyFont="1" applyAlignment="1">
      <alignment horizontal="right" vertical="center"/>
    </xf>
    <xf numFmtId="4" fontId="25" fillId="0" borderId="0" xfId="1" applyNumberFormat="1" applyFont="1" applyAlignment="1">
      <alignment horizontal="right" vertical="center" wrapText="1"/>
    </xf>
    <xf numFmtId="0" fontId="49" fillId="0" borderId="0" xfId="0" applyFont="1" applyAlignment="1">
      <alignment horizontal="center" vertical="center"/>
    </xf>
    <xf numFmtId="0" fontId="26" fillId="0" borderId="0" xfId="0" applyFont="1" applyAlignment="1">
      <alignment horizontal="center" vertical="center"/>
    </xf>
    <xf numFmtId="0" fontId="33" fillId="0" borderId="0" xfId="0" applyFont="1" applyAlignment="1">
      <alignment horizontal="center" vertical="center"/>
    </xf>
    <xf numFmtId="4" fontId="40" fillId="0" borderId="0" xfId="1" applyNumberFormat="1" applyFont="1" applyAlignment="1">
      <alignment horizontal="right" vertical="center" wrapText="1"/>
    </xf>
    <xf numFmtId="4" fontId="25"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20" fillId="0" borderId="0" xfId="1" applyNumberFormat="1" applyFont="1" applyAlignment="1">
      <alignment horizontal="right" vertical="center"/>
    </xf>
    <xf numFmtId="4" fontId="28" fillId="0" borderId="0" xfId="1" applyNumberFormat="1" applyFont="1" applyAlignment="1">
      <alignment vertical="center"/>
    </xf>
    <xf numFmtId="4" fontId="10" fillId="0" borderId="0" xfId="1" applyNumberFormat="1" applyFont="1" applyAlignment="1">
      <alignment horizontal="right" vertical="center"/>
    </xf>
    <xf numFmtId="165" fontId="25" fillId="0" borderId="0" xfId="1" applyNumberFormat="1" applyFont="1" applyAlignment="1">
      <alignment horizontal="right" vertical="center"/>
    </xf>
    <xf numFmtId="4" fontId="10" fillId="0" borderId="0" xfId="1" applyNumberFormat="1" applyFont="1" applyAlignment="1">
      <alignment vertical="center" wrapText="1"/>
    </xf>
    <xf numFmtId="4" fontId="25" fillId="0" borderId="0" xfId="0" applyNumberFormat="1" applyFont="1" applyAlignment="1">
      <alignment vertical="center"/>
    </xf>
    <xf numFmtId="2" fontId="4" fillId="0" borderId="0" xfId="0" applyNumberFormat="1" applyFont="1" applyAlignment="1">
      <alignment vertical="center"/>
    </xf>
    <xf numFmtId="165" fontId="20" fillId="0" borderId="0" xfId="1" applyNumberFormat="1" applyFont="1" applyAlignment="1">
      <alignment vertical="center"/>
    </xf>
    <xf numFmtId="165" fontId="10" fillId="0" borderId="0" xfId="1" applyNumberFormat="1" applyFont="1" applyAlignment="1">
      <alignment vertical="center"/>
    </xf>
    <xf numFmtId="165" fontId="41" fillId="0" borderId="0" xfId="1" applyNumberFormat="1" applyFont="1" applyAlignment="1">
      <alignment vertical="center"/>
    </xf>
    <xf numFmtId="4" fontId="33" fillId="0" borderId="0" xfId="1" applyNumberFormat="1" applyFont="1" applyAlignment="1">
      <alignment vertical="center"/>
    </xf>
    <xf numFmtId="165" fontId="51" fillId="0" borderId="0" xfId="1" applyNumberFormat="1" applyFont="1" applyAlignment="1">
      <alignment vertical="center"/>
    </xf>
    <xf numFmtId="164" fontId="4" fillId="0" borderId="0" xfId="1" applyNumberFormat="1" applyFont="1" applyAlignment="1">
      <alignment vertical="center" wrapText="1"/>
    </xf>
    <xf numFmtId="0" fontId="62" fillId="0" borderId="0" xfId="0" applyFont="1" applyAlignment="1">
      <alignment horizontal="center" vertical="center"/>
    </xf>
    <xf numFmtId="49" fontId="10" fillId="0" borderId="0" xfId="0" applyNumberFormat="1" applyFont="1" applyAlignment="1">
      <alignment horizontal="center" vertical="center" wrapText="1"/>
    </xf>
    <xf numFmtId="4" fontId="26" fillId="0" borderId="0" xfId="0" applyNumberFormat="1" applyFont="1" applyAlignment="1">
      <alignment horizontal="right" vertical="center"/>
    </xf>
    <xf numFmtId="4" fontId="0" fillId="0" borderId="0" xfId="0" applyNumberFormat="1" applyAlignment="1">
      <alignment wrapText="1"/>
    </xf>
    <xf numFmtId="4" fontId="30" fillId="0" borderId="0" xfId="0" applyNumberFormat="1" applyFont="1" applyAlignment="1">
      <alignment horizontal="center" vertical="center" wrapText="1"/>
    </xf>
    <xf numFmtId="4" fontId="36" fillId="0" borderId="0" xfId="3" applyNumberFormat="1" applyAlignment="1">
      <alignment wrapText="1"/>
    </xf>
    <xf numFmtId="4" fontId="39" fillId="0" borderId="0" xfId="4" applyNumberFormat="1" applyFont="1" applyAlignment="1">
      <alignment horizontal="left" vertical="top" wrapText="1"/>
    </xf>
    <xf numFmtId="4" fontId="45" fillId="0" borderId="0" xfId="0" applyNumberFormat="1" applyFont="1" applyAlignment="1">
      <alignment wrapText="1"/>
    </xf>
    <xf numFmtId="0" fontId="45" fillId="0" borderId="0" xfId="0" applyFont="1"/>
    <xf numFmtId="0" fontId="63" fillId="0" borderId="0" xfId="0" applyFont="1"/>
    <xf numFmtId="4" fontId="29" fillId="0" borderId="0" xfId="0" applyNumberFormat="1" applyFont="1" applyAlignment="1">
      <alignment horizontal="center"/>
    </xf>
    <xf numFmtId="4" fontId="29" fillId="0" borderId="0" xfId="0" applyNumberFormat="1" applyFont="1" applyAlignment="1">
      <alignment horizontal="right" vertical="center"/>
    </xf>
    <xf numFmtId="4" fontId="36" fillId="0" borderId="0" xfId="5" applyNumberFormat="1" applyFont="1" applyAlignment="1">
      <alignment wrapText="1"/>
    </xf>
    <xf numFmtId="4" fontId="64" fillId="0" borderId="0" xfId="5" applyNumberFormat="1" applyFont="1" applyAlignment="1">
      <alignment wrapText="1"/>
    </xf>
    <xf numFmtId="0" fontId="37" fillId="0" borderId="0" xfId="0" applyFont="1" applyAlignment="1">
      <alignment horizontal="left" vertical="top" wrapText="1"/>
    </xf>
    <xf numFmtId="165" fontId="34" fillId="0" borderId="0" xfId="1" applyNumberFormat="1" applyFont="1" applyAlignment="1">
      <alignment horizontal="right" vertical="center"/>
    </xf>
    <xf numFmtId="4" fontId="0" fillId="0" borderId="0" xfId="0" applyNumberFormat="1"/>
    <xf numFmtId="4" fontId="45" fillId="0" borderId="0" xfId="0" applyNumberFormat="1" applyFont="1" applyAlignment="1">
      <alignment horizontal="left" wrapText="1"/>
    </xf>
    <xf numFmtId="4" fontId="26" fillId="0" borderId="0" xfId="0" applyNumberFormat="1" applyFont="1" applyAlignment="1">
      <alignment horizontal="right"/>
    </xf>
    <xf numFmtId="0" fontId="10" fillId="0" borderId="0" xfId="0" applyFont="1" applyAlignment="1">
      <alignment horizontal="left" vertical="top"/>
    </xf>
    <xf numFmtId="4" fontId="48" fillId="0" borderId="2" xfId="1" applyNumberFormat="1" applyFont="1" applyBorder="1" applyAlignment="1">
      <alignment horizontal="center" vertical="center" wrapText="1"/>
    </xf>
    <xf numFmtId="2" fontId="25" fillId="0" borderId="0" xfId="0" applyNumberFormat="1" applyFont="1"/>
    <xf numFmtId="0" fontId="0" fillId="0" borderId="0" xfId="0" applyAlignment="1">
      <alignment horizontal="right"/>
    </xf>
    <xf numFmtId="0" fontId="4" fillId="0" borderId="0" xfId="0" applyFont="1" applyAlignment="1">
      <alignment horizontal="left" vertical="center" wrapText="1"/>
    </xf>
    <xf numFmtId="4" fontId="51" fillId="0" borderId="0" xfId="0" applyNumberFormat="1" applyFont="1" applyAlignment="1">
      <alignment horizontal="left"/>
    </xf>
    <xf numFmtId="4" fontId="40" fillId="0" borderId="0" xfId="1" applyNumberFormat="1" applyFont="1" applyAlignment="1">
      <alignment horizontal="right" vertical="center"/>
    </xf>
    <xf numFmtId="4" fontId="48" fillId="0" borderId="0" xfId="1" applyNumberFormat="1" applyFont="1" applyAlignment="1">
      <alignment horizontal="right" vertical="center" wrapText="1"/>
    </xf>
    <xf numFmtId="4" fontId="19" fillId="0" borderId="0" xfId="0" applyNumberFormat="1" applyFont="1"/>
    <xf numFmtId="0" fontId="53" fillId="0" borderId="0" xfId="0" applyFont="1" applyAlignment="1">
      <alignment horizontal="left" vertical="center" wrapText="1"/>
    </xf>
    <xf numFmtId="4" fontId="48" fillId="0" borderId="1" xfId="0" applyNumberFormat="1" applyFont="1" applyBorder="1" applyAlignment="1">
      <alignment horizontal="center" vertical="center"/>
    </xf>
    <xf numFmtId="4" fontId="48" fillId="0" borderId="1" xfId="1" applyNumberFormat="1" applyFont="1" applyBorder="1" applyAlignment="1">
      <alignment horizontal="center" vertical="center"/>
    </xf>
    <xf numFmtId="4" fontId="54" fillId="0" borderId="1" xfId="0" applyNumberFormat="1" applyFont="1" applyBorder="1" applyAlignment="1">
      <alignment horizontal="center" vertical="center"/>
    </xf>
    <xf numFmtId="4" fontId="14" fillId="0" borderId="0" xfId="1" applyNumberFormat="1" applyFont="1" applyAlignment="1">
      <alignment horizontal="right" vertical="center"/>
    </xf>
    <xf numFmtId="4" fontId="85" fillId="0" borderId="0" xfId="0" applyNumberFormat="1" applyFont="1" applyAlignment="1">
      <alignment horizontal="center" wrapText="1"/>
    </xf>
    <xf numFmtId="165" fontId="86" fillId="0" borderId="0" xfId="1" applyNumberFormat="1" applyFont="1"/>
    <xf numFmtId="0" fontId="10" fillId="0" borderId="0" xfId="6" applyFont="1" applyAlignment="1">
      <alignment horizontal="center" vertical="top"/>
    </xf>
    <xf numFmtId="0" fontId="10" fillId="0" borderId="0" xfId="6" applyFont="1" applyAlignment="1">
      <alignment wrapText="1"/>
    </xf>
    <xf numFmtId="4" fontId="4" fillId="0" borderId="0" xfId="6" applyNumberFormat="1" applyFont="1" applyAlignment="1">
      <alignment horizontal="right" wrapText="1"/>
    </xf>
    <xf numFmtId="165" fontId="10" fillId="0" borderId="0" xfId="16" applyNumberFormat="1" applyFont="1" applyAlignment="1">
      <alignment horizontal="right"/>
    </xf>
    <xf numFmtId="165" fontId="4" fillId="0" borderId="0" xfId="16" applyNumberFormat="1" applyFont="1" applyAlignment="1">
      <alignment horizontal="right"/>
    </xf>
    <xf numFmtId="0" fontId="53" fillId="0" borderId="0" xfId="0" applyFont="1" applyAlignment="1">
      <alignment horizontal="center"/>
    </xf>
    <xf numFmtId="4" fontId="4" fillId="0" borderId="0" xfId="6" applyNumberFormat="1" applyFont="1" applyAlignment="1">
      <alignment vertical="top" wrapText="1"/>
    </xf>
    <xf numFmtId="0" fontId="21" fillId="0" borderId="0" xfId="0" applyFont="1" applyAlignment="1">
      <alignment horizontal="center" vertical="center" wrapText="1"/>
    </xf>
    <xf numFmtId="165" fontId="86" fillId="0" borderId="0" xfId="1" applyNumberFormat="1" applyFont="1" applyAlignment="1">
      <alignment horizontal="right" vertical="center"/>
    </xf>
    <xf numFmtId="4" fontId="87" fillId="0" borderId="0" xfId="1" applyNumberFormat="1" applyFont="1" applyAlignment="1">
      <alignment horizontal="right" vertical="center" wrapText="1"/>
    </xf>
    <xf numFmtId="0" fontId="38" fillId="0" borderId="0" xfId="0" applyFont="1" applyAlignment="1">
      <alignment vertical="top" wrapText="1"/>
    </xf>
    <xf numFmtId="0" fontId="89" fillId="0" borderId="0" xfId="0" applyFont="1"/>
    <xf numFmtId="4" fontId="20" fillId="0" borderId="0" xfId="0" applyNumberFormat="1" applyFont="1" applyAlignment="1">
      <alignment vertical="top" wrapText="1"/>
    </xf>
    <xf numFmtId="165" fontId="53" fillId="0" borderId="0" xfId="0" applyNumberFormat="1" applyFont="1"/>
    <xf numFmtId="0" fontId="48" fillId="0" borderId="0" xfId="6" applyFont="1" applyAlignment="1">
      <alignment wrapText="1"/>
    </xf>
    <xf numFmtId="0" fontId="64" fillId="0" borderId="0" xfId="0" applyFont="1" applyAlignment="1">
      <alignment horizontal="left" wrapText="1"/>
    </xf>
    <xf numFmtId="170" fontId="0" fillId="0" borderId="0" xfId="0" applyNumberFormat="1"/>
    <xf numFmtId="0" fontId="92" fillId="0" borderId="0" xfId="0" applyFont="1" applyAlignment="1">
      <alignment vertical="top" wrapText="1"/>
    </xf>
    <xf numFmtId="0" fontId="25" fillId="19" borderId="0" xfId="0" applyFont="1" applyFill="1" applyAlignment="1">
      <alignment vertical="top" wrapText="1"/>
    </xf>
    <xf numFmtId="0" fontId="10" fillId="19" borderId="0" xfId="0" applyFont="1" applyFill="1" applyAlignment="1">
      <alignment horizontal="center" vertical="center" wrapText="1"/>
    </xf>
    <xf numFmtId="4" fontId="4" fillId="19" borderId="0" xfId="1" applyNumberFormat="1" applyFont="1" applyFill="1" applyAlignment="1">
      <alignment horizontal="right" vertical="center" wrapText="1"/>
    </xf>
    <xf numFmtId="0" fontId="26" fillId="19" borderId="0" xfId="2" applyNumberFormat="1" applyFont="1" applyFill="1" applyAlignment="1">
      <alignment horizontal="center"/>
    </xf>
    <xf numFmtId="4" fontId="25" fillId="19" borderId="0" xfId="0" applyNumberFormat="1" applyFont="1" applyFill="1" applyAlignment="1">
      <alignment horizontal="right" wrapText="1"/>
    </xf>
    <xf numFmtId="0" fontId="26" fillId="19" borderId="0" xfId="2" applyNumberFormat="1" applyFont="1" applyFill="1" applyAlignment="1">
      <alignment horizontal="center" vertical="center"/>
    </xf>
    <xf numFmtId="4" fontId="4" fillId="19" borderId="0" xfId="0" applyNumberFormat="1" applyFont="1" applyFill="1" applyAlignment="1">
      <alignment horizontal="right" vertical="center" wrapText="1"/>
    </xf>
    <xf numFmtId="9" fontId="4" fillId="0" borderId="0" xfId="2" applyFont="1" applyAlignment="1">
      <alignment horizontal="right" vertical="center" wrapText="1"/>
    </xf>
    <xf numFmtId="9" fontId="38" fillId="0" borderId="0" xfId="2" applyFont="1" applyAlignment="1">
      <alignment horizontal="right" vertical="center"/>
    </xf>
    <xf numFmtId="4" fontId="92" fillId="0" borderId="0" xfId="0" applyNumberFormat="1" applyFont="1" applyAlignment="1">
      <alignment vertical="top" wrapText="1"/>
    </xf>
    <xf numFmtId="0" fontId="92" fillId="0" borderId="0" xfId="0" applyFont="1" applyAlignment="1">
      <alignment horizontal="left" vertical="top" wrapText="1"/>
    </xf>
    <xf numFmtId="0" fontId="4" fillId="0" borderId="0" xfId="3" applyFont="1" applyAlignment="1">
      <alignment vertical="top" wrapText="1"/>
    </xf>
    <xf numFmtId="0" fontId="38" fillId="0" borderId="0" xfId="0" applyFont="1" applyAlignment="1">
      <alignment horizontal="left" vertical="top" wrapText="1"/>
    </xf>
    <xf numFmtId="9" fontId="33" fillId="0" borderId="0" xfId="0" applyNumberFormat="1" applyFont="1" applyAlignment="1">
      <alignment horizontal="center" vertical="center" wrapText="1"/>
    </xf>
    <xf numFmtId="0" fontId="4" fillId="0" borderId="0" xfId="6" applyFont="1" applyAlignment="1">
      <alignment vertical="top" wrapText="1"/>
    </xf>
    <xf numFmtId="165" fontId="4" fillId="0" borderId="0" xfId="16" applyNumberFormat="1" applyFont="1" applyAlignment="1">
      <alignment horizontal="right" wrapText="1"/>
    </xf>
    <xf numFmtId="4" fontId="4" fillId="0" borderId="0" xfId="36" applyNumberFormat="1" applyFont="1" applyAlignment="1">
      <alignment wrapText="1"/>
    </xf>
    <xf numFmtId="4" fontId="4" fillId="0" borderId="0" xfId="6" applyNumberFormat="1" applyFont="1" applyAlignment="1">
      <alignment wrapText="1"/>
    </xf>
    <xf numFmtId="0" fontId="4" fillId="0" borderId="0" xfId="6" applyFont="1" applyAlignment="1">
      <alignment horizontal="left" vertical="top" wrapText="1"/>
    </xf>
    <xf numFmtId="4" fontId="4" fillId="0" borderId="0" xfId="6" applyNumberFormat="1" applyFont="1" applyAlignment="1">
      <alignment horizontal="right"/>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4" fillId="0" borderId="0" xfId="51" applyAlignment="1">
      <alignment vertical="top" wrapText="1"/>
    </xf>
    <xf numFmtId="0" fontId="10" fillId="0" borderId="0" xfId="51" applyFont="1" applyAlignment="1">
      <alignment wrapText="1"/>
    </xf>
    <xf numFmtId="4" fontId="4" fillId="0" borderId="0" xfId="51" applyNumberFormat="1" applyAlignment="1">
      <alignment horizontal="right" wrapText="1"/>
    </xf>
    <xf numFmtId="165" fontId="10" fillId="0" borderId="0" xfId="57" applyNumberFormat="1" applyFont="1" applyAlignment="1">
      <alignment horizontal="right"/>
    </xf>
    <xf numFmtId="9" fontId="10" fillId="0" borderId="0" xfId="6" applyNumberFormat="1" applyFont="1" applyAlignment="1">
      <alignment wrapText="1"/>
    </xf>
    <xf numFmtId="165" fontId="48" fillId="0" borderId="0" xfId="16" applyNumberFormat="1" applyFont="1" applyAlignment="1">
      <alignment horizontal="right"/>
    </xf>
    <xf numFmtId="165" fontId="48" fillId="0" borderId="0" xfId="0" applyNumberFormat="1" applyFont="1"/>
    <xf numFmtId="0" fontId="19" fillId="0" borderId="0" xfId="0" applyFont="1"/>
    <xf numFmtId="0" fontId="15" fillId="0" borderId="0" xfId="0" applyFont="1" applyAlignment="1">
      <alignment horizontal="left" vertical="center" wrapText="1"/>
    </xf>
    <xf numFmtId="1" fontId="10" fillId="0" borderId="0" xfId="6" applyNumberFormat="1" applyFont="1" applyAlignment="1">
      <alignment horizontal="center" vertical="top"/>
    </xf>
    <xf numFmtId="0" fontId="91" fillId="0" borderId="0" xfId="0" applyFont="1" applyAlignment="1">
      <alignment horizontal="center" vertical="center" wrapText="1"/>
    </xf>
    <xf numFmtId="4" fontId="0" fillId="0" borderId="0" xfId="0" applyNumberFormat="1" applyBorder="1" applyAlignment="1">
      <alignment wrapText="1"/>
    </xf>
    <xf numFmtId="4" fontId="59" fillId="0" borderId="0" xfId="0" applyNumberFormat="1" applyFont="1" applyBorder="1" applyAlignment="1">
      <alignment horizontal="center"/>
    </xf>
    <xf numFmtId="0" fontId="25" fillId="0" borderId="20" xfId="0" applyFont="1" applyBorder="1" applyAlignment="1">
      <alignment horizontal="center" vertical="top"/>
    </xf>
    <xf numFmtId="0" fontId="25" fillId="0" borderId="20" xfId="0" applyFont="1" applyBorder="1" applyAlignment="1">
      <alignment horizontal="center" vertical="center"/>
    </xf>
    <xf numFmtId="4" fontId="25" fillId="0" borderId="20" xfId="0" applyNumberFormat="1" applyFont="1" applyBorder="1" applyAlignment="1">
      <alignment horizontal="center" vertical="center"/>
    </xf>
    <xf numFmtId="2" fontId="25" fillId="0" borderId="20" xfId="0" applyNumberFormat="1" applyFont="1" applyBorder="1" applyAlignment="1">
      <alignment horizontal="center" vertical="center"/>
    </xf>
    <xf numFmtId="2" fontId="26" fillId="0" borderId="20" xfId="0" applyNumberFormat="1" applyFont="1" applyBorder="1" applyAlignment="1">
      <alignment horizontal="center" vertical="center"/>
    </xf>
    <xf numFmtId="0" fontId="26" fillId="0" borderId="23" xfId="0" applyFont="1" applyBorder="1" applyAlignment="1">
      <alignment horizontal="center" vertical="top"/>
    </xf>
    <xf numFmtId="0" fontId="25" fillId="0" borderId="23" xfId="0" applyFont="1" applyBorder="1" applyAlignment="1">
      <alignment horizontal="center" vertical="center"/>
    </xf>
    <xf numFmtId="4" fontId="25" fillId="0" borderId="23" xfId="0" applyNumberFormat="1" applyFont="1" applyBorder="1" applyAlignment="1">
      <alignment horizontal="right" vertical="center"/>
    </xf>
    <xf numFmtId="2" fontId="25" fillId="0" borderId="23" xfId="0" applyNumberFormat="1" applyFont="1" applyBorder="1" applyAlignment="1">
      <alignment horizontal="center" vertical="center"/>
    </xf>
    <xf numFmtId="2" fontId="26" fillId="0" borderId="23" xfId="0" applyNumberFormat="1" applyFont="1" applyBorder="1" applyAlignment="1">
      <alignment horizontal="center" vertical="center"/>
    </xf>
    <xf numFmtId="0" fontId="26" fillId="0" borderId="0" xfId="0" applyFont="1" applyBorder="1" applyAlignment="1">
      <alignment horizontal="center" vertical="top"/>
    </xf>
    <xf numFmtId="0" fontId="25" fillId="0" borderId="0" xfId="0" applyFont="1" applyBorder="1" applyAlignment="1">
      <alignment horizontal="center" vertical="center"/>
    </xf>
    <xf numFmtId="4" fontId="25" fillId="0" borderId="0" xfId="0" applyNumberFormat="1" applyFont="1" applyBorder="1" applyAlignment="1">
      <alignment horizontal="right" vertical="center"/>
    </xf>
    <xf numFmtId="2" fontId="25" fillId="0" borderId="0" xfId="0" applyNumberFormat="1" applyFont="1" applyBorder="1" applyAlignment="1">
      <alignment horizontal="center" vertical="center"/>
    </xf>
    <xf numFmtId="2" fontId="26" fillId="0" borderId="0" xfId="0" applyNumberFormat="1" applyFont="1" applyBorder="1" applyAlignment="1">
      <alignment horizontal="center" vertical="center"/>
    </xf>
    <xf numFmtId="0" fontId="14" fillId="0" borderId="2" xfId="0" applyFont="1" applyBorder="1" applyAlignment="1">
      <alignment horizontal="center" vertical="center"/>
    </xf>
    <xf numFmtId="0" fontId="14" fillId="0" borderId="2" xfId="0" applyFont="1" applyBorder="1" applyAlignment="1">
      <alignment horizontal="left" vertical="center"/>
    </xf>
    <xf numFmtId="9" fontId="10" fillId="0" borderId="2" xfId="0" applyNumberFormat="1" applyFont="1" applyBorder="1" applyAlignment="1">
      <alignment horizontal="center" vertical="center" wrapText="1"/>
    </xf>
    <xf numFmtId="4" fontId="4" fillId="0" borderId="2" xfId="1" applyNumberFormat="1" applyFont="1" applyBorder="1" applyAlignment="1">
      <alignment horizontal="right" vertical="center" wrapText="1"/>
    </xf>
    <xf numFmtId="0" fontId="25" fillId="0" borderId="27" xfId="0" applyFont="1" applyBorder="1" applyAlignment="1">
      <alignment horizontal="center" vertical="center"/>
    </xf>
    <xf numFmtId="0" fontId="14" fillId="0" borderId="2" xfId="0" applyFont="1" applyBorder="1" applyAlignment="1">
      <alignment horizontal="left" vertical="center" wrapText="1"/>
    </xf>
    <xf numFmtId="0" fontId="125" fillId="0" borderId="0" xfId="0" applyFont="1"/>
    <xf numFmtId="4" fontId="4" fillId="0" borderId="2" xfId="1" applyNumberFormat="1" applyFont="1" applyBorder="1" applyAlignment="1">
      <alignment vertical="center" wrapText="1"/>
    </xf>
    <xf numFmtId="1" fontId="10" fillId="0" borderId="2" xfId="0" applyNumberFormat="1" applyFont="1" applyBorder="1" applyAlignment="1">
      <alignment horizontal="center" vertical="top" wrapText="1"/>
    </xf>
    <xf numFmtId="0" fontId="10" fillId="0" borderId="2" xfId="0" applyFont="1" applyBorder="1" applyAlignment="1">
      <alignment horizontal="center" vertical="center" wrapText="1"/>
    </xf>
    <xf numFmtId="0" fontId="48" fillId="0" borderId="2" xfId="0" applyFont="1" applyBorder="1"/>
    <xf numFmtId="4" fontId="20" fillId="0" borderId="0" xfId="0" applyNumberFormat="1" applyFont="1" applyAlignment="1">
      <alignment horizontal="left" vertical="top" wrapText="1"/>
    </xf>
    <xf numFmtId="4" fontId="0" fillId="0" borderId="0" xfId="0" applyNumberFormat="1" applyAlignment="1"/>
    <xf numFmtId="181" fontId="4" fillId="0" borderId="0" xfId="0" applyNumberFormat="1" applyFont="1"/>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xf>
    <xf numFmtId="0" fontId="14" fillId="0" borderId="28" xfId="0" applyFont="1" applyBorder="1" applyAlignment="1">
      <alignment horizontal="center" vertical="center"/>
    </xf>
    <xf numFmtId="0" fontId="14" fillId="0" borderId="28" xfId="0" applyFont="1" applyBorder="1" applyAlignment="1">
      <alignment horizontal="center" vertical="center" wrapText="1"/>
    </xf>
    <xf numFmtId="0" fontId="16" fillId="0" borderId="0" xfId="0" applyFont="1" applyAlignment="1">
      <alignment horizontal="left" vertical="center" wrapText="1"/>
    </xf>
    <xf numFmtId="180" fontId="14" fillId="0" borderId="0" xfId="1" applyNumberFormat="1" applyFont="1" applyAlignment="1">
      <alignment horizontal="right" vertical="center"/>
    </xf>
    <xf numFmtId="0" fontId="4" fillId="0" borderId="0" xfId="61" applyAlignment="1">
      <alignment vertical="top" wrapText="1"/>
    </xf>
    <xf numFmtId="0" fontId="10" fillId="0" borderId="0" xfId="61" applyFont="1" applyAlignment="1">
      <alignment wrapText="1"/>
    </xf>
    <xf numFmtId="4" fontId="4" fillId="0" borderId="0" xfId="61" applyNumberFormat="1" applyAlignment="1">
      <alignment wrapText="1"/>
    </xf>
    <xf numFmtId="165" fontId="4" fillId="0" borderId="0" xfId="66" applyNumberFormat="1" applyAlignment="1">
      <alignment horizontal="right"/>
    </xf>
    <xf numFmtId="165" fontId="10" fillId="0" borderId="0" xfId="66" applyNumberFormat="1" applyFont="1" applyAlignment="1">
      <alignment horizontal="right"/>
    </xf>
    <xf numFmtId="4" fontId="123" fillId="0" borderId="0" xfId="0" applyNumberFormat="1" applyFont="1" applyAlignment="1">
      <alignment horizontal="right" vertical="center"/>
    </xf>
    <xf numFmtId="4" fontId="126" fillId="0" borderId="0" xfId="0" applyNumberFormat="1" applyFont="1" applyAlignment="1">
      <alignment horizontal="center" vertical="center"/>
    </xf>
    <xf numFmtId="4" fontId="20" fillId="0" borderId="0" xfId="1" applyNumberFormat="1" applyFont="1" applyAlignment="1">
      <alignment horizontal="center" vertical="center"/>
    </xf>
    <xf numFmtId="4" fontId="20" fillId="0" borderId="0" xfId="0" applyNumberFormat="1" applyFont="1"/>
    <xf numFmtId="4" fontId="127" fillId="0" borderId="0" xfId="1" applyNumberFormat="1" applyFont="1" applyAlignment="1">
      <alignment horizontal="center" vertical="center"/>
    </xf>
    <xf numFmtId="0" fontId="43" fillId="19" borderId="0" xfId="0" applyFont="1" applyFill="1" applyAlignment="1">
      <alignment vertical="top" wrapText="1"/>
    </xf>
    <xf numFmtId="0" fontId="20" fillId="19" borderId="0" xfId="0" applyFont="1" applyFill="1" applyAlignment="1">
      <alignment horizontal="left" vertical="top" wrapText="1"/>
    </xf>
    <xf numFmtId="0" fontId="20" fillId="19" borderId="0" xfId="0" applyFont="1" applyFill="1" applyAlignment="1">
      <alignment horizontal="left" vertical="center" wrapText="1"/>
    </xf>
    <xf numFmtId="0" fontId="0" fillId="19" borderId="0" xfId="0" applyFill="1"/>
    <xf numFmtId="0" fontId="20" fillId="19" borderId="0" xfId="0" applyFont="1" applyFill="1" applyAlignment="1">
      <alignment horizontal="left" vertical="center"/>
    </xf>
    <xf numFmtId="0" fontId="14" fillId="0" borderId="0" xfId="0" applyFont="1" applyFill="1" applyAlignment="1">
      <alignment horizontal="center" vertical="center"/>
    </xf>
    <xf numFmtId="0" fontId="20" fillId="0" borderId="0" xfId="0" applyFont="1" applyFill="1" applyAlignment="1">
      <alignment horizontal="left" vertical="center" wrapText="1"/>
    </xf>
    <xf numFmtId="0" fontId="26" fillId="0" borderId="0" xfId="2" applyNumberFormat="1" applyFont="1" applyFill="1" applyAlignment="1">
      <alignment horizontal="center"/>
    </xf>
    <xf numFmtId="0" fontId="0" fillId="0" borderId="0" xfId="0" applyFill="1"/>
    <xf numFmtId="4" fontId="0" fillId="0" borderId="0" xfId="0" applyNumberFormat="1" applyFill="1"/>
    <xf numFmtId="4" fontId="20" fillId="0" borderId="0" xfId="0" applyNumberFormat="1" applyFont="1" applyFill="1" applyAlignment="1">
      <alignment horizontal="left"/>
    </xf>
    <xf numFmtId="4" fontId="0" fillId="0" borderId="0" xfId="0" applyNumberFormat="1" applyFill="1" applyAlignment="1">
      <alignment wrapText="1"/>
    </xf>
    <xf numFmtId="0" fontId="4" fillId="0" borderId="0" xfId="0" applyFont="1" applyFill="1" applyAlignment="1">
      <alignment horizontal="left" vertical="center" wrapText="1"/>
    </xf>
    <xf numFmtId="0" fontId="4" fillId="0" borderId="30" xfId="0" applyFont="1" applyBorder="1" applyAlignment="1">
      <alignment horizontal="left" vertical="center" wrapText="1"/>
    </xf>
    <xf numFmtId="0" fontId="33" fillId="0" borderId="30" xfId="0" applyFont="1" applyBorder="1" applyAlignment="1">
      <alignment horizontal="center" vertical="center" wrapText="1"/>
    </xf>
    <xf numFmtId="4" fontId="4" fillId="0" borderId="30" xfId="0" applyNumberFormat="1" applyFont="1" applyBorder="1" applyAlignment="1">
      <alignment horizontal="right" vertical="center" wrapText="1"/>
    </xf>
    <xf numFmtId="2" fontId="25" fillId="0" borderId="30" xfId="0" applyNumberFormat="1" applyFont="1" applyBorder="1"/>
    <xf numFmtId="0" fontId="26" fillId="0" borderId="30" xfId="2" applyNumberFormat="1" applyFont="1" applyBorder="1" applyAlignment="1">
      <alignment horizontal="center" vertical="center"/>
    </xf>
    <xf numFmtId="0" fontId="26" fillId="0" borderId="30" xfId="2" applyNumberFormat="1" applyFont="1" applyBorder="1" applyAlignment="1">
      <alignment horizontal="center"/>
    </xf>
    <xf numFmtId="4" fontId="25" fillId="0" borderId="30" xfId="0" applyNumberFormat="1" applyFont="1" applyBorder="1" applyAlignment="1">
      <alignment horizontal="right" wrapText="1"/>
    </xf>
    <xf numFmtId="0" fontId="10" fillId="0" borderId="30" xfId="0" applyFont="1" applyBorder="1" applyAlignment="1">
      <alignment horizontal="center" vertical="center" wrapText="1"/>
    </xf>
    <xf numFmtId="0" fontId="0" fillId="0" borderId="0" xfId="0"/>
    <xf numFmtId="0" fontId="4" fillId="0" borderId="0" xfId="0" applyFont="1" applyAlignment="1">
      <alignment vertical="top" wrapText="1"/>
    </xf>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0" fontId="28" fillId="0" borderId="0" xfId="0" applyFont="1" applyAlignment="1">
      <alignment horizontal="left" vertical="top" wrapText="1"/>
    </xf>
    <xf numFmtId="4" fontId="4" fillId="0" borderId="0" xfId="0" applyNumberFormat="1" applyFont="1" applyAlignment="1">
      <alignment vertical="top" wrapText="1"/>
    </xf>
    <xf numFmtId="4" fontId="25" fillId="0" borderId="0" xfId="0" applyNumberFormat="1" applyFont="1" applyAlignment="1">
      <alignment horizontal="right" wrapText="1"/>
    </xf>
    <xf numFmtId="4" fontId="4" fillId="0" borderId="0" xfId="0" applyNumberFormat="1" applyFont="1" applyAlignment="1">
      <alignment horizontal="right" wrapText="1"/>
    </xf>
    <xf numFmtId="0" fontId="10" fillId="0" borderId="0" xfId="0" applyFont="1" applyAlignment="1">
      <alignment horizontal="center" vertical="center" wrapText="1"/>
    </xf>
    <xf numFmtId="4" fontId="10" fillId="0" borderId="0" xfId="1" applyNumberFormat="1" applyFont="1" applyAlignment="1">
      <alignment horizontal="right" vertical="center" wrapText="1"/>
    </xf>
    <xf numFmtId="165" fontId="33" fillId="0" borderId="0" xfId="1" applyNumberFormat="1" applyFont="1" applyAlignment="1">
      <alignment horizontal="right" vertical="center"/>
    </xf>
    <xf numFmtId="4" fontId="33" fillId="0" borderId="0" xfId="1" applyNumberFormat="1" applyFont="1" applyAlignment="1">
      <alignment horizontal="right" vertical="center"/>
    </xf>
    <xf numFmtId="4" fontId="4" fillId="0" borderId="0" xfId="1" applyNumberFormat="1" applyFont="1" applyAlignment="1">
      <alignment horizontal="right" vertical="center" wrapText="1"/>
    </xf>
    <xf numFmtId="0" fontId="0" fillId="0" borderId="0" xfId="0" applyAlignment="1">
      <alignment horizontal="right" vertical="center"/>
    </xf>
    <xf numFmtId="0" fontId="49" fillId="0" borderId="0" xfId="0" applyFont="1" applyAlignment="1">
      <alignment horizontal="right" vertical="center"/>
    </xf>
    <xf numFmtId="0" fontId="4" fillId="0" borderId="0" xfId="0" applyFont="1" applyAlignment="1">
      <alignment horizontal="right" vertical="center"/>
    </xf>
    <xf numFmtId="0" fontId="49" fillId="0" borderId="0" xfId="0" applyFont="1" applyAlignment="1">
      <alignment horizontal="center" vertical="center"/>
    </xf>
    <xf numFmtId="2" fontId="25" fillId="0" borderId="0" xfId="0" applyNumberFormat="1" applyFont="1"/>
    <xf numFmtId="0" fontId="4" fillId="0" borderId="0" xfId="0" applyFont="1" applyAlignment="1">
      <alignment horizontal="left" vertical="center" wrapText="1"/>
    </xf>
    <xf numFmtId="0" fontId="38" fillId="0" borderId="0" xfId="0" applyFont="1" applyAlignment="1">
      <alignment horizontal="left" vertical="top" wrapText="1"/>
    </xf>
    <xf numFmtId="0" fontId="32" fillId="0" borderId="0" xfId="0" applyFont="1" applyAlignment="1">
      <alignment vertical="top" wrapText="1"/>
    </xf>
    <xf numFmtId="0" fontId="4" fillId="0" borderId="0" xfId="0" applyFont="1" applyAlignment="1">
      <alignment horizontal="left" wrapText="1"/>
    </xf>
    <xf numFmtId="165" fontId="33" fillId="0" borderId="0" xfId="1" applyNumberFormat="1" applyFont="1"/>
    <xf numFmtId="0" fontId="28" fillId="0" borderId="0" xfId="0" applyFont="1" applyAlignment="1">
      <alignment wrapText="1"/>
    </xf>
    <xf numFmtId="0" fontId="25" fillId="0" borderId="20" xfId="0" applyFont="1" applyBorder="1" applyAlignment="1">
      <alignment horizontal="center" vertical="top"/>
    </xf>
    <xf numFmtId="0" fontId="25" fillId="0" borderId="20" xfId="0" applyFont="1" applyBorder="1" applyAlignment="1">
      <alignment horizontal="center" vertical="center"/>
    </xf>
    <xf numFmtId="4" fontId="25" fillId="0" borderId="20" xfId="0" applyNumberFormat="1" applyFont="1" applyBorder="1" applyAlignment="1">
      <alignment horizontal="center" vertical="center"/>
    </xf>
    <xf numFmtId="2" fontId="25" fillId="0" borderId="20" xfId="0" applyNumberFormat="1" applyFont="1" applyBorder="1" applyAlignment="1">
      <alignment horizontal="center" vertical="center"/>
    </xf>
    <xf numFmtId="2" fontId="26" fillId="0" borderId="20" xfId="0" applyNumberFormat="1" applyFont="1" applyBorder="1" applyAlignment="1">
      <alignment horizontal="center" vertical="center"/>
    </xf>
    <xf numFmtId="0" fontId="26" fillId="0" borderId="23" xfId="0" applyFont="1" applyBorder="1" applyAlignment="1">
      <alignment horizontal="center" vertical="top"/>
    </xf>
    <xf numFmtId="0" fontId="25" fillId="0" borderId="23" xfId="0" applyFont="1" applyBorder="1" applyAlignment="1">
      <alignment horizontal="center" vertical="center"/>
    </xf>
    <xf numFmtId="4" fontId="25" fillId="0" borderId="23" xfId="0" applyNumberFormat="1" applyFont="1" applyBorder="1" applyAlignment="1">
      <alignment horizontal="right" vertical="center"/>
    </xf>
    <xf numFmtId="2" fontId="25" fillId="0" borderId="23" xfId="0" applyNumberFormat="1" applyFont="1" applyBorder="1" applyAlignment="1">
      <alignment horizontal="center" vertical="center"/>
    </xf>
    <xf numFmtId="2" fontId="26" fillId="0" borderId="23" xfId="0" applyNumberFormat="1" applyFont="1" applyBorder="1" applyAlignment="1">
      <alignment horizontal="center" vertical="center"/>
    </xf>
    <xf numFmtId="2" fontId="25" fillId="0" borderId="0" xfId="0" applyNumberFormat="1" applyFont="1" applyBorder="1" applyAlignment="1">
      <alignment horizontal="center" vertical="center"/>
    </xf>
    <xf numFmtId="2" fontId="26" fillId="0" borderId="0" xfId="0" applyNumberFormat="1" applyFont="1" applyBorder="1" applyAlignment="1">
      <alignment horizontal="center" vertical="center"/>
    </xf>
    <xf numFmtId="1" fontId="10" fillId="0" borderId="0" xfId="0" applyNumberFormat="1" applyFont="1" applyAlignment="1">
      <alignment horizontal="center" vertical="top" wrapText="1"/>
    </xf>
    <xf numFmtId="0" fontId="4" fillId="0" borderId="0" xfId="0" applyFont="1" applyAlignment="1">
      <alignment horizontal="left" vertical="top" wrapText="1"/>
    </xf>
    <xf numFmtId="4" fontId="4" fillId="0" borderId="0" xfId="433" applyNumberFormat="1" applyFont="1" applyAlignment="1">
      <alignment vertical="top" wrapText="1"/>
    </xf>
    <xf numFmtId="0" fontId="37" fillId="0" borderId="0" xfId="0" applyFont="1"/>
    <xf numFmtId="4" fontId="4" fillId="0" borderId="0" xfId="0" applyNumberFormat="1" applyFont="1" applyAlignment="1">
      <alignment horizontal="center" vertical="center"/>
    </xf>
    <xf numFmtId="0" fontId="128" fillId="0" borderId="0" xfId="0" applyFont="1" applyAlignment="1">
      <alignment vertical="top" wrapText="1"/>
    </xf>
    <xf numFmtId="0" fontId="10" fillId="0" borderId="0" xfId="0" applyFont="1" applyAlignment="1">
      <alignment horizontal="left" vertical="center" wrapText="1"/>
    </xf>
    <xf numFmtId="4" fontId="14" fillId="0" borderId="0" xfId="1" applyNumberFormat="1" applyFont="1" applyBorder="1" applyAlignment="1">
      <alignment horizontal="right" vertical="center"/>
    </xf>
    <xf numFmtId="165" fontId="14" fillId="0" borderId="0" xfId="1" applyNumberFormat="1" applyFont="1" applyAlignment="1">
      <alignment horizontal="right" vertical="center"/>
    </xf>
    <xf numFmtId="165" fontId="15" fillId="0" borderId="0" xfId="1" applyNumberFormat="1" applyFont="1" applyAlignment="1">
      <alignment horizontal="right" vertical="center"/>
    </xf>
    <xf numFmtId="4" fontId="88" fillId="0" borderId="0" xfId="1" applyNumberFormat="1" applyFont="1" applyBorder="1" applyAlignment="1">
      <alignment horizontal="right" vertical="center"/>
    </xf>
    <xf numFmtId="0" fontId="10" fillId="0" borderId="2" xfId="0" applyFont="1" applyBorder="1" applyAlignment="1">
      <alignment horizontal="center" vertical="center"/>
    </xf>
    <xf numFmtId="165" fontId="14" fillId="0" borderId="2" xfId="1" applyNumberFormat="1" applyFont="1" applyBorder="1" applyAlignment="1">
      <alignment horizontal="right" vertical="center"/>
    </xf>
    <xf numFmtId="1" fontId="14" fillId="0" borderId="0" xfId="0" applyNumberFormat="1" applyFont="1" applyAlignment="1">
      <alignment horizontal="center" vertical="top"/>
    </xf>
    <xf numFmtId="4" fontId="129" fillId="0" borderId="0" xfId="0" applyNumberFormat="1" applyFont="1" applyAlignment="1">
      <alignment horizontal="right" vertical="top"/>
    </xf>
    <xf numFmtId="4" fontId="130" fillId="0" borderId="0" xfId="0" applyNumberFormat="1" applyFont="1"/>
    <xf numFmtId="3" fontId="130" fillId="0" borderId="0" xfId="0" applyNumberFormat="1" applyFont="1" applyAlignment="1">
      <alignment horizontal="center" vertical="top"/>
    </xf>
    <xf numFmtId="4" fontId="130" fillId="0" borderId="0" xfId="0" applyNumberFormat="1" applyFont="1" applyAlignment="1">
      <alignment vertical="top"/>
    </xf>
    <xf numFmtId="4" fontId="131" fillId="0" borderId="0" xfId="0" applyNumberFormat="1" applyFont="1" applyAlignment="1">
      <alignment vertical="top"/>
    </xf>
    <xf numFmtId="4" fontId="132" fillId="0" borderId="0" xfId="0" applyNumberFormat="1" applyFont="1" applyAlignment="1">
      <alignment horizontal="right" vertical="top"/>
    </xf>
    <xf numFmtId="4" fontId="132" fillId="0" borderId="0" xfId="0" applyNumberFormat="1" applyFont="1" applyAlignment="1">
      <alignment vertical="top"/>
    </xf>
    <xf numFmtId="4" fontId="14" fillId="0" borderId="0" xfId="0" applyNumberFormat="1" applyFont="1" applyAlignment="1">
      <alignment vertical="top"/>
    </xf>
    <xf numFmtId="4" fontId="14" fillId="0" borderId="0" xfId="0" applyNumberFormat="1" applyFont="1"/>
    <xf numFmtId="4" fontId="133" fillId="0" borderId="0" xfId="0" applyNumberFormat="1" applyFont="1" applyAlignment="1">
      <alignment vertical="top"/>
    </xf>
    <xf numFmtId="4" fontId="14" fillId="0" borderId="2" xfId="0" applyNumberFormat="1" applyFont="1" applyBorder="1"/>
    <xf numFmtId="0" fontId="33" fillId="0" borderId="0" xfId="0" applyFont="1" applyAlignment="1">
      <alignment horizontal="center" vertical="top"/>
    </xf>
    <xf numFmtId="0" fontId="28" fillId="0" borderId="0" xfId="0" applyFont="1" applyAlignment="1">
      <alignment horizontal="center"/>
    </xf>
    <xf numFmtId="2" fontId="28" fillId="0" borderId="0" xfId="0" applyNumberFormat="1" applyFont="1" applyAlignment="1">
      <alignment horizontal="center"/>
    </xf>
    <xf numFmtId="0" fontId="134" fillId="0" borderId="0" xfId="0" applyFont="1" applyAlignment="1">
      <alignment horizontal="center" vertical="top"/>
    </xf>
    <xf numFmtId="1" fontId="28" fillId="0" borderId="0" xfId="0" applyNumberFormat="1" applyFont="1" applyAlignment="1">
      <alignment horizontal="center"/>
    </xf>
    <xf numFmtId="0" fontId="32" fillId="0" borderId="0" xfId="0" applyFont="1" applyAlignment="1">
      <alignment horizontal="center" vertical="top"/>
    </xf>
    <xf numFmtId="0" fontId="32" fillId="0" borderId="0" xfId="0" applyFont="1" applyAlignment="1">
      <alignment horizontal="left" vertical="top" wrapText="1"/>
    </xf>
    <xf numFmtId="0" fontId="32" fillId="0" borderId="0" xfId="0" applyFont="1" applyAlignment="1">
      <alignment horizontal="left"/>
    </xf>
    <xf numFmtId="2" fontId="32" fillId="0" borderId="0" xfId="0" applyNumberFormat="1" applyFont="1" applyAlignment="1">
      <alignment horizontal="right"/>
    </xf>
    <xf numFmtId="0" fontId="28" fillId="0" borderId="0" xfId="0" applyFont="1" applyAlignment="1">
      <alignment horizontal="left"/>
    </xf>
    <xf numFmtId="2" fontId="28" fillId="0" borderId="0" xfId="0" applyNumberFormat="1" applyFont="1" applyAlignment="1">
      <alignment horizontal="right"/>
    </xf>
    <xf numFmtId="4" fontId="28" fillId="0" borderId="0" xfId="0" applyNumberFormat="1" applyFont="1" applyAlignment="1">
      <alignment horizontal="right" wrapText="1"/>
    </xf>
    <xf numFmtId="165" fontId="28" fillId="0" borderId="0" xfId="434" applyNumberFormat="1" applyFont="1" applyAlignment="1">
      <alignment horizontal="right"/>
    </xf>
    <xf numFmtId="0" fontId="4" fillId="29" borderId="0" xfId="0" applyFont="1" applyFill="1" applyAlignment="1">
      <alignment horizontal="left" vertical="top" wrapText="1"/>
    </xf>
    <xf numFmtId="0" fontId="28" fillId="29" borderId="0" xfId="0" applyFont="1" applyFill="1" applyAlignment="1">
      <alignment wrapText="1"/>
    </xf>
    <xf numFmtId="4" fontId="28" fillId="29" borderId="0" xfId="0" applyNumberFormat="1" applyFont="1" applyFill="1" applyAlignment="1">
      <alignment horizontal="right" wrapText="1"/>
    </xf>
    <xf numFmtId="165" fontId="28" fillId="29" borderId="0" xfId="434" applyNumberFormat="1" applyFont="1" applyFill="1" applyAlignment="1">
      <alignment horizontal="right"/>
    </xf>
    <xf numFmtId="0" fontId="32" fillId="0" borderId="0" xfId="0" applyFont="1" applyAlignment="1">
      <alignment wrapText="1"/>
    </xf>
    <xf numFmtId="4" fontId="32" fillId="0" borderId="0" xfId="0" applyNumberFormat="1" applyFont="1" applyAlignment="1">
      <alignment horizontal="right" wrapText="1"/>
    </xf>
    <xf numFmtId="165" fontId="28" fillId="0" borderId="0" xfId="434" applyNumberFormat="1" applyFont="1" applyAlignment="1">
      <alignment horizontal="right" wrapText="1"/>
    </xf>
    <xf numFmtId="4" fontId="28" fillId="0" borderId="0" xfId="2" applyNumberFormat="1" applyFont="1" applyAlignment="1">
      <alignment wrapText="1"/>
    </xf>
    <xf numFmtId="4" fontId="28" fillId="0" borderId="0" xfId="0" applyNumberFormat="1" applyFont="1" applyAlignment="1">
      <alignment wrapText="1"/>
    </xf>
    <xf numFmtId="165" fontId="32" fillId="0" borderId="0" xfId="435" applyNumberFormat="1" applyFont="1" applyAlignment="1">
      <alignment horizontal="right" wrapText="1"/>
    </xf>
    <xf numFmtId="4" fontId="28" fillId="0" borderId="0" xfId="0" applyNumberFormat="1" applyFont="1"/>
    <xf numFmtId="0" fontId="32" fillId="0" borderId="0" xfId="391" applyFont="1" applyAlignment="1">
      <alignment horizontal="center" vertical="top"/>
    </xf>
    <xf numFmtId="0" fontId="4" fillId="0" borderId="0" xfId="391" applyFont="1" applyAlignment="1">
      <alignment vertical="top" wrapText="1"/>
    </xf>
    <xf numFmtId="0" fontId="4" fillId="0" borderId="0" xfId="391" applyFont="1" applyAlignment="1">
      <alignment horizontal="center"/>
    </xf>
    <xf numFmtId="164" fontId="4" fillId="0" borderId="0" xfId="434" applyNumberFormat="1" applyAlignment="1">
      <alignment horizontal="right" wrapText="1"/>
    </xf>
    <xf numFmtId="0" fontId="4" fillId="0" borderId="0" xfId="436" applyFont="1" applyAlignment="1">
      <alignment horizontal="left" vertical="top" wrapText="1"/>
    </xf>
    <xf numFmtId="165" fontId="4" fillId="0" borderId="0" xfId="434" applyNumberFormat="1" applyAlignment="1">
      <alignment horizontal="right" wrapText="1"/>
    </xf>
    <xf numFmtId="0" fontId="134" fillId="0" borderId="2" xfId="0" applyFont="1" applyBorder="1" applyAlignment="1">
      <alignment horizontal="center" vertical="top"/>
    </xf>
    <xf numFmtId="0" fontId="14" fillId="0" borderId="2" xfId="0" applyFont="1" applyBorder="1" applyAlignment="1">
      <alignment horizontal="left" vertical="top"/>
    </xf>
    <xf numFmtId="0" fontId="136" fillId="0" borderId="2" xfId="0" applyFont="1" applyBorder="1"/>
    <xf numFmtId="165" fontId="136" fillId="0" borderId="2" xfId="434" applyNumberFormat="1" applyFont="1" applyBorder="1" applyAlignment="1">
      <alignment horizontal="right"/>
    </xf>
    <xf numFmtId="165" fontId="136" fillId="0" borderId="2" xfId="434" applyNumberFormat="1" applyFont="1" applyBorder="1" applyAlignment="1">
      <alignment horizontal="center"/>
    </xf>
    <xf numFmtId="0" fontId="28" fillId="0" borderId="0" xfId="0" applyFont="1"/>
    <xf numFmtId="165" fontId="28" fillId="0" borderId="0" xfId="434" applyNumberFormat="1" applyFont="1" applyAlignment="1">
      <alignment horizontal="center"/>
    </xf>
    <xf numFmtId="0" fontId="137" fillId="0" borderId="0" xfId="0" applyFont="1" applyAlignment="1">
      <alignment horizontal="center" vertical="top"/>
    </xf>
    <xf numFmtId="0" fontId="137" fillId="0" borderId="0" xfId="0" applyFont="1" applyAlignment="1">
      <alignment horizontal="left" vertical="top"/>
    </xf>
    <xf numFmtId="0" fontId="4" fillId="0" borderId="0" xfId="0" applyFont="1" applyAlignment="1">
      <alignment horizontal="center"/>
    </xf>
    <xf numFmtId="0" fontId="137" fillId="0" borderId="2" xfId="0" applyFont="1" applyBorder="1" applyAlignment="1">
      <alignment horizontal="center"/>
    </xf>
    <xf numFmtId="0" fontId="137" fillId="0" borderId="2" xfId="0" applyFont="1" applyBorder="1"/>
    <xf numFmtId="0" fontId="4" fillId="0" borderId="2" xfId="0" applyFont="1" applyBorder="1"/>
    <xf numFmtId="4" fontId="62" fillId="0" borderId="2" xfId="0" applyNumberFormat="1" applyFont="1" applyBorder="1"/>
    <xf numFmtId="0" fontId="137" fillId="0" borderId="2" xfId="0" applyFont="1" applyBorder="1" applyAlignment="1">
      <alignment horizontal="center" vertical="top"/>
    </xf>
    <xf numFmtId="0" fontId="138" fillId="0" borderId="0" xfId="0" applyFont="1" applyAlignment="1">
      <alignment vertical="center"/>
    </xf>
    <xf numFmtId="0" fontId="139" fillId="0" borderId="0" xfId="0" applyFont="1" applyAlignment="1">
      <alignment vertical="center"/>
    </xf>
    <xf numFmtId="0" fontId="0" fillId="0" borderId="0" xfId="0" applyAlignment="1">
      <alignment horizontal="center"/>
    </xf>
    <xf numFmtId="0" fontId="4" fillId="0" borderId="0" xfId="0" applyFont="1" applyAlignment="1">
      <alignment horizontal="center" vertical="center"/>
    </xf>
    <xf numFmtId="2" fontId="0" fillId="0" borderId="0" xfId="0" applyNumberFormat="1" applyAlignment="1">
      <alignment horizontal="right"/>
    </xf>
    <xf numFmtId="4" fontId="14" fillId="0" borderId="0" xfId="0" applyNumberFormat="1" applyFont="1" applyAlignment="1">
      <alignment horizontal="center"/>
    </xf>
    <xf numFmtId="4" fontId="14" fillId="0" borderId="29" xfId="0" applyNumberFormat="1" applyFont="1" applyBorder="1" applyAlignment="1">
      <alignment horizontal="center"/>
    </xf>
    <xf numFmtId="49" fontId="49" fillId="0" borderId="0" xfId="0" applyNumberFormat="1" applyFont="1" applyAlignment="1">
      <alignment horizontal="center" vertical="center"/>
    </xf>
    <xf numFmtId="0" fontId="141" fillId="0" borderId="0" xfId="0" applyFont="1" applyAlignment="1">
      <alignment vertical="center"/>
    </xf>
    <xf numFmtId="49" fontId="53" fillId="0" borderId="0" xfId="0" applyNumberFormat="1" applyFont="1" applyAlignment="1">
      <alignment horizontal="center" vertical="center"/>
    </xf>
    <xf numFmtId="0" fontId="89" fillId="0" borderId="0" xfId="0" applyFont="1" applyAlignment="1">
      <alignment horizontal="center"/>
    </xf>
    <xf numFmtId="2" fontId="89" fillId="0" borderId="0" xfId="0" applyNumberFormat="1" applyFont="1" applyAlignment="1">
      <alignment horizontal="right"/>
    </xf>
    <xf numFmtId="3" fontId="53" fillId="0" borderId="0" xfId="0" applyNumberFormat="1" applyFont="1" applyAlignment="1">
      <alignment horizontal="center" vertical="top"/>
    </xf>
    <xf numFmtId="4" fontId="53" fillId="0" borderId="0" xfId="0" applyNumberFormat="1" applyFont="1" applyAlignment="1">
      <alignment vertical="top"/>
    </xf>
    <xf numFmtId="0" fontId="90" fillId="0" borderId="0" xfId="0" applyFont="1" applyAlignment="1">
      <alignment vertical="center"/>
    </xf>
    <xf numFmtId="49" fontId="89" fillId="0" borderId="0" xfId="0" applyNumberFormat="1" applyFont="1" applyAlignment="1">
      <alignment horizontal="center" vertical="center"/>
    </xf>
    <xf numFmtId="0" fontId="89" fillId="0" borderId="3" xfId="0" applyFont="1" applyBorder="1" applyAlignment="1">
      <alignment horizontal="left" vertical="center"/>
    </xf>
    <xf numFmtId="0" fontId="89" fillId="0" borderId="26" xfId="0" applyFont="1" applyBorder="1" applyAlignment="1">
      <alignment horizontal="left" vertical="center" wrapText="1"/>
    </xf>
    <xf numFmtId="0" fontId="89" fillId="0" borderId="26" xfId="0" applyFont="1" applyBorder="1" applyAlignment="1">
      <alignment horizontal="left" vertical="center"/>
    </xf>
    <xf numFmtId="0" fontId="89" fillId="0" borderId="26" xfId="0" applyFont="1" applyBorder="1" applyAlignment="1">
      <alignment horizontal="right" vertical="center" wrapText="1"/>
    </xf>
    <xf numFmtId="49" fontId="53" fillId="0" borderId="26" xfId="0" applyNumberFormat="1" applyFont="1" applyBorder="1" applyAlignment="1">
      <alignment horizontal="left" vertical="center" wrapText="1"/>
    </xf>
    <xf numFmtId="2" fontId="90" fillId="0" borderId="0" xfId="0" applyNumberFormat="1" applyFont="1" applyAlignment="1">
      <alignment horizontal="right" vertical="center"/>
    </xf>
    <xf numFmtId="0" fontId="14" fillId="0" borderId="24" xfId="0" applyFont="1" applyBorder="1" applyAlignment="1">
      <alignment vertical="center"/>
    </xf>
    <xf numFmtId="0" fontId="14" fillId="0" borderId="25" xfId="0" applyFont="1" applyBorder="1" applyAlignment="1">
      <alignment vertical="center"/>
    </xf>
    <xf numFmtId="0" fontId="37" fillId="0" borderId="0" xfId="0" applyFont="1" applyBorder="1" applyAlignment="1">
      <alignment horizontal="left" vertical="center"/>
    </xf>
    <xf numFmtId="0" fontId="37" fillId="0" borderId="0" xfId="0" applyFont="1" applyBorder="1" applyAlignment="1">
      <alignment horizontal="left" vertical="center" wrapText="1"/>
    </xf>
    <xf numFmtId="0" fontId="37" fillId="0" borderId="0" xfId="0" applyFont="1" applyBorder="1" applyAlignment="1">
      <alignment horizontal="right" vertical="center" wrapText="1"/>
    </xf>
    <xf numFmtId="49" fontId="4" fillId="0" borderId="0" xfId="0" applyNumberFormat="1" applyFont="1" applyBorder="1" applyAlignment="1">
      <alignment horizontal="left" vertical="center" wrapText="1"/>
    </xf>
    <xf numFmtId="0" fontId="37" fillId="0" borderId="0" xfId="0" applyFont="1" applyAlignment="1">
      <alignment horizontal="center"/>
    </xf>
    <xf numFmtId="2" fontId="37" fillId="0" borderId="0" xfId="0" applyNumberFormat="1" applyFont="1" applyAlignment="1">
      <alignment horizontal="right"/>
    </xf>
    <xf numFmtId="49" fontId="37" fillId="0" borderId="0" xfId="0" applyNumberFormat="1"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Border="1" applyAlignment="1">
      <alignment horizontal="right" vertical="center" wrapText="1"/>
    </xf>
    <xf numFmtId="4" fontId="53" fillId="0" borderId="0" xfId="0" applyNumberFormat="1" applyFont="1" applyAlignment="1">
      <alignment horizontal="center" vertical="center"/>
    </xf>
    <xf numFmtId="4" fontId="142" fillId="0" borderId="0" xfId="0" applyNumberFormat="1" applyFont="1" applyAlignment="1">
      <alignment vertical="top"/>
    </xf>
    <xf numFmtId="2" fontId="143" fillId="0" borderId="0" xfId="0" applyNumberFormat="1" applyFont="1" applyAlignment="1">
      <alignment horizontal="right"/>
    </xf>
    <xf numFmtId="2" fontId="143" fillId="0" borderId="29" xfId="0" applyNumberFormat="1" applyFont="1" applyBorder="1" applyAlignment="1">
      <alignment horizontal="right"/>
    </xf>
    <xf numFmtId="0" fontId="144" fillId="0" borderId="0" xfId="0" applyFont="1" applyAlignment="1">
      <alignment vertical="center"/>
    </xf>
    <xf numFmtId="0" fontId="89" fillId="0" borderId="0" xfId="0" applyFont="1" applyAlignment="1">
      <alignment horizontal="center" vertical="center"/>
    </xf>
    <xf numFmtId="0" fontId="143" fillId="0" borderId="0" xfId="0" applyFont="1" applyAlignment="1">
      <alignment horizontal="center"/>
    </xf>
    <xf numFmtId="0" fontId="140" fillId="0" borderId="2" xfId="0" applyFont="1" applyBorder="1" applyAlignment="1">
      <alignment horizontal="center" vertical="center"/>
    </xf>
    <xf numFmtId="0" fontId="140" fillId="0" borderId="2" xfId="0" applyFont="1" applyBorder="1"/>
    <xf numFmtId="0" fontId="143" fillId="0" borderId="2" xfId="0" applyFont="1" applyBorder="1"/>
    <xf numFmtId="0" fontId="143" fillId="0" borderId="2" xfId="0" applyFont="1" applyBorder="1" applyAlignment="1">
      <alignment horizontal="center" vertical="center"/>
    </xf>
    <xf numFmtId="0" fontId="143" fillId="0" borderId="2" xfId="0" applyFont="1" applyBorder="1" applyAlignment="1">
      <alignment horizontal="center"/>
    </xf>
    <xf numFmtId="43" fontId="140" fillId="0" borderId="2" xfId="1" applyFont="1" applyBorder="1" applyAlignment="1">
      <alignment horizontal="right" vertical="center"/>
    </xf>
    <xf numFmtId="0" fontId="140" fillId="0" borderId="0" xfId="0" applyFont="1" applyAlignment="1">
      <alignment horizontal="center"/>
    </xf>
    <xf numFmtId="43" fontId="143" fillId="0" borderId="2" xfId="1" applyFont="1" applyBorder="1" applyAlignment="1">
      <alignment horizontal="right"/>
    </xf>
    <xf numFmtId="0" fontId="37" fillId="0" borderId="0" xfId="0" applyFont="1" applyAlignment="1">
      <alignment horizontal="left" vertical="center" indent="1"/>
    </xf>
    <xf numFmtId="0" fontId="37" fillId="0" borderId="0" xfId="0" applyFont="1" applyAlignment="1">
      <alignment horizontal="center" vertical="center"/>
    </xf>
    <xf numFmtId="0" fontId="37" fillId="0" borderId="0" xfId="0" applyFont="1" applyAlignment="1">
      <alignment vertical="center"/>
    </xf>
    <xf numFmtId="2" fontId="37" fillId="0" borderId="0" xfId="0" applyNumberFormat="1" applyFont="1" applyAlignment="1">
      <alignment horizontal="right" vertical="center"/>
    </xf>
    <xf numFmtId="0" fontId="37" fillId="0" borderId="0" xfId="0" applyFont="1" applyAlignment="1">
      <alignment horizontal="left" vertical="center" indent="5"/>
    </xf>
    <xf numFmtId="0" fontId="37" fillId="0" borderId="0" xfId="0" applyFont="1" applyAlignment="1">
      <alignment horizontal="left" vertical="center" indent="2"/>
    </xf>
    <xf numFmtId="0" fontId="37" fillId="0" borderId="0" xfId="0" applyFont="1" applyAlignment="1">
      <alignment horizontal="left" vertical="center" indent="4"/>
    </xf>
    <xf numFmtId="0" fontId="21" fillId="0" borderId="2" xfId="0" applyFont="1" applyBorder="1" applyAlignment="1">
      <alignment horizontal="center" vertical="center" wrapText="1"/>
    </xf>
    <xf numFmtId="0" fontId="89" fillId="0" borderId="2" xfId="0" applyFont="1" applyBorder="1"/>
    <xf numFmtId="4" fontId="18" fillId="0" borderId="2" xfId="0" applyNumberFormat="1" applyFont="1" applyBorder="1" applyAlignment="1">
      <alignment vertical="top"/>
    </xf>
    <xf numFmtId="0" fontId="4" fillId="0" borderId="2" xfId="0" applyFont="1" applyBorder="1" applyAlignment="1">
      <alignment horizontal="center" vertical="center"/>
    </xf>
    <xf numFmtId="4" fontId="14" fillId="0" borderId="2" xfId="0" applyNumberFormat="1" applyFont="1" applyBorder="1" applyAlignment="1">
      <alignment horizontal="center"/>
    </xf>
    <xf numFmtId="2" fontId="143" fillId="0" borderId="2" xfId="0" applyNumberFormat="1" applyFont="1" applyBorder="1" applyAlignment="1">
      <alignment horizontal="right"/>
    </xf>
    <xf numFmtId="4" fontId="14" fillId="0" borderId="0" xfId="0" applyNumberFormat="1" applyFont="1" applyAlignment="1">
      <alignment horizontal="center" vertical="top"/>
    </xf>
    <xf numFmtId="0" fontId="143" fillId="0" borderId="0" xfId="0" applyFont="1"/>
    <xf numFmtId="43" fontId="14" fillId="0" borderId="26" xfId="1" applyFont="1" applyBorder="1" applyAlignment="1">
      <alignment vertical="center"/>
    </xf>
    <xf numFmtId="0" fontId="37" fillId="0" borderId="0" xfId="0" applyFont="1" applyAlignment="1">
      <alignment horizontal="left" vertical="center"/>
    </xf>
    <xf numFmtId="0" fontId="37" fillId="0" borderId="0" xfId="0" applyFont="1" applyAlignment="1">
      <alignment horizontal="left" vertical="center" wrapText="1"/>
    </xf>
    <xf numFmtId="0" fontId="37" fillId="0" borderId="0" xfId="0" applyFont="1" applyAlignment="1">
      <alignment horizontal="right" vertical="center" wrapText="1"/>
    </xf>
    <xf numFmtId="49" fontId="37" fillId="0" borderId="0" xfId="0" applyNumberFormat="1" applyFont="1" applyAlignment="1">
      <alignment horizontal="left" vertical="center" wrapText="1"/>
    </xf>
    <xf numFmtId="165" fontId="4" fillId="0" borderId="0" xfId="66" applyNumberFormat="1" applyFont="1" applyAlignment="1">
      <alignment horizontal="right"/>
    </xf>
    <xf numFmtId="4" fontId="92" fillId="0" borderId="0" xfId="343" applyNumberFormat="1" applyFont="1" applyAlignment="1">
      <alignment vertical="top" wrapText="1"/>
    </xf>
    <xf numFmtId="0" fontId="4" fillId="0" borderId="0" xfId="432" applyFont="1" applyAlignment="1">
      <alignment horizontal="left" vertical="top" wrapText="1"/>
    </xf>
    <xf numFmtId="0" fontId="14" fillId="0" borderId="0" xfId="0" applyFont="1" applyAlignment="1">
      <alignment horizontal="center" wrapText="1"/>
    </xf>
    <xf numFmtId="4" fontId="14" fillId="0" borderId="0" xfId="0" applyNumberFormat="1" applyFont="1" applyAlignment="1">
      <alignment horizontal="right" wrapText="1"/>
    </xf>
    <xf numFmtId="4" fontId="15" fillId="0" borderId="0" xfId="1" applyNumberFormat="1" applyFont="1" applyAlignment="1">
      <alignment wrapText="1"/>
    </xf>
    <xf numFmtId="4" fontId="14" fillId="0" borderId="0" xfId="1" applyNumberFormat="1" applyFont="1" applyAlignment="1">
      <alignment horizontal="right" wrapText="1"/>
    </xf>
    <xf numFmtId="4" fontId="26" fillId="0" borderId="0" xfId="0" applyNumberFormat="1" applyFont="1" applyAlignment="1">
      <alignment horizontal="left"/>
    </xf>
    <xf numFmtId="4" fontId="124" fillId="0" borderId="0" xfId="1" applyNumberFormat="1" applyFont="1" applyAlignment="1">
      <alignment horizontal="right"/>
    </xf>
    <xf numFmtId="4" fontId="26" fillId="0" borderId="0" xfId="4" applyNumberFormat="1" applyFont="1" applyAlignment="1">
      <alignment horizontal="right" wrapText="1"/>
    </xf>
    <xf numFmtId="4" fontId="10" fillId="0" borderId="0" xfId="1" applyNumberFormat="1" applyFont="1" applyAlignment="1">
      <alignment horizontal="right"/>
    </xf>
    <xf numFmtId="0" fontId="124" fillId="0" borderId="0" xfId="0" applyFont="1" applyAlignment="1">
      <alignment horizontal="left" vertical="top" wrapText="1"/>
    </xf>
    <xf numFmtId="1" fontId="10" fillId="0" borderId="0" xfId="432" applyNumberFormat="1" applyFont="1" applyAlignment="1">
      <alignment horizontal="center" vertical="top"/>
    </xf>
    <xf numFmtId="0" fontId="4" fillId="0" borderId="0" xfId="51" applyFont="1" applyAlignment="1">
      <alignment vertical="top" wrapText="1"/>
    </xf>
    <xf numFmtId="4" fontId="21" fillId="0" borderId="0" xfId="0" applyNumberFormat="1" applyFont="1" applyAlignment="1">
      <alignment horizontal="right" vertical="center"/>
    </xf>
    <xf numFmtId="4" fontId="4" fillId="0" borderId="0" xfId="1" applyNumberFormat="1" applyFont="1" applyAlignment="1">
      <alignment horizontal="right" vertical="center"/>
    </xf>
    <xf numFmtId="4" fontId="4" fillId="0" borderId="0" xfId="0" applyNumberFormat="1" applyFont="1" applyAlignment="1">
      <alignment horizontal="right"/>
    </xf>
    <xf numFmtId="165" fontId="14" fillId="0" borderId="1" xfId="1" applyNumberFormat="1" applyFont="1" applyBorder="1" applyAlignment="1">
      <alignment horizontal="right" vertical="center"/>
    </xf>
    <xf numFmtId="165" fontId="14" fillId="0" borderId="28" xfId="1" applyNumberFormat="1" applyFont="1" applyBorder="1" applyAlignment="1">
      <alignment horizontal="right" vertical="center"/>
    </xf>
    <xf numFmtId="165" fontId="14" fillId="0" borderId="0" xfId="1" applyNumberFormat="1" applyFont="1" applyBorder="1" applyAlignment="1">
      <alignment horizontal="right" vertical="center"/>
    </xf>
    <xf numFmtId="0" fontId="14" fillId="0" borderId="0" xfId="0" applyFont="1" applyBorder="1" applyAlignment="1">
      <alignment horizontal="center" vertical="center"/>
    </xf>
    <xf numFmtId="0" fontId="14" fillId="0" borderId="0" xfId="0" applyFont="1" applyBorder="1" applyAlignment="1">
      <alignment horizontal="center" vertical="center" wrapText="1"/>
    </xf>
    <xf numFmtId="0" fontId="14" fillId="0" borderId="0" xfId="0" applyFont="1" applyBorder="1" applyAlignment="1">
      <alignment horizontal="left" vertical="center" wrapText="1"/>
    </xf>
    <xf numFmtId="0" fontId="14" fillId="0" borderId="1" xfId="0" applyFont="1" applyBorder="1" applyAlignment="1">
      <alignment horizontal="left" vertical="center" wrapText="1"/>
    </xf>
    <xf numFmtId="0" fontId="17" fillId="0" borderId="0"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lignment horizontal="left" vertical="center"/>
    </xf>
    <xf numFmtId="164" fontId="4" fillId="0" borderId="0" xfId="1" applyNumberFormat="1" applyFont="1" applyBorder="1" applyAlignment="1">
      <alignment horizontal="center" vertical="center"/>
    </xf>
    <xf numFmtId="180" fontId="14" fillId="0" borderId="0" xfId="1" applyNumberFormat="1" applyFont="1" applyBorder="1" applyAlignment="1">
      <alignment horizontal="right" vertical="center"/>
    </xf>
    <xf numFmtId="180" fontId="88" fillId="0" borderId="0" xfId="1" applyNumberFormat="1" applyFont="1" applyBorder="1" applyAlignment="1">
      <alignment horizontal="right" vertical="center"/>
    </xf>
    <xf numFmtId="180" fontId="15" fillId="0" borderId="0" xfId="1" applyNumberFormat="1" applyFont="1" applyBorder="1" applyAlignment="1">
      <alignment horizontal="right" vertical="center"/>
    </xf>
    <xf numFmtId="0" fontId="4" fillId="0" borderId="0" xfId="0" applyFont="1" applyBorder="1"/>
    <xf numFmtId="0" fontId="14" fillId="0" borderId="28" xfId="0" applyFont="1" applyBorder="1" applyAlignment="1">
      <alignment horizontal="right" vertical="center" wrapText="1"/>
    </xf>
    <xf numFmtId="0" fontId="14" fillId="0" borderId="0" xfId="0" applyFont="1" applyAlignment="1">
      <alignment horizontal="right" vertical="center" wrapText="1"/>
    </xf>
    <xf numFmtId="0" fontId="16" fillId="0" borderId="0" xfId="0" applyFont="1" applyAlignment="1">
      <alignment horizontal="right" vertical="center" wrapText="1"/>
    </xf>
    <xf numFmtId="0" fontId="15" fillId="0" borderId="0" xfId="0" applyFont="1" applyAlignment="1">
      <alignment horizontal="right"/>
    </xf>
    <xf numFmtId="0" fontId="14" fillId="0" borderId="2" xfId="0" applyFont="1" applyBorder="1" applyAlignment="1">
      <alignment horizontal="right" vertical="center" wrapText="1"/>
    </xf>
    <xf numFmtId="0" fontId="49" fillId="0" borderId="0" xfId="0" applyFont="1" applyFill="1"/>
    <xf numFmtId="165" fontId="33" fillId="0" borderId="30" xfId="1" applyNumberFormat="1" applyFont="1" applyBorder="1" applyAlignment="1">
      <alignment horizontal="right" vertical="center"/>
    </xf>
    <xf numFmtId="0" fontId="14" fillId="0" borderId="3" xfId="0" applyFont="1" applyFill="1" applyBorder="1" applyAlignment="1">
      <alignment horizontal="left" vertical="center"/>
    </xf>
    <xf numFmtId="0" fontId="14" fillId="0" borderId="3" xfId="0" applyFont="1" applyFill="1" applyBorder="1" applyAlignment="1">
      <alignment horizontal="left" vertical="center" wrapText="1"/>
    </xf>
    <xf numFmtId="4" fontId="25" fillId="0" borderId="0" xfId="0" applyNumberFormat="1" applyFont="1" applyFill="1" applyAlignment="1">
      <alignment horizontal="right" wrapText="1"/>
    </xf>
    <xf numFmtId="0" fontId="14" fillId="0" borderId="24" xfId="0" applyFont="1" applyFill="1" applyBorder="1" applyAlignment="1">
      <alignment horizontal="left" vertical="center"/>
    </xf>
    <xf numFmtId="169" fontId="14" fillId="0" borderId="0" xfId="0" applyNumberFormat="1" applyFont="1" applyFill="1" applyAlignment="1">
      <alignment horizontal="center" vertical="center" wrapText="1"/>
    </xf>
    <xf numFmtId="0" fontId="10" fillId="0" borderId="25" xfId="0" applyFont="1" applyFill="1" applyBorder="1" applyAlignment="1">
      <alignment horizontal="center" wrapText="1"/>
    </xf>
    <xf numFmtId="4" fontId="4" fillId="0" borderId="26" xfId="1" applyNumberFormat="1" applyFont="1" applyFill="1" applyBorder="1" applyAlignment="1">
      <alignment wrapText="1"/>
    </xf>
    <xf numFmtId="4" fontId="4" fillId="0" borderId="0" xfId="1" applyNumberFormat="1" applyFont="1" applyFill="1" applyAlignment="1">
      <alignment wrapText="1"/>
    </xf>
    <xf numFmtId="4" fontId="10" fillId="0" borderId="0" xfId="1" applyNumberFormat="1" applyFont="1" applyFill="1" applyAlignment="1">
      <alignment horizontal="right" wrapText="1"/>
    </xf>
    <xf numFmtId="0" fontId="4" fillId="0" borderId="0" xfId="0" applyFont="1" applyFill="1"/>
    <xf numFmtId="0" fontId="53" fillId="0" borderId="0" xfId="0" applyFont="1" applyFill="1"/>
    <xf numFmtId="0" fontId="140" fillId="0" borderId="3" xfId="0" applyFont="1" applyFill="1" applyBorder="1" applyAlignment="1">
      <alignment vertical="center"/>
    </xf>
    <xf numFmtId="0" fontId="14" fillId="0" borderId="0" xfId="0" applyFont="1" applyFill="1" applyAlignment="1">
      <alignment horizontal="left" vertical="center"/>
    </xf>
    <xf numFmtId="0" fontId="10" fillId="0" borderId="0" xfId="0" applyFont="1" applyFill="1" applyAlignment="1">
      <alignment horizontal="center"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25" fillId="0" borderId="0" xfId="0" applyFont="1" applyFill="1" applyAlignment="1">
      <alignment vertical="top" wrapText="1"/>
    </xf>
    <xf numFmtId="0" fontId="0" fillId="0" borderId="0" xfId="0" applyFill="1" applyAlignment="1">
      <alignment horizontal="right"/>
    </xf>
    <xf numFmtId="0" fontId="4" fillId="0" borderId="0" xfId="0" applyFont="1" applyFill="1" applyAlignment="1">
      <alignment horizontal="left" vertical="top" wrapText="1"/>
    </xf>
    <xf numFmtId="4" fontId="4" fillId="0" borderId="0" xfId="0" applyNumberFormat="1" applyFont="1" applyFill="1" applyAlignment="1">
      <alignment horizontal="right" vertical="center" wrapText="1"/>
    </xf>
    <xf numFmtId="0" fontId="26" fillId="0" borderId="0" xfId="2" applyNumberFormat="1" applyFont="1" applyFill="1" applyAlignment="1">
      <alignment horizontal="center" vertical="center"/>
    </xf>
    <xf numFmtId="0" fontId="4" fillId="0" borderId="0" xfId="0" applyFont="1" applyFill="1" applyAlignment="1">
      <alignment horizontal="left" vertical="center"/>
    </xf>
  </cellXfs>
  <cellStyles count="437">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I faza" xfId="436"/>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11" xfId="432"/>
    <cellStyle name="Normal 2 12" xfId="433"/>
    <cellStyle name="Normal 2 2" xfId="61"/>
    <cellStyle name="normal 2 2 2" xfId="270"/>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ejica_ hisni prikljucki" xfId="435"/>
    <cellStyle name="Vejica_I faza" xfId="434"/>
    <cellStyle name="Vnos" xfId="49"/>
    <cellStyle name="Vnos 2" xfId="425"/>
    <cellStyle name="Vsota" xfId="50"/>
    <cellStyle name="Vsota 2" xfId="426"/>
    <cellStyle name="Warning Text" xfId="342"/>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topLeftCell="A13" workbookViewId="0">
      <selection activeCell="E22" sqref="E22"/>
    </sheetView>
  </sheetViews>
  <sheetFormatPr defaultRowHeight="15.75"/>
  <cols>
    <col min="1" max="1" width="3.7109375" style="1" customWidth="1"/>
    <col min="2" max="2" width="14.7109375" style="1" customWidth="1"/>
    <col min="3" max="3" width="2.57031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0</v>
      </c>
      <c r="C2" s="3"/>
      <c r="D2" s="3"/>
      <c r="E2" s="3"/>
    </row>
    <row r="3" spans="2:11">
      <c r="B3" s="2" t="s">
        <v>99</v>
      </c>
      <c r="C3" s="3"/>
      <c r="D3" s="3"/>
      <c r="E3" s="3"/>
    </row>
    <row r="4" spans="2:11">
      <c r="B4" s="2" t="s">
        <v>1</v>
      </c>
      <c r="C4" s="3"/>
      <c r="D4" s="3"/>
      <c r="E4" s="3"/>
    </row>
    <row r="9" spans="2:11" ht="18">
      <c r="B9" s="3" t="s">
        <v>2</v>
      </c>
      <c r="D9" s="5" t="s">
        <v>21</v>
      </c>
    </row>
    <row r="10" spans="2:11" ht="18">
      <c r="D10" s="6" t="s">
        <v>22</v>
      </c>
    </row>
    <row r="11" spans="2:11" ht="18">
      <c r="D11" s="7" t="s">
        <v>1</v>
      </c>
    </row>
    <row r="12" spans="2:11" ht="18">
      <c r="D12" s="7"/>
    </row>
    <row r="14" spans="2:11" ht="18">
      <c r="B14" s="1" t="s">
        <v>100</v>
      </c>
      <c r="D14" s="6" t="s">
        <v>101</v>
      </c>
      <c r="K14" s="225"/>
    </row>
    <row r="15" spans="2:11" ht="18">
      <c r="D15" s="6" t="s">
        <v>564</v>
      </c>
    </row>
    <row r="16" spans="2:11" ht="18">
      <c r="D16" s="6"/>
    </row>
    <row r="18" spans="2:8" ht="18">
      <c r="B18" s="3" t="s">
        <v>3</v>
      </c>
      <c r="D18" s="6" t="s">
        <v>562</v>
      </c>
      <c r="E18" s="3"/>
      <c r="F18" s="3"/>
      <c r="G18" s="3"/>
      <c r="H18" s="3"/>
    </row>
    <row r="19" spans="2:8" ht="18">
      <c r="D19" s="6" t="s">
        <v>565</v>
      </c>
      <c r="E19" s="6"/>
      <c r="F19" s="59"/>
      <c r="G19" s="3"/>
      <c r="H19" s="3"/>
    </row>
    <row r="20" spans="2:8" ht="18">
      <c r="D20" s="6" t="s">
        <v>563</v>
      </c>
      <c r="E20" s="5"/>
      <c r="F20" s="3"/>
      <c r="G20" s="3"/>
      <c r="H20" s="3"/>
    </row>
    <row r="21" spans="2:8" ht="18">
      <c r="D21" s="6"/>
      <c r="E21" s="8"/>
    </row>
    <row r="22" spans="2:8" ht="18">
      <c r="D22" s="8"/>
    </row>
    <row r="23" spans="2:8" ht="18">
      <c r="D23" s="8"/>
    </row>
    <row r="24" spans="2:8" ht="20.25">
      <c r="B24" s="3" t="s">
        <v>4</v>
      </c>
      <c r="D24" s="9" t="s">
        <v>149</v>
      </c>
      <c r="E24" s="3"/>
      <c r="F24" s="3"/>
      <c r="G24" s="3"/>
    </row>
    <row r="25" spans="2:8" ht="20.25">
      <c r="D25" s="9"/>
      <c r="E25" s="3"/>
      <c r="F25" s="3"/>
      <c r="G25" s="3"/>
    </row>
    <row r="26" spans="2:8" ht="20.25">
      <c r="D26" s="10"/>
    </row>
    <row r="29" spans="2:8" ht="20.25">
      <c r="B29" s="3" t="s">
        <v>5</v>
      </c>
      <c r="D29" s="9" t="s">
        <v>82</v>
      </c>
    </row>
    <row r="30" spans="2:8">
      <c r="D30" s="11"/>
    </row>
    <row r="34" spans="2:9" ht="20.25">
      <c r="B34" s="3" t="s">
        <v>6</v>
      </c>
      <c r="C34" s="12"/>
      <c r="D34" s="13">
        <v>43586</v>
      </c>
      <c r="E34" s="14"/>
    </row>
    <row r="35" spans="2:9" ht="20.25">
      <c r="C35" s="12"/>
      <c r="D35" s="15"/>
      <c r="E35" s="14"/>
    </row>
    <row r="36" spans="2:9" ht="20.25">
      <c r="C36" s="12"/>
      <c r="D36" s="15"/>
      <c r="E36" s="14"/>
    </row>
    <row r="39" spans="2:9">
      <c r="B39" s="3"/>
    </row>
    <row r="40" spans="2:9">
      <c r="B40" s="3"/>
      <c r="G40" s="3" t="s">
        <v>102</v>
      </c>
      <c r="H40" s="3"/>
      <c r="I40" s="3"/>
    </row>
    <row r="41" spans="2:9">
      <c r="B41" s="3"/>
      <c r="G41" s="3" t="s">
        <v>103</v>
      </c>
      <c r="H41" s="3"/>
      <c r="I41" s="3"/>
    </row>
  </sheetData>
  <pageMargins left="0.70866141732283472" right="0.19685039370078741"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2"/>
  <sheetViews>
    <sheetView showZeros="0" workbookViewId="0">
      <selection activeCell="E16" sqref="E16"/>
    </sheetView>
  </sheetViews>
  <sheetFormatPr defaultRowHeight="14.25"/>
  <cols>
    <col min="1" max="1" width="4.42578125" style="67" bestFit="1" customWidth="1"/>
    <col min="2" max="2" width="42" style="67" customWidth="1"/>
    <col min="3" max="3" width="4.7109375" style="67" customWidth="1"/>
    <col min="4" max="4" width="10.85546875" style="67" customWidth="1"/>
    <col min="5" max="5" width="11.7109375" style="67" customWidth="1"/>
    <col min="6" max="6" width="12.7109375" style="67" customWidth="1"/>
    <col min="7" max="7" width="4.7109375" style="4" customWidth="1"/>
    <col min="8" max="9" width="12.7109375" style="4" customWidth="1"/>
    <col min="10" max="10" width="9.140625" style="4"/>
    <col min="11" max="16384" width="9.140625" style="67"/>
  </cols>
  <sheetData>
    <row r="1" spans="1:10">
      <c r="A1" s="69"/>
      <c r="B1" s="69" t="e">
        <f>+#REF!</f>
        <v>#REF!</v>
      </c>
    </row>
    <row r="2" spans="1:10">
      <c r="A2" s="69"/>
      <c r="B2" s="69" t="e">
        <f>+#REF!</f>
        <v>#REF!</v>
      </c>
    </row>
    <row r="3" spans="1:10">
      <c r="A3" s="69"/>
      <c r="B3" s="69" t="e">
        <f>+#REF!</f>
        <v>#REF!</v>
      </c>
    </row>
    <row r="4" spans="1:10">
      <c r="A4" s="69"/>
      <c r="B4" s="69" t="e">
        <f>+#REF!</f>
        <v>#REF!</v>
      </c>
    </row>
    <row r="5" spans="1:10" ht="15" thickBot="1">
      <c r="A5" s="69"/>
      <c r="B5" s="69"/>
    </row>
    <row r="6" spans="1:10" s="520" customFormat="1" ht="30.75" customHeight="1" thickBot="1">
      <c r="A6" s="514" t="s">
        <v>184</v>
      </c>
      <c r="B6" s="513" t="s">
        <v>188</v>
      </c>
      <c r="C6" s="515"/>
      <c r="D6" s="516"/>
      <c r="E6" s="517"/>
      <c r="F6" s="518"/>
      <c r="G6" s="519"/>
      <c r="H6" s="519"/>
      <c r="I6" s="519"/>
      <c r="J6" s="519"/>
    </row>
    <row r="7" spans="1:10" ht="12.75" customHeight="1">
      <c r="A7" s="33"/>
      <c r="B7" s="34"/>
      <c r="C7" s="29"/>
      <c r="D7" s="30"/>
      <c r="E7" s="30"/>
      <c r="F7" s="31"/>
    </row>
    <row r="8" spans="1:10" ht="12.75" customHeight="1">
      <c r="A8" s="33" t="s">
        <v>87</v>
      </c>
      <c r="B8" s="181" t="s">
        <v>84</v>
      </c>
      <c r="C8" s="29"/>
      <c r="D8" s="30"/>
      <c r="E8" s="30"/>
      <c r="F8" s="31"/>
    </row>
    <row r="9" spans="1:10" ht="12.75" customHeight="1">
      <c r="A9" s="33"/>
      <c r="B9" s="34"/>
      <c r="C9" s="29"/>
      <c r="D9" s="30"/>
      <c r="E9" s="30"/>
      <c r="F9" s="31"/>
    </row>
    <row r="10" spans="1:10">
      <c r="A10" s="228" t="s">
        <v>137</v>
      </c>
      <c r="B10" s="229" t="s">
        <v>138</v>
      </c>
      <c r="C10" s="229" t="s">
        <v>139</v>
      </c>
      <c r="D10" s="230" t="s">
        <v>140</v>
      </c>
      <c r="E10" s="231" t="s">
        <v>141</v>
      </c>
      <c r="F10" s="232" t="s">
        <v>142</v>
      </c>
    </row>
    <row r="11" spans="1:10" ht="15" thickBot="1">
      <c r="A11" s="233"/>
      <c r="B11" s="234"/>
      <c r="C11" s="234" t="s">
        <v>143</v>
      </c>
      <c r="D11" s="235"/>
      <c r="E11" s="236" t="s">
        <v>144</v>
      </c>
      <c r="F11" s="237" t="s">
        <v>145</v>
      </c>
    </row>
    <row r="12" spans="1:10">
      <c r="A12" s="238"/>
      <c r="B12" s="239"/>
      <c r="C12" s="239"/>
      <c r="D12" s="240"/>
      <c r="E12" s="241"/>
      <c r="F12" s="242"/>
    </row>
    <row r="13" spans="1:10">
      <c r="A13" s="33">
        <v>1</v>
      </c>
      <c r="B13" s="20" t="s">
        <v>118</v>
      </c>
      <c r="C13" s="26"/>
      <c r="D13" s="107"/>
      <c r="E13" s="107"/>
      <c r="F13" s="94"/>
    </row>
    <row r="14" spans="1:10">
      <c r="A14" s="33"/>
      <c r="B14" s="186"/>
      <c r="C14" s="82"/>
      <c r="D14" s="103"/>
      <c r="E14" s="104"/>
      <c r="F14" s="105"/>
    </row>
    <row r="15" spans="1:10">
      <c r="A15" s="33"/>
      <c r="B15" s="45" t="s">
        <v>104</v>
      </c>
      <c r="C15" s="82"/>
      <c r="D15" s="107"/>
      <c r="E15" s="107"/>
      <c r="F15" s="94"/>
    </row>
    <row r="16" spans="1:10" ht="51">
      <c r="A16" s="33"/>
      <c r="B16" s="45" t="s">
        <v>115</v>
      </c>
      <c r="C16" s="82" t="s">
        <v>11</v>
      </c>
      <c r="D16" s="44">
        <v>0</v>
      </c>
      <c r="E16" s="44"/>
      <c r="F16" s="31">
        <f>+D16*E16</f>
        <v>0</v>
      </c>
    </row>
    <row r="17" spans="1:6" ht="153">
      <c r="A17" s="33"/>
      <c r="B17" s="297" t="s">
        <v>555</v>
      </c>
      <c r="C17" s="85" t="s">
        <v>11</v>
      </c>
      <c r="D17" s="44">
        <v>0</v>
      </c>
      <c r="E17" s="44"/>
      <c r="F17" s="173">
        <f>D17*E17</f>
        <v>0</v>
      </c>
    </row>
    <row r="18" spans="1:6" ht="25.5">
      <c r="A18" s="33"/>
      <c r="B18" s="162" t="s">
        <v>116</v>
      </c>
      <c r="C18" s="85" t="s">
        <v>11</v>
      </c>
      <c r="D18" s="103">
        <v>0</v>
      </c>
      <c r="E18" s="101"/>
      <c r="F18" s="182">
        <f t="shared" ref="F18:F19" si="0">D18*E18</f>
        <v>0</v>
      </c>
    </row>
    <row r="19" spans="1:6" ht="25.5">
      <c r="A19" s="33"/>
      <c r="B19" s="162" t="s">
        <v>117</v>
      </c>
      <c r="C19" s="85" t="s">
        <v>11</v>
      </c>
      <c r="D19" s="103">
        <v>0</v>
      </c>
      <c r="E19" s="101"/>
      <c r="F19" s="182">
        <f t="shared" si="0"/>
        <v>0</v>
      </c>
    </row>
    <row r="20" spans="1:6" ht="12.75" customHeight="1">
      <c r="A20" s="33"/>
      <c r="B20" s="34"/>
      <c r="C20" s="29"/>
      <c r="D20" s="30"/>
      <c r="E20" s="30"/>
      <c r="F20" s="31"/>
    </row>
    <row r="21" spans="1:6" ht="12.75" customHeight="1">
      <c r="A21" s="224">
        <f>+A13+1</f>
        <v>2</v>
      </c>
      <c r="B21" s="206" t="s">
        <v>185</v>
      </c>
      <c r="C21" s="175" t="s">
        <v>11</v>
      </c>
      <c r="D21" s="176">
        <f>2.5*((PI()*3.4*3.4+PI()*1.8*1.8)/2)+6.9*2</f>
        <v>71.919464091411172</v>
      </c>
      <c r="E21" s="207"/>
      <c r="F21" s="177"/>
    </row>
    <row r="22" spans="1:6" ht="12.75" customHeight="1">
      <c r="A22" s="174"/>
      <c r="B22" s="206" t="s">
        <v>70</v>
      </c>
      <c r="C22" s="175"/>
      <c r="D22" s="208"/>
      <c r="E22" s="178"/>
      <c r="F22" s="177"/>
    </row>
    <row r="23" spans="1:6" ht="12.75" customHeight="1">
      <c r="A23" s="174"/>
      <c r="B23" s="206" t="s">
        <v>16</v>
      </c>
      <c r="C23" s="175"/>
      <c r="D23" s="209"/>
      <c r="E23" s="178"/>
      <c r="F23" s="177"/>
    </row>
    <row r="24" spans="1:6" ht="12.75" customHeight="1">
      <c r="A24" s="174"/>
      <c r="B24" s="206" t="s">
        <v>11</v>
      </c>
      <c r="C24" s="175"/>
      <c r="D24" s="176">
        <f>142.2*0.3</f>
        <v>42.66</v>
      </c>
      <c r="E24" s="178"/>
      <c r="F24" s="177">
        <f>D24*E24</f>
        <v>0</v>
      </c>
    </row>
    <row r="25" spans="1:6" ht="12.75" customHeight="1">
      <c r="A25" s="179"/>
      <c r="B25" s="206" t="s">
        <v>71</v>
      </c>
      <c r="F25" s="177"/>
    </row>
    <row r="26" spans="1:6" ht="12.75" customHeight="1">
      <c r="A26" s="179"/>
      <c r="B26" s="206" t="s">
        <v>11</v>
      </c>
      <c r="D26" s="176">
        <f>D21*0.5</f>
        <v>35.959732045705586</v>
      </c>
      <c r="E26" s="178"/>
      <c r="F26" s="177">
        <f>D26*E26</f>
        <v>0</v>
      </c>
    </row>
    <row r="27" spans="1:6" ht="12.75" customHeight="1">
      <c r="A27" s="179"/>
      <c r="B27" s="206" t="s">
        <v>72</v>
      </c>
      <c r="F27" s="177"/>
    </row>
    <row r="28" spans="1:6">
      <c r="A28" s="179"/>
      <c r="B28" s="206" t="s">
        <v>11</v>
      </c>
      <c r="D28" s="176">
        <f>D21*0.2</f>
        <v>14.383892818282234</v>
      </c>
      <c r="E28" s="178"/>
      <c r="F28" s="177">
        <f>D28*E28</f>
        <v>0</v>
      </c>
    </row>
    <row r="29" spans="1:6" ht="12.75" customHeight="1">
      <c r="A29" s="179"/>
    </row>
    <row r="30" spans="1:6" ht="38.25">
      <c r="A30" s="224">
        <f>A21+1</f>
        <v>3</v>
      </c>
      <c r="B30" s="206" t="s">
        <v>18</v>
      </c>
      <c r="C30" s="175" t="s">
        <v>12</v>
      </c>
      <c r="D30" s="207">
        <f>4*4+2.6*2.6</f>
        <v>22.76</v>
      </c>
      <c r="E30" s="178"/>
      <c r="F30" s="177">
        <f>D30*E30</f>
        <v>0</v>
      </c>
    </row>
    <row r="31" spans="1:6" ht="12.75" customHeight="1">
      <c r="A31" s="179"/>
    </row>
    <row r="32" spans="1:6" ht="51">
      <c r="A32" s="224">
        <f>A30+1</f>
        <v>4</v>
      </c>
      <c r="B32" s="180" t="s">
        <v>73</v>
      </c>
      <c r="C32" s="175" t="s">
        <v>11</v>
      </c>
      <c r="D32" s="176">
        <f>2.8*2.8*0.1+2.6*2.6*0.1</f>
        <v>1.46</v>
      </c>
      <c r="E32" s="178"/>
      <c r="F32" s="177">
        <f>D32*E32</f>
        <v>0</v>
      </c>
    </row>
    <row r="33" spans="1:6" ht="12.75" customHeight="1">
      <c r="A33" s="179"/>
    </row>
    <row r="34" spans="1:6" ht="63.75">
      <c r="A34" s="224">
        <f>A32+1</f>
        <v>5</v>
      </c>
      <c r="B34" s="180" t="s">
        <v>74</v>
      </c>
      <c r="C34" s="175" t="s">
        <v>11</v>
      </c>
      <c r="D34" s="176">
        <f>0.4*4.53</f>
        <v>1.8120000000000003</v>
      </c>
      <c r="E34" s="178"/>
      <c r="F34" s="177">
        <f>D34*E34</f>
        <v>0</v>
      </c>
    </row>
    <row r="35" spans="1:6" ht="12.75" customHeight="1">
      <c r="A35" s="179"/>
    </row>
    <row r="36" spans="1:6" ht="76.5">
      <c r="A36" s="224">
        <f>A34+1</f>
        <v>6</v>
      </c>
      <c r="B36" s="180" t="s">
        <v>165</v>
      </c>
      <c r="C36" s="175" t="s">
        <v>10</v>
      </c>
      <c r="D36" s="178">
        <v>1</v>
      </c>
      <c r="E36" s="178"/>
      <c r="F36" s="177">
        <f>D36*E36</f>
        <v>0</v>
      </c>
    </row>
    <row r="37" spans="1:6" ht="12.75" customHeight="1">
      <c r="A37" s="174"/>
    </row>
    <row r="38" spans="1:6" ht="38.25">
      <c r="A38" s="224">
        <f>A36+1</f>
        <v>7</v>
      </c>
      <c r="B38" s="335" t="s">
        <v>186</v>
      </c>
      <c r="C38" s="175" t="s">
        <v>11</v>
      </c>
      <c r="D38" s="176">
        <f>0.2*4.53</f>
        <v>0.90600000000000014</v>
      </c>
      <c r="E38" s="178"/>
      <c r="F38" s="177">
        <f>D38*E38</f>
        <v>0</v>
      </c>
    </row>
    <row r="39" spans="1:6" ht="12.75" customHeight="1">
      <c r="A39" s="179"/>
    </row>
    <row r="40" spans="1:6" ht="63.75">
      <c r="A40" s="224">
        <f>A38+1</f>
        <v>8</v>
      </c>
      <c r="B40" s="180" t="s">
        <v>75</v>
      </c>
      <c r="C40" s="175" t="s">
        <v>11</v>
      </c>
      <c r="D40" s="176">
        <f>3*3*0.1</f>
        <v>0.9</v>
      </c>
      <c r="E40" s="178"/>
      <c r="F40" s="177">
        <f>D40*E40</f>
        <v>0</v>
      </c>
    </row>
    <row r="41" spans="1:6" ht="12.75" customHeight="1">
      <c r="A41" s="179"/>
    </row>
    <row r="42" spans="1:6" s="4" customFormat="1" ht="63.75">
      <c r="A42" s="224">
        <f>A40+1</f>
        <v>9</v>
      </c>
      <c r="B42" s="180" t="s">
        <v>91</v>
      </c>
      <c r="C42" s="175" t="s">
        <v>11</v>
      </c>
      <c r="D42" s="176">
        <f>3*3*0.2</f>
        <v>1.8</v>
      </c>
      <c r="E42" s="178"/>
      <c r="F42" s="177">
        <f>D42*E42</f>
        <v>0</v>
      </c>
    </row>
    <row r="43" spans="1:6" s="4" customFormat="1" ht="12.75">
      <c r="A43" s="174"/>
      <c r="B43" s="180"/>
      <c r="C43" s="175"/>
      <c r="D43" s="176"/>
      <c r="E43" s="178"/>
      <c r="F43" s="177"/>
    </row>
    <row r="44" spans="1:6" s="4" customFormat="1" ht="12.75">
      <c r="A44" s="224">
        <f>A42+1</f>
        <v>10</v>
      </c>
      <c r="B44" s="180" t="s">
        <v>187</v>
      </c>
      <c r="C44" s="175" t="s">
        <v>79</v>
      </c>
      <c r="D44" s="176">
        <v>300</v>
      </c>
      <c r="E44" s="178"/>
      <c r="F44" s="177">
        <f>D44*E44</f>
        <v>0</v>
      </c>
    </row>
    <row r="45" spans="1:6" s="4" customFormat="1" ht="12.75" customHeight="1">
      <c r="A45" s="174"/>
      <c r="B45" s="180"/>
      <c r="C45" s="175"/>
      <c r="D45" s="176"/>
      <c r="E45" s="178"/>
      <c r="F45" s="177"/>
    </row>
    <row r="46" spans="1:6" s="4" customFormat="1" ht="63.75">
      <c r="A46" s="224">
        <f>A44+1</f>
        <v>11</v>
      </c>
      <c r="B46" s="180" t="s">
        <v>89</v>
      </c>
      <c r="C46" s="175" t="s">
        <v>11</v>
      </c>
      <c r="D46" s="176">
        <f>2.7*1.9*0.1</f>
        <v>0.51300000000000001</v>
      </c>
      <c r="E46" s="178"/>
      <c r="F46" s="177">
        <f>D46*E46</f>
        <v>0</v>
      </c>
    </row>
    <row r="47" spans="1:6" s="4" customFormat="1" ht="12.75">
      <c r="A47" s="174"/>
      <c r="B47" s="180"/>
      <c r="C47" s="175"/>
      <c r="D47" s="176"/>
      <c r="E47" s="178"/>
      <c r="F47" s="177"/>
    </row>
    <row r="48" spans="1:6" s="4" customFormat="1" ht="63.75">
      <c r="A48" s="174">
        <f>A46+1</f>
        <v>12</v>
      </c>
      <c r="B48" s="180" t="s">
        <v>90</v>
      </c>
      <c r="C48" s="175" t="s">
        <v>11</v>
      </c>
      <c r="D48" s="176">
        <f>3.45*0.15+(3.45-2.4)*1.1</f>
        <v>1.6725000000000003</v>
      </c>
      <c r="E48" s="178"/>
      <c r="F48" s="177">
        <f>D48*E48</f>
        <v>0</v>
      </c>
    </row>
    <row r="49" spans="1:6" s="4" customFormat="1" ht="12.75" customHeight="1">
      <c r="A49" s="174"/>
      <c r="B49" s="180"/>
      <c r="C49" s="175"/>
      <c r="D49" s="176"/>
      <c r="E49" s="178"/>
      <c r="F49" s="177"/>
    </row>
    <row r="50" spans="1:6" s="4" customFormat="1" ht="12.75">
      <c r="A50" s="174">
        <f>A48+1</f>
        <v>13</v>
      </c>
      <c r="B50" s="180" t="s">
        <v>92</v>
      </c>
      <c r="C50" s="175" t="s">
        <v>79</v>
      </c>
      <c r="D50" s="176">
        <v>500</v>
      </c>
      <c r="E50" s="178"/>
      <c r="F50" s="177">
        <f>D50*E50</f>
        <v>0</v>
      </c>
    </row>
    <row r="51" spans="1:6" s="4" customFormat="1">
      <c r="A51" s="179"/>
      <c r="B51" s="67"/>
      <c r="C51" s="67"/>
      <c r="D51" s="67"/>
      <c r="E51" s="67"/>
      <c r="F51" s="67"/>
    </row>
    <row r="52" spans="1:6" s="4" customFormat="1" ht="76.5">
      <c r="A52" s="174">
        <f>A50+1</f>
        <v>14</v>
      </c>
      <c r="B52" s="473" t="s">
        <v>556</v>
      </c>
      <c r="C52" s="175" t="s">
        <v>10</v>
      </c>
      <c r="D52" s="211">
        <v>1</v>
      </c>
      <c r="E52" s="471"/>
      <c r="F52" s="177">
        <f>D52*E52</f>
        <v>0</v>
      </c>
    </row>
    <row r="53" spans="1:6" s="4" customFormat="1" ht="12.75" customHeight="1">
      <c r="A53" s="174"/>
      <c r="B53" s="210"/>
      <c r="C53" s="175"/>
      <c r="D53" s="211"/>
      <c r="E53" s="471"/>
      <c r="F53" s="177"/>
    </row>
    <row r="54" spans="1:6" s="4" customFormat="1" ht="66" customHeight="1">
      <c r="A54" s="174">
        <f>A52+1</f>
        <v>15</v>
      </c>
      <c r="B54" s="473" t="s">
        <v>558</v>
      </c>
      <c r="C54" s="175" t="s">
        <v>10</v>
      </c>
      <c r="D54" s="211">
        <v>1</v>
      </c>
      <c r="E54" s="471"/>
      <c r="F54" s="177">
        <f>D54*E54</f>
        <v>0</v>
      </c>
    </row>
    <row r="55" spans="1:6" s="4" customFormat="1" ht="12.75" customHeight="1">
      <c r="A55" s="179"/>
      <c r="B55" s="67"/>
      <c r="C55" s="67"/>
      <c r="D55" s="67"/>
      <c r="E55" s="67"/>
      <c r="F55" s="67"/>
    </row>
    <row r="56" spans="1:6" s="4" customFormat="1" ht="51">
      <c r="A56" s="174">
        <f>A54+1</f>
        <v>16</v>
      </c>
      <c r="B56" s="180" t="s">
        <v>76</v>
      </c>
      <c r="C56" s="175" t="s">
        <v>11</v>
      </c>
      <c r="D56" s="207">
        <v>50</v>
      </c>
      <c r="E56" s="207"/>
      <c r="F56" s="177">
        <f>D56*E56</f>
        <v>0</v>
      </c>
    </row>
    <row r="57" spans="1:6" s="4" customFormat="1" ht="12.75" customHeight="1">
      <c r="A57" s="179"/>
      <c r="B57" s="67"/>
      <c r="C57" s="67"/>
      <c r="D57" s="67"/>
      <c r="E57" s="67"/>
      <c r="F57" s="67"/>
    </row>
    <row r="58" spans="1:6" s="4" customFormat="1" ht="25.5">
      <c r="A58" s="174">
        <f>A56+1</f>
        <v>17</v>
      </c>
      <c r="B58" s="210" t="s">
        <v>78</v>
      </c>
      <c r="C58" s="175" t="s">
        <v>14</v>
      </c>
      <c r="D58" s="211">
        <v>10</v>
      </c>
      <c r="E58" s="178"/>
      <c r="F58" s="177">
        <f>D58*E58</f>
        <v>0</v>
      </c>
    </row>
    <row r="59" spans="1:6" s="4" customFormat="1" ht="12.75" customHeight="1">
      <c r="A59" s="179"/>
      <c r="B59" s="67"/>
      <c r="C59" s="67"/>
      <c r="D59" s="67"/>
      <c r="E59" s="67"/>
      <c r="F59" s="67"/>
    </row>
    <row r="60" spans="1:6" s="4" customFormat="1" ht="127.5">
      <c r="A60" s="483">
        <f t="shared" ref="A60:A64" si="1">A58+1</f>
        <v>18</v>
      </c>
      <c r="B60" s="51" t="s">
        <v>530</v>
      </c>
      <c r="C60" s="298" t="s">
        <v>10</v>
      </c>
      <c r="D60" s="304">
        <v>12</v>
      </c>
      <c r="E60" s="299"/>
      <c r="F60" s="300">
        <f>D60*E60</f>
        <v>0</v>
      </c>
    </row>
    <row r="61" spans="1:6" s="4" customFormat="1" ht="15.75">
      <c r="A61" s="483"/>
      <c r="B61" s="79"/>
      <c r="C61" s="474"/>
      <c r="D61" s="475"/>
      <c r="E61" s="476"/>
      <c r="F61" s="477"/>
    </row>
    <row r="62" spans="1:6" s="4" customFormat="1" ht="89.25">
      <c r="A62" s="483">
        <f t="shared" si="1"/>
        <v>19</v>
      </c>
      <c r="B62" s="51" t="s">
        <v>557</v>
      </c>
      <c r="C62" s="478" t="s">
        <v>14</v>
      </c>
      <c r="D62" s="303">
        <v>24</v>
      </c>
      <c r="E62" s="479"/>
      <c r="F62" s="480">
        <f>D62*E62</f>
        <v>0</v>
      </c>
    </row>
    <row r="63" spans="1:6" s="4" customFormat="1" ht="12.75" customHeight="1">
      <c r="A63" s="483"/>
      <c r="B63" s="334"/>
      <c r="C63" s="298"/>
      <c r="D63" s="304"/>
      <c r="E63" s="304"/>
      <c r="F63" s="481"/>
    </row>
    <row r="64" spans="1:6" s="4" customFormat="1" ht="89.25">
      <c r="A64" s="483">
        <f t="shared" si="1"/>
        <v>20</v>
      </c>
      <c r="B64" s="482" t="s">
        <v>531</v>
      </c>
      <c r="C64" s="298" t="s">
        <v>10</v>
      </c>
      <c r="D64" s="304">
        <v>1</v>
      </c>
      <c r="E64" s="299"/>
      <c r="F64" s="480">
        <f>D64*E64</f>
        <v>0</v>
      </c>
    </row>
    <row r="65" spans="1:6" s="4" customFormat="1" ht="12.75" customHeight="1">
      <c r="A65" s="67"/>
      <c r="B65" s="67"/>
      <c r="C65" s="67"/>
      <c r="D65" s="67"/>
      <c r="E65" s="67"/>
      <c r="F65" s="67"/>
    </row>
    <row r="66" spans="1:6" s="4" customFormat="1" ht="12.75" customHeight="1" thickBot="1">
      <c r="A66" s="251" t="s">
        <v>184</v>
      </c>
      <c r="B66" s="252" t="s">
        <v>84</v>
      </c>
      <c r="C66" s="253"/>
      <c r="D66" s="253"/>
      <c r="E66" s="212" t="s">
        <v>54</v>
      </c>
      <c r="F66" s="213">
        <f>SUM(F23:F59)</f>
        <v>0</v>
      </c>
    </row>
    <row r="67" spans="1:6" s="4" customFormat="1" ht="12.75" customHeight="1" thickTop="1">
      <c r="A67" s="67"/>
      <c r="B67" s="67"/>
      <c r="C67" s="67"/>
      <c r="D67" s="67"/>
      <c r="E67" s="67"/>
      <c r="F67" s="67"/>
    </row>
    <row r="68" spans="1:6" s="4" customFormat="1" ht="12.75" customHeight="1">
      <c r="D68" s="30"/>
      <c r="E68" s="67"/>
      <c r="F68" s="221"/>
    </row>
    <row r="69" spans="1:6" s="4" customFormat="1" ht="12.75" customHeight="1">
      <c r="A69" s="67"/>
      <c r="B69" s="67"/>
      <c r="C69" s="67"/>
      <c r="D69" s="67"/>
      <c r="E69" s="67"/>
      <c r="F69" s="67"/>
    </row>
    <row r="70" spans="1:6" s="4" customFormat="1" ht="12.75" customHeight="1">
      <c r="A70" s="67"/>
      <c r="B70" s="67"/>
      <c r="C70" s="67"/>
      <c r="D70" s="67"/>
      <c r="E70" s="67"/>
      <c r="F70" s="67"/>
    </row>
    <row r="71" spans="1:6" s="4" customFormat="1" ht="12.75" customHeight="1">
      <c r="A71" s="67"/>
      <c r="B71" s="67"/>
      <c r="C71" s="67"/>
      <c r="D71" s="67"/>
      <c r="E71" s="67"/>
      <c r="F71" s="67"/>
    </row>
    <row r="72" spans="1:6" s="4" customFormat="1" ht="12.75" customHeight="1">
      <c r="A72" s="67"/>
      <c r="B72" s="67"/>
      <c r="C72" s="67"/>
      <c r="D72" s="67"/>
      <c r="E72" s="67"/>
      <c r="F72" s="67"/>
    </row>
    <row r="73" spans="1:6" s="4" customFormat="1" ht="12.75" customHeight="1">
      <c r="A73" s="67"/>
      <c r="B73" s="67"/>
      <c r="C73" s="67"/>
      <c r="D73" s="67"/>
      <c r="E73" s="67"/>
      <c r="F73" s="67"/>
    </row>
    <row r="74" spans="1:6" s="4" customFormat="1" ht="12.75" customHeight="1">
      <c r="A74" s="67"/>
      <c r="B74" s="67"/>
      <c r="C74" s="67"/>
      <c r="D74" s="67"/>
      <c r="E74" s="67"/>
      <c r="F74" s="67"/>
    </row>
    <row r="75" spans="1:6" ht="12.75" customHeight="1"/>
    <row r="76" spans="1:6" ht="12.75" customHeight="1"/>
    <row r="77" spans="1:6" ht="12.75" customHeight="1"/>
    <row r="78" spans="1:6" ht="12.75" customHeight="1"/>
    <row r="79" spans="1:6" ht="12.75" customHeight="1"/>
    <row r="80" spans="1:6" ht="12.75" customHeight="1"/>
    <row r="81" ht="12.75" customHeight="1"/>
    <row r="82" ht="12.75" customHeight="1"/>
  </sheetData>
  <conditionalFormatting sqref="E16:E58">
    <cfRule type="cellIs" dxfId="2"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53"/>
  <sheetViews>
    <sheetView showZeros="0" topLeftCell="A10" workbookViewId="0">
      <selection activeCell="F36" sqref="F36"/>
    </sheetView>
  </sheetViews>
  <sheetFormatPr defaultRowHeight="14.25"/>
  <cols>
    <col min="1" max="1" width="5.140625" style="67" bestFit="1" customWidth="1"/>
    <col min="2" max="2" width="30.7109375" style="67" customWidth="1"/>
    <col min="3" max="3" width="4.7109375" style="67" customWidth="1"/>
    <col min="4" max="5" width="11.7109375" style="67" customWidth="1"/>
    <col min="6" max="6" width="12.7109375" style="67" customWidth="1"/>
    <col min="7" max="7" width="4.7109375" style="4" customWidth="1"/>
    <col min="8" max="9" width="12.7109375" style="4" customWidth="1"/>
    <col min="10" max="10" width="9.140625" style="4"/>
    <col min="11" max="16384" width="9.140625" style="67"/>
  </cols>
  <sheetData>
    <row r="1" spans="1:10">
      <c r="A1" s="69"/>
      <c r="B1" s="69" t="e">
        <f>+#REF!</f>
        <v>#REF!</v>
      </c>
    </row>
    <row r="2" spans="1:10">
      <c r="A2" s="69"/>
      <c r="B2" s="69" t="e">
        <f>+#REF!</f>
        <v>#REF!</v>
      </c>
    </row>
    <row r="3" spans="1:10">
      <c r="A3" s="69"/>
      <c r="B3" s="69" t="e">
        <f>+#REF!</f>
        <v>#REF!</v>
      </c>
    </row>
    <row r="4" spans="1:10">
      <c r="A4" s="69"/>
      <c r="B4" s="69" t="e">
        <f>+#REF!</f>
        <v>#REF!</v>
      </c>
    </row>
    <row r="5" spans="1:10" ht="15" thickBot="1">
      <c r="A5" s="69"/>
      <c r="B5" s="69"/>
    </row>
    <row r="6" spans="1:10" s="520" customFormat="1" ht="16.5" thickBot="1">
      <c r="A6" s="514" t="s">
        <v>521</v>
      </c>
      <c r="B6" s="513" t="s">
        <v>189</v>
      </c>
      <c r="C6" s="515"/>
      <c r="D6" s="516"/>
      <c r="E6" s="517"/>
      <c r="F6" s="518"/>
      <c r="G6" s="519"/>
      <c r="H6" s="519"/>
      <c r="I6" s="519"/>
      <c r="J6" s="519"/>
    </row>
    <row r="7" spans="1:10" s="4" customFormat="1">
      <c r="A7" s="67"/>
      <c r="B7" s="67"/>
      <c r="C7" s="67"/>
      <c r="D7" s="67"/>
      <c r="E7" s="67"/>
      <c r="F7" s="67"/>
    </row>
    <row r="8" spans="1:10" s="4" customFormat="1" ht="12.75">
      <c r="A8" s="228" t="s">
        <v>137</v>
      </c>
      <c r="B8" s="229" t="s">
        <v>138</v>
      </c>
      <c r="C8" s="229" t="s">
        <v>139</v>
      </c>
      <c r="D8" s="230" t="s">
        <v>140</v>
      </c>
      <c r="E8" s="231" t="s">
        <v>141</v>
      </c>
      <c r="F8" s="232" t="s">
        <v>142</v>
      </c>
    </row>
    <row r="9" spans="1:10" s="4" customFormat="1" ht="13.5" thickBot="1">
      <c r="A9" s="233"/>
      <c r="B9" s="234"/>
      <c r="C9" s="234" t="s">
        <v>143</v>
      </c>
      <c r="D9" s="235"/>
      <c r="E9" s="236" t="s">
        <v>144</v>
      </c>
      <c r="F9" s="237" t="s">
        <v>145</v>
      </c>
    </row>
    <row r="10" spans="1:10" s="4" customFormat="1" ht="12.75">
      <c r="A10" s="238"/>
      <c r="B10" s="239"/>
      <c r="C10" s="239"/>
      <c r="D10" s="240"/>
      <c r="E10" s="241"/>
      <c r="F10" s="242"/>
    </row>
    <row r="11" spans="1:10" s="4" customFormat="1" ht="63.75">
      <c r="A11" s="214">
        <v>1</v>
      </c>
      <c r="B11" s="215" t="s">
        <v>315</v>
      </c>
      <c r="C11" s="216" t="s">
        <v>10</v>
      </c>
      <c r="D11" s="217">
        <v>2</v>
      </c>
      <c r="E11" s="217"/>
      <c r="F11" s="218">
        <f>D11*E11</f>
        <v>0</v>
      </c>
    </row>
    <row r="12" spans="1:10" s="4" customFormat="1" ht="12.75">
      <c r="A12" s="214"/>
      <c r="B12" s="215"/>
      <c r="C12" s="216"/>
      <c r="D12" s="217"/>
      <c r="E12" s="217"/>
      <c r="F12" s="218"/>
    </row>
    <row r="13" spans="1:10" s="4" customFormat="1" ht="63.75">
      <c r="A13" s="214">
        <v>2</v>
      </c>
      <c r="B13" s="484" t="s">
        <v>559</v>
      </c>
      <c r="C13" s="216" t="s">
        <v>10</v>
      </c>
      <c r="D13" s="217">
        <v>1</v>
      </c>
      <c r="E13" s="217"/>
      <c r="F13" s="218">
        <f>D13*E13</f>
        <v>0</v>
      </c>
    </row>
    <row r="14" spans="1:10" s="4" customFormat="1" ht="12.75">
      <c r="A14" s="174"/>
      <c r="B14" s="206"/>
      <c r="C14" s="175"/>
      <c r="D14" s="208"/>
      <c r="E14" s="178"/>
      <c r="F14" s="177"/>
    </row>
    <row r="15" spans="1:10" s="4" customFormat="1" ht="25.5">
      <c r="A15" s="174">
        <v>3</v>
      </c>
      <c r="B15" s="215" t="s">
        <v>124</v>
      </c>
      <c r="C15" s="175"/>
      <c r="D15" s="208"/>
      <c r="E15" s="178"/>
      <c r="F15" s="177"/>
    </row>
    <row r="16" spans="1:10" s="4" customFormat="1" ht="12.75">
      <c r="A16" s="174"/>
      <c r="B16" s="206" t="s">
        <v>93</v>
      </c>
      <c r="C16" s="175" t="s">
        <v>10</v>
      </c>
      <c r="D16" s="209">
        <v>2</v>
      </c>
      <c r="E16" s="178"/>
      <c r="F16" s="177">
        <f t="shared" ref="F16:F25" si="0">D16*E16</f>
        <v>0</v>
      </c>
    </row>
    <row r="17" spans="1:6" s="4" customFormat="1" ht="12.75">
      <c r="A17" s="174"/>
      <c r="B17" s="206" t="s">
        <v>94</v>
      </c>
      <c r="C17" s="175" t="s">
        <v>10</v>
      </c>
      <c r="D17" s="209">
        <v>2</v>
      </c>
      <c r="E17" s="178"/>
      <c r="F17" s="177">
        <f t="shared" si="0"/>
        <v>0</v>
      </c>
    </row>
    <row r="18" spans="1:6" s="4" customFormat="1" ht="12.75">
      <c r="A18" s="174"/>
      <c r="B18" s="206" t="s">
        <v>190</v>
      </c>
      <c r="C18" s="175" t="s">
        <v>10</v>
      </c>
      <c r="D18" s="209">
        <v>2</v>
      </c>
      <c r="E18" s="178"/>
      <c r="F18" s="177">
        <f t="shared" si="0"/>
        <v>0</v>
      </c>
    </row>
    <row r="19" spans="1:6" s="4" customFormat="1" ht="12.75">
      <c r="A19" s="174"/>
      <c r="B19" s="206" t="s">
        <v>191</v>
      </c>
      <c r="C19" s="175" t="s">
        <v>10</v>
      </c>
      <c r="D19" s="209">
        <v>2</v>
      </c>
      <c r="E19" s="178"/>
      <c r="F19" s="177">
        <f t="shared" si="0"/>
        <v>0</v>
      </c>
    </row>
    <row r="20" spans="1:6" s="4" customFormat="1" ht="12.75">
      <c r="A20" s="174"/>
      <c r="B20" s="206" t="s">
        <v>96</v>
      </c>
      <c r="C20" s="175" t="s">
        <v>10</v>
      </c>
      <c r="D20" s="209">
        <v>4</v>
      </c>
      <c r="E20" s="178"/>
      <c r="F20" s="177">
        <f t="shared" si="0"/>
        <v>0</v>
      </c>
    </row>
    <row r="21" spans="1:6" s="4" customFormat="1" ht="12.75">
      <c r="A21" s="174"/>
      <c r="B21" s="206" t="s">
        <v>192</v>
      </c>
      <c r="C21" s="175" t="s">
        <v>10</v>
      </c>
      <c r="D21" s="209">
        <v>1</v>
      </c>
      <c r="E21" s="178"/>
      <c r="F21" s="177">
        <f t="shared" si="0"/>
        <v>0</v>
      </c>
    </row>
    <row r="22" spans="1:6" s="4" customFormat="1" ht="12.75">
      <c r="A22" s="174"/>
      <c r="B22" s="206" t="s">
        <v>97</v>
      </c>
      <c r="C22" s="175" t="s">
        <v>77</v>
      </c>
      <c r="D22" s="209">
        <v>1</v>
      </c>
      <c r="E22" s="178"/>
      <c r="F22" s="177">
        <f t="shared" si="0"/>
        <v>0</v>
      </c>
    </row>
    <row r="23" spans="1:6" s="4" customFormat="1" ht="12.75">
      <c r="A23" s="174"/>
      <c r="B23" s="206" t="s">
        <v>193</v>
      </c>
      <c r="C23" s="175" t="s">
        <v>10</v>
      </c>
      <c r="D23" s="209">
        <v>1</v>
      </c>
      <c r="E23" s="178"/>
      <c r="F23" s="177">
        <f t="shared" si="0"/>
        <v>0</v>
      </c>
    </row>
    <row r="24" spans="1:6" s="4" customFormat="1" ht="12.75">
      <c r="A24" s="174"/>
      <c r="B24" s="206" t="s">
        <v>95</v>
      </c>
      <c r="C24" s="175" t="s">
        <v>10</v>
      </c>
      <c r="D24" s="209">
        <v>2</v>
      </c>
      <c r="E24" s="178"/>
      <c r="F24" s="177">
        <f t="shared" si="0"/>
        <v>0</v>
      </c>
    </row>
    <row r="25" spans="1:6" s="4" customFormat="1" ht="12.75">
      <c r="A25" s="174"/>
      <c r="B25" s="206" t="s">
        <v>194</v>
      </c>
      <c r="C25" s="175" t="s">
        <v>10</v>
      </c>
      <c r="D25" s="209">
        <v>1</v>
      </c>
      <c r="E25" s="178"/>
      <c r="F25" s="177">
        <f t="shared" si="0"/>
        <v>0</v>
      </c>
    </row>
    <row r="26" spans="1:6" s="4" customFormat="1" ht="12.75">
      <c r="A26" s="174"/>
      <c r="B26" s="206" t="s">
        <v>98</v>
      </c>
      <c r="C26" s="175" t="s">
        <v>10</v>
      </c>
      <c r="D26" s="209">
        <v>2</v>
      </c>
      <c r="E26" s="178"/>
      <c r="F26" s="177">
        <f>D26*E26</f>
        <v>0</v>
      </c>
    </row>
    <row r="27" spans="1:6" s="4" customFormat="1" ht="12.75">
      <c r="A27" s="174"/>
      <c r="B27" s="206" t="s">
        <v>195</v>
      </c>
      <c r="C27" s="175" t="s">
        <v>10</v>
      </c>
      <c r="D27" s="209">
        <v>1</v>
      </c>
      <c r="E27" s="178"/>
      <c r="F27" s="177">
        <f>D27*E27</f>
        <v>0</v>
      </c>
    </row>
    <row r="28" spans="1:6" s="4" customFormat="1" ht="12.75">
      <c r="A28" s="174"/>
      <c r="B28" s="206" t="s">
        <v>80</v>
      </c>
      <c r="C28" s="175" t="s">
        <v>10</v>
      </c>
      <c r="D28" s="209">
        <v>1</v>
      </c>
      <c r="E28" s="178"/>
      <c r="F28" s="177">
        <f>D28*E28</f>
        <v>0</v>
      </c>
    </row>
    <row r="29" spans="1:6" s="4" customFormat="1" ht="12.75">
      <c r="A29" s="174"/>
      <c r="B29" s="265" t="s">
        <v>196</v>
      </c>
      <c r="C29" s="266" t="s">
        <v>10</v>
      </c>
      <c r="D29" s="267">
        <v>1</v>
      </c>
      <c r="E29" s="268"/>
      <c r="F29" s="269">
        <f t="shared" ref="F29:F32" si="1">D29*E29</f>
        <v>0</v>
      </c>
    </row>
    <row r="30" spans="1:6" s="4" customFormat="1" ht="12.75">
      <c r="A30" s="174"/>
      <c r="B30" s="265" t="s">
        <v>168</v>
      </c>
      <c r="C30" s="266" t="s">
        <v>10</v>
      </c>
      <c r="D30" s="267">
        <v>1</v>
      </c>
      <c r="E30" s="268"/>
      <c r="F30" s="269">
        <f t="shared" si="1"/>
        <v>0</v>
      </c>
    </row>
    <row r="31" spans="1:6" s="4" customFormat="1" ht="12.75">
      <c r="A31" s="174"/>
      <c r="B31" s="265" t="s">
        <v>166</v>
      </c>
      <c r="C31" s="266" t="s">
        <v>10</v>
      </c>
      <c r="D31" s="267">
        <v>1</v>
      </c>
      <c r="E31" s="268"/>
      <c r="F31" s="269">
        <f t="shared" si="1"/>
        <v>0</v>
      </c>
    </row>
    <row r="32" spans="1:6" s="4" customFormat="1" ht="12.75">
      <c r="A32" s="174"/>
      <c r="B32" s="265" t="s">
        <v>167</v>
      </c>
      <c r="C32" s="266" t="s">
        <v>10</v>
      </c>
      <c r="D32" s="267">
        <v>1</v>
      </c>
      <c r="E32" s="268"/>
      <c r="F32" s="269">
        <f t="shared" si="1"/>
        <v>0</v>
      </c>
    </row>
    <row r="33" spans="1:6" s="4" customFormat="1" ht="12.75">
      <c r="A33" s="174"/>
      <c r="B33" s="206"/>
      <c r="C33" s="175"/>
      <c r="D33" s="209"/>
      <c r="E33" s="178"/>
      <c r="F33" s="177"/>
    </row>
    <row r="34" spans="1:6" s="4" customFormat="1">
      <c r="A34" s="174"/>
      <c r="B34" s="67"/>
      <c r="C34" s="175"/>
      <c r="D34" s="209"/>
      <c r="E34" s="178"/>
      <c r="F34" s="177"/>
    </row>
    <row r="35" spans="1:6" s="4" customFormat="1" ht="12.75">
      <c r="A35" s="174">
        <f>+A15+1</f>
        <v>4</v>
      </c>
      <c r="B35" s="180" t="s">
        <v>81</v>
      </c>
      <c r="C35" s="219">
        <v>0.05</v>
      </c>
      <c r="D35" s="176"/>
      <c r="E35" s="178"/>
      <c r="F35" s="177">
        <f>0.05*SUM(F11:F34)</f>
        <v>0</v>
      </c>
    </row>
    <row r="36" spans="1:6" s="4" customFormat="1" ht="12.75">
      <c r="A36" s="174"/>
      <c r="B36" s="180"/>
      <c r="C36" s="219"/>
      <c r="D36" s="176"/>
      <c r="E36" s="178"/>
      <c r="F36" s="177"/>
    </row>
    <row r="37" spans="1:6" s="4" customFormat="1" ht="15.75" thickBot="1">
      <c r="A37" s="344" t="s">
        <v>521</v>
      </c>
      <c r="B37" s="458" t="s">
        <v>85</v>
      </c>
      <c r="C37" s="253"/>
      <c r="D37" s="253"/>
      <c r="E37" s="212" t="s">
        <v>54</v>
      </c>
      <c r="F37" s="213">
        <f>SUM(F11:F35)</f>
        <v>0</v>
      </c>
    </row>
    <row r="38" spans="1:6" s="4" customFormat="1" ht="15" thickTop="1">
      <c r="A38" s="67"/>
      <c r="B38" s="67"/>
      <c r="C38" s="67"/>
      <c r="D38" s="67"/>
      <c r="E38" s="67"/>
      <c r="F38" s="67"/>
    </row>
    <row r="39" spans="1:6" s="4" customFormat="1">
      <c r="A39" s="67"/>
      <c r="B39" s="67"/>
      <c r="C39" s="67"/>
      <c r="D39" s="67"/>
      <c r="E39" s="67"/>
      <c r="F39" s="67"/>
    </row>
    <row r="40" spans="1:6" s="4" customFormat="1" ht="15">
      <c r="A40" s="67"/>
      <c r="B40" s="67"/>
      <c r="C40" s="188"/>
      <c r="D40" s="67"/>
      <c r="E40" s="187"/>
      <c r="F40" s="220"/>
    </row>
    <row r="41" spans="1:6" s="4" customFormat="1">
      <c r="A41" s="67"/>
      <c r="B41" s="67"/>
      <c r="C41" s="67"/>
      <c r="D41" s="67"/>
      <c r="E41" s="67"/>
      <c r="F41" s="67"/>
    </row>
    <row r="42" spans="1:6" s="4" customFormat="1" ht="15">
      <c r="D42" s="30"/>
      <c r="E42" s="67"/>
      <c r="F42" s="221"/>
    </row>
    <row r="43" spans="1:6" s="4" customFormat="1">
      <c r="A43" s="67"/>
      <c r="B43" s="67"/>
      <c r="C43" s="67"/>
      <c r="D43" s="67"/>
      <c r="E43" s="67"/>
      <c r="F43" s="67"/>
    </row>
    <row r="44" spans="1:6" s="4" customFormat="1">
      <c r="A44" s="67"/>
      <c r="B44" s="67"/>
      <c r="C44" s="67"/>
      <c r="D44" s="67"/>
      <c r="E44" s="67"/>
      <c r="F44" s="67"/>
    </row>
    <row r="45" spans="1:6" s="4" customFormat="1">
      <c r="A45" s="67"/>
      <c r="B45" s="67"/>
      <c r="C45" s="67"/>
      <c r="D45" s="67"/>
      <c r="E45" s="67"/>
      <c r="F45" s="67"/>
    </row>
    <row r="46" spans="1:6" s="4" customFormat="1">
      <c r="A46" s="67"/>
      <c r="B46" s="67"/>
      <c r="C46" s="67"/>
      <c r="D46" s="67"/>
      <c r="E46" s="67"/>
      <c r="F46" s="67"/>
    </row>
    <row r="47" spans="1:6" s="4" customFormat="1">
      <c r="A47" s="67"/>
      <c r="B47" s="67"/>
      <c r="C47" s="67"/>
      <c r="D47" s="67"/>
      <c r="E47" s="67"/>
      <c r="F47" s="67"/>
    </row>
    <row r="48" spans="1:6" s="4" customFormat="1">
      <c r="A48" s="67"/>
      <c r="B48" s="67"/>
      <c r="C48" s="67"/>
      <c r="D48" s="67"/>
      <c r="E48" s="67"/>
      <c r="F48" s="67"/>
    </row>
    <row r="49" spans="1:6" s="4" customFormat="1">
      <c r="A49" s="67"/>
      <c r="B49" s="67"/>
      <c r="C49" s="67"/>
      <c r="D49" s="67"/>
      <c r="E49" s="67"/>
      <c r="F49" s="67"/>
    </row>
    <row r="50" spans="1:6" s="4" customFormat="1">
      <c r="A50" s="67"/>
      <c r="B50" s="67"/>
      <c r="C50" s="67"/>
      <c r="D50" s="67"/>
      <c r="E50" s="67"/>
      <c r="F50" s="67"/>
    </row>
    <row r="51" spans="1:6" s="4" customFormat="1">
      <c r="A51" s="67"/>
      <c r="B51" s="67"/>
      <c r="C51" s="67"/>
      <c r="D51" s="67"/>
      <c r="E51" s="67"/>
      <c r="F51" s="67"/>
    </row>
    <row r="52" spans="1:6" s="4" customFormat="1">
      <c r="A52" s="67"/>
      <c r="B52" s="67"/>
      <c r="C52" s="67"/>
      <c r="D52" s="67"/>
      <c r="E52" s="67"/>
      <c r="F52" s="67"/>
    </row>
    <row r="53" spans="1:6" s="4" customFormat="1">
      <c r="A53" s="67"/>
      <c r="B53" s="67"/>
      <c r="C53" s="67"/>
      <c r="D53" s="67"/>
      <c r="E53" s="67"/>
      <c r="F53" s="67"/>
    </row>
  </sheetData>
  <conditionalFormatting sqref="E11:E32">
    <cfRule type="cellIs" dxfId="1"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L179"/>
  <sheetViews>
    <sheetView showZeros="0" workbookViewId="0">
      <selection activeCell="F15" sqref="F15"/>
    </sheetView>
  </sheetViews>
  <sheetFormatPr defaultRowHeight="15"/>
  <cols>
    <col min="1" max="1" width="4.7109375" style="296" customWidth="1"/>
    <col min="2" max="2" width="40.28515625" style="296" customWidth="1"/>
    <col min="3" max="3" width="1" style="313" customWidth="1"/>
    <col min="4" max="4" width="7.140625" style="310" customWidth="1"/>
    <col min="5" max="5" width="7.5703125" style="313" customWidth="1"/>
    <col min="6" max="6" width="11.140625" style="406" customWidth="1"/>
    <col min="7" max="7" width="14.7109375" style="407" bestFit="1" customWidth="1"/>
    <col min="8" max="9" width="9.140625" style="296"/>
    <col min="10" max="10" width="9.140625" style="296" customWidth="1"/>
    <col min="11" max="248" width="9.140625" style="296"/>
    <col min="249" max="249" width="4.7109375" style="296" customWidth="1"/>
    <col min="250" max="250" width="30.7109375" style="296" customWidth="1"/>
    <col min="251" max="251" width="4.7109375" style="296" customWidth="1"/>
    <col min="252" max="252" width="13.7109375" style="296" customWidth="1"/>
    <col min="253" max="255" width="12.7109375" style="296" customWidth="1"/>
    <col min="256" max="256" width="9.140625" style="296"/>
    <col min="257" max="257" width="21" style="296" customWidth="1"/>
    <col min="258" max="258" width="36.5703125" style="296" customWidth="1"/>
    <col min="259" max="504" width="9.140625" style="296"/>
    <col min="505" max="505" width="4.7109375" style="296" customWidth="1"/>
    <col min="506" max="506" width="30.7109375" style="296" customWidth="1"/>
    <col min="507" max="507" width="4.7109375" style="296" customWidth="1"/>
    <col min="508" max="508" width="13.7109375" style="296" customWidth="1"/>
    <col min="509" max="511" width="12.7109375" style="296" customWidth="1"/>
    <col min="512" max="512" width="9.140625" style="296"/>
    <col min="513" max="513" width="21" style="296" customWidth="1"/>
    <col min="514" max="514" width="36.5703125" style="296" customWidth="1"/>
    <col min="515" max="760" width="9.140625" style="296"/>
    <col min="761" max="761" width="4.7109375" style="296" customWidth="1"/>
    <col min="762" max="762" width="30.7109375" style="296" customWidth="1"/>
    <col min="763" max="763" width="4.7109375" style="296" customWidth="1"/>
    <col min="764" max="764" width="13.7109375" style="296" customWidth="1"/>
    <col min="765" max="767" width="12.7109375" style="296" customWidth="1"/>
    <col min="768" max="768" width="9.140625" style="296"/>
    <col min="769" max="769" width="21" style="296" customWidth="1"/>
    <col min="770" max="770" width="36.5703125" style="296" customWidth="1"/>
    <col min="771" max="1016" width="9.140625" style="296"/>
    <col min="1017" max="1017" width="4.7109375" style="296" customWidth="1"/>
    <col min="1018" max="1018" width="30.7109375" style="296" customWidth="1"/>
    <col min="1019" max="1019" width="4.7109375" style="296" customWidth="1"/>
    <col min="1020" max="1020" width="13.7109375" style="296" customWidth="1"/>
    <col min="1021" max="1023" width="12.7109375" style="296" customWidth="1"/>
    <col min="1024" max="1024" width="9.140625" style="296"/>
    <col min="1025" max="1025" width="21" style="296" customWidth="1"/>
    <col min="1026" max="1026" width="36.5703125" style="296" customWidth="1"/>
    <col min="1027" max="1272" width="9.140625" style="296"/>
    <col min="1273" max="1273" width="4.7109375" style="296" customWidth="1"/>
    <col min="1274" max="1274" width="30.7109375" style="296" customWidth="1"/>
    <col min="1275" max="1275" width="4.7109375" style="296" customWidth="1"/>
    <col min="1276" max="1276" width="13.7109375" style="296" customWidth="1"/>
    <col min="1277" max="1279" width="12.7109375" style="296" customWidth="1"/>
    <col min="1280" max="1280" width="9.140625" style="296"/>
    <col min="1281" max="1281" width="21" style="296" customWidth="1"/>
    <col min="1282" max="1282" width="36.5703125" style="296" customWidth="1"/>
    <col min="1283" max="1528" width="9.140625" style="296"/>
    <col min="1529" max="1529" width="4.7109375" style="296" customWidth="1"/>
    <col min="1530" max="1530" width="30.7109375" style="296" customWidth="1"/>
    <col min="1531" max="1531" width="4.7109375" style="296" customWidth="1"/>
    <col min="1532" max="1532" width="13.7109375" style="296" customWidth="1"/>
    <col min="1533" max="1535" width="12.7109375" style="296" customWidth="1"/>
    <col min="1536" max="1536" width="9.140625" style="296"/>
    <col min="1537" max="1537" width="21" style="296" customWidth="1"/>
    <col min="1538" max="1538" width="36.5703125" style="296" customWidth="1"/>
    <col min="1539" max="1784" width="9.140625" style="296"/>
    <col min="1785" max="1785" width="4.7109375" style="296" customWidth="1"/>
    <col min="1786" max="1786" width="30.7109375" style="296" customWidth="1"/>
    <col min="1787" max="1787" width="4.7109375" style="296" customWidth="1"/>
    <col min="1788" max="1788" width="13.7109375" style="296" customWidth="1"/>
    <col min="1789" max="1791" width="12.7109375" style="296" customWidth="1"/>
    <col min="1792" max="1792" width="9.140625" style="296"/>
    <col min="1793" max="1793" width="21" style="296" customWidth="1"/>
    <col min="1794" max="1794" width="36.5703125" style="296" customWidth="1"/>
    <col min="1795" max="2040" width="9.140625" style="296"/>
    <col min="2041" max="2041" width="4.7109375" style="296" customWidth="1"/>
    <col min="2042" max="2042" width="30.7109375" style="296" customWidth="1"/>
    <col min="2043" max="2043" width="4.7109375" style="296" customWidth="1"/>
    <col min="2044" max="2044" width="13.7109375" style="296" customWidth="1"/>
    <col min="2045" max="2047" width="12.7109375" style="296" customWidth="1"/>
    <col min="2048" max="2048" width="9.140625" style="296"/>
    <col min="2049" max="2049" width="21" style="296" customWidth="1"/>
    <col min="2050" max="2050" width="36.5703125" style="296" customWidth="1"/>
    <col min="2051" max="2296" width="9.140625" style="296"/>
    <col min="2297" max="2297" width="4.7109375" style="296" customWidth="1"/>
    <col min="2298" max="2298" width="30.7109375" style="296" customWidth="1"/>
    <col min="2299" max="2299" width="4.7109375" style="296" customWidth="1"/>
    <col min="2300" max="2300" width="13.7109375" style="296" customWidth="1"/>
    <col min="2301" max="2303" width="12.7109375" style="296" customWidth="1"/>
    <col min="2304" max="2304" width="9.140625" style="296"/>
    <col min="2305" max="2305" width="21" style="296" customWidth="1"/>
    <col min="2306" max="2306" width="36.5703125" style="296" customWidth="1"/>
    <col min="2307" max="2552" width="9.140625" style="296"/>
    <col min="2553" max="2553" width="4.7109375" style="296" customWidth="1"/>
    <col min="2554" max="2554" width="30.7109375" style="296" customWidth="1"/>
    <col min="2555" max="2555" width="4.7109375" style="296" customWidth="1"/>
    <col min="2556" max="2556" width="13.7109375" style="296" customWidth="1"/>
    <col min="2557" max="2559" width="12.7109375" style="296" customWidth="1"/>
    <col min="2560" max="2560" width="9.140625" style="296"/>
    <col min="2561" max="2561" width="21" style="296" customWidth="1"/>
    <col min="2562" max="2562" width="36.5703125" style="296" customWidth="1"/>
    <col min="2563" max="2808" width="9.140625" style="296"/>
    <col min="2809" max="2809" width="4.7109375" style="296" customWidth="1"/>
    <col min="2810" max="2810" width="30.7109375" style="296" customWidth="1"/>
    <col min="2811" max="2811" width="4.7109375" style="296" customWidth="1"/>
    <col min="2812" max="2812" width="13.7109375" style="296" customWidth="1"/>
    <col min="2813" max="2815" width="12.7109375" style="296" customWidth="1"/>
    <col min="2816" max="2816" width="9.140625" style="296"/>
    <col min="2817" max="2817" width="21" style="296" customWidth="1"/>
    <col min="2818" max="2818" width="36.5703125" style="296" customWidth="1"/>
    <col min="2819" max="3064" width="9.140625" style="296"/>
    <col min="3065" max="3065" width="4.7109375" style="296" customWidth="1"/>
    <col min="3066" max="3066" width="30.7109375" style="296" customWidth="1"/>
    <col min="3067" max="3067" width="4.7109375" style="296" customWidth="1"/>
    <col min="3068" max="3068" width="13.7109375" style="296" customWidth="1"/>
    <col min="3069" max="3071" width="12.7109375" style="296" customWidth="1"/>
    <col min="3072" max="3072" width="9.140625" style="296"/>
    <col min="3073" max="3073" width="21" style="296" customWidth="1"/>
    <col min="3074" max="3074" width="36.5703125" style="296" customWidth="1"/>
    <col min="3075" max="3320" width="9.140625" style="296"/>
    <col min="3321" max="3321" width="4.7109375" style="296" customWidth="1"/>
    <col min="3322" max="3322" width="30.7109375" style="296" customWidth="1"/>
    <col min="3323" max="3323" width="4.7109375" style="296" customWidth="1"/>
    <col min="3324" max="3324" width="13.7109375" style="296" customWidth="1"/>
    <col min="3325" max="3327" width="12.7109375" style="296" customWidth="1"/>
    <col min="3328" max="3328" width="9.140625" style="296"/>
    <col min="3329" max="3329" width="21" style="296" customWidth="1"/>
    <col min="3330" max="3330" width="36.5703125" style="296" customWidth="1"/>
    <col min="3331" max="3576" width="9.140625" style="296"/>
    <col min="3577" max="3577" width="4.7109375" style="296" customWidth="1"/>
    <col min="3578" max="3578" width="30.7109375" style="296" customWidth="1"/>
    <col min="3579" max="3579" width="4.7109375" style="296" customWidth="1"/>
    <col min="3580" max="3580" width="13.7109375" style="296" customWidth="1"/>
    <col min="3581" max="3583" width="12.7109375" style="296" customWidth="1"/>
    <col min="3584" max="3584" width="9.140625" style="296"/>
    <col min="3585" max="3585" width="21" style="296" customWidth="1"/>
    <col min="3586" max="3586" width="36.5703125" style="296" customWidth="1"/>
    <col min="3587" max="3832" width="9.140625" style="296"/>
    <col min="3833" max="3833" width="4.7109375" style="296" customWidth="1"/>
    <col min="3834" max="3834" width="30.7109375" style="296" customWidth="1"/>
    <col min="3835" max="3835" width="4.7109375" style="296" customWidth="1"/>
    <col min="3836" max="3836" width="13.7109375" style="296" customWidth="1"/>
    <col min="3837" max="3839" width="12.7109375" style="296" customWidth="1"/>
    <col min="3840" max="3840" width="9.140625" style="296"/>
    <col min="3841" max="3841" width="21" style="296" customWidth="1"/>
    <col min="3842" max="3842" width="36.5703125" style="296" customWidth="1"/>
    <col min="3843" max="4088" width="9.140625" style="296"/>
    <col min="4089" max="4089" width="4.7109375" style="296" customWidth="1"/>
    <col min="4090" max="4090" width="30.7109375" style="296" customWidth="1"/>
    <col min="4091" max="4091" width="4.7109375" style="296" customWidth="1"/>
    <col min="4092" max="4092" width="13.7109375" style="296" customWidth="1"/>
    <col min="4093" max="4095" width="12.7109375" style="296" customWidth="1"/>
    <col min="4096" max="4096" width="9.140625" style="296"/>
    <col min="4097" max="4097" width="21" style="296" customWidth="1"/>
    <col min="4098" max="4098" width="36.5703125" style="296" customWidth="1"/>
    <col min="4099" max="4344" width="9.140625" style="296"/>
    <col min="4345" max="4345" width="4.7109375" style="296" customWidth="1"/>
    <col min="4346" max="4346" width="30.7109375" style="296" customWidth="1"/>
    <col min="4347" max="4347" width="4.7109375" style="296" customWidth="1"/>
    <col min="4348" max="4348" width="13.7109375" style="296" customWidth="1"/>
    <col min="4349" max="4351" width="12.7109375" style="296" customWidth="1"/>
    <col min="4352" max="4352" width="9.140625" style="296"/>
    <col min="4353" max="4353" width="21" style="296" customWidth="1"/>
    <col min="4354" max="4354" width="36.5703125" style="296" customWidth="1"/>
    <col min="4355" max="4600" width="9.140625" style="296"/>
    <col min="4601" max="4601" width="4.7109375" style="296" customWidth="1"/>
    <col min="4602" max="4602" width="30.7109375" style="296" customWidth="1"/>
    <col min="4603" max="4603" width="4.7109375" style="296" customWidth="1"/>
    <col min="4604" max="4604" width="13.7109375" style="296" customWidth="1"/>
    <col min="4605" max="4607" width="12.7109375" style="296" customWidth="1"/>
    <col min="4608" max="4608" width="9.140625" style="296"/>
    <col min="4609" max="4609" width="21" style="296" customWidth="1"/>
    <col min="4610" max="4610" width="36.5703125" style="296" customWidth="1"/>
    <col min="4611" max="4856" width="9.140625" style="296"/>
    <col min="4857" max="4857" width="4.7109375" style="296" customWidth="1"/>
    <col min="4858" max="4858" width="30.7109375" style="296" customWidth="1"/>
    <col min="4859" max="4859" width="4.7109375" style="296" customWidth="1"/>
    <col min="4860" max="4860" width="13.7109375" style="296" customWidth="1"/>
    <col min="4861" max="4863" width="12.7109375" style="296" customWidth="1"/>
    <col min="4864" max="4864" width="9.140625" style="296"/>
    <col min="4865" max="4865" width="21" style="296" customWidth="1"/>
    <col min="4866" max="4866" width="36.5703125" style="296" customWidth="1"/>
    <col min="4867" max="5112" width="9.140625" style="296"/>
    <col min="5113" max="5113" width="4.7109375" style="296" customWidth="1"/>
    <col min="5114" max="5114" width="30.7109375" style="296" customWidth="1"/>
    <col min="5115" max="5115" width="4.7109375" style="296" customWidth="1"/>
    <col min="5116" max="5116" width="13.7109375" style="296" customWidth="1"/>
    <col min="5117" max="5119" width="12.7109375" style="296" customWidth="1"/>
    <col min="5120" max="5120" width="9.140625" style="296"/>
    <col min="5121" max="5121" width="21" style="296" customWidth="1"/>
    <col min="5122" max="5122" width="36.5703125" style="296" customWidth="1"/>
    <col min="5123" max="5368" width="9.140625" style="296"/>
    <col min="5369" max="5369" width="4.7109375" style="296" customWidth="1"/>
    <col min="5370" max="5370" width="30.7109375" style="296" customWidth="1"/>
    <col min="5371" max="5371" width="4.7109375" style="296" customWidth="1"/>
    <col min="5372" max="5372" width="13.7109375" style="296" customWidth="1"/>
    <col min="5373" max="5375" width="12.7109375" style="296" customWidth="1"/>
    <col min="5376" max="5376" width="9.140625" style="296"/>
    <col min="5377" max="5377" width="21" style="296" customWidth="1"/>
    <col min="5378" max="5378" width="36.5703125" style="296" customWidth="1"/>
    <col min="5379" max="5624" width="9.140625" style="296"/>
    <col min="5625" max="5625" width="4.7109375" style="296" customWidth="1"/>
    <col min="5626" max="5626" width="30.7109375" style="296" customWidth="1"/>
    <col min="5627" max="5627" width="4.7109375" style="296" customWidth="1"/>
    <col min="5628" max="5628" width="13.7109375" style="296" customWidth="1"/>
    <col min="5629" max="5631" width="12.7109375" style="296" customWidth="1"/>
    <col min="5632" max="5632" width="9.140625" style="296"/>
    <col min="5633" max="5633" width="21" style="296" customWidth="1"/>
    <col min="5634" max="5634" width="36.5703125" style="296" customWidth="1"/>
    <col min="5635" max="5880" width="9.140625" style="296"/>
    <col min="5881" max="5881" width="4.7109375" style="296" customWidth="1"/>
    <col min="5882" max="5882" width="30.7109375" style="296" customWidth="1"/>
    <col min="5883" max="5883" width="4.7109375" style="296" customWidth="1"/>
    <col min="5884" max="5884" width="13.7109375" style="296" customWidth="1"/>
    <col min="5885" max="5887" width="12.7109375" style="296" customWidth="1"/>
    <col min="5888" max="5888" width="9.140625" style="296"/>
    <col min="5889" max="5889" width="21" style="296" customWidth="1"/>
    <col min="5890" max="5890" width="36.5703125" style="296" customWidth="1"/>
    <col min="5891" max="6136" width="9.140625" style="296"/>
    <col min="6137" max="6137" width="4.7109375" style="296" customWidth="1"/>
    <col min="6138" max="6138" width="30.7109375" style="296" customWidth="1"/>
    <col min="6139" max="6139" width="4.7109375" style="296" customWidth="1"/>
    <col min="6140" max="6140" width="13.7109375" style="296" customWidth="1"/>
    <col min="6141" max="6143" width="12.7109375" style="296" customWidth="1"/>
    <col min="6144" max="6144" width="9.140625" style="296"/>
    <col min="6145" max="6145" width="21" style="296" customWidth="1"/>
    <col min="6146" max="6146" width="36.5703125" style="296" customWidth="1"/>
    <col min="6147" max="6392" width="9.140625" style="296"/>
    <col min="6393" max="6393" width="4.7109375" style="296" customWidth="1"/>
    <col min="6394" max="6394" width="30.7109375" style="296" customWidth="1"/>
    <col min="6395" max="6395" width="4.7109375" style="296" customWidth="1"/>
    <col min="6396" max="6396" width="13.7109375" style="296" customWidth="1"/>
    <col min="6397" max="6399" width="12.7109375" style="296" customWidth="1"/>
    <col min="6400" max="6400" width="9.140625" style="296"/>
    <col min="6401" max="6401" width="21" style="296" customWidth="1"/>
    <col min="6402" max="6402" width="36.5703125" style="296" customWidth="1"/>
    <col min="6403" max="6648" width="9.140625" style="296"/>
    <col min="6649" max="6649" width="4.7109375" style="296" customWidth="1"/>
    <col min="6650" max="6650" width="30.7109375" style="296" customWidth="1"/>
    <col min="6651" max="6651" width="4.7109375" style="296" customWidth="1"/>
    <col min="6652" max="6652" width="13.7109375" style="296" customWidth="1"/>
    <col min="6653" max="6655" width="12.7109375" style="296" customWidth="1"/>
    <col min="6656" max="6656" width="9.140625" style="296"/>
    <col min="6657" max="6657" width="21" style="296" customWidth="1"/>
    <col min="6658" max="6658" width="36.5703125" style="296" customWidth="1"/>
    <col min="6659" max="6904" width="9.140625" style="296"/>
    <col min="6905" max="6905" width="4.7109375" style="296" customWidth="1"/>
    <col min="6906" max="6906" width="30.7109375" style="296" customWidth="1"/>
    <col min="6907" max="6907" width="4.7109375" style="296" customWidth="1"/>
    <col min="6908" max="6908" width="13.7109375" style="296" customWidth="1"/>
    <col min="6909" max="6911" width="12.7109375" style="296" customWidth="1"/>
    <col min="6912" max="6912" width="9.140625" style="296"/>
    <col min="6913" max="6913" width="21" style="296" customWidth="1"/>
    <col min="6914" max="6914" width="36.5703125" style="296" customWidth="1"/>
    <col min="6915" max="7160" width="9.140625" style="296"/>
    <col min="7161" max="7161" width="4.7109375" style="296" customWidth="1"/>
    <col min="7162" max="7162" width="30.7109375" style="296" customWidth="1"/>
    <col min="7163" max="7163" width="4.7109375" style="296" customWidth="1"/>
    <col min="7164" max="7164" width="13.7109375" style="296" customWidth="1"/>
    <col min="7165" max="7167" width="12.7109375" style="296" customWidth="1"/>
    <col min="7168" max="7168" width="9.140625" style="296"/>
    <col min="7169" max="7169" width="21" style="296" customWidth="1"/>
    <col min="7170" max="7170" width="36.5703125" style="296" customWidth="1"/>
    <col min="7171" max="7416" width="9.140625" style="296"/>
    <col min="7417" max="7417" width="4.7109375" style="296" customWidth="1"/>
    <col min="7418" max="7418" width="30.7109375" style="296" customWidth="1"/>
    <col min="7419" max="7419" width="4.7109375" style="296" customWidth="1"/>
    <col min="7420" max="7420" width="13.7109375" style="296" customWidth="1"/>
    <col min="7421" max="7423" width="12.7109375" style="296" customWidth="1"/>
    <col min="7424" max="7424" width="9.140625" style="296"/>
    <col min="7425" max="7425" width="21" style="296" customWidth="1"/>
    <col min="7426" max="7426" width="36.5703125" style="296" customWidth="1"/>
    <col min="7427" max="7672" width="9.140625" style="296"/>
    <col min="7673" max="7673" width="4.7109375" style="296" customWidth="1"/>
    <col min="7674" max="7674" width="30.7109375" style="296" customWidth="1"/>
    <col min="7675" max="7675" width="4.7109375" style="296" customWidth="1"/>
    <col min="7676" max="7676" width="13.7109375" style="296" customWidth="1"/>
    <col min="7677" max="7679" width="12.7109375" style="296" customWidth="1"/>
    <col min="7680" max="7680" width="9.140625" style="296"/>
    <col min="7681" max="7681" width="21" style="296" customWidth="1"/>
    <col min="7682" max="7682" width="36.5703125" style="296" customWidth="1"/>
    <col min="7683" max="7928" width="9.140625" style="296"/>
    <col min="7929" max="7929" width="4.7109375" style="296" customWidth="1"/>
    <col min="7930" max="7930" width="30.7109375" style="296" customWidth="1"/>
    <col min="7931" max="7931" width="4.7109375" style="296" customWidth="1"/>
    <col min="7932" max="7932" width="13.7109375" style="296" customWidth="1"/>
    <col min="7933" max="7935" width="12.7109375" style="296" customWidth="1"/>
    <col min="7936" max="7936" width="9.140625" style="296"/>
    <col min="7937" max="7937" width="21" style="296" customWidth="1"/>
    <col min="7938" max="7938" width="36.5703125" style="296" customWidth="1"/>
    <col min="7939" max="8184" width="9.140625" style="296"/>
    <col min="8185" max="8185" width="4.7109375" style="296" customWidth="1"/>
    <col min="8186" max="8186" width="30.7109375" style="296" customWidth="1"/>
    <col min="8187" max="8187" width="4.7109375" style="296" customWidth="1"/>
    <col min="8188" max="8188" width="13.7109375" style="296" customWidth="1"/>
    <col min="8189" max="8191" width="12.7109375" style="296" customWidth="1"/>
    <col min="8192" max="8192" width="9.140625" style="296"/>
    <col min="8193" max="8193" width="21" style="296" customWidth="1"/>
    <col min="8194" max="8194" width="36.5703125" style="296" customWidth="1"/>
    <col min="8195" max="8440" width="9.140625" style="296"/>
    <col min="8441" max="8441" width="4.7109375" style="296" customWidth="1"/>
    <col min="8442" max="8442" width="30.7109375" style="296" customWidth="1"/>
    <col min="8443" max="8443" width="4.7109375" style="296" customWidth="1"/>
    <col min="8444" max="8444" width="13.7109375" style="296" customWidth="1"/>
    <col min="8445" max="8447" width="12.7109375" style="296" customWidth="1"/>
    <col min="8448" max="8448" width="9.140625" style="296"/>
    <col min="8449" max="8449" width="21" style="296" customWidth="1"/>
    <col min="8450" max="8450" width="36.5703125" style="296" customWidth="1"/>
    <col min="8451" max="8696" width="9.140625" style="296"/>
    <col min="8697" max="8697" width="4.7109375" style="296" customWidth="1"/>
    <col min="8698" max="8698" width="30.7109375" style="296" customWidth="1"/>
    <col min="8699" max="8699" width="4.7109375" style="296" customWidth="1"/>
    <col min="8700" max="8700" width="13.7109375" style="296" customWidth="1"/>
    <col min="8701" max="8703" width="12.7109375" style="296" customWidth="1"/>
    <col min="8704" max="8704" width="9.140625" style="296"/>
    <col min="8705" max="8705" width="21" style="296" customWidth="1"/>
    <col min="8706" max="8706" width="36.5703125" style="296" customWidth="1"/>
    <col min="8707" max="8952" width="9.140625" style="296"/>
    <col min="8953" max="8953" width="4.7109375" style="296" customWidth="1"/>
    <col min="8954" max="8954" width="30.7109375" style="296" customWidth="1"/>
    <col min="8955" max="8955" width="4.7109375" style="296" customWidth="1"/>
    <col min="8956" max="8956" width="13.7109375" style="296" customWidth="1"/>
    <col min="8957" max="8959" width="12.7109375" style="296" customWidth="1"/>
    <col min="8960" max="8960" width="9.140625" style="296"/>
    <col min="8961" max="8961" width="21" style="296" customWidth="1"/>
    <col min="8962" max="8962" width="36.5703125" style="296" customWidth="1"/>
    <col min="8963" max="9208" width="9.140625" style="296"/>
    <col min="9209" max="9209" width="4.7109375" style="296" customWidth="1"/>
    <col min="9210" max="9210" width="30.7109375" style="296" customWidth="1"/>
    <col min="9211" max="9211" width="4.7109375" style="296" customWidth="1"/>
    <col min="9212" max="9212" width="13.7109375" style="296" customWidth="1"/>
    <col min="9213" max="9215" width="12.7109375" style="296" customWidth="1"/>
    <col min="9216" max="9216" width="9.140625" style="296"/>
    <col min="9217" max="9217" width="21" style="296" customWidth="1"/>
    <col min="9218" max="9218" width="36.5703125" style="296" customWidth="1"/>
    <col min="9219" max="9464" width="9.140625" style="296"/>
    <col min="9465" max="9465" width="4.7109375" style="296" customWidth="1"/>
    <col min="9466" max="9466" width="30.7109375" style="296" customWidth="1"/>
    <col min="9467" max="9467" width="4.7109375" style="296" customWidth="1"/>
    <col min="9468" max="9468" width="13.7109375" style="296" customWidth="1"/>
    <col min="9469" max="9471" width="12.7109375" style="296" customWidth="1"/>
    <col min="9472" max="9472" width="9.140625" style="296"/>
    <col min="9473" max="9473" width="21" style="296" customWidth="1"/>
    <col min="9474" max="9474" width="36.5703125" style="296" customWidth="1"/>
    <col min="9475" max="9720" width="9.140625" style="296"/>
    <col min="9721" max="9721" width="4.7109375" style="296" customWidth="1"/>
    <col min="9722" max="9722" width="30.7109375" style="296" customWidth="1"/>
    <col min="9723" max="9723" width="4.7109375" style="296" customWidth="1"/>
    <col min="9724" max="9724" width="13.7109375" style="296" customWidth="1"/>
    <col min="9725" max="9727" width="12.7109375" style="296" customWidth="1"/>
    <col min="9728" max="9728" width="9.140625" style="296"/>
    <col min="9729" max="9729" width="21" style="296" customWidth="1"/>
    <col min="9730" max="9730" width="36.5703125" style="296" customWidth="1"/>
    <col min="9731" max="9976" width="9.140625" style="296"/>
    <col min="9977" max="9977" width="4.7109375" style="296" customWidth="1"/>
    <col min="9978" max="9978" width="30.7109375" style="296" customWidth="1"/>
    <col min="9979" max="9979" width="4.7109375" style="296" customWidth="1"/>
    <col min="9980" max="9980" width="13.7109375" style="296" customWidth="1"/>
    <col min="9981" max="9983" width="12.7109375" style="296" customWidth="1"/>
    <col min="9984" max="9984" width="9.140625" style="296"/>
    <col min="9985" max="9985" width="21" style="296" customWidth="1"/>
    <col min="9986" max="9986" width="36.5703125" style="296" customWidth="1"/>
    <col min="9987" max="10232" width="9.140625" style="296"/>
    <col min="10233" max="10233" width="4.7109375" style="296" customWidth="1"/>
    <col min="10234" max="10234" width="30.7109375" style="296" customWidth="1"/>
    <col min="10235" max="10235" width="4.7109375" style="296" customWidth="1"/>
    <col min="10236" max="10236" width="13.7109375" style="296" customWidth="1"/>
    <col min="10237" max="10239" width="12.7109375" style="296" customWidth="1"/>
    <col min="10240" max="10240" width="9.140625" style="296"/>
    <col min="10241" max="10241" width="21" style="296" customWidth="1"/>
    <col min="10242" max="10242" width="36.5703125" style="296" customWidth="1"/>
    <col min="10243" max="10488" width="9.140625" style="296"/>
    <col min="10489" max="10489" width="4.7109375" style="296" customWidth="1"/>
    <col min="10490" max="10490" width="30.7109375" style="296" customWidth="1"/>
    <col min="10491" max="10491" width="4.7109375" style="296" customWidth="1"/>
    <col min="10492" max="10492" width="13.7109375" style="296" customWidth="1"/>
    <col min="10493" max="10495" width="12.7109375" style="296" customWidth="1"/>
    <col min="10496" max="10496" width="9.140625" style="296"/>
    <col min="10497" max="10497" width="21" style="296" customWidth="1"/>
    <col min="10498" max="10498" width="36.5703125" style="296" customWidth="1"/>
    <col min="10499" max="10744" width="9.140625" style="296"/>
    <col min="10745" max="10745" width="4.7109375" style="296" customWidth="1"/>
    <col min="10746" max="10746" width="30.7109375" style="296" customWidth="1"/>
    <col min="10747" max="10747" width="4.7109375" style="296" customWidth="1"/>
    <col min="10748" max="10748" width="13.7109375" style="296" customWidth="1"/>
    <col min="10749" max="10751" width="12.7109375" style="296" customWidth="1"/>
    <col min="10752" max="10752" width="9.140625" style="296"/>
    <col min="10753" max="10753" width="21" style="296" customWidth="1"/>
    <col min="10754" max="10754" width="36.5703125" style="296" customWidth="1"/>
    <col min="10755" max="11000" width="9.140625" style="296"/>
    <col min="11001" max="11001" width="4.7109375" style="296" customWidth="1"/>
    <col min="11002" max="11002" width="30.7109375" style="296" customWidth="1"/>
    <col min="11003" max="11003" width="4.7109375" style="296" customWidth="1"/>
    <col min="11004" max="11004" width="13.7109375" style="296" customWidth="1"/>
    <col min="11005" max="11007" width="12.7109375" style="296" customWidth="1"/>
    <col min="11008" max="11008" width="9.140625" style="296"/>
    <col min="11009" max="11009" width="21" style="296" customWidth="1"/>
    <col min="11010" max="11010" width="36.5703125" style="296" customWidth="1"/>
    <col min="11011" max="11256" width="9.140625" style="296"/>
    <col min="11257" max="11257" width="4.7109375" style="296" customWidth="1"/>
    <col min="11258" max="11258" width="30.7109375" style="296" customWidth="1"/>
    <col min="11259" max="11259" width="4.7109375" style="296" customWidth="1"/>
    <col min="11260" max="11260" width="13.7109375" style="296" customWidth="1"/>
    <col min="11261" max="11263" width="12.7109375" style="296" customWidth="1"/>
    <col min="11264" max="11264" width="9.140625" style="296"/>
    <col min="11265" max="11265" width="21" style="296" customWidth="1"/>
    <col min="11266" max="11266" width="36.5703125" style="296" customWidth="1"/>
    <col min="11267" max="11512" width="9.140625" style="296"/>
    <col min="11513" max="11513" width="4.7109375" style="296" customWidth="1"/>
    <col min="11514" max="11514" width="30.7109375" style="296" customWidth="1"/>
    <col min="11515" max="11515" width="4.7109375" style="296" customWidth="1"/>
    <col min="11516" max="11516" width="13.7109375" style="296" customWidth="1"/>
    <col min="11517" max="11519" width="12.7109375" style="296" customWidth="1"/>
    <col min="11520" max="11520" width="9.140625" style="296"/>
    <col min="11521" max="11521" width="21" style="296" customWidth="1"/>
    <col min="11522" max="11522" width="36.5703125" style="296" customWidth="1"/>
    <col min="11523" max="11768" width="9.140625" style="296"/>
    <col min="11769" max="11769" width="4.7109375" style="296" customWidth="1"/>
    <col min="11770" max="11770" width="30.7109375" style="296" customWidth="1"/>
    <col min="11771" max="11771" width="4.7109375" style="296" customWidth="1"/>
    <col min="11772" max="11772" width="13.7109375" style="296" customWidth="1"/>
    <col min="11773" max="11775" width="12.7109375" style="296" customWidth="1"/>
    <col min="11776" max="11776" width="9.140625" style="296"/>
    <col min="11777" max="11777" width="21" style="296" customWidth="1"/>
    <col min="11778" max="11778" width="36.5703125" style="296" customWidth="1"/>
    <col min="11779" max="12024" width="9.140625" style="296"/>
    <col min="12025" max="12025" width="4.7109375" style="296" customWidth="1"/>
    <col min="12026" max="12026" width="30.7109375" style="296" customWidth="1"/>
    <col min="12027" max="12027" width="4.7109375" style="296" customWidth="1"/>
    <col min="12028" max="12028" width="13.7109375" style="296" customWidth="1"/>
    <col min="12029" max="12031" width="12.7109375" style="296" customWidth="1"/>
    <col min="12032" max="12032" width="9.140625" style="296"/>
    <col min="12033" max="12033" width="21" style="296" customWidth="1"/>
    <col min="12034" max="12034" width="36.5703125" style="296" customWidth="1"/>
    <col min="12035" max="12280" width="9.140625" style="296"/>
    <col min="12281" max="12281" width="4.7109375" style="296" customWidth="1"/>
    <col min="12282" max="12282" width="30.7109375" style="296" customWidth="1"/>
    <col min="12283" max="12283" width="4.7109375" style="296" customWidth="1"/>
    <col min="12284" max="12284" width="13.7109375" style="296" customWidth="1"/>
    <col min="12285" max="12287" width="12.7109375" style="296" customWidth="1"/>
    <col min="12288" max="12288" width="9.140625" style="296"/>
    <col min="12289" max="12289" width="21" style="296" customWidth="1"/>
    <col min="12290" max="12290" width="36.5703125" style="296" customWidth="1"/>
    <col min="12291" max="12536" width="9.140625" style="296"/>
    <col min="12537" max="12537" width="4.7109375" style="296" customWidth="1"/>
    <col min="12538" max="12538" width="30.7109375" style="296" customWidth="1"/>
    <col min="12539" max="12539" width="4.7109375" style="296" customWidth="1"/>
    <col min="12540" max="12540" width="13.7109375" style="296" customWidth="1"/>
    <col min="12541" max="12543" width="12.7109375" style="296" customWidth="1"/>
    <col min="12544" max="12544" width="9.140625" style="296"/>
    <col min="12545" max="12545" width="21" style="296" customWidth="1"/>
    <col min="12546" max="12546" width="36.5703125" style="296" customWidth="1"/>
    <col min="12547" max="12792" width="9.140625" style="296"/>
    <col min="12793" max="12793" width="4.7109375" style="296" customWidth="1"/>
    <col min="12794" max="12794" width="30.7109375" style="296" customWidth="1"/>
    <col min="12795" max="12795" width="4.7109375" style="296" customWidth="1"/>
    <col min="12796" max="12796" width="13.7109375" style="296" customWidth="1"/>
    <col min="12797" max="12799" width="12.7109375" style="296" customWidth="1"/>
    <col min="12800" max="12800" width="9.140625" style="296"/>
    <col min="12801" max="12801" width="21" style="296" customWidth="1"/>
    <col min="12802" max="12802" width="36.5703125" style="296" customWidth="1"/>
    <col min="12803" max="13048" width="9.140625" style="296"/>
    <col min="13049" max="13049" width="4.7109375" style="296" customWidth="1"/>
    <col min="13050" max="13050" width="30.7109375" style="296" customWidth="1"/>
    <col min="13051" max="13051" width="4.7109375" style="296" customWidth="1"/>
    <col min="13052" max="13052" width="13.7109375" style="296" customWidth="1"/>
    <col min="13053" max="13055" width="12.7109375" style="296" customWidth="1"/>
    <col min="13056" max="13056" width="9.140625" style="296"/>
    <col min="13057" max="13057" width="21" style="296" customWidth="1"/>
    <col min="13058" max="13058" width="36.5703125" style="296" customWidth="1"/>
    <col min="13059" max="13304" width="9.140625" style="296"/>
    <col min="13305" max="13305" width="4.7109375" style="296" customWidth="1"/>
    <col min="13306" max="13306" width="30.7109375" style="296" customWidth="1"/>
    <col min="13307" max="13307" width="4.7109375" style="296" customWidth="1"/>
    <col min="13308" max="13308" width="13.7109375" style="296" customWidth="1"/>
    <col min="13309" max="13311" width="12.7109375" style="296" customWidth="1"/>
    <col min="13312" max="13312" width="9.140625" style="296"/>
    <col min="13313" max="13313" width="21" style="296" customWidth="1"/>
    <col min="13314" max="13314" width="36.5703125" style="296" customWidth="1"/>
    <col min="13315" max="13560" width="9.140625" style="296"/>
    <col min="13561" max="13561" width="4.7109375" style="296" customWidth="1"/>
    <col min="13562" max="13562" width="30.7109375" style="296" customWidth="1"/>
    <col min="13563" max="13563" width="4.7109375" style="296" customWidth="1"/>
    <col min="13564" max="13564" width="13.7109375" style="296" customWidth="1"/>
    <col min="13565" max="13567" width="12.7109375" style="296" customWidth="1"/>
    <col min="13568" max="13568" width="9.140625" style="296"/>
    <col min="13569" max="13569" width="21" style="296" customWidth="1"/>
    <col min="13570" max="13570" width="36.5703125" style="296" customWidth="1"/>
    <col min="13571" max="13816" width="9.140625" style="296"/>
    <col min="13817" max="13817" width="4.7109375" style="296" customWidth="1"/>
    <col min="13818" max="13818" width="30.7109375" style="296" customWidth="1"/>
    <col min="13819" max="13819" width="4.7109375" style="296" customWidth="1"/>
    <col min="13820" max="13820" width="13.7109375" style="296" customWidth="1"/>
    <col min="13821" max="13823" width="12.7109375" style="296" customWidth="1"/>
    <col min="13824" max="13824" width="9.140625" style="296"/>
    <col min="13825" max="13825" width="21" style="296" customWidth="1"/>
    <col min="13826" max="13826" width="36.5703125" style="296" customWidth="1"/>
    <col min="13827" max="14072" width="9.140625" style="296"/>
    <col min="14073" max="14073" width="4.7109375" style="296" customWidth="1"/>
    <col min="14074" max="14074" width="30.7109375" style="296" customWidth="1"/>
    <col min="14075" max="14075" width="4.7109375" style="296" customWidth="1"/>
    <col min="14076" max="14076" width="13.7109375" style="296" customWidth="1"/>
    <col min="14077" max="14079" width="12.7109375" style="296" customWidth="1"/>
    <col min="14080" max="14080" width="9.140625" style="296"/>
    <col min="14081" max="14081" width="21" style="296" customWidth="1"/>
    <col min="14082" max="14082" width="36.5703125" style="296" customWidth="1"/>
    <col min="14083" max="14328" width="9.140625" style="296"/>
    <col min="14329" max="14329" width="4.7109375" style="296" customWidth="1"/>
    <col min="14330" max="14330" width="30.7109375" style="296" customWidth="1"/>
    <col min="14331" max="14331" width="4.7109375" style="296" customWidth="1"/>
    <col min="14332" max="14332" width="13.7109375" style="296" customWidth="1"/>
    <col min="14333" max="14335" width="12.7109375" style="296" customWidth="1"/>
    <col min="14336" max="14336" width="9.140625" style="296"/>
    <col min="14337" max="14337" width="21" style="296" customWidth="1"/>
    <col min="14338" max="14338" width="36.5703125" style="296" customWidth="1"/>
    <col min="14339" max="14584" width="9.140625" style="296"/>
    <col min="14585" max="14585" width="4.7109375" style="296" customWidth="1"/>
    <col min="14586" max="14586" width="30.7109375" style="296" customWidth="1"/>
    <col min="14587" max="14587" width="4.7109375" style="296" customWidth="1"/>
    <col min="14588" max="14588" width="13.7109375" style="296" customWidth="1"/>
    <col min="14589" max="14591" width="12.7109375" style="296" customWidth="1"/>
    <col min="14592" max="14592" width="9.140625" style="296"/>
    <col min="14593" max="14593" width="21" style="296" customWidth="1"/>
    <col min="14594" max="14594" width="36.5703125" style="296" customWidth="1"/>
    <col min="14595" max="14840" width="9.140625" style="296"/>
    <col min="14841" max="14841" width="4.7109375" style="296" customWidth="1"/>
    <col min="14842" max="14842" width="30.7109375" style="296" customWidth="1"/>
    <col min="14843" max="14843" width="4.7109375" style="296" customWidth="1"/>
    <col min="14844" max="14844" width="13.7109375" style="296" customWidth="1"/>
    <col min="14845" max="14847" width="12.7109375" style="296" customWidth="1"/>
    <col min="14848" max="14848" width="9.140625" style="296"/>
    <col min="14849" max="14849" width="21" style="296" customWidth="1"/>
    <col min="14850" max="14850" width="36.5703125" style="296" customWidth="1"/>
    <col min="14851" max="15096" width="9.140625" style="296"/>
    <col min="15097" max="15097" width="4.7109375" style="296" customWidth="1"/>
    <col min="15098" max="15098" width="30.7109375" style="296" customWidth="1"/>
    <col min="15099" max="15099" width="4.7109375" style="296" customWidth="1"/>
    <col min="15100" max="15100" width="13.7109375" style="296" customWidth="1"/>
    <col min="15101" max="15103" width="12.7109375" style="296" customWidth="1"/>
    <col min="15104" max="15104" width="9.140625" style="296"/>
    <col min="15105" max="15105" width="21" style="296" customWidth="1"/>
    <col min="15106" max="15106" width="36.5703125" style="296" customWidth="1"/>
    <col min="15107" max="15352" width="9.140625" style="296"/>
    <col min="15353" max="15353" width="4.7109375" style="296" customWidth="1"/>
    <col min="15354" max="15354" width="30.7109375" style="296" customWidth="1"/>
    <col min="15355" max="15355" width="4.7109375" style="296" customWidth="1"/>
    <col min="15356" max="15356" width="13.7109375" style="296" customWidth="1"/>
    <col min="15357" max="15359" width="12.7109375" style="296" customWidth="1"/>
    <col min="15360" max="15360" width="9.140625" style="296"/>
    <col min="15361" max="15361" width="21" style="296" customWidth="1"/>
    <col min="15362" max="15362" width="36.5703125" style="296" customWidth="1"/>
    <col min="15363" max="15608" width="9.140625" style="296"/>
    <col min="15609" max="15609" width="4.7109375" style="296" customWidth="1"/>
    <col min="15610" max="15610" width="30.7109375" style="296" customWidth="1"/>
    <col min="15611" max="15611" width="4.7109375" style="296" customWidth="1"/>
    <col min="15612" max="15612" width="13.7109375" style="296" customWidth="1"/>
    <col min="15613" max="15615" width="12.7109375" style="296" customWidth="1"/>
    <col min="15616" max="15616" width="9.140625" style="296"/>
    <col min="15617" max="15617" width="21" style="296" customWidth="1"/>
    <col min="15618" max="15618" width="36.5703125" style="296" customWidth="1"/>
    <col min="15619" max="15864" width="9.140625" style="296"/>
    <col min="15865" max="15865" width="4.7109375" style="296" customWidth="1"/>
    <col min="15866" max="15866" width="30.7109375" style="296" customWidth="1"/>
    <col min="15867" max="15867" width="4.7109375" style="296" customWidth="1"/>
    <col min="15868" max="15868" width="13.7109375" style="296" customWidth="1"/>
    <col min="15869" max="15871" width="12.7109375" style="296" customWidth="1"/>
    <col min="15872" max="15872" width="9.140625" style="296"/>
    <col min="15873" max="15873" width="21" style="296" customWidth="1"/>
    <col min="15874" max="15874" width="36.5703125" style="296" customWidth="1"/>
    <col min="15875" max="16120" width="9.140625" style="296"/>
    <col min="16121" max="16121" width="4.7109375" style="296" customWidth="1"/>
    <col min="16122" max="16122" width="30.7109375" style="296" customWidth="1"/>
    <col min="16123" max="16123" width="4.7109375" style="296" customWidth="1"/>
    <col min="16124" max="16124" width="13.7109375" style="296" customWidth="1"/>
    <col min="16125" max="16127" width="12.7109375" style="296" customWidth="1"/>
    <col min="16128" max="16128" width="9.140625" style="296"/>
    <col min="16129" max="16129" width="21" style="296" customWidth="1"/>
    <col min="16130" max="16130" width="36.5703125" style="296" customWidth="1"/>
    <col min="16131" max="16384" width="9.140625" style="296"/>
  </cols>
  <sheetData>
    <row r="1" spans="1:7">
      <c r="B1" s="68" t="str">
        <f>+nsl!D18</f>
        <v>IZGRADNJA KANALIZACIJSKEGA SISTEMA NA OBMOČJU</v>
      </c>
    </row>
    <row r="2" spans="1:7">
      <c r="B2" s="68" t="str">
        <f>+nsl!D19</f>
        <v>AGLOMERACIJE HRVATINI - KANALIZACIJA FAJTI, BRAGETI</v>
      </c>
    </row>
    <row r="3" spans="1:7">
      <c r="B3" s="68" t="str">
        <f>+nsl!D20</f>
        <v>IN HRVATINI OB ITALIJANSKI ŠOLI</v>
      </c>
    </row>
    <row r="4" spans="1:7">
      <c r="B4" s="68">
        <f>+nsl!D21</f>
        <v>0</v>
      </c>
    </row>
    <row r="5" spans="1:7">
      <c r="B5" s="68"/>
    </row>
    <row r="6" spans="1:7" s="185" customFormat="1" ht="15.75">
      <c r="A6" s="346" t="s">
        <v>197</v>
      </c>
      <c r="B6" s="464" t="s">
        <v>122</v>
      </c>
      <c r="C6" s="411" t="s">
        <v>317</v>
      </c>
      <c r="D6" s="64"/>
      <c r="E6" s="436"/>
      <c r="F6" s="413"/>
      <c r="G6" s="414"/>
    </row>
    <row r="7" spans="1:7" s="185" customFormat="1" ht="14.25">
      <c r="B7" s="415"/>
      <c r="C7" s="416"/>
      <c r="D7" s="64"/>
      <c r="E7" s="436"/>
      <c r="F7" s="413"/>
      <c r="G7" s="414"/>
    </row>
    <row r="8" spans="1:7" s="185" customFormat="1" ht="20.25">
      <c r="B8" s="415"/>
      <c r="C8" s="437"/>
      <c r="D8" s="64"/>
      <c r="E8" s="436"/>
      <c r="F8" s="413"/>
      <c r="G8" s="414"/>
    </row>
    <row r="9" spans="1:7" s="185" customFormat="1" ht="14.25">
      <c r="B9" s="415"/>
      <c r="C9" s="416"/>
      <c r="D9" s="64"/>
      <c r="E9" s="436"/>
      <c r="F9" s="413"/>
      <c r="G9" s="414"/>
    </row>
    <row r="10" spans="1:7" s="185" customFormat="1" ht="26.25">
      <c r="B10" s="352" t="s">
        <v>86</v>
      </c>
      <c r="D10" s="64"/>
      <c r="E10" s="436"/>
      <c r="F10" s="413"/>
      <c r="G10" s="414"/>
    </row>
    <row r="11" spans="1:7" s="185" customFormat="1" ht="26.25">
      <c r="B11" s="415"/>
      <c r="C11" s="353"/>
      <c r="D11" s="64"/>
      <c r="E11" s="436"/>
      <c r="F11" s="413"/>
      <c r="G11" s="414"/>
    </row>
    <row r="12" spans="1:7" s="185" customFormat="1" ht="15.75">
      <c r="A12" s="346">
        <v>1</v>
      </c>
      <c r="B12" s="354" t="s">
        <v>84</v>
      </c>
      <c r="D12" s="355"/>
      <c r="E12" s="406"/>
      <c r="F12" s="408">
        <f>G106</f>
        <v>0</v>
      </c>
      <c r="G12" s="438" t="s">
        <v>151</v>
      </c>
    </row>
    <row r="13" spans="1:7" s="185" customFormat="1" ht="16.5" thickBot="1">
      <c r="A13" s="346">
        <v>2</v>
      </c>
      <c r="B13" s="354" t="s">
        <v>408</v>
      </c>
      <c r="D13" s="355"/>
      <c r="E13" s="406"/>
      <c r="F13" s="409">
        <f>G163</f>
        <v>0</v>
      </c>
      <c r="G13" s="439" t="s">
        <v>151</v>
      </c>
    </row>
    <row r="14" spans="1:7" s="185" customFormat="1" ht="15.75">
      <c r="B14" s="354"/>
      <c r="D14" s="355"/>
      <c r="E14" s="406"/>
      <c r="F14" s="408"/>
      <c r="G14" s="438"/>
    </row>
    <row r="15" spans="1:7" s="185" customFormat="1" ht="18.75" thickBot="1">
      <c r="A15" s="459"/>
      <c r="B15" s="460" t="s">
        <v>201</v>
      </c>
      <c r="C15" s="459"/>
      <c r="D15" s="357"/>
      <c r="E15" s="461"/>
      <c r="F15" s="462">
        <f>SUM(F12:F13)</f>
        <v>0</v>
      </c>
      <c r="G15" s="463" t="s">
        <v>151</v>
      </c>
    </row>
    <row r="16" spans="1:7" s="185" customFormat="1" thickTop="1">
      <c r="A16" s="4"/>
      <c r="B16" s="4"/>
      <c r="C16" s="4"/>
      <c r="D16" s="4"/>
      <c r="E16" s="406"/>
      <c r="F16" s="397"/>
      <c r="G16" s="414"/>
    </row>
    <row r="17" spans="1:7" s="185" customFormat="1" ht="21" thickBot="1">
      <c r="A17" s="440"/>
      <c r="E17" s="441"/>
      <c r="F17" s="413"/>
      <c r="G17" s="414"/>
    </row>
    <row r="18" spans="1:7" s="185" customFormat="1" ht="16.5" thickBot="1">
      <c r="A18" s="442">
        <v>1</v>
      </c>
      <c r="B18" s="521" t="s">
        <v>318</v>
      </c>
      <c r="E18" s="441"/>
      <c r="F18" s="413"/>
      <c r="G18" s="414"/>
    </row>
    <row r="19" spans="1:7" s="185" customFormat="1">
      <c r="A19" s="417"/>
      <c r="E19" s="441"/>
      <c r="F19" s="413"/>
      <c r="G19" s="414"/>
    </row>
    <row r="20" spans="1:7" s="336" customFormat="1" ht="12.75">
      <c r="A20" s="451" t="s">
        <v>319</v>
      </c>
      <c r="E20" s="452"/>
      <c r="F20" s="431"/>
      <c r="G20" s="432"/>
    </row>
    <row r="21" spans="1:7" s="336" customFormat="1" ht="12.75">
      <c r="A21" s="453" t="s">
        <v>320</v>
      </c>
      <c r="B21" s="453" t="s">
        <v>321</v>
      </c>
      <c r="E21" s="452"/>
      <c r="F21" s="431"/>
      <c r="G21" s="432"/>
    </row>
    <row r="22" spans="1:7" s="336" customFormat="1" ht="12.75">
      <c r="A22" s="453" t="s">
        <v>322</v>
      </c>
      <c r="B22" s="453" t="s">
        <v>323</v>
      </c>
      <c r="E22" s="452"/>
      <c r="F22" s="431"/>
      <c r="G22" s="432"/>
    </row>
    <row r="23" spans="1:7" s="336" customFormat="1" ht="12.75">
      <c r="A23" s="453" t="s">
        <v>322</v>
      </c>
      <c r="B23" s="453" t="s">
        <v>324</v>
      </c>
      <c r="E23" s="452"/>
      <c r="F23" s="431"/>
      <c r="G23" s="432"/>
    </row>
    <row r="24" spans="1:7" s="336" customFormat="1" ht="12.75">
      <c r="A24" s="453" t="s">
        <v>322</v>
      </c>
      <c r="B24" s="453" t="s">
        <v>325</v>
      </c>
      <c r="E24" s="452"/>
      <c r="F24" s="431"/>
      <c r="G24" s="432"/>
    </row>
    <row r="25" spans="1:7" s="336" customFormat="1" ht="12.75">
      <c r="A25" s="453" t="s">
        <v>322</v>
      </c>
      <c r="B25" s="453" t="s">
        <v>326</v>
      </c>
      <c r="E25" s="452"/>
      <c r="F25" s="431"/>
      <c r="G25" s="432"/>
    </row>
    <row r="26" spans="1:7" s="336" customFormat="1" ht="12.75">
      <c r="B26" s="453" t="s">
        <v>150</v>
      </c>
      <c r="D26" s="336" t="s">
        <v>14</v>
      </c>
      <c r="E26" s="454">
        <v>40</v>
      </c>
      <c r="F26" s="454"/>
      <c r="G26" s="454">
        <f>E26*F26</f>
        <v>0</v>
      </c>
    </row>
    <row r="27" spans="1:7" s="336" customFormat="1" ht="12.75">
      <c r="A27" s="455"/>
      <c r="E27" s="452"/>
      <c r="F27" s="431"/>
      <c r="G27" s="454"/>
    </row>
    <row r="28" spans="1:7" s="336" customFormat="1" ht="12.75">
      <c r="A28" s="451" t="s">
        <v>327</v>
      </c>
      <c r="E28" s="452"/>
      <c r="F28" s="431"/>
      <c r="G28" s="454"/>
    </row>
    <row r="29" spans="1:7" s="336" customFormat="1" ht="12.75">
      <c r="A29" s="456" t="s">
        <v>328</v>
      </c>
      <c r="E29" s="452"/>
      <c r="F29" s="431"/>
      <c r="G29" s="454"/>
    </row>
    <row r="30" spans="1:7" s="336" customFormat="1" ht="12.75">
      <c r="A30" s="456" t="s">
        <v>329</v>
      </c>
      <c r="E30" s="452"/>
      <c r="F30" s="431"/>
      <c r="G30" s="454"/>
    </row>
    <row r="31" spans="1:7" s="336" customFormat="1" ht="12.75">
      <c r="A31" s="456" t="s">
        <v>330</v>
      </c>
      <c r="E31" s="452"/>
      <c r="F31" s="431"/>
      <c r="G31" s="454"/>
    </row>
    <row r="32" spans="1:7" s="336" customFormat="1" ht="12.75">
      <c r="A32" s="456" t="s">
        <v>331</v>
      </c>
      <c r="E32" s="452"/>
      <c r="F32" s="431"/>
      <c r="G32" s="454"/>
    </row>
    <row r="33" spans="1:7" s="336" customFormat="1" ht="12.75">
      <c r="A33" s="456" t="s">
        <v>332</v>
      </c>
      <c r="E33" s="452"/>
      <c r="F33" s="431"/>
      <c r="G33" s="454"/>
    </row>
    <row r="34" spans="1:7" s="336" customFormat="1" ht="12.75">
      <c r="D34" s="336" t="s">
        <v>14</v>
      </c>
      <c r="E34" s="452">
        <v>15</v>
      </c>
      <c r="F34" s="452"/>
      <c r="G34" s="454">
        <f t="shared" ref="G34:G89" si="0">E34*F34</f>
        <v>0</v>
      </c>
    </row>
    <row r="35" spans="1:7" s="336" customFormat="1" ht="12.75">
      <c r="A35" s="455"/>
      <c r="E35" s="452"/>
      <c r="F35" s="431"/>
      <c r="G35" s="454"/>
    </row>
    <row r="36" spans="1:7" s="336" customFormat="1" ht="12.75">
      <c r="A36" s="453" t="s">
        <v>333</v>
      </c>
      <c r="E36" s="452"/>
      <c r="F36" s="431"/>
      <c r="G36" s="454"/>
    </row>
    <row r="37" spans="1:7" s="336" customFormat="1" ht="12.75">
      <c r="A37" s="453" t="s">
        <v>322</v>
      </c>
      <c r="B37" s="453" t="s">
        <v>334</v>
      </c>
      <c r="E37" s="452"/>
      <c r="F37" s="431"/>
      <c r="G37" s="454"/>
    </row>
    <row r="38" spans="1:7" s="336" customFormat="1" ht="12.75">
      <c r="A38" s="453" t="s">
        <v>322</v>
      </c>
      <c r="B38" s="453" t="s">
        <v>335</v>
      </c>
      <c r="E38" s="452"/>
      <c r="F38" s="431"/>
      <c r="G38" s="454"/>
    </row>
    <row r="39" spans="1:7" s="336" customFormat="1" ht="12.75">
      <c r="A39" s="453" t="s">
        <v>322</v>
      </c>
      <c r="B39" s="453" t="s">
        <v>336</v>
      </c>
      <c r="E39" s="452"/>
      <c r="F39" s="431"/>
      <c r="G39" s="454"/>
    </row>
    <row r="40" spans="1:7" s="336" customFormat="1" ht="12.75">
      <c r="A40" s="453" t="s">
        <v>322</v>
      </c>
      <c r="B40" s="453" t="s">
        <v>325</v>
      </c>
      <c r="E40" s="452"/>
      <c r="F40" s="431"/>
      <c r="G40" s="454"/>
    </row>
    <row r="41" spans="1:7" s="336" customFormat="1" ht="12.75">
      <c r="A41" s="453" t="s">
        <v>322</v>
      </c>
      <c r="B41" s="453" t="s">
        <v>326</v>
      </c>
      <c r="E41" s="452"/>
      <c r="F41" s="431"/>
      <c r="G41" s="454"/>
    </row>
    <row r="42" spans="1:7" s="336" customFormat="1" ht="12.75">
      <c r="B42" s="453" t="s">
        <v>337</v>
      </c>
      <c r="D42" s="336" t="s">
        <v>14</v>
      </c>
      <c r="E42" s="452">
        <v>75</v>
      </c>
      <c r="F42" s="452"/>
      <c r="G42" s="454">
        <f t="shared" si="0"/>
        <v>0</v>
      </c>
    </row>
    <row r="43" spans="1:7" s="336" customFormat="1" ht="12.75">
      <c r="B43" s="453"/>
      <c r="E43" s="452"/>
      <c r="F43" s="452"/>
      <c r="G43" s="454"/>
    </row>
    <row r="44" spans="1:7" s="336" customFormat="1" ht="12.75">
      <c r="A44" s="453" t="s">
        <v>338</v>
      </c>
      <c r="E44" s="452"/>
      <c r="F44" s="431"/>
      <c r="G44" s="454"/>
    </row>
    <row r="45" spans="1:7" s="336" customFormat="1" ht="12.75">
      <c r="A45" s="456" t="s">
        <v>516</v>
      </c>
      <c r="E45" s="452"/>
      <c r="F45" s="431"/>
      <c r="G45" s="454"/>
    </row>
    <row r="46" spans="1:7" s="336" customFormat="1" ht="12.75">
      <c r="A46" s="456" t="s">
        <v>339</v>
      </c>
      <c r="E46" s="452"/>
      <c r="F46" s="431"/>
      <c r="G46" s="454"/>
    </row>
    <row r="47" spans="1:7" s="336" customFormat="1" ht="12.75">
      <c r="D47" s="336" t="s">
        <v>14</v>
      </c>
      <c r="E47" s="452">
        <v>115</v>
      </c>
      <c r="F47" s="452"/>
      <c r="G47" s="454">
        <f t="shared" si="0"/>
        <v>0</v>
      </c>
    </row>
    <row r="48" spans="1:7" s="336" customFormat="1" ht="12.75">
      <c r="A48" s="455"/>
      <c r="E48" s="452"/>
      <c r="F48" s="431"/>
      <c r="G48" s="454"/>
    </row>
    <row r="49" spans="1:7" s="336" customFormat="1" ht="12.75">
      <c r="A49" s="456" t="s">
        <v>340</v>
      </c>
      <c r="E49" s="452"/>
      <c r="F49" s="431"/>
      <c r="G49" s="454"/>
    </row>
    <row r="50" spans="1:7" s="336" customFormat="1" ht="12.75">
      <c r="A50" s="457" t="s">
        <v>341</v>
      </c>
      <c r="E50" s="452"/>
      <c r="F50" s="431"/>
      <c r="G50" s="454"/>
    </row>
    <row r="51" spans="1:7" s="336" customFormat="1" ht="12.75">
      <c r="D51" s="336" t="s">
        <v>10</v>
      </c>
      <c r="E51" s="452">
        <v>1</v>
      </c>
      <c r="F51" s="452"/>
      <c r="G51" s="454">
        <f t="shared" si="0"/>
        <v>0</v>
      </c>
    </row>
    <row r="52" spans="1:7" s="336" customFormat="1" ht="21" customHeight="1">
      <c r="A52" s="453"/>
      <c r="E52" s="452"/>
      <c r="F52" s="431"/>
      <c r="G52" s="454"/>
    </row>
    <row r="53" spans="1:7" s="336" customFormat="1" ht="12.75">
      <c r="A53" s="453" t="s">
        <v>342</v>
      </c>
      <c r="E53" s="452"/>
      <c r="F53" s="431"/>
      <c r="G53" s="454"/>
    </row>
    <row r="54" spans="1:7" s="336" customFormat="1" ht="12.75">
      <c r="A54" s="456" t="s">
        <v>343</v>
      </c>
      <c r="E54" s="452"/>
      <c r="F54" s="431"/>
      <c r="G54" s="454"/>
    </row>
    <row r="55" spans="1:7" s="336" customFormat="1" ht="12.75">
      <c r="A55" s="456" t="s">
        <v>344</v>
      </c>
      <c r="E55" s="452"/>
      <c r="F55" s="431"/>
      <c r="G55" s="454"/>
    </row>
    <row r="56" spans="1:7" s="336" customFormat="1" ht="12.75">
      <c r="A56" s="456" t="s">
        <v>345</v>
      </c>
      <c r="E56" s="452"/>
      <c r="F56" s="431"/>
      <c r="G56" s="454"/>
    </row>
    <row r="57" spans="1:7" s="336" customFormat="1" ht="12.75">
      <c r="A57" s="456" t="s">
        <v>346</v>
      </c>
      <c r="E57" s="452"/>
      <c r="F57" s="431"/>
      <c r="G57" s="454"/>
    </row>
    <row r="58" spans="1:7" s="336" customFormat="1" ht="12.75">
      <c r="A58" s="456" t="s">
        <v>347</v>
      </c>
      <c r="E58" s="452"/>
      <c r="F58" s="431"/>
      <c r="G58" s="454"/>
    </row>
    <row r="59" spans="1:7" s="336" customFormat="1" ht="12.75">
      <c r="A59" s="456" t="s">
        <v>348</v>
      </c>
      <c r="E59" s="452"/>
      <c r="F59" s="431"/>
      <c r="G59" s="454"/>
    </row>
    <row r="60" spans="1:7" s="336" customFormat="1" ht="12.75">
      <c r="D60" s="336" t="s">
        <v>10</v>
      </c>
      <c r="E60" s="452">
        <v>1</v>
      </c>
      <c r="F60" s="452"/>
      <c r="G60" s="454">
        <f t="shared" si="0"/>
        <v>0</v>
      </c>
    </row>
    <row r="61" spans="1:7" s="336" customFormat="1" ht="12.75">
      <c r="A61" s="453"/>
      <c r="E61" s="452"/>
      <c r="F61" s="431"/>
      <c r="G61" s="454"/>
    </row>
    <row r="62" spans="1:7" s="336" customFormat="1" ht="12.75">
      <c r="A62" s="453" t="s">
        <v>349</v>
      </c>
      <c r="E62" s="452"/>
      <c r="F62" s="431"/>
      <c r="G62" s="454"/>
    </row>
    <row r="63" spans="1:7" s="336" customFormat="1" ht="12.75">
      <c r="A63" s="453" t="s">
        <v>350</v>
      </c>
      <c r="E63" s="452"/>
      <c r="F63" s="431"/>
      <c r="G63" s="454"/>
    </row>
    <row r="64" spans="1:7" s="336" customFormat="1" ht="12.75">
      <c r="A64" s="453" t="s">
        <v>351</v>
      </c>
      <c r="E64" s="452"/>
      <c r="F64" s="431"/>
      <c r="G64" s="454"/>
    </row>
    <row r="65" spans="1:7" s="336" customFormat="1" ht="12.75">
      <c r="A65" s="453" t="s">
        <v>352</v>
      </c>
      <c r="E65" s="452"/>
      <c r="F65" s="431"/>
      <c r="G65" s="454"/>
    </row>
    <row r="66" spans="1:7" s="336" customFormat="1" ht="12.75">
      <c r="D66" s="336" t="s">
        <v>10</v>
      </c>
      <c r="E66" s="452">
        <v>3</v>
      </c>
      <c r="F66" s="452"/>
      <c r="G66" s="454">
        <f t="shared" si="0"/>
        <v>0</v>
      </c>
    </row>
    <row r="67" spans="1:7" s="336" customFormat="1" ht="12.75">
      <c r="A67" s="453"/>
      <c r="E67" s="452"/>
      <c r="F67" s="431"/>
      <c r="G67" s="454"/>
    </row>
    <row r="68" spans="1:7" s="336" customFormat="1" ht="12.75">
      <c r="A68" s="453" t="s">
        <v>353</v>
      </c>
      <c r="E68" s="452"/>
      <c r="F68" s="431"/>
      <c r="G68" s="454"/>
    </row>
    <row r="69" spans="1:7" s="336" customFormat="1" ht="12.75">
      <c r="A69" s="453" t="s">
        <v>354</v>
      </c>
      <c r="E69" s="452"/>
      <c r="F69" s="431"/>
      <c r="G69" s="454"/>
    </row>
    <row r="70" spans="1:7" s="336" customFormat="1" ht="12.75">
      <c r="A70" s="453" t="s">
        <v>355</v>
      </c>
      <c r="E70" s="452"/>
      <c r="F70" s="431"/>
      <c r="G70" s="454"/>
    </row>
    <row r="71" spans="1:7" s="336" customFormat="1" ht="12.75">
      <c r="A71" s="453" t="s">
        <v>356</v>
      </c>
      <c r="E71" s="452"/>
      <c r="F71" s="431"/>
      <c r="G71" s="454"/>
    </row>
    <row r="72" spans="1:7" s="336" customFormat="1" ht="12.75">
      <c r="A72" s="453" t="s">
        <v>357</v>
      </c>
      <c r="E72" s="452"/>
      <c r="F72" s="431"/>
      <c r="G72" s="454"/>
    </row>
    <row r="73" spans="1:7" s="336" customFormat="1" ht="12.75">
      <c r="D73" s="336" t="s">
        <v>10</v>
      </c>
      <c r="E73" s="452">
        <v>3</v>
      </c>
      <c r="F73" s="452"/>
      <c r="G73" s="454">
        <f t="shared" si="0"/>
        <v>0</v>
      </c>
    </row>
    <row r="74" spans="1:7" s="336" customFormat="1" ht="12.75">
      <c r="A74" s="453"/>
      <c r="E74" s="452"/>
      <c r="F74" s="431"/>
      <c r="G74" s="454"/>
    </row>
    <row r="75" spans="1:7" s="336" customFormat="1" ht="12.75">
      <c r="A75" s="453" t="s">
        <v>358</v>
      </c>
      <c r="E75" s="452"/>
      <c r="F75" s="431"/>
      <c r="G75" s="454"/>
    </row>
    <row r="76" spans="1:7" s="336" customFormat="1" ht="12.75">
      <c r="A76" s="453" t="s">
        <v>359</v>
      </c>
      <c r="E76" s="452"/>
      <c r="F76" s="431"/>
      <c r="G76" s="454"/>
    </row>
    <row r="77" spans="1:7" s="336" customFormat="1" ht="12.75">
      <c r="D77" s="336" t="s">
        <v>490</v>
      </c>
      <c r="E77" s="452">
        <v>5</v>
      </c>
      <c r="F77" s="452"/>
      <c r="G77" s="454">
        <f t="shared" si="0"/>
        <v>0</v>
      </c>
    </row>
    <row r="78" spans="1:7" s="336" customFormat="1" ht="12.75">
      <c r="A78" s="455"/>
      <c r="E78" s="452"/>
      <c r="F78" s="431"/>
      <c r="G78" s="454"/>
    </row>
    <row r="79" spans="1:7" s="336" customFormat="1" ht="12.75">
      <c r="A79" s="453" t="s">
        <v>517</v>
      </c>
      <c r="E79" s="452"/>
      <c r="F79" s="431"/>
      <c r="G79" s="454"/>
    </row>
    <row r="80" spans="1:7" s="336" customFormat="1" ht="12.75">
      <c r="A80" s="453" t="s">
        <v>360</v>
      </c>
      <c r="E80" s="452"/>
      <c r="F80" s="431"/>
      <c r="G80" s="454"/>
    </row>
    <row r="81" spans="1:7" s="336" customFormat="1" ht="12.75">
      <c r="A81" s="453" t="s">
        <v>361</v>
      </c>
      <c r="E81" s="452"/>
      <c r="F81" s="431"/>
      <c r="G81" s="454"/>
    </row>
    <row r="82" spans="1:7" s="336" customFormat="1" ht="12.75">
      <c r="A82" s="453" t="s">
        <v>362</v>
      </c>
      <c r="E82" s="452"/>
      <c r="F82" s="431"/>
      <c r="G82" s="454"/>
    </row>
    <row r="83" spans="1:7" s="336" customFormat="1" ht="12.75">
      <c r="D83" s="336" t="s">
        <v>12</v>
      </c>
      <c r="E83" s="452">
        <v>75</v>
      </c>
      <c r="F83" s="452"/>
      <c r="G83" s="454">
        <f t="shared" si="0"/>
        <v>0</v>
      </c>
    </row>
    <row r="84" spans="1:7" s="336" customFormat="1" ht="12.75">
      <c r="A84" s="453"/>
      <c r="E84" s="452"/>
      <c r="F84" s="431"/>
      <c r="G84" s="454"/>
    </row>
    <row r="85" spans="1:7" s="336" customFormat="1" ht="12.75">
      <c r="A85" s="453" t="s">
        <v>363</v>
      </c>
      <c r="E85" s="452"/>
      <c r="F85" s="431"/>
      <c r="G85" s="454"/>
    </row>
    <row r="86" spans="1:7" s="336" customFormat="1" ht="12.75">
      <c r="A86" s="453" t="s">
        <v>364</v>
      </c>
      <c r="E86" s="452"/>
      <c r="F86" s="431"/>
      <c r="G86" s="454"/>
    </row>
    <row r="87" spans="1:7" s="336" customFormat="1" ht="12.75">
      <c r="A87" s="453" t="s">
        <v>365</v>
      </c>
      <c r="E87" s="452"/>
      <c r="F87" s="431"/>
      <c r="G87" s="454"/>
    </row>
    <row r="88" spans="1:7" s="336" customFormat="1" ht="12.75">
      <c r="A88" s="453" t="s">
        <v>366</v>
      </c>
      <c r="E88" s="452"/>
      <c r="F88" s="431"/>
      <c r="G88" s="454"/>
    </row>
    <row r="89" spans="1:7" s="336" customFormat="1" ht="12.75">
      <c r="D89" s="336" t="s">
        <v>10</v>
      </c>
      <c r="E89" s="452">
        <v>1</v>
      </c>
      <c r="F89" s="452"/>
      <c r="G89" s="454">
        <f t="shared" si="0"/>
        <v>0</v>
      </c>
    </row>
    <row r="90" spans="1:7" s="336" customFormat="1" ht="12.75">
      <c r="A90" s="453"/>
      <c r="E90" s="452"/>
      <c r="F90" s="431"/>
      <c r="G90" s="454"/>
    </row>
    <row r="91" spans="1:7" s="336" customFormat="1" ht="12.75">
      <c r="A91" s="453" t="s">
        <v>367</v>
      </c>
      <c r="E91" s="452"/>
      <c r="F91" s="431"/>
      <c r="G91" s="454"/>
    </row>
    <row r="92" spans="1:7" s="336" customFormat="1" ht="12.75">
      <c r="A92" s="453" t="s">
        <v>368</v>
      </c>
      <c r="E92" s="452"/>
      <c r="F92" s="431"/>
      <c r="G92" s="454"/>
    </row>
    <row r="93" spans="1:7" s="336" customFormat="1" ht="12.75">
      <c r="D93" s="336" t="s">
        <v>491</v>
      </c>
      <c r="E93" s="452">
        <v>1</v>
      </c>
      <c r="F93" s="452"/>
      <c r="G93" s="454">
        <f t="shared" ref="G93:G144" si="1">E93*F93</f>
        <v>0</v>
      </c>
    </row>
    <row r="94" spans="1:7" s="336" customFormat="1" ht="12.75">
      <c r="A94" s="453"/>
      <c r="E94" s="452"/>
      <c r="F94" s="431"/>
      <c r="G94" s="454"/>
    </row>
    <row r="95" spans="1:7" s="336" customFormat="1" ht="12.75">
      <c r="A95" s="453" t="s">
        <v>369</v>
      </c>
      <c r="E95" s="452"/>
      <c r="F95" s="431"/>
      <c r="G95" s="454"/>
    </row>
    <row r="96" spans="1:7" s="336" customFormat="1" ht="12.75">
      <c r="A96" s="453" t="s">
        <v>370</v>
      </c>
      <c r="E96" s="452"/>
      <c r="F96" s="431"/>
      <c r="G96" s="454"/>
    </row>
    <row r="97" spans="1:7" s="336" customFormat="1" ht="12.75">
      <c r="A97" s="453" t="s">
        <v>371</v>
      </c>
      <c r="E97" s="452"/>
      <c r="F97" s="431"/>
      <c r="G97" s="454"/>
    </row>
    <row r="98" spans="1:7" s="336" customFormat="1" ht="12.75">
      <c r="D98" s="336" t="s">
        <v>490</v>
      </c>
      <c r="E98" s="452">
        <v>1</v>
      </c>
      <c r="F98" s="452"/>
      <c r="G98" s="454">
        <f t="shared" si="1"/>
        <v>0</v>
      </c>
    </row>
    <row r="99" spans="1:7" s="336" customFormat="1" ht="12.75">
      <c r="E99" s="452"/>
      <c r="F99" s="452"/>
      <c r="G99" s="454"/>
    </row>
    <row r="100" spans="1:7" s="336" customFormat="1" ht="12.75">
      <c r="A100" s="453" t="s">
        <v>372</v>
      </c>
      <c r="E100" s="452"/>
      <c r="F100" s="431"/>
      <c r="G100" s="454"/>
    </row>
    <row r="101" spans="1:7" s="336" customFormat="1" ht="12.75">
      <c r="A101" s="453" t="s">
        <v>373</v>
      </c>
      <c r="E101" s="452"/>
      <c r="F101" s="431"/>
      <c r="G101" s="454"/>
    </row>
    <row r="102" spans="1:7" s="336" customFormat="1" ht="12.75">
      <c r="A102" s="453" t="s">
        <v>374</v>
      </c>
      <c r="E102" s="452"/>
      <c r="F102" s="431"/>
      <c r="G102" s="454"/>
    </row>
    <row r="103" spans="1:7" s="336" customFormat="1" ht="12.75">
      <c r="A103" s="453" t="s">
        <v>375</v>
      </c>
      <c r="E103" s="452"/>
      <c r="F103" s="431"/>
      <c r="G103" s="454"/>
    </row>
    <row r="104" spans="1:7" s="336" customFormat="1" ht="12.75">
      <c r="D104" s="336" t="s">
        <v>490</v>
      </c>
      <c r="E104" s="452">
        <v>1</v>
      </c>
      <c r="F104" s="452"/>
      <c r="G104" s="454">
        <f t="shared" si="1"/>
        <v>0</v>
      </c>
    </row>
    <row r="105" spans="1:7" s="185" customFormat="1">
      <c r="A105" s="417"/>
      <c r="E105" s="441"/>
      <c r="F105" s="413">
        <v>0</v>
      </c>
      <c r="G105" s="424"/>
    </row>
    <row r="106" spans="1:7" s="185" customFormat="1" ht="16.5" thickBot="1">
      <c r="A106" s="443">
        <v>1</v>
      </c>
      <c r="B106" s="444" t="s">
        <v>84</v>
      </c>
      <c r="C106" s="445"/>
      <c r="D106" s="445"/>
      <c r="E106" s="446" t="s">
        <v>409</v>
      </c>
      <c r="F106" s="447">
        <v>0</v>
      </c>
      <c r="G106" s="448">
        <f>SUM(G26:G104)</f>
        <v>0</v>
      </c>
    </row>
    <row r="107" spans="1:7" s="185" customFormat="1" ht="63.75" customHeight="1" thickTop="1" thickBot="1">
      <c r="A107" s="417"/>
      <c r="E107" s="441"/>
      <c r="F107" s="413">
        <v>0</v>
      </c>
      <c r="G107" s="424"/>
    </row>
    <row r="108" spans="1:7" s="185" customFormat="1" ht="16.5" thickBot="1">
      <c r="A108" s="449">
        <v>2</v>
      </c>
      <c r="B108" s="521" t="s">
        <v>376</v>
      </c>
      <c r="E108" s="441"/>
      <c r="F108" s="413">
        <v>0</v>
      </c>
      <c r="G108" s="424"/>
    </row>
    <row r="109" spans="1:7" s="185" customFormat="1">
      <c r="A109" s="417"/>
      <c r="E109" s="441"/>
      <c r="F109" s="413">
        <v>0</v>
      </c>
      <c r="G109" s="424"/>
    </row>
    <row r="110" spans="1:7" s="336" customFormat="1" ht="12.75">
      <c r="A110" s="456" t="s">
        <v>377</v>
      </c>
      <c r="E110" s="452"/>
      <c r="F110" s="431">
        <v>0</v>
      </c>
      <c r="G110" s="454"/>
    </row>
    <row r="111" spans="1:7" s="336" customFormat="1" ht="14.25">
      <c r="A111" s="456" t="s">
        <v>518</v>
      </c>
      <c r="E111" s="452"/>
      <c r="F111" s="431">
        <v>0</v>
      </c>
      <c r="G111" s="454"/>
    </row>
    <row r="112" spans="1:7" s="336" customFormat="1" ht="12.75">
      <c r="A112" s="456" t="s">
        <v>378</v>
      </c>
      <c r="E112" s="452"/>
      <c r="F112" s="431">
        <v>0</v>
      </c>
      <c r="G112" s="454"/>
    </row>
    <row r="113" spans="1:7" s="336" customFormat="1" ht="12.75">
      <c r="D113" s="336" t="s">
        <v>14</v>
      </c>
      <c r="E113" s="452">
        <v>125</v>
      </c>
      <c r="F113" s="452"/>
      <c r="G113" s="454">
        <f t="shared" si="1"/>
        <v>0</v>
      </c>
    </row>
    <row r="114" spans="1:7" s="336" customFormat="1" ht="12.75">
      <c r="A114" s="456"/>
      <c r="E114" s="452"/>
      <c r="F114" s="431"/>
      <c r="G114" s="454"/>
    </row>
    <row r="115" spans="1:7" s="336" customFormat="1" ht="12.75">
      <c r="A115" s="456" t="s">
        <v>379</v>
      </c>
      <c r="E115" s="452"/>
      <c r="F115" s="431"/>
      <c r="G115" s="454"/>
    </row>
    <row r="116" spans="1:7" s="336" customFormat="1" ht="14.25">
      <c r="A116" s="456" t="s">
        <v>519</v>
      </c>
      <c r="E116" s="452"/>
      <c r="F116" s="431"/>
      <c r="G116" s="454"/>
    </row>
    <row r="117" spans="1:7" s="336" customFormat="1" ht="12.75">
      <c r="A117" s="456" t="s">
        <v>380</v>
      </c>
      <c r="E117" s="452"/>
      <c r="F117" s="431"/>
      <c r="G117" s="454"/>
    </row>
    <row r="118" spans="1:7" s="336" customFormat="1" ht="12.75">
      <c r="D118" s="336" t="s">
        <v>490</v>
      </c>
      <c r="E118" s="452">
        <v>2</v>
      </c>
      <c r="F118" s="452"/>
      <c r="G118" s="454">
        <f t="shared" si="1"/>
        <v>0</v>
      </c>
    </row>
    <row r="119" spans="1:7" s="336" customFormat="1" ht="12.75">
      <c r="A119" s="456"/>
      <c r="E119" s="452"/>
      <c r="F119" s="431"/>
      <c r="G119" s="454"/>
    </row>
    <row r="120" spans="1:7" s="336" customFormat="1" ht="12.75">
      <c r="A120" s="453" t="s">
        <v>381</v>
      </c>
      <c r="E120" s="452"/>
      <c r="F120" s="431"/>
      <c r="G120" s="454"/>
    </row>
    <row r="121" spans="1:7" s="336" customFormat="1" ht="12.75">
      <c r="A121" s="453" t="s">
        <v>382</v>
      </c>
      <c r="E121" s="452"/>
      <c r="F121" s="431"/>
      <c r="G121" s="454"/>
    </row>
    <row r="122" spans="1:7" s="336" customFormat="1" ht="12.75">
      <c r="A122" s="456" t="s">
        <v>383</v>
      </c>
      <c r="E122" s="452"/>
      <c r="F122" s="431"/>
      <c r="G122" s="454"/>
    </row>
    <row r="123" spans="1:7" s="336" customFormat="1" ht="12.75">
      <c r="A123" s="456" t="s">
        <v>384</v>
      </c>
      <c r="E123" s="452"/>
      <c r="F123" s="431"/>
      <c r="G123" s="454"/>
    </row>
    <row r="124" spans="1:7" s="336" customFormat="1" ht="12.75">
      <c r="A124" s="456" t="s">
        <v>385</v>
      </c>
      <c r="E124" s="452"/>
      <c r="F124" s="431"/>
      <c r="G124" s="454"/>
    </row>
    <row r="125" spans="1:7" s="336" customFormat="1" ht="12.75">
      <c r="A125" s="456" t="s">
        <v>386</v>
      </c>
      <c r="E125" s="452"/>
      <c r="F125" s="431"/>
      <c r="G125" s="454"/>
    </row>
    <row r="126" spans="1:7" s="336" customFormat="1" ht="12.75">
      <c r="A126" s="456" t="s">
        <v>387</v>
      </c>
      <c r="E126" s="452"/>
      <c r="F126" s="431"/>
      <c r="G126" s="454"/>
    </row>
    <row r="127" spans="1:7" s="336" customFormat="1" ht="12.75">
      <c r="A127" s="456" t="s">
        <v>388</v>
      </c>
      <c r="E127" s="452"/>
      <c r="F127" s="431"/>
      <c r="G127" s="454"/>
    </row>
    <row r="128" spans="1:7" s="336" customFormat="1" ht="12.75">
      <c r="A128" s="456" t="s">
        <v>389</v>
      </c>
      <c r="E128" s="452"/>
      <c r="F128" s="431"/>
      <c r="G128" s="454"/>
    </row>
    <row r="129" spans="1:7" s="336" customFormat="1" ht="12.75">
      <c r="A129" s="456" t="s">
        <v>390</v>
      </c>
      <c r="E129" s="452"/>
      <c r="F129" s="431"/>
      <c r="G129" s="454"/>
    </row>
    <row r="130" spans="1:7" s="336" customFormat="1" ht="12.75">
      <c r="A130" s="456" t="s">
        <v>391</v>
      </c>
      <c r="E130" s="452"/>
      <c r="F130" s="431"/>
      <c r="G130" s="454"/>
    </row>
    <row r="131" spans="1:7" s="336" customFormat="1" ht="12.75">
      <c r="D131" s="336" t="s">
        <v>490</v>
      </c>
      <c r="E131" s="452">
        <v>1</v>
      </c>
      <c r="F131" s="452"/>
      <c r="G131" s="454">
        <f t="shared" si="1"/>
        <v>0</v>
      </c>
    </row>
    <row r="132" spans="1:7" s="336" customFormat="1" ht="12.75">
      <c r="A132" s="456"/>
      <c r="E132" s="452"/>
      <c r="F132" s="431"/>
      <c r="G132" s="454"/>
    </row>
    <row r="133" spans="1:7" s="336" customFormat="1" ht="12.75">
      <c r="A133" s="453" t="s">
        <v>534</v>
      </c>
      <c r="E133" s="452"/>
      <c r="F133" s="431"/>
      <c r="G133" s="454"/>
    </row>
    <row r="134" spans="1:7" s="336" customFormat="1" ht="12.75">
      <c r="A134" s="453" t="s">
        <v>392</v>
      </c>
      <c r="E134" s="452"/>
      <c r="F134" s="431"/>
      <c r="G134" s="454"/>
    </row>
    <row r="135" spans="1:7" s="336" customFormat="1" ht="12.75">
      <c r="D135" s="336" t="s">
        <v>10</v>
      </c>
      <c r="E135" s="452">
        <v>1</v>
      </c>
      <c r="F135" s="452"/>
      <c r="G135" s="454">
        <f t="shared" si="1"/>
        <v>0</v>
      </c>
    </row>
    <row r="136" spans="1:7" s="336" customFormat="1" ht="12.75">
      <c r="A136" s="453"/>
      <c r="E136" s="452"/>
      <c r="F136" s="431"/>
      <c r="G136" s="454"/>
    </row>
    <row r="137" spans="1:7" s="336" customFormat="1" ht="12.75">
      <c r="A137" s="451" t="s">
        <v>535</v>
      </c>
      <c r="E137" s="452"/>
      <c r="F137" s="431"/>
      <c r="G137" s="454"/>
    </row>
    <row r="138" spans="1:7" s="336" customFormat="1" ht="12.75">
      <c r="A138" s="453" t="s">
        <v>393</v>
      </c>
      <c r="E138" s="452"/>
      <c r="F138" s="431"/>
      <c r="G138" s="454"/>
    </row>
    <row r="139" spans="1:7" s="336" customFormat="1" ht="14.25">
      <c r="A139" s="453" t="s">
        <v>520</v>
      </c>
      <c r="E139" s="452"/>
      <c r="F139" s="431"/>
      <c r="G139" s="454"/>
    </row>
    <row r="140" spans="1:7" s="336" customFormat="1" ht="12.75">
      <c r="A140" s="453" t="s">
        <v>394</v>
      </c>
      <c r="E140" s="452"/>
      <c r="F140" s="431"/>
      <c r="G140" s="454"/>
    </row>
    <row r="141" spans="1:7" s="336" customFormat="1" ht="12.75">
      <c r="A141" s="453" t="s">
        <v>395</v>
      </c>
      <c r="E141" s="452"/>
      <c r="F141" s="431"/>
      <c r="G141" s="454"/>
    </row>
    <row r="142" spans="1:7" s="336" customFormat="1" ht="12.75">
      <c r="A142" s="453" t="s">
        <v>396</v>
      </c>
      <c r="E142" s="452"/>
      <c r="F142" s="431"/>
      <c r="G142" s="454"/>
    </row>
    <row r="143" spans="1:7" s="336" customFormat="1" ht="12.75">
      <c r="A143" s="453" t="s">
        <v>397</v>
      </c>
      <c r="E143" s="452"/>
      <c r="F143" s="431"/>
      <c r="G143" s="454"/>
    </row>
    <row r="144" spans="1:7" s="336" customFormat="1" ht="12.75">
      <c r="D144" s="336" t="s">
        <v>490</v>
      </c>
      <c r="E144" s="452">
        <v>1</v>
      </c>
      <c r="F144" s="452"/>
      <c r="G144" s="454">
        <f t="shared" si="1"/>
        <v>0</v>
      </c>
    </row>
    <row r="145" spans="1:7" s="336" customFormat="1" ht="12.75">
      <c r="E145" s="452"/>
      <c r="F145" s="452"/>
      <c r="G145" s="454"/>
    </row>
    <row r="146" spans="1:7" s="336" customFormat="1" ht="12.75">
      <c r="A146" s="455" t="s">
        <v>536</v>
      </c>
      <c r="E146" s="452"/>
      <c r="F146" s="431"/>
      <c r="G146" s="454"/>
    </row>
    <row r="147" spans="1:7" s="336" customFormat="1" ht="12.75">
      <c r="A147" s="455" t="s">
        <v>398</v>
      </c>
      <c r="E147" s="452"/>
      <c r="F147" s="431"/>
      <c r="G147" s="454"/>
    </row>
    <row r="148" spans="1:7" s="336" customFormat="1" ht="12.75">
      <c r="A148" s="453" t="s">
        <v>399</v>
      </c>
      <c r="E148" s="452"/>
      <c r="F148" s="431"/>
      <c r="G148" s="454"/>
    </row>
    <row r="149" spans="1:7" s="336" customFormat="1" ht="12.75">
      <c r="A149" s="456" t="s">
        <v>400</v>
      </c>
      <c r="E149" s="452"/>
      <c r="F149" s="431"/>
      <c r="G149" s="454"/>
    </row>
    <row r="150" spans="1:7" s="336" customFormat="1" ht="12.75">
      <c r="A150" s="456" t="s">
        <v>386</v>
      </c>
      <c r="E150" s="452"/>
      <c r="F150" s="431"/>
      <c r="G150" s="454"/>
    </row>
    <row r="151" spans="1:7" s="336" customFormat="1" ht="12.75">
      <c r="A151" s="456" t="s">
        <v>401</v>
      </c>
      <c r="E151" s="452"/>
      <c r="F151" s="431"/>
      <c r="G151" s="454"/>
    </row>
    <row r="152" spans="1:7" s="336" customFormat="1" ht="12.75">
      <c r="A152" s="456" t="s">
        <v>402</v>
      </c>
      <c r="E152" s="452"/>
      <c r="F152" s="431"/>
      <c r="G152" s="454"/>
    </row>
    <row r="153" spans="1:7" s="336" customFormat="1" ht="12.75">
      <c r="A153" s="456" t="s">
        <v>403</v>
      </c>
      <c r="E153" s="452"/>
      <c r="F153" s="431"/>
      <c r="G153" s="454"/>
    </row>
    <row r="154" spans="1:7" s="336" customFormat="1" ht="12.75">
      <c r="A154" s="456" t="s">
        <v>404</v>
      </c>
      <c r="E154" s="452"/>
      <c r="F154" s="431"/>
      <c r="G154" s="454"/>
    </row>
    <row r="155" spans="1:7" s="336" customFormat="1" ht="12.75">
      <c r="D155" s="336" t="s">
        <v>490</v>
      </c>
      <c r="E155" s="452">
        <v>1</v>
      </c>
      <c r="F155" s="452"/>
      <c r="G155" s="454">
        <f t="shared" ref="G155:G161" si="2">E155*F155</f>
        <v>0</v>
      </c>
    </row>
    <row r="156" spans="1:7" s="336" customFormat="1" ht="12.75">
      <c r="E156" s="452"/>
      <c r="F156" s="452"/>
      <c r="G156" s="454"/>
    </row>
    <row r="157" spans="1:7" s="336" customFormat="1" ht="12.75">
      <c r="A157" s="453" t="s">
        <v>537</v>
      </c>
      <c r="E157" s="452"/>
      <c r="F157" s="431"/>
      <c r="G157" s="454"/>
    </row>
    <row r="158" spans="1:7" s="336" customFormat="1" ht="12.75">
      <c r="A158" s="453" t="s">
        <v>405</v>
      </c>
      <c r="E158" s="452"/>
      <c r="F158" s="431"/>
      <c r="G158" s="454"/>
    </row>
    <row r="159" spans="1:7" s="336" customFormat="1" ht="12.75">
      <c r="A159" s="453" t="s">
        <v>406</v>
      </c>
      <c r="E159" s="452"/>
      <c r="F159" s="431"/>
      <c r="G159" s="454"/>
    </row>
    <row r="160" spans="1:7" s="336" customFormat="1" ht="12.75">
      <c r="A160" s="453" t="s">
        <v>407</v>
      </c>
      <c r="E160" s="452"/>
      <c r="F160" s="431"/>
      <c r="G160" s="454"/>
    </row>
    <row r="161" spans="1:12" s="336" customFormat="1" ht="12.75">
      <c r="D161" s="336" t="s">
        <v>490</v>
      </c>
      <c r="E161" s="452">
        <v>2</v>
      </c>
      <c r="F161" s="452"/>
      <c r="G161" s="454">
        <f t="shared" si="2"/>
        <v>0</v>
      </c>
    </row>
    <row r="162" spans="1:12" s="185" customFormat="1">
      <c r="A162" s="417"/>
      <c r="E162" s="441"/>
      <c r="F162" s="413">
        <v>0</v>
      </c>
      <c r="G162" s="414"/>
    </row>
    <row r="163" spans="1:12" s="185" customFormat="1" ht="16.5" thickBot="1">
      <c r="A163" s="443">
        <v>2</v>
      </c>
      <c r="B163" s="444" t="s">
        <v>408</v>
      </c>
      <c r="C163" s="445"/>
      <c r="D163" s="445"/>
      <c r="E163" s="446" t="s">
        <v>409</v>
      </c>
      <c r="F163" s="447"/>
      <c r="G163" s="450">
        <f>SUM(G110:G162)</f>
        <v>0</v>
      </c>
    </row>
    <row r="164" spans="1:12" s="185" customFormat="1" ht="15.75" thickTop="1">
      <c r="C164" s="417"/>
      <c r="E164" s="441"/>
      <c r="F164" s="413"/>
      <c r="G164" s="424"/>
    </row>
    <row r="165" spans="1:12" ht="15.75">
      <c r="A165" s="404"/>
      <c r="B165"/>
      <c r="C165"/>
      <c r="D165"/>
      <c r="E165" s="81"/>
      <c r="F165" s="405"/>
      <c r="H165"/>
      <c r="I165"/>
      <c r="J165"/>
      <c r="K165"/>
      <c r="L165"/>
    </row>
    <row r="166" spans="1:12" ht="15.75">
      <c r="A166" s="404"/>
      <c r="B166"/>
      <c r="C166"/>
      <c r="D166"/>
      <c r="E166" s="81"/>
      <c r="F166" s="405"/>
      <c r="H166"/>
      <c r="I166"/>
      <c r="J166"/>
      <c r="K166"/>
      <c r="L166"/>
    </row>
    <row r="167" spans="1:12" ht="15.75">
      <c r="A167" s="404"/>
      <c r="B167"/>
      <c r="C167"/>
      <c r="D167"/>
      <c r="E167" s="81"/>
      <c r="F167" s="405"/>
      <c r="H167"/>
      <c r="I167"/>
      <c r="J167"/>
      <c r="K167"/>
      <c r="L167"/>
    </row>
    <row r="168" spans="1:12" ht="15.75">
      <c r="A168" s="404"/>
      <c r="B168"/>
      <c r="C168"/>
      <c r="D168"/>
      <c r="E168" s="81"/>
      <c r="F168" s="405"/>
      <c r="H168"/>
      <c r="I168"/>
      <c r="J168"/>
      <c r="K168"/>
      <c r="L168"/>
    </row>
    <row r="169" spans="1:12" ht="15.75">
      <c r="A169" s="404"/>
      <c r="B169"/>
      <c r="C169"/>
      <c r="D169"/>
      <c r="E169" s="81"/>
      <c r="F169" s="405"/>
      <c r="H169"/>
      <c r="I169"/>
      <c r="J169"/>
      <c r="K169"/>
      <c r="L169"/>
    </row>
    <row r="170" spans="1:12" ht="15.75">
      <c r="A170" s="404"/>
      <c r="B170"/>
      <c r="C170"/>
      <c r="D170"/>
      <c r="E170" s="81"/>
      <c r="F170" s="405"/>
      <c r="H170"/>
      <c r="I170"/>
      <c r="J170"/>
      <c r="K170"/>
      <c r="L170"/>
    </row>
    <row r="171" spans="1:12">
      <c r="C171" s="296"/>
      <c r="D171" s="296"/>
      <c r="E171" s="81"/>
      <c r="F171" s="405"/>
      <c r="K171"/>
      <c r="L171"/>
    </row>
    <row r="172" spans="1:12">
      <c r="C172" s="296"/>
      <c r="D172" s="296"/>
      <c r="E172" s="81"/>
      <c r="F172" s="405"/>
      <c r="K172"/>
      <c r="L172"/>
    </row>
    <row r="173" spans="1:12">
      <c r="C173" s="296"/>
      <c r="D173" s="296"/>
      <c r="E173" s="81"/>
      <c r="F173" s="405"/>
      <c r="K173"/>
      <c r="L173"/>
    </row>
    <row r="174" spans="1:12">
      <c r="C174" s="296"/>
      <c r="D174" s="296"/>
      <c r="E174" s="81"/>
      <c r="F174" s="405"/>
      <c r="K174"/>
      <c r="L174"/>
    </row>
    <row r="175" spans="1:12">
      <c r="C175" s="296"/>
      <c r="D175" s="296"/>
      <c r="E175" s="81"/>
      <c r="F175" s="405"/>
      <c r="K175"/>
      <c r="L175"/>
    </row>
    <row r="176" spans="1:12">
      <c r="C176" s="296"/>
      <c r="D176" s="296"/>
      <c r="E176" s="81"/>
      <c r="F176" s="405"/>
      <c r="K176"/>
      <c r="L176"/>
    </row>
    <row r="177" spans="1:12">
      <c r="C177" s="296"/>
      <c r="D177" s="296"/>
      <c r="E177" s="81"/>
      <c r="F177" s="405"/>
      <c r="K177"/>
      <c r="L177"/>
    </row>
    <row r="178" spans="1:12">
      <c r="C178" s="296"/>
      <c r="D178" s="296"/>
      <c r="E178" s="81"/>
      <c r="F178" s="405"/>
      <c r="K178"/>
      <c r="L178"/>
    </row>
    <row r="179" spans="1:12" ht="15.75">
      <c r="A179" s="403"/>
      <c r="B179"/>
      <c r="C179"/>
      <c r="D179"/>
      <c r="E179" s="81"/>
      <c r="F179" s="405"/>
      <c r="H179"/>
      <c r="I179"/>
      <c r="J179"/>
      <c r="K179"/>
      <c r="L179"/>
    </row>
  </sheetData>
  <conditionalFormatting sqref="F26:F162">
    <cfRule type="cellIs" dxfId="0"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70"/>
  <sheetViews>
    <sheetView showZeros="0" topLeftCell="A52" workbookViewId="0">
      <selection activeCell="E70" sqref="E70"/>
    </sheetView>
  </sheetViews>
  <sheetFormatPr defaultRowHeight="15"/>
  <cols>
    <col min="1" max="1" width="4.7109375" style="296" customWidth="1"/>
    <col min="2" max="2" width="44.5703125" style="296" customWidth="1"/>
    <col min="3" max="3" width="6.42578125" style="313" bestFit="1" customWidth="1"/>
    <col min="4" max="4" width="6.42578125" style="310" customWidth="1"/>
    <col min="5" max="5" width="24" style="410" customWidth="1"/>
    <col min="6" max="6" width="11.42578125" style="406" bestFit="1" customWidth="1"/>
    <col min="7" max="7" width="9.85546875" style="407" bestFit="1" customWidth="1"/>
    <col min="8" max="9" width="9.140625" style="296"/>
    <col min="10" max="10" width="9.140625" style="296" customWidth="1"/>
    <col min="11" max="248" width="9.140625" style="296"/>
    <col min="249" max="249" width="4.7109375" style="296" customWidth="1"/>
    <col min="250" max="250" width="30.7109375" style="296" customWidth="1"/>
    <col min="251" max="251" width="4.7109375" style="296" customWidth="1"/>
    <col min="252" max="252" width="13.7109375" style="296" customWidth="1"/>
    <col min="253" max="255" width="12.7109375" style="296" customWidth="1"/>
    <col min="256" max="256" width="9.140625" style="296"/>
    <col min="257" max="257" width="21" style="296" customWidth="1"/>
    <col min="258" max="258" width="36.5703125" style="296" customWidth="1"/>
    <col min="259" max="504" width="9.140625" style="296"/>
    <col min="505" max="505" width="4.7109375" style="296" customWidth="1"/>
    <col min="506" max="506" width="30.7109375" style="296" customWidth="1"/>
    <col min="507" max="507" width="4.7109375" style="296" customWidth="1"/>
    <col min="508" max="508" width="13.7109375" style="296" customWidth="1"/>
    <col min="509" max="511" width="12.7109375" style="296" customWidth="1"/>
    <col min="512" max="512" width="9.140625" style="296"/>
    <col min="513" max="513" width="21" style="296" customWidth="1"/>
    <col min="514" max="514" width="36.5703125" style="296" customWidth="1"/>
    <col min="515" max="760" width="9.140625" style="296"/>
    <col min="761" max="761" width="4.7109375" style="296" customWidth="1"/>
    <col min="762" max="762" width="30.7109375" style="296" customWidth="1"/>
    <col min="763" max="763" width="4.7109375" style="296" customWidth="1"/>
    <col min="764" max="764" width="13.7109375" style="296" customWidth="1"/>
    <col min="765" max="767" width="12.7109375" style="296" customWidth="1"/>
    <col min="768" max="768" width="9.140625" style="296"/>
    <col min="769" max="769" width="21" style="296" customWidth="1"/>
    <col min="770" max="770" width="36.5703125" style="296" customWidth="1"/>
    <col min="771" max="1016" width="9.140625" style="296"/>
    <col min="1017" max="1017" width="4.7109375" style="296" customWidth="1"/>
    <col min="1018" max="1018" width="30.7109375" style="296" customWidth="1"/>
    <col min="1019" max="1019" width="4.7109375" style="296" customWidth="1"/>
    <col min="1020" max="1020" width="13.7109375" style="296" customWidth="1"/>
    <col min="1021" max="1023" width="12.7109375" style="296" customWidth="1"/>
    <col min="1024" max="1024" width="9.140625" style="296"/>
    <col min="1025" max="1025" width="21" style="296" customWidth="1"/>
    <col min="1026" max="1026" width="36.5703125" style="296" customWidth="1"/>
    <col min="1027" max="1272" width="9.140625" style="296"/>
    <col min="1273" max="1273" width="4.7109375" style="296" customWidth="1"/>
    <col min="1274" max="1274" width="30.7109375" style="296" customWidth="1"/>
    <col min="1275" max="1275" width="4.7109375" style="296" customWidth="1"/>
    <col min="1276" max="1276" width="13.7109375" style="296" customWidth="1"/>
    <col min="1277" max="1279" width="12.7109375" style="296" customWidth="1"/>
    <col min="1280" max="1280" width="9.140625" style="296"/>
    <col min="1281" max="1281" width="21" style="296" customWidth="1"/>
    <col min="1282" max="1282" width="36.5703125" style="296" customWidth="1"/>
    <col min="1283" max="1528" width="9.140625" style="296"/>
    <col min="1529" max="1529" width="4.7109375" style="296" customWidth="1"/>
    <col min="1530" max="1530" width="30.7109375" style="296" customWidth="1"/>
    <col min="1531" max="1531" width="4.7109375" style="296" customWidth="1"/>
    <col min="1532" max="1532" width="13.7109375" style="296" customWidth="1"/>
    <col min="1533" max="1535" width="12.7109375" style="296" customWidth="1"/>
    <col min="1536" max="1536" width="9.140625" style="296"/>
    <col min="1537" max="1537" width="21" style="296" customWidth="1"/>
    <col min="1538" max="1538" width="36.5703125" style="296" customWidth="1"/>
    <col min="1539" max="1784" width="9.140625" style="296"/>
    <col min="1785" max="1785" width="4.7109375" style="296" customWidth="1"/>
    <col min="1786" max="1786" width="30.7109375" style="296" customWidth="1"/>
    <col min="1787" max="1787" width="4.7109375" style="296" customWidth="1"/>
    <col min="1788" max="1788" width="13.7109375" style="296" customWidth="1"/>
    <col min="1789" max="1791" width="12.7109375" style="296" customWidth="1"/>
    <col min="1792" max="1792" width="9.140625" style="296"/>
    <col min="1793" max="1793" width="21" style="296" customWidth="1"/>
    <col min="1794" max="1794" width="36.5703125" style="296" customWidth="1"/>
    <col min="1795" max="2040" width="9.140625" style="296"/>
    <col min="2041" max="2041" width="4.7109375" style="296" customWidth="1"/>
    <col min="2042" max="2042" width="30.7109375" style="296" customWidth="1"/>
    <col min="2043" max="2043" width="4.7109375" style="296" customWidth="1"/>
    <col min="2044" max="2044" width="13.7109375" style="296" customWidth="1"/>
    <col min="2045" max="2047" width="12.7109375" style="296" customWidth="1"/>
    <col min="2048" max="2048" width="9.140625" style="296"/>
    <col min="2049" max="2049" width="21" style="296" customWidth="1"/>
    <col min="2050" max="2050" width="36.5703125" style="296" customWidth="1"/>
    <col min="2051" max="2296" width="9.140625" style="296"/>
    <col min="2297" max="2297" width="4.7109375" style="296" customWidth="1"/>
    <col min="2298" max="2298" width="30.7109375" style="296" customWidth="1"/>
    <col min="2299" max="2299" width="4.7109375" style="296" customWidth="1"/>
    <col min="2300" max="2300" width="13.7109375" style="296" customWidth="1"/>
    <col min="2301" max="2303" width="12.7109375" style="296" customWidth="1"/>
    <col min="2304" max="2304" width="9.140625" style="296"/>
    <col min="2305" max="2305" width="21" style="296" customWidth="1"/>
    <col min="2306" max="2306" width="36.5703125" style="296" customWidth="1"/>
    <col min="2307" max="2552" width="9.140625" style="296"/>
    <col min="2553" max="2553" width="4.7109375" style="296" customWidth="1"/>
    <col min="2554" max="2554" width="30.7109375" style="296" customWidth="1"/>
    <col min="2555" max="2555" width="4.7109375" style="296" customWidth="1"/>
    <col min="2556" max="2556" width="13.7109375" style="296" customWidth="1"/>
    <col min="2557" max="2559" width="12.7109375" style="296" customWidth="1"/>
    <col min="2560" max="2560" width="9.140625" style="296"/>
    <col min="2561" max="2561" width="21" style="296" customWidth="1"/>
    <col min="2562" max="2562" width="36.5703125" style="296" customWidth="1"/>
    <col min="2563" max="2808" width="9.140625" style="296"/>
    <col min="2809" max="2809" width="4.7109375" style="296" customWidth="1"/>
    <col min="2810" max="2810" width="30.7109375" style="296" customWidth="1"/>
    <col min="2811" max="2811" width="4.7109375" style="296" customWidth="1"/>
    <col min="2812" max="2812" width="13.7109375" style="296" customWidth="1"/>
    <col min="2813" max="2815" width="12.7109375" style="296" customWidth="1"/>
    <col min="2816" max="2816" width="9.140625" style="296"/>
    <col min="2817" max="2817" width="21" style="296" customWidth="1"/>
    <col min="2818" max="2818" width="36.5703125" style="296" customWidth="1"/>
    <col min="2819" max="3064" width="9.140625" style="296"/>
    <col min="3065" max="3065" width="4.7109375" style="296" customWidth="1"/>
    <col min="3066" max="3066" width="30.7109375" style="296" customWidth="1"/>
    <col min="3067" max="3067" width="4.7109375" style="296" customWidth="1"/>
    <col min="3068" max="3068" width="13.7109375" style="296" customWidth="1"/>
    <col min="3069" max="3071" width="12.7109375" style="296" customWidth="1"/>
    <col min="3072" max="3072" width="9.140625" style="296"/>
    <col min="3073" max="3073" width="21" style="296" customWidth="1"/>
    <col min="3074" max="3074" width="36.5703125" style="296" customWidth="1"/>
    <col min="3075" max="3320" width="9.140625" style="296"/>
    <col min="3321" max="3321" width="4.7109375" style="296" customWidth="1"/>
    <col min="3322" max="3322" width="30.7109375" style="296" customWidth="1"/>
    <col min="3323" max="3323" width="4.7109375" style="296" customWidth="1"/>
    <col min="3324" max="3324" width="13.7109375" style="296" customWidth="1"/>
    <col min="3325" max="3327" width="12.7109375" style="296" customWidth="1"/>
    <col min="3328" max="3328" width="9.140625" style="296"/>
    <col min="3329" max="3329" width="21" style="296" customWidth="1"/>
    <col min="3330" max="3330" width="36.5703125" style="296" customWidth="1"/>
    <col min="3331" max="3576" width="9.140625" style="296"/>
    <col min="3577" max="3577" width="4.7109375" style="296" customWidth="1"/>
    <col min="3578" max="3578" width="30.7109375" style="296" customWidth="1"/>
    <col min="3579" max="3579" width="4.7109375" style="296" customWidth="1"/>
    <col min="3580" max="3580" width="13.7109375" style="296" customWidth="1"/>
    <col min="3581" max="3583" width="12.7109375" style="296" customWidth="1"/>
    <col min="3584" max="3584" width="9.140625" style="296"/>
    <col min="3585" max="3585" width="21" style="296" customWidth="1"/>
    <col min="3586" max="3586" width="36.5703125" style="296" customWidth="1"/>
    <col min="3587" max="3832" width="9.140625" style="296"/>
    <col min="3833" max="3833" width="4.7109375" style="296" customWidth="1"/>
    <col min="3834" max="3834" width="30.7109375" style="296" customWidth="1"/>
    <col min="3835" max="3835" width="4.7109375" style="296" customWidth="1"/>
    <col min="3836" max="3836" width="13.7109375" style="296" customWidth="1"/>
    <col min="3837" max="3839" width="12.7109375" style="296" customWidth="1"/>
    <col min="3840" max="3840" width="9.140625" style="296"/>
    <col min="3841" max="3841" width="21" style="296" customWidth="1"/>
    <col min="3842" max="3842" width="36.5703125" style="296" customWidth="1"/>
    <col min="3843" max="4088" width="9.140625" style="296"/>
    <col min="4089" max="4089" width="4.7109375" style="296" customWidth="1"/>
    <col min="4090" max="4090" width="30.7109375" style="296" customWidth="1"/>
    <col min="4091" max="4091" width="4.7109375" style="296" customWidth="1"/>
    <col min="4092" max="4092" width="13.7109375" style="296" customWidth="1"/>
    <col min="4093" max="4095" width="12.7109375" style="296" customWidth="1"/>
    <col min="4096" max="4096" width="9.140625" style="296"/>
    <col min="4097" max="4097" width="21" style="296" customWidth="1"/>
    <col min="4098" max="4098" width="36.5703125" style="296" customWidth="1"/>
    <col min="4099" max="4344" width="9.140625" style="296"/>
    <col min="4345" max="4345" width="4.7109375" style="296" customWidth="1"/>
    <col min="4346" max="4346" width="30.7109375" style="296" customWidth="1"/>
    <col min="4347" max="4347" width="4.7109375" style="296" customWidth="1"/>
    <col min="4348" max="4348" width="13.7109375" style="296" customWidth="1"/>
    <col min="4349" max="4351" width="12.7109375" style="296" customWidth="1"/>
    <col min="4352" max="4352" width="9.140625" style="296"/>
    <col min="4353" max="4353" width="21" style="296" customWidth="1"/>
    <col min="4354" max="4354" width="36.5703125" style="296" customWidth="1"/>
    <col min="4355" max="4600" width="9.140625" style="296"/>
    <col min="4601" max="4601" width="4.7109375" style="296" customWidth="1"/>
    <col min="4602" max="4602" width="30.7109375" style="296" customWidth="1"/>
    <col min="4603" max="4603" width="4.7109375" style="296" customWidth="1"/>
    <col min="4604" max="4604" width="13.7109375" style="296" customWidth="1"/>
    <col min="4605" max="4607" width="12.7109375" style="296" customWidth="1"/>
    <col min="4608" max="4608" width="9.140625" style="296"/>
    <col min="4609" max="4609" width="21" style="296" customWidth="1"/>
    <col min="4610" max="4610" width="36.5703125" style="296" customWidth="1"/>
    <col min="4611" max="4856" width="9.140625" style="296"/>
    <col min="4857" max="4857" width="4.7109375" style="296" customWidth="1"/>
    <col min="4858" max="4858" width="30.7109375" style="296" customWidth="1"/>
    <col min="4859" max="4859" width="4.7109375" style="296" customWidth="1"/>
    <col min="4860" max="4860" width="13.7109375" style="296" customWidth="1"/>
    <col min="4861" max="4863" width="12.7109375" style="296" customWidth="1"/>
    <col min="4864" max="4864" width="9.140625" style="296"/>
    <col min="4865" max="4865" width="21" style="296" customWidth="1"/>
    <col min="4866" max="4866" width="36.5703125" style="296" customWidth="1"/>
    <col min="4867" max="5112" width="9.140625" style="296"/>
    <col min="5113" max="5113" width="4.7109375" style="296" customWidth="1"/>
    <col min="5114" max="5114" width="30.7109375" style="296" customWidth="1"/>
    <col min="5115" max="5115" width="4.7109375" style="296" customWidth="1"/>
    <col min="5116" max="5116" width="13.7109375" style="296" customWidth="1"/>
    <col min="5117" max="5119" width="12.7109375" style="296" customWidth="1"/>
    <col min="5120" max="5120" width="9.140625" style="296"/>
    <col min="5121" max="5121" width="21" style="296" customWidth="1"/>
    <col min="5122" max="5122" width="36.5703125" style="296" customWidth="1"/>
    <col min="5123" max="5368" width="9.140625" style="296"/>
    <col min="5369" max="5369" width="4.7109375" style="296" customWidth="1"/>
    <col min="5370" max="5370" width="30.7109375" style="296" customWidth="1"/>
    <col min="5371" max="5371" width="4.7109375" style="296" customWidth="1"/>
    <col min="5372" max="5372" width="13.7109375" style="296" customWidth="1"/>
    <col min="5373" max="5375" width="12.7109375" style="296" customWidth="1"/>
    <col min="5376" max="5376" width="9.140625" style="296"/>
    <col min="5377" max="5377" width="21" style="296" customWidth="1"/>
    <col min="5378" max="5378" width="36.5703125" style="296" customWidth="1"/>
    <col min="5379" max="5624" width="9.140625" style="296"/>
    <col min="5625" max="5625" width="4.7109375" style="296" customWidth="1"/>
    <col min="5626" max="5626" width="30.7109375" style="296" customWidth="1"/>
    <col min="5627" max="5627" width="4.7109375" style="296" customWidth="1"/>
    <col min="5628" max="5628" width="13.7109375" style="296" customWidth="1"/>
    <col min="5629" max="5631" width="12.7109375" style="296" customWidth="1"/>
    <col min="5632" max="5632" width="9.140625" style="296"/>
    <col min="5633" max="5633" width="21" style="296" customWidth="1"/>
    <col min="5634" max="5634" width="36.5703125" style="296" customWidth="1"/>
    <col min="5635" max="5880" width="9.140625" style="296"/>
    <col min="5881" max="5881" width="4.7109375" style="296" customWidth="1"/>
    <col min="5882" max="5882" width="30.7109375" style="296" customWidth="1"/>
    <col min="5883" max="5883" width="4.7109375" style="296" customWidth="1"/>
    <col min="5884" max="5884" width="13.7109375" style="296" customWidth="1"/>
    <col min="5885" max="5887" width="12.7109375" style="296" customWidth="1"/>
    <col min="5888" max="5888" width="9.140625" style="296"/>
    <col min="5889" max="5889" width="21" style="296" customWidth="1"/>
    <col min="5890" max="5890" width="36.5703125" style="296" customWidth="1"/>
    <col min="5891" max="6136" width="9.140625" style="296"/>
    <col min="6137" max="6137" width="4.7109375" style="296" customWidth="1"/>
    <col min="6138" max="6138" width="30.7109375" style="296" customWidth="1"/>
    <col min="6139" max="6139" width="4.7109375" style="296" customWidth="1"/>
    <col min="6140" max="6140" width="13.7109375" style="296" customWidth="1"/>
    <col min="6141" max="6143" width="12.7109375" style="296" customWidth="1"/>
    <col min="6144" max="6144" width="9.140625" style="296"/>
    <col min="6145" max="6145" width="21" style="296" customWidth="1"/>
    <col min="6146" max="6146" width="36.5703125" style="296" customWidth="1"/>
    <col min="6147" max="6392" width="9.140625" style="296"/>
    <col min="6393" max="6393" width="4.7109375" style="296" customWidth="1"/>
    <col min="6394" max="6394" width="30.7109375" style="296" customWidth="1"/>
    <col min="6395" max="6395" width="4.7109375" style="296" customWidth="1"/>
    <col min="6396" max="6396" width="13.7109375" style="296" customWidth="1"/>
    <col min="6397" max="6399" width="12.7109375" style="296" customWidth="1"/>
    <col min="6400" max="6400" width="9.140625" style="296"/>
    <col min="6401" max="6401" width="21" style="296" customWidth="1"/>
    <col min="6402" max="6402" width="36.5703125" style="296" customWidth="1"/>
    <col min="6403" max="6648" width="9.140625" style="296"/>
    <col min="6649" max="6649" width="4.7109375" style="296" customWidth="1"/>
    <col min="6650" max="6650" width="30.7109375" style="296" customWidth="1"/>
    <col min="6651" max="6651" width="4.7109375" style="296" customWidth="1"/>
    <col min="6652" max="6652" width="13.7109375" style="296" customWidth="1"/>
    <col min="6653" max="6655" width="12.7109375" style="296" customWidth="1"/>
    <col min="6656" max="6656" width="9.140625" style="296"/>
    <col min="6657" max="6657" width="21" style="296" customWidth="1"/>
    <col min="6658" max="6658" width="36.5703125" style="296" customWidth="1"/>
    <col min="6659" max="6904" width="9.140625" style="296"/>
    <col min="6905" max="6905" width="4.7109375" style="296" customWidth="1"/>
    <col min="6906" max="6906" width="30.7109375" style="296" customWidth="1"/>
    <col min="6907" max="6907" width="4.7109375" style="296" customWidth="1"/>
    <col min="6908" max="6908" width="13.7109375" style="296" customWidth="1"/>
    <col min="6909" max="6911" width="12.7109375" style="296" customWidth="1"/>
    <col min="6912" max="6912" width="9.140625" style="296"/>
    <col min="6913" max="6913" width="21" style="296" customWidth="1"/>
    <col min="6914" max="6914" width="36.5703125" style="296" customWidth="1"/>
    <col min="6915" max="7160" width="9.140625" style="296"/>
    <col min="7161" max="7161" width="4.7109375" style="296" customWidth="1"/>
    <col min="7162" max="7162" width="30.7109375" style="296" customWidth="1"/>
    <col min="7163" max="7163" width="4.7109375" style="296" customWidth="1"/>
    <col min="7164" max="7164" width="13.7109375" style="296" customWidth="1"/>
    <col min="7165" max="7167" width="12.7109375" style="296" customWidth="1"/>
    <col min="7168" max="7168" width="9.140625" style="296"/>
    <col min="7169" max="7169" width="21" style="296" customWidth="1"/>
    <col min="7170" max="7170" width="36.5703125" style="296" customWidth="1"/>
    <col min="7171" max="7416" width="9.140625" style="296"/>
    <col min="7417" max="7417" width="4.7109375" style="296" customWidth="1"/>
    <col min="7418" max="7418" width="30.7109375" style="296" customWidth="1"/>
    <col min="7419" max="7419" width="4.7109375" style="296" customWidth="1"/>
    <col min="7420" max="7420" width="13.7109375" style="296" customWidth="1"/>
    <col min="7421" max="7423" width="12.7109375" style="296" customWidth="1"/>
    <col min="7424" max="7424" width="9.140625" style="296"/>
    <col min="7425" max="7425" width="21" style="296" customWidth="1"/>
    <col min="7426" max="7426" width="36.5703125" style="296" customWidth="1"/>
    <col min="7427" max="7672" width="9.140625" style="296"/>
    <col min="7673" max="7673" width="4.7109375" style="296" customWidth="1"/>
    <col min="7674" max="7674" width="30.7109375" style="296" customWidth="1"/>
    <col min="7675" max="7675" width="4.7109375" style="296" customWidth="1"/>
    <col min="7676" max="7676" width="13.7109375" style="296" customWidth="1"/>
    <col min="7677" max="7679" width="12.7109375" style="296" customWidth="1"/>
    <col min="7680" max="7680" width="9.140625" style="296"/>
    <col min="7681" max="7681" width="21" style="296" customWidth="1"/>
    <col min="7682" max="7682" width="36.5703125" style="296" customWidth="1"/>
    <col min="7683" max="7928" width="9.140625" style="296"/>
    <col min="7929" max="7929" width="4.7109375" style="296" customWidth="1"/>
    <col min="7930" max="7930" width="30.7109375" style="296" customWidth="1"/>
    <col min="7931" max="7931" width="4.7109375" style="296" customWidth="1"/>
    <col min="7932" max="7932" width="13.7109375" style="296" customWidth="1"/>
    <col min="7933" max="7935" width="12.7109375" style="296" customWidth="1"/>
    <col min="7936" max="7936" width="9.140625" style="296"/>
    <col min="7937" max="7937" width="21" style="296" customWidth="1"/>
    <col min="7938" max="7938" width="36.5703125" style="296" customWidth="1"/>
    <col min="7939" max="8184" width="9.140625" style="296"/>
    <col min="8185" max="8185" width="4.7109375" style="296" customWidth="1"/>
    <col min="8186" max="8186" width="30.7109375" style="296" customWidth="1"/>
    <col min="8187" max="8187" width="4.7109375" style="296" customWidth="1"/>
    <col min="8188" max="8188" width="13.7109375" style="296" customWidth="1"/>
    <col min="8189" max="8191" width="12.7109375" style="296" customWidth="1"/>
    <col min="8192" max="8192" width="9.140625" style="296"/>
    <col min="8193" max="8193" width="21" style="296" customWidth="1"/>
    <col min="8194" max="8194" width="36.5703125" style="296" customWidth="1"/>
    <col min="8195" max="8440" width="9.140625" style="296"/>
    <col min="8441" max="8441" width="4.7109375" style="296" customWidth="1"/>
    <col min="8442" max="8442" width="30.7109375" style="296" customWidth="1"/>
    <col min="8443" max="8443" width="4.7109375" style="296" customWidth="1"/>
    <col min="8444" max="8444" width="13.7109375" style="296" customWidth="1"/>
    <col min="8445" max="8447" width="12.7109375" style="296" customWidth="1"/>
    <col min="8448" max="8448" width="9.140625" style="296"/>
    <col min="8449" max="8449" width="21" style="296" customWidth="1"/>
    <col min="8450" max="8450" width="36.5703125" style="296" customWidth="1"/>
    <col min="8451" max="8696" width="9.140625" style="296"/>
    <col min="8697" max="8697" width="4.7109375" style="296" customWidth="1"/>
    <col min="8698" max="8698" width="30.7109375" style="296" customWidth="1"/>
    <col min="8699" max="8699" width="4.7109375" style="296" customWidth="1"/>
    <col min="8700" max="8700" width="13.7109375" style="296" customWidth="1"/>
    <col min="8701" max="8703" width="12.7109375" style="296" customWidth="1"/>
    <col min="8704" max="8704" width="9.140625" style="296"/>
    <col min="8705" max="8705" width="21" style="296" customWidth="1"/>
    <col min="8706" max="8706" width="36.5703125" style="296" customWidth="1"/>
    <col min="8707" max="8952" width="9.140625" style="296"/>
    <col min="8953" max="8953" width="4.7109375" style="296" customWidth="1"/>
    <col min="8954" max="8954" width="30.7109375" style="296" customWidth="1"/>
    <col min="8955" max="8955" width="4.7109375" style="296" customWidth="1"/>
    <col min="8956" max="8956" width="13.7109375" style="296" customWidth="1"/>
    <col min="8957" max="8959" width="12.7109375" style="296" customWidth="1"/>
    <col min="8960" max="8960" width="9.140625" style="296"/>
    <col min="8961" max="8961" width="21" style="296" customWidth="1"/>
    <col min="8962" max="8962" width="36.5703125" style="296" customWidth="1"/>
    <col min="8963" max="9208" width="9.140625" style="296"/>
    <col min="9209" max="9209" width="4.7109375" style="296" customWidth="1"/>
    <col min="9210" max="9210" width="30.7109375" style="296" customWidth="1"/>
    <col min="9211" max="9211" width="4.7109375" style="296" customWidth="1"/>
    <col min="9212" max="9212" width="13.7109375" style="296" customWidth="1"/>
    <col min="9213" max="9215" width="12.7109375" style="296" customWidth="1"/>
    <col min="9216" max="9216" width="9.140625" style="296"/>
    <col min="9217" max="9217" width="21" style="296" customWidth="1"/>
    <col min="9218" max="9218" width="36.5703125" style="296" customWidth="1"/>
    <col min="9219" max="9464" width="9.140625" style="296"/>
    <col min="9465" max="9465" width="4.7109375" style="296" customWidth="1"/>
    <col min="9466" max="9466" width="30.7109375" style="296" customWidth="1"/>
    <col min="9467" max="9467" width="4.7109375" style="296" customWidth="1"/>
    <col min="9468" max="9468" width="13.7109375" style="296" customWidth="1"/>
    <col min="9469" max="9471" width="12.7109375" style="296" customWidth="1"/>
    <col min="9472" max="9472" width="9.140625" style="296"/>
    <col min="9473" max="9473" width="21" style="296" customWidth="1"/>
    <col min="9474" max="9474" width="36.5703125" style="296" customWidth="1"/>
    <col min="9475" max="9720" width="9.140625" style="296"/>
    <col min="9721" max="9721" width="4.7109375" style="296" customWidth="1"/>
    <col min="9722" max="9722" width="30.7109375" style="296" customWidth="1"/>
    <col min="9723" max="9723" width="4.7109375" style="296" customWidth="1"/>
    <col min="9724" max="9724" width="13.7109375" style="296" customWidth="1"/>
    <col min="9725" max="9727" width="12.7109375" style="296" customWidth="1"/>
    <col min="9728" max="9728" width="9.140625" style="296"/>
    <col min="9729" max="9729" width="21" style="296" customWidth="1"/>
    <col min="9730" max="9730" width="36.5703125" style="296" customWidth="1"/>
    <col min="9731" max="9976" width="9.140625" style="296"/>
    <col min="9977" max="9977" width="4.7109375" style="296" customWidth="1"/>
    <col min="9978" max="9978" width="30.7109375" style="296" customWidth="1"/>
    <col min="9979" max="9979" width="4.7109375" style="296" customWidth="1"/>
    <col min="9980" max="9980" width="13.7109375" style="296" customWidth="1"/>
    <col min="9981" max="9983" width="12.7109375" style="296" customWidth="1"/>
    <col min="9984" max="9984" width="9.140625" style="296"/>
    <col min="9985" max="9985" width="21" style="296" customWidth="1"/>
    <col min="9986" max="9986" width="36.5703125" style="296" customWidth="1"/>
    <col min="9987" max="10232" width="9.140625" style="296"/>
    <col min="10233" max="10233" width="4.7109375" style="296" customWidth="1"/>
    <col min="10234" max="10234" width="30.7109375" style="296" customWidth="1"/>
    <col min="10235" max="10235" width="4.7109375" style="296" customWidth="1"/>
    <col min="10236" max="10236" width="13.7109375" style="296" customWidth="1"/>
    <col min="10237" max="10239" width="12.7109375" style="296" customWidth="1"/>
    <col min="10240" max="10240" width="9.140625" style="296"/>
    <col min="10241" max="10241" width="21" style="296" customWidth="1"/>
    <col min="10242" max="10242" width="36.5703125" style="296" customWidth="1"/>
    <col min="10243" max="10488" width="9.140625" style="296"/>
    <col min="10489" max="10489" width="4.7109375" style="296" customWidth="1"/>
    <col min="10490" max="10490" width="30.7109375" style="296" customWidth="1"/>
    <col min="10491" max="10491" width="4.7109375" style="296" customWidth="1"/>
    <col min="10492" max="10492" width="13.7109375" style="296" customWidth="1"/>
    <col min="10493" max="10495" width="12.7109375" style="296" customWidth="1"/>
    <col min="10496" max="10496" width="9.140625" style="296"/>
    <col min="10497" max="10497" width="21" style="296" customWidth="1"/>
    <col min="10498" max="10498" width="36.5703125" style="296" customWidth="1"/>
    <col min="10499" max="10744" width="9.140625" style="296"/>
    <col min="10745" max="10745" width="4.7109375" style="296" customWidth="1"/>
    <col min="10746" max="10746" width="30.7109375" style="296" customWidth="1"/>
    <col min="10747" max="10747" width="4.7109375" style="296" customWidth="1"/>
    <col min="10748" max="10748" width="13.7109375" style="296" customWidth="1"/>
    <col min="10749" max="10751" width="12.7109375" style="296" customWidth="1"/>
    <col min="10752" max="10752" width="9.140625" style="296"/>
    <col min="10753" max="10753" width="21" style="296" customWidth="1"/>
    <col min="10754" max="10754" width="36.5703125" style="296" customWidth="1"/>
    <col min="10755" max="11000" width="9.140625" style="296"/>
    <col min="11001" max="11001" width="4.7109375" style="296" customWidth="1"/>
    <col min="11002" max="11002" width="30.7109375" style="296" customWidth="1"/>
    <col min="11003" max="11003" width="4.7109375" style="296" customWidth="1"/>
    <col min="11004" max="11004" width="13.7109375" style="296" customWidth="1"/>
    <col min="11005" max="11007" width="12.7109375" style="296" customWidth="1"/>
    <col min="11008" max="11008" width="9.140625" style="296"/>
    <col min="11009" max="11009" width="21" style="296" customWidth="1"/>
    <col min="11010" max="11010" width="36.5703125" style="296" customWidth="1"/>
    <col min="11011" max="11256" width="9.140625" style="296"/>
    <col min="11257" max="11257" width="4.7109375" style="296" customWidth="1"/>
    <col min="11258" max="11258" width="30.7109375" style="296" customWidth="1"/>
    <col min="11259" max="11259" width="4.7109375" style="296" customWidth="1"/>
    <col min="11260" max="11260" width="13.7109375" style="296" customWidth="1"/>
    <col min="11261" max="11263" width="12.7109375" style="296" customWidth="1"/>
    <col min="11264" max="11264" width="9.140625" style="296"/>
    <col min="11265" max="11265" width="21" style="296" customWidth="1"/>
    <col min="11266" max="11266" width="36.5703125" style="296" customWidth="1"/>
    <col min="11267" max="11512" width="9.140625" style="296"/>
    <col min="11513" max="11513" width="4.7109375" style="296" customWidth="1"/>
    <col min="11514" max="11514" width="30.7109375" style="296" customWidth="1"/>
    <col min="11515" max="11515" width="4.7109375" style="296" customWidth="1"/>
    <col min="11516" max="11516" width="13.7109375" style="296" customWidth="1"/>
    <col min="11517" max="11519" width="12.7109375" style="296" customWidth="1"/>
    <col min="11520" max="11520" width="9.140625" style="296"/>
    <col min="11521" max="11521" width="21" style="296" customWidth="1"/>
    <col min="11522" max="11522" width="36.5703125" style="296" customWidth="1"/>
    <col min="11523" max="11768" width="9.140625" style="296"/>
    <col min="11769" max="11769" width="4.7109375" style="296" customWidth="1"/>
    <col min="11770" max="11770" width="30.7109375" style="296" customWidth="1"/>
    <col min="11771" max="11771" width="4.7109375" style="296" customWidth="1"/>
    <col min="11772" max="11772" width="13.7109375" style="296" customWidth="1"/>
    <col min="11773" max="11775" width="12.7109375" style="296" customWidth="1"/>
    <col min="11776" max="11776" width="9.140625" style="296"/>
    <col min="11777" max="11777" width="21" style="296" customWidth="1"/>
    <col min="11778" max="11778" width="36.5703125" style="296" customWidth="1"/>
    <col min="11779" max="12024" width="9.140625" style="296"/>
    <col min="12025" max="12025" width="4.7109375" style="296" customWidth="1"/>
    <col min="12026" max="12026" width="30.7109375" style="296" customWidth="1"/>
    <col min="12027" max="12027" width="4.7109375" style="296" customWidth="1"/>
    <col min="12028" max="12028" width="13.7109375" style="296" customWidth="1"/>
    <col min="12029" max="12031" width="12.7109375" style="296" customWidth="1"/>
    <col min="12032" max="12032" width="9.140625" style="296"/>
    <col min="12033" max="12033" width="21" style="296" customWidth="1"/>
    <col min="12034" max="12034" width="36.5703125" style="296" customWidth="1"/>
    <col min="12035" max="12280" width="9.140625" style="296"/>
    <col min="12281" max="12281" width="4.7109375" style="296" customWidth="1"/>
    <col min="12282" max="12282" width="30.7109375" style="296" customWidth="1"/>
    <col min="12283" max="12283" width="4.7109375" style="296" customWidth="1"/>
    <col min="12284" max="12284" width="13.7109375" style="296" customWidth="1"/>
    <col min="12285" max="12287" width="12.7109375" style="296" customWidth="1"/>
    <col min="12288" max="12288" width="9.140625" style="296"/>
    <col min="12289" max="12289" width="21" style="296" customWidth="1"/>
    <col min="12290" max="12290" width="36.5703125" style="296" customWidth="1"/>
    <col min="12291" max="12536" width="9.140625" style="296"/>
    <col min="12537" max="12537" width="4.7109375" style="296" customWidth="1"/>
    <col min="12538" max="12538" width="30.7109375" style="296" customWidth="1"/>
    <col min="12539" max="12539" width="4.7109375" style="296" customWidth="1"/>
    <col min="12540" max="12540" width="13.7109375" style="296" customWidth="1"/>
    <col min="12541" max="12543" width="12.7109375" style="296" customWidth="1"/>
    <col min="12544" max="12544" width="9.140625" style="296"/>
    <col min="12545" max="12545" width="21" style="296" customWidth="1"/>
    <col min="12546" max="12546" width="36.5703125" style="296" customWidth="1"/>
    <col min="12547" max="12792" width="9.140625" style="296"/>
    <col min="12793" max="12793" width="4.7109375" style="296" customWidth="1"/>
    <col min="12794" max="12794" width="30.7109375" style="296" customWidth="1"/>
    <col min="12795" max="12795" width="4.7109375" style="296" customWidth="1"/>
    <col min="12796" max="12796" width="13.7109375" style="296" customWidth="1"/>
    <col min="12797" max="12799" width="12.7109375" style="296" customWidth="1"/>
    <col min="12800" max="12800" width="9.140625" style="296"/>
    <col min="12801" max="12801" width="21" style="296" customWidth="1"/>
    <col min="12802" max="12802" width="36.5703125" style="296" customWidth="1"/>
    <col min="12803" max="13048" width="9.140625" style="296"/>
    <col min="13049" max="13049" width="4.7109375" style="296" customWidth="1"/>
    <col min="13050" max="13050" width="30.7109375" style="296" customWidth="1"/>
    <col min="13051" max="13051" width="4.7109375" style="296" customWidth="1"/>
    <col min="13052" max="13052" width="13.7109375" style="296" customWidth="1"/>
    <col min="13053" max="13055" width="12.7109375" style="296" customWidth="1"/>
    <col min="13056" max="13056" width="9.140625" style="296"/>
    <col min="13057" max="13057" width="21" style="296" customWidth="1"/>
    <col min="13058" max="13058" width="36.5703125" style="296" customWidth="1"/>
    <col min="13059" max="13304" width="9.140625" style="296"/>
    <col min="13305" max="13305" width="4.7109375" style="296" customWidth="1"/>
    <col min="13306" max="13306" width="30.7109375" style="296" customWidth="1"/>
    <col min="13307" max="13307" width="4.7109375" style="296" customWidth="1"/>
    <col min="13308" max="13308" width="13.7109375" style="296" customWidth="1"/>
    <col min="13309" max="13311" width="12.7109375" style="296" customWidth="1"/>
    <col min="13312" max="13312" width="9.140625" style="296"/>
    <col min="13313" max="13313" width="21" style="296" customWidth="1"/>
    <col min="13314" max="13314" width="36.5703125" style="296" customWidth="1"/>
    <col min="13315" max="13560" width="9.140625" style="296"/>
    <col min="13561" max="13561" width="4.7109375" style="296" customWidth="1"/>
    <col min="13562" max="13562" width="30.7109375" style="296" customWidth="1"/>
    <col min="13563" max="13563" width="4.7109375" style="296" customWidth="1"/>
    <col min="13564" max="13564" width="13.7109375" style="296" customWidth="1"/>
    <col min="13565" max="13567" width="12.7109375" style="296" customWidth="1"/>
    <col min="13568" max="13568" width="9.140625" style="296"/>
    <col min="13569" max="13569" width="21" style="296" customWidth="1"/>
    <col min="13570" max="13570" width="36.5703125" style="296" customWidth="1"/>
    <col min="13571" max="13816" width="9.140625" style="296"/>
    <col min="13817" max="13817" width="4.7109375" style="296" customWidth="1"/>
    <col min="13818" max="13818" width="30.7109375" style="296" customWidth="1"/>
    <col min="13819" max="13819" width="4.7109375" style="296" customWidth="1"/>
    <col min="13820" max="13820" width="13.7109375" style="296" customWidth="1"/>
    <col min="13821" max="13823" width="12.7109375" style="296" customWidth="1"/>
    <col min="13824" max="13824" width="9.140625" style="296"/>
    <col min="13825" max="13825" width="21" style="296" customWidth="1"/>
    <col min="13826" max="13826" width="36.5703125" style="296" customWidth="1"/>
    <col min="13827" max="14072" width="9.140625" style="296"/>
    <col min="14073" max="14073" width="4.7109375" style="296" customWidth="1"/>
    <col min="14074" max="14074" width="30.7109375" style="296" customWidth="1"/>
    <col min="14075" max="14075" width="4.7109375" style="296" customWidth="1"/>
    <col min="14076" max="14076" width="13.7109375" style="296" customWidth="1"/>
    <col min="14077" max="14079" width="12.7109375" style="296" customWidth="1"/>
    <col min="14080" max="14080" width="9.140625" style="296"/>
    <col min="14081" max="14081" width="21" style="296" customWidth="1"/>
    <col min="14082" max="14082" width="36.5703125" style="296" customWidth="1"/>
    <col min="14083" max="14328" width="9.140625" style="296"/>
    <col min="14329" max="14329" width="4.7109375" style="296" customWidth="1"/>
    <col min="14330" max="14330" width="30.7109375" style="296" customWidth="1"/>
    <col min="14331" max="14331" width="4.7109375" style="296" customWidth="1"/>
    <col min="14332" max="14332" width="13.7109375" style="296" customWidth="1"/>
    <col min="14333" max="14335" width="12.7109375" style="296" customWidth="1"/>
    <col min="14336" max="14336" width="9.140625" style="296"/>
    <col min="14337" max="14337" width="21" style="296" customWidth="1"/>
    <col min="14338" max="14338" width="36.5703125" style="296" customWidth="1"/>
    <col min="14339" max="14584" width="9.140625" style="296"/>
    <col min="14585" max="14585" width="4.7109375" style="296" customWidth="1"/>
    <col min="14586" max="14586" width="30.7109375" style="296" customWidth="1"/>
    <col min="14587" max="14587" width="4.7109375" style="296" customWidth="1"/>
    <col min="14588" max="14588" width="13.7109375" style="296" customWidth="1"/>
    <col min="14589" max="14591" width="12.7109375" style="296" customWidth="1"/>
    <col min="14592" max="14592" width="9.140625" style="296"/>
    <col min="14593" max="14593" width="21" style="296" customWidth="1"/>
    <col min="14594" max="14594" width="36.5703125" style="296" customWidth="1"/>
    <col min="14595" max="14840" width="9.140625" style="296"/>
    <col min="14841" max="14841" width="4.7109375" style="296" customWidth="1"/>
    <col min="14842" max="14842" width="30.7109375" style="296" customWidth="1"/>
    <col min="14843" max="14843" width="4.7109375" style="296" customWidth="1"/>
    <col min="14844" max="14844" width="13.7109375" style="296" customWidth="1"/>
    <col min="14845" max="14847" width="12.7109375" style="296" customWidth="1"/>
    <col min="14848" max="14848" width="9.140625" style="296"/>
    <col min="14849" max="14849" width="21" style="296" customWidth="1"/>
    <col min="14850" max="14850" width="36.5703125" style="296" customWidth="1"/>
    <col min="14851" max="15096" width="9.140625" style="296"/>
    <col min="15097" max="15097" width="4.7109375" style="296" customWidth="1"/>
    <col min="15098" max="15098" width="30.7109375" style="296" customWidth="1"/>
    <col min="15099" max="15099" width="4.7109375" style="296" customWidth="1"/>
    <col min="15100" max="15100" width="13.7109375" style="296" customWidth="1"/>
    <col min="15101" max="15103" width="12.7109375" style="296" customWidth="1"/>
    <col min="15104" max="15104" width="9.140625" style="296"/>
    <col min="15105" max="15105" width="21" style="296" customWidth="1"/>
    <col min="15106" max="15106" width="36.5703125" style="296" customWidth="1"/>
    <col min="15107" max="15352" width="9.140625" style="296"/>
    <col min="15353" max="15353" width="4.7109375" style="296" customWidth="1"/>
    <col min="15354" max="15354" width="30.7109375" style="296" customWidth="1"/>
    <col min="15355" max="15355" width="4.7109375" style="296" customWidth="1"/>
    <col min="15356" max="15356" width="13.7109375" style="296" customWidth="1"/>
    <col min="15357" max="15359" width="12.7109375" style="296" customWidth="1"/>
    <col min="15360" max="15360" width="9.140625" style="296"/>
    <col min="15361" max="15361" width="21" style="296" customWidth="1"/>
    <col min="15362" max="15362" width="36.5703125" style="296" customWidth="1"/>
    <col min="15363" max="15608" width="9.140625" style="296"/>
    <col min="15609" max="15609" width="4.7109375" style="296" customWidth="1"/>
    <col min="15610" max="15610" width="30.7109375" style="296" customWidth="1"/>
    <col min="15611" max="15611" width="4.7109375" style="296" customWidth="1"/>
    <col min="15612" max="15612" width="13.7109375" style="296" customWidth="1"/>
    <col min="15613" max="15615" width="12.7109375" style="296" customWidth="1"/>
    <col min="15616" max="15616" width="9.140625" style="296"/>
    <col min="15617" max="15617" width="21" style="296" customWidth="1"/>
    <col min="15618" max="15618" width="36.5703125" style="296" customWidth="1"/>
    <col min="15619" max="15864" width="9.140625" style="296"/>
    <col min="15865" max="15865" width="4.7109375" style="296" customWidth="1"/>
    <col min="15866" max="15866" width="30.7109375" style="296" customWidth="1"/>
    <col min="15867" max="15867" width="4.7109375" style="296" customWidth="1"/>
    <col min="15868" max="15868" width="13.7109375" style="296" customWidth="1"/>
    <col min="15869" max="15871" width="12.7109375" style="296" customWidth="1"/>
    <col min="15872" max="15872" width="9.140625" style="296"/>
    <col min="15873" max="15873" width="21" style="296" customWidth="1"/>
    <col min="15874" max="15874" width="36.5703125" style="296" customWidth="1"/>
    <col min="15875" max="16120" width="9.140625" style="296"/>
    <col min="16121" max="16121" width="4.7109375" style="296" customWidth="1"/>
    <col min="16122" max="16122" width="30.7109375" style="296" customWidth="1"/>
    <col min="16123" max="16123" width="4.7109375" style="296" customWidth="1"/>
    <col min="16124" max="16124" width="13.7109375" style="296" customWidth="1"/>
    <col min="16125" max="16127" width="12.7109375" style="296" customWidth="1"/>
    <col min="16128" max="16128" width="9.140625" style="296"/>
    <col min="16129" max="16129" width="21" style="296" customWidth="1"/>
    <col min="16130" max="16130" width="36.5703125" style="296" customWidth="1"/>
    <col min="16131" max="16384" width="9.140625" style="296"/>
  </cols>
  <sheetData>
    <row r="1" spans="1:7">
      <c r="B1" s="68" t="str">
        <f>+nsl!D18</f>
        <v>IZGRADNJA KANALIZACIJSKEGA SISTEMA NA OBMOČJU</v>
      </c>
    </row>
    <row r="2" spans="1:7">
      <c r="B2" s="68" t="str">
        <f>+nsl!D19</f>
        <v>AGLOMERACIJE HRVATINI - KANALIZACIJA FAJTI, BRAGETI</v>
      </c>
    </row>
    <row r="3" spans="1:7">
      <c r="B3" s="68" t="str">
        <f>+nsl!D20</f>
        <v>IN HRVATINI OB ITALIJANSKI ŠOLI</v>
      </c>
    </row>
    <row r="4" spans="1:7">
      <c r="B4" s="68">
        <f>+nsl!D21</f>
        <v>0</v>
      </c>
    </row>
    <row r="5" spans="1:7" ht="15.75" thickBot="1">
      <c r="B5" s="68"/>
    </row>
    <row r="6" spans="1:7" s="185" customFormat="1" ht="16.5" thickBot="1">
      <c r="A6" s="346" t="s">
        <v>522</v>
      </c>
      <c r="B6" s="521" t="s">
        <v>316</v>
      </c>
      <c r="C6" s="411" t="s">
        <v>489</v>
      </c>
      <c r="D6" s="64"/>
      <c r="E6" s="412"/>
      <c r="F6" s="413"/>
      <c r="G6" s="414"/>
    </row>
    <row r="7" spans="1:7" s="185" customFormat="1" ht="14.25">
      <c r="B7" s="415"/>
      <c r="C7" s="416"/>
      <c r="D7" s="64"/>
      <c r="E7" s="412"/>
      <c r="F7" s="413"/>
      <c r="G7" s="414"/>
    </row>
    <row r="8" spans="1:7" s="185" customFormat="1" ht="15.75" thickBot="1">
      <c r="A8" s="417"/>
      <c r="E8" s="418"/>
      <c r="F8" s="413"/>
      <c r="G8" s="414"/>
    </row>
    <row r="9" spans="1:7" s="185" customFormat="1" ht="15.75" thickBot="1">
      <c r="A9" s="419" t="s">
        <v>410</v>
      </c>
      <c r="B9" s="420" t="s">
        <v>411</v>
      </c>
      <c r="C9" s="421" t="s">
        <v>412</v>
      </c>
      <c r="D9" s="422" t="s">
        <v>413</v>
      </c>
      <c r="E9" s="423"/>
      <c r="F9" s="413"/>
      <c r="G9" s="424"/>
    </row>
    <row r="10" spans="1:7" s="336" customFormat="1" ht="12.75">
      <c r="A10" s="427">
        <v>1</v>
      </c>
      <c r="B10" s="428" t="s">
        <v>414</v>
      </c>
      <c r="C10" s="427" t="s">
        <v>77</v>
      </c>
      <c r="D10" s="429">
        <v>1</v>
      </c>
      <c r="E10" s="430"/>
      <c r="F10" s="431"/>
      <c r="G10" s="432"/>
    </row>
    <row r="11" spans="1:7" s="336" customFormat="1" ht="12.75">
      <c r="A11" s="427">
        <v>2</v>
      </c>
      <c r="B11" s="428" t="s">
        <v>415</v>
      </c>
      <c r="C11" s="427" t="s">
        <v>77</v>
      </c>
      <c r="D11" s="429">
        <v>1</v>
      </c>
      <c r="E11" s="430"/>
      <c r="F11" s="431"/>
      <c r="G11" s="432"/>
    </row>
    <row r="12" spans="1:7" s="336" customFormat="1" ht="25.5">
      <c r="A12" s="427">
        <v>3</v>
      </c>
      <c r="B12" s="428" t="s">
        <v>416</v>
      </c>
      <c r="C12" s="427" t="s">
        <v>10</v>
      </c>
      <c r="D12" s="429">
        <v>1</v>
      </c>
      <c r="E12" s="433" t="s">
        <v>492</v>
      </c>
      <c r="F12" s="431"/>
      <c r="G12" s="432"/>
    </row>
    <row r="13" spans="1:7" s="336" customFormat="1" ht="12.75">
      <c r="A13" s="427">
        <v>4</v>
      </c>
      <c r="B13" s="428" t="s">
        <v>417</v>
      </c>
      <c r="C13" s="427" t="s">
        <v>10</v>
      </c>
      <c r="D13" s="429">
        <v>3</v>
      </c>
      <c r="E13" s="433" t="s">
        <v>418</v>
      </c>
      <c r="F13" s="431"/>
      <c r="G13" s="432"/>
    </row>
    <row r="14" spans="1:7" s="336" customFormat="1" ht="25.5">
      <c r="A14" s="427">
        <v>5</v>
      </c>
      <c r="B14" s="428" t="s">
        <v>419</v>
      </c>
      <c r="C14" s="427" t="s">
        <v>10</v>
      </c>
      <c r="D14" s="429">
        <v>1</v>
      </c>
      <c r="E14" s="433" t="s">
        <v>493</v>
      </c>
      <c r="F14" s="431"/>
      <c r="G14" s="432"/>
    </row>
    <row r="15" spans="1:7" s="336" customFormat="1" ht="25.5">
      <c r="A15" s="427">
        <v>6</v>
      </c>
      <c r="B15" s="428" t="s">
        <v>420</v>
      </c>
      <c r="C15" s="427" t="s">
        <v>77</v>
      </c>
      <c r="D15" s="429">
        <v>1</v>
      </c>
      <c r="E15" s="433" t="s">
        <v>494</v>
      </c>
      <c r="F15" s="431"/>
      <c r="G15" s="432"/>
    </row>
    <row r="16" spans="1:7" s="336" customFormat="1" ht="12.75">
      <c r="A16" s="427">
        <v>7</v>
      </c>
      <c r="B16" s="428" t="s">
        <v>421</v>
      </c>
      <c r="C16" s="427" t="s">
        <v>10</v>
      </c>
      <c r="D16" s="429">
        <v>1</v>
      </c>
      <c r="E16" s="433" t="s">
        <v>422</v>
      </c>
      <c r="F16" s="431"/>
      <c r="G16" s="432"/>
    </row>
    <row r="17" spans="1:7" s="336" customFormat="1" ht="12.75">
      <c r="A17" s="427">
        <v>8</v>
      </c>
      <c r="B17" s="428" t="s">
        <v>423</v>
      </c>
      <c r="C17" s="427" t="s">
        <v>10</v>
      </c>
      <c r="D17" s="429">
        <v>1</v>
      </c>
      <c r="E17" s="433" t="s">
        <v>422</v>
      </c>
      <c r="F17" s="431"/>
      <c r="G17" s="432"/>
    </row>
    <row r="18" spans="1:7" s="336" customFormat="1" ht="12.75">
      <c r="A18" s="427">
        <v>9</v>
      </c>
      <c r="B18" s="428" t="s">
        <v>424</v>
      </c>
      <c r="C18" s="427" t="s">
        <v>10</v>
      </c>
      <c r="D18" s="429">
        <v>1</v>
      </c>
      <c r="E18" s="433" t="s">
        <v>495</v>
      </c>
      <c r="F18" s="431"/>
      <c r="G18" s="432"/>
    </row>
    <row r="19" spans="1:7" s="336" customFormat="1" ht="25.5">
      <c r="A19" s="427">
        <v>10</v>
      </c>
      <c r="B19" s="428" t="s">
        <v>425</v>
      </c>
      <c r="C19" s="427" t="s">
        <v>77</v>
      </c>
      <c r="D19" s="429">
        <v>1</v>
      </c>
      <c r="E19" s="433" t="s">
        <v>496</v>
      </c>
      <c r="F19" s="431"/>
      <c r="G19" s="432"/>
    </row>
    <row r="20" spans="1:7" s="336" customFormat="1" ht="12.75">
      <c r="A20" s="427">
        <v>11</v>
      </c>
      <c r="B20" s="428" t="s">
        <v>426</v>
      </c>
      <c r="C20" s="427" t="s">
        <v>77</v>
      </c>
      <c r="D20" s="429">
        <v>2</v>
      </c>
      <c r="E20" s="433" t="s">
        <v>427</v>
      </c>
      <c r="F20" s="431"/>
      <c r="G20" s="432"/>
    </row>
    <row r="21" spans="1:7" s="336" customFormat="1" ht="12.75">
      <c r="A21" s="427">
        <v>12</v>
      </c>
      <c r="B21" s="428" t="s">
        <v>428</v>
      </c>
      <c r="C21" s="427" t="s">
        <v>10</v>
      </c>
      <c r="D21" s="429">
        <v>1</v>
      </c>
      <c r="E21" s="433" t="s">
        <v>497</v>
      </c>
      <c r="F21" s="431"/>
      <c r="G21" s="432"/>
    </row>
    <row r="22" spans="1:7" s="336" customFormat="1" ht="12.75">
      <c r="A22" s="427">
        <v>13</v>
      </c>
      <c r="B22" s="428" t="s">
        <v>429</v>
      </c>
      <c r="C22" s="427" t="s">
        <v>10</v>
      </c>
      <c r="D22" s="429">
        <v>1</v>
      </c>
      <c r="E22" s="433" t="s">
        <v>498</v>
      </c>
      <c r="F22" s="431"/>
      <c r="G22" s="432"/>
    </row>
    <row r="23" spans="1:7" s="336" customFormat="1" ht="12.75">
      <c r="A23" s="427">
        <v>14</v>
      </c>
      <c r="B23" s="428" t="s">
        <v>430</v>
      </c>
      <c r="C23" s="427" t="s">
        <v>10</v>
      </c>
      <c r="D23" s="429">
        <v>1</v>
      </c>
      <c r="E23" s="433" t="s">
        <v>499</v>
      </c>
      <c r="F23" s="431"/>
      <c r="G23" s="432"/>
    </row>
    <row r="24" spans="1:7" s="336" customFormat="1" ht="12.75">
      <c r="A24" s="427">
        <v>15</v>
      </c>
      <c r="B24" s="428" t="s">
        <v>431</v>
      </c>
      <c r="C24" s="427" t="s">
        <v>10</v>
      </c>
      <c r="D24" s="429">
        <v>1</v>
      </c>
      <c r="E24" s="433" t="s">
        <v>500</v>
      </c>
      <c r="F24" s="431"/>
      <c r="G24" s="432"/>
    </row>
    <row r="25" spans="1:7" s="336" customFormat="1" ht="12.75">
      <c r="A25" s="427">
        <v>16</v>
      </c>
      <c r="B25" s="428" t="s">
        <v>432</v>
      </c>
      <c r="C25" s="427" t="s">
        <v>10</v>
      </c>
      <c r="D25" s="429">
        <v>1</v>
      </c>
      <c r="E25" s="433" t="s">
        <v>501</v>
      </c>
      <c r="F25" s="406"/>
      <c r="G25" s="432"/>
    </row>
    <row r="26" spans="1:7" s="336" customFormat="1" ht="12.75">
      <c r="A26" s="427">
        <v>17</v>
      </c>
      <c r="B26" s="428" t="s">
        <v>433</v>
      </c>
      <c r="C26" s="427" t="s">
        <v>10</v>
      </c>
      <c r="D26" s="429">
        <v>4</v>
      </c>
      <c r="E26" s="433" t="s">
        <v>434</v>
      </c>
      <c r="F26" s="406"/>
      <c r="G26" s="432"/>
    </row>
    <row r="27" spans="1:7" s="336" customFormat="1" ht="25.5">
      <c r="A27" s="427">
        <v>18</v>
      </c>
      <c r="B27" s="428" t="s">
        <v>435</v>
      </c>
      <c r="C27" s="427" t="s">
        <v>77</v>
      </c>
      <c r="D27" s="429">
        <v>6</v>
      </c>
      <c r="E27" s="433" t="s">
        <v>436</v>
      </c>
      <c r="F27" s="406"/>
      <c r="G27" s="432"/>
    </row>
    <row r="28" spans="1:7" s="336" customFormat="1" ht="12.75">
      <c r="A28" s="427">
        <v>19</v>
      </c>
      <c r="B28" s="428" t="s">
        <v>437</v>
      </c>
      <c r="C28" s="427" t="s">
        <v>10</v>
      </c>
      <c r="D28" s="429">
        <v>1</v>
      </c>
      <c r="E28" s="433" t="s">
        <v>502</v>
      </c>
      <c r="F28" s="406"/>
      <c r="G28" s="432"/>
    </row>
    <row r="29" spans="1:7" s="336" customFormat="1" ht="25.5">
      <c r="A29" s="427">
        <v>20</v>
      </c>
      <c r="B29" s="428" t="s">
        <v>438</v>
      </c>
      <c r="C29" s="427" t="s">
        <v>10</v>
      </c>
      <c r="D29" s="429">
        <v>1</v>
      </c>
      <c r="E29" s="433" t="s">
        <v>503</v>
      </c>
      <c r="F29" s="406"/>
      <c r="G29" s="432"/>
    </row>
    <row r="30" spans="1:7" s="336" customFormat="1" ht="25.5">
      <c r="A30" s="427">
        <v>21</v>
      </c>
      <c r="B30" s="428" t="s">
        <v>439</v>
      </c>
      <c r="C30" s="427" t="s">
        <v>10</v>
      </c>
      <c r="D30" s="429">
        <v>1</v>
      </c>
      <c r="E30" s="433" t="s">
        <v>504</v>
      </c>
      <c r="F30" s="406"/>
      <c r="G30" s="432"/>
    </row>
    <row r="31" spans="1:7" s="336" customFormat="1" ht="12.75">
      <c r="A31" s="427">
        <v>22</v>
      </c>
      <c r="B31" s="428" t="s">
        <v>440</v>
      </c>
      <c r="C31" s="427" t="s">
        <v>10</v>
      </c>
      <c r="D31" s="429">
        <v>1</v>
      </c>
      <c r="E31" s="433" t="s">
        <v>441</v>
      </c>
      <c r="F31" s="406"/>
      <c r="G31" s="432"/>
    </row>
    <row r="32" spans="1:7" s="336" customFormat="1" ht="12.75">
      <c r="A32" s="427">
        <v>23</v>
      </c>
      <c r="B32" s="428" t="s">
        <v>442</v>
      </c>
      <c r="C32" s="427" t="s">
        <v>10</v>
      </c>
      <c r="D32" s="429">
        <v>1</v>
      </c>
      <c r="E32" s="433" t="s">
        <v>443</v>
      </c>
      <c r="F32" s="406"/>
      <c r="G32" s="432"/>
    </row>
    <row r="33" spans="1:7" s="336" customFormat="1" ht="12.75">
      <c r="A33" s="427">
        <v>24</v>
      </c>
      <c r="B33" s="428" t="s">
        <v>444</v>
      </c>
      <c r="C33" s="427" t="s">
        <v>77</v>
      </c>
      <c r="D33" s="429">
        <v>1</v>
      </c>
      <c r="E33" s="433" t="s">
        <v>512</v>
      </c>
      <c r="F33" s="406"/>
      <c r="G33" s="432"/>
    </row>
    <row r="34" spans="1:7" s="336" customFormat="1" ht="12.75">
      <c r="A34" s="427">
        <v>25</v>
      </c>
      <c r="B34" s="428" t="s">
        <v>445</v>
      </c>
      <c r="C34" s="427" t="s">
        <v>77</v>
      </c>
      <c r="D34" s="429">
        <v>1</v>
      </c>
      <c r="E34" s="433" t="s">
        <v>505</v>
      </c>
      <c r="F34" s="406"/>
      <c r="G34" s="432"/>
    </row>
    <row r="35" spans="1:7" s="336" customFormat="1" ht="12.75">
      <c r="A35" s="427">
        <v>26</v>
      </c>
      <c r="B35" s="428" t="s">
        <v>446</v>
      </c>
      <c r="C35" s="427" t="s">
        <v>77</v>
      </c>
      <c r="D35" s="429">
        <v>2</v>
      </c>
      <c r="E35" s="433" t="s">
        <v>447</v>
      </c>
      <c r="F35" s="406"/>
      <c r="G35" s="432"/>
    </row>
    <row r="36" spans="1:7" s="336" customFormat="1" ht="12.75">
      <c r="A36" s="427">
        <v>27</v>
      </c>
      <c r="B36" s="428" t="s">
        <v>448</v>
      </c>
      <c r="C36" s="427" t="s">
        <v>77</v>
      </c>
      <c r="D36" s="429">
        <v>2</v>
      </c>
      <c r="E36" s="433" t="s">
        <v>449</v>
      </c>
      <c r="F36" s="406"/>
      <c r="G36" s="432"/>
    </row>
    <row r="37" spans="1:7" s="336" customFormat="1" ht="12.75">
      <c r="A37" s="427">
        <v>28</v>
      </c>
      <c r="B37" s="428" t="s">
        <v>450</v>
      </c>
      <c r="C37" s="427" t="s">
        <v>77</v>
      </c>
      <c r="D37" s="429">
        <v>2</v>
      </c>
      <c r="E37" s="433" t="s">
        <v>451</v>
      </c>
      <c r="F37" s="406"/>
      <c r="G37" s="432"/>
    </row>
    <row r="38" spans="1:7" s="336" customFormat="1" ht="12.75">
      <c r="A38" s="427">
        <v>29</v>
      </c>
      <c r="B38" s="428" t="s">
        <v>452</v>
      </c>
      <c r="C38" s="427" t="s">
        <v>77</v>
      </c>
      <c r="D38" s="429">
        <v>3</v>
      </c>
      <c r="E38" s="433" t="s">
        <v>453</v>
      </c>
      <c r="F38" s="406"/>
      <c r="G38" s="432"/>
    </row>
    <row r="39" spans="1:7" s="336" customFormat="1" ht="12.75">
      <c r="A39" s="427">
        <v>30</v>
      </c>
      <c r="B39" s="428" t="s">
        <v>454</v>
      </c>
      <c r="C39" s="427" t="s">
        <v>77</v>
      </c>
      <c r="D39" s="429">
        <v>2</v>
      </c>
      <c r="E39" s="433" t="s">
        <v>455</v>
      </c>
      <c r="F39" s="406"/>
      <c r="G39" s="432"/>
    </row>
    <row r="40" spans="1:7" s="336" customFormat="1" ht="12.75">
      <c r="A40" s="427">
        <v>31</v>
      </c>
      <c r="B40" s="428" t="s">
        <v>456</v>
      </c>
      <c r="C40" s="427" t="s">
        <v>77</v>
      </c>
      <c r="D40" s="429">
        <v>2</v>
      </c>
      <c r="E40" s="433" t="s">
        <v>457</v>
      </c>
      <c r="F40" s="406"/>
      <c r="G40" s="432"/>
    </row>
    <row r="41" spans="1:7" s="336" customFormat="1" ht="12.75">
      <c r="A41" s="427">
        <v>32</v>
      </c>
      <c r="B41" s="428" t="s">
        <v>458</v>
      </c>
      <c r="C41" s="427" t="s">
        <v>10</v>
      </c>
      <c r="D41" s="429">
        <v>2</v>
      </c>
      <c r="E41" s="433" t="s">
        <v>459</v>
      </c>
      <c r="F41" s="406"/>
      <c r="G41" s="432"/>
    </row>
    <row r="42" spans="1:7" s="336" customFormat="1" ht="25.5">
      <c r="A42" s="427">
        <v>33</v>
      </c>
      <c r="B42" s="428" t="s">
        <v>460</v>
      </c>
      <c r="C42" s="427" t="s">
        <v>10</v>
      </c>
      <c r="D42" s="429">
        <v>1</v>
      </c>
      <c r="E42" s="433" t="s">
        <v>511</v>
      </c>
      <c r="F42" s="406"/>
      <c r="G42" s="432"/>
    </row>
    <row r="43" spans="1:7" s="336" customFormat="1" ht="12.75">
      <c r="A43" s="427">
        <v>34</v>
      </c>
      <c r="B43" s="428" t="s">
        <v>461</v>
      </c>
      <c r="C43" s="427" t="s">
        <v>10</v>
      </c>
      <c r="D43" s="429">
        <v>1</v>
      </c>
      <c r="E43" s="433" t="s">
        <v>510</v>
      </c>
      <c r="F43" s="406"/>
      <c r="G43" s="432"/>
    </row>
    <row r="44" spans="1:7" s="336" customFormat="1" ht="12.75">
      <c r="A44" s="427">
        <v>35</v>
      </c>
      <c r="B44" s="428" t="s">
        <v>462</v>
      </c>
      <c r="C44" s="427" t="s">
        <v>10</v>
      </c>
      <c r="D44" s="429">
        <v>1</v>
      </c>
      <c r="E44" s="433" t="s">
        <v>509</v>
      </c>
      <c r="F44" s="406"/>
      <c r="G44" s="432"/>
    </row>
    <row r="45" spans="1:7" s="336" customFormat="1" ht="12.75">
      <c r="A45" s="427">
        <v>36</v>
      </c>
      <c r="B45" s="428" t="s">
        <v>463</v>
      </c>
      <c r="C45" s="427" t="s">
        <v>10</v>
      </c>
      <c r="D45" s="429">
        <v>2</v>
      </c>
      <c r="E45" s="433" t="s">
        <v>464</v>
      </c>
      <c r="F45" s="406"/>
      <c r="G45" s="432"/>
    </row>
    <row r="46" spans="1:7" s="336" customFormat="1" ht="12.75">
      <c r="A46" s="427">
        <v>37</v>
      </c>
      <c r="B46" s="428" t="s">
        <v>465</v>
      </c>
      <c r="C46" s="427" t="s">
        <v>10</v>
      </c>
      <c r="D46" s="429">
        <v>1</v>
      </c>
      <c r="E46" s="433" t="s">
        <v>508</v>
      </c>
      <c r="F46" s="406"/>
      <c r="G46" s="432"/>
    </row>
    <row r="47" spans="1:7" s="336" customFormat="1" ht="12.75">
      <c r="A47" s="427">
        <v>38</v>
      </c>
      <c r="B47" s="428" t="s">
        <v>466</v>
      </c>
      <c r="C47" s="427" t="s">
        <v>77</v>
      </c>
      <c r="D47" s="429">
        <v>2</v>
      </c>
      <c r="E47" s="433" t="s">
        <v>467</v>
      </c>
      <c r="F47" s="406"/>
      <c r="G47" s="432"/>
    </row>
    <row r="48" spans="1:7" s="336" customFormat="1" ht="12.75">
      <c r="A48" s="427">
        <v>39</v>
      </c>
      <c r="B48" s="428" t="s">
        <v>468</v>
      </c>
      <c r="C48" s="427" t="s">
        <v>10</v>
      </c>
      <c r="D48" s="429">
        <v>2</v>
      </c>
      <c r="E48" s="433" t="s">
        <v>469</v>
      </c>
      <c r="F48" s="406"/>
      <c r="G48" s="432"/>
    </row>
    <row r="49" spans="1:7" s="336" customFormat="1" ht="12.75">
      <c r="A49" s="427" t="s">
        <v>470</v>
      </c>
      <c r="B49" s="428" t="s">
        <v>471</v>
      </c>
      <c r="C49" s="427" t="s">
        <v>77</v>
      </c>
      <c r="D49" s="429">
        <v>2</v>
      </c>
      <c r="E49" s="433" t="s">
        <v>472</v>
      </c>
      <c r="F49" s="406"/>
      <c r="G49" s="432"/>
    </row>
    <row r="50" spans="1:7" s="336" customFormat="1" ht="12.75">
      <c r="A50" s="427">
        <v>41</v>
      </c>
      <c r="B50" s="428" t="s">
        <v>473</v>
      </c>
      <c r="C50" s="427" t="s">
        <v>77</v>
      </c>
      <c r="D50" s="429">
        <v>1</v>
      </c>
      <c r="E50" s="433" t="s">
        <v>507</v>
      </c>
      <c r="F50" s="406"/>
      <c r="G50" s="432"/>
    </row>
    <row r="51" spans="1:7" s="336" customFormat="1" ht="12.75">
      <c r="A51" s="427">
        <v>42</v>
      </c>
      <c r="B51" s="428" t="s">
        <v>474</v>
      </c>
      <c r="C51" s="427" t="s">
        <v>77</v>
      </c>
      <c r="D51" s="429">
        <v>2</v>
      </c>
      <c r="E51" s="433" t="s">
        <v>475</v>
      </c>
      <c r="F51" s="406"/>
      <c r="G51" s="432"/>
    </row>
    <row r="52" spans="1:7" s="336" customFormat="1" ht="25.5">
      <c r="A52" s="427">
        <v>43</v>
      </c>
      <c r="B52" s="428" t="s">
        <v>476</v>
      </c>
      <c r="C52" s="427" t="s">
        <v>10</v>
      </c>
      <c r="D52" s="429">
        <v>4</v>
      </c>
      <c r="E52" s="433" t="s">
        <v>477</v>
      </c>
      <c r="F52" s="406"/>
      <c r="G52" s="432"/>
    </row>
    <row r="53" spans="1:7" s="336" customFormat="1" ht="12.75">
      <c r="A53" s="467">
        <v>44</v>
      </c>
      <c r="B53" s="468" t="s">
        <v>523</v>
      </c>
      <c r="C53" s="467" t="s">
        <v>10</v>
      </c>
      <c r="D53" s="469">
        <v>1</v>
      </c>
      <c r="E53" s="470" t="s">
        <v>506</v>
      </c>
      <c r="F53" s="406"/>
      <c r="G53" s="432"/>
    </row>
    <row r="54" spans="1:7" s="336" customFormat="1" ht="12.75">
      <c r="A54" s="467">
        <v>45</v>
      </c>
      <c r="B54" s="468" t="s">
        <v>524</v>
      </c>
      <c r="C54" s="467" t="s">
        <v>10</v>
      </c>
      <c r="D54" s="469">
        <v>2</v>
      </c>
      <c r="E54" s="470" t="s">
        <v>539</v>
      </c>
      <c r="F54" s="406"/>
      <c r="G54" s="432"/>
    </row>
    <row r="55" spans="1:7" s="336" customFormat="1" ht="12.75">
      <c r="A55" s="467"/>
      <c r="B55" s="468" t="s">
        <v>528</v>
      </c>
      <c r="C55" s="467" t="s">
        <v>10</v>
      </c>
      <c r="D55" s="469">
        <v>1</v>
      </c>
      <c r="E55" s="470"/>
      <c r="F55" s="406"/>
      <c r="G55" s="432"/>
    </row>
    <row r="56" spans="1:7" s="336" customFormat="1" ht="12.75">
      <c r="A56" s="467">
        <v>46</v>
      </c>
      <c r="B56" s="468" t="s">
        <v>525</v>
      </c>
      <c r="C56" s="467" t="s">
        <v>10</v>
      </c>
      <c r="D56" s="469">
        <v>1</v>
      </c>
      <c r="E56" s="470" t="s">
        <v>540</v>
      </c>
      <c r="F56" s="406"/>
      <c r="G56" s="432"/>
    </row>
    <row r="57" spans="1:7" s="336" customFormat="1" ht="25.5">
      <c r="A57" s="467"/>
      <c r="B57" s="468" t="s">
        <v>526</v>
      </c>
      <c r="C57" s="467" t="s">
        <v>10</v>
      </c>
      <c r="D57" s="469">
        <v>1</v>
      </c>
      <c r="E57" s="470"/>
      <c r="F57" s="406"/>
      <c r="G57" s="432"/>
    </row>
    <row r="58" spans="1:7" s="336" customFormat="1" ht="12.75">
      <c r="A58" s="467">
        <v>47</v>
      </c>
      <c r="B58" s="468" t="s">
        <v>527</v>
      </c>
      <c r="C58" s="467" t="s">
        <v>10</v>
      </c>
      <c r="D58" s="469">
        <v>1</v>
      </c>
      <c r="E58" s="470" t="s">
        <v>513</v>
      </c>
      <c r="F58" s="406"/>
      <c r="G58" s="432"/>
    </row>
    <row r="59" spans="1:7" s="336" customFormat="1" ht="12.75">
      <c r="A59" s="427">
        <v>48</v>
      </c>
      <c r="B59" s="428" t="s">
        <v>538</v>
      </c>
      <c r="C59" s="427" t="s">
        <v>10</v>
      </c>
      <c r="D59" s="429">
        <v>1</v>
      </c>
      <c r="E59" s="433" t="s">
        <v>514</v>
      </c>
      <c r="F59" s="406"/>
      <c r="G59" s="432"/>
    </row>
    <row r="60" spans="1:7" s="336" customFormat="1" ht="12.75">
      <c r="A60" s="427">
        <v>49</v>
      </c>
      <c r="B60" s="428" t="s">
        <v>478</v>
      </c>
      <c r="C60" s="427" t="s">
        <v>77</v>
      </c>
      <c r="D60" s="429">
        <v>1</v>
      </c>
      <c r="E60" s="433" t="s">
        <v>479</v>
      </c>
      <c r="F60" s="406"/>
      <c r="G60" s="432"/>
    </row>
    <row r="61" spans="1:7" s="336" customFormat="1" ht="12.75">
      <c r="A61" s="427">
        <v>50</v>
      </c>
      <c r="B61" s="428" t="s">
        <v>480</v>
      </c>
      <c r="C61" s="427" t="s">
        <v>14</v>
      </c>
      <c r="D61" s="429">
        <v>20</v>
      </c>
      <c r="E61" s="430"/>
      <c r="F61" s="406"/>
      <c r="G61" s="432"/>
    </row>
    <row r="62" spans="1:7" s="336" customFormat="1" ht="12.75">
      <c r="A62" s="427">
        <v>51</v>
      </c>
      <c r="B62" s="428" t="s">
        <v>481</v>
      </c>
      <c r="C62" s="427" t="s">
        <v>14</v>
      </c>
      <c r="D62" s="429">
        <v>50</v>
      </c>
      <c r="E62" s="430"/>
      <c r="F62" s="406"/>
      <c r="G62" s="432"/>
    </row>
    <row r="63" spans="1:7" s="336" customFormat="1" ht="25.5">
      <c r="A63" s="427">
        <v>52</v>
      </c>
      <c r="B63" s="428" t="s">
        <v>482</v>
      </c>
      <c r="C63" s="427" t="s">
        <v>14</v>
      </c>
      <c r="D63" s="429">
        <v>20</v>
      </c>
      <c r="E63" s="430"/>
      <c r="F63" s="406"/>
      <c r="G63" s="432"/>
    </row>
    <row r="64" spans="1:7" s="336" customFormat="1" ht="12.75">
      <c r="A64" s="427">
        <v>53</v>
      </c>
      <c r="B64" s="428" t="s">
        <v>483</v>
      </c>
      <c r="C64" s="427" t="s">
        <v>14</v>
      </c>
      <c r="D64" s="429">
        <v>20</v>
      </c>
      <c r="E64" s="430"/>
      <c r="F64" s="406"/>
      <c r="G64" s="432"/>
    </row>
    <row r="65" spans="1:7" s="336" customFormat="1" ht="12.75">
      <c r="A65" s="427">
        <v>54</v>
      </c>
      <c r="B65" s="428" t="s">
        <v>484</v>
      </c>
      <c r="C65" s="427" t="s">
        <v>77</v>
      </c>
      <c r="D65" s="429">
        <v>1</v>
      </c>
      <c r="E65" s="430"/>
      <c r="F65" s="406"/>
      <c r="G65" s="432"/>
    </row>
    <row r="66" spans="1:7" s="336" customFormat="1" ht="12.75">
      <c r="A66" s="427">
        <v>55</v>
      </c>
      <c r="B66" s="428" t="s">
        <v>485</v>
      </c>
      <c r="C66" s="427" t="s">
        <v>77</v>
      </c>
      <c r="D66" s="429">
        <v>1</v>
      </c>
      <c r="E66" s="430"/>
      <c r="F66" s="406"/>
      <c r="G66" s="432"/>
    </row>
    <row r="67" spans="1:7" s="336" customFormat="1" ht="25.5">
      <c r="A67" s="427">
        <v>56</v>
      </c>
      <c r="B67" s="428" t="s">
        <v>486</v>
      </c>
      <c r="C67" s="427" t="s">
        <v>77</v>
      </c>
      <c r="D67" s="429">
        <v>1</v>
      </c>
      <c r="E67" s="430"/>
      <c r="F67" s="406"/>
      <c r="G67" s="432"/>
    </row>
    <row r="68" spans="1:7" s="336" customFormat="1" ht="25.5">
      <c r="A68" s="427">
        <v>57</v>
      </c>
      <c r="B68" s="428" t="s">
        <v>487</v>
      </c>
      <c r="C68" s="427" t="s">
        <v>77</v>
      </c>
      <c r="D68" s="429">
        <v>1</v>
      </c>
      <c r="E68" s="430"/>
      <c r="F68" s="406"/>
      <c r="G68" s="432"/>
    </row>
    <row r="69" spans="1:7" s="336" customFormat="1" ht="26.25" thickBot="1">
      <c r="A69" s="427">
        <v>58</v>
      </c>
      <c r="B69" s="428" t="s">
        <v>488</v>
      </c>
      <c r="C69" s="434" t="s">
        <v>10</v>
      </c>
      <c r="D69" s="435">
        <v>1</v>
      </c>
      <c r="E69" s="430" t="s">
        <v>515</v>
      </c>
      <c r="F69" s="406"/>
      <c r="G69" s="432"/>
    </row>
    <row r="70" spans="1:7" s="185" customFormat="1" ht="16.5" thickBot="1">
      <c r="A70" s="465" t="s">
        <v>522</v>
      </c>
      <c r="B70" s="425" t="s">
        <v>560</v>
      </c>
      <c r="C70" s="426"/>
      <c r="D70" s="426"/>
      <c r="E70" s="466"/>
      <c r="F70" s="406"/>
      <c r="G70" s="414"/>
    </row>
  </sheetData>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Zeros="0" tabSelected="1" topLeftCell="A10" workbookViewId="0">
      <selection activeCell="D22" sqref="D22"/>
    </sheetView>
  </sheetViews>
  <sheetFormatPr defaultRowHeight="12.75"/>
  <cols>
    <col min="1" max="1" width="4.7109375" style="26" customWidth="1"/>
    <col min="2" max="2" width="41.85546875" style="20" customWidth="1"/>
    <col min="3" max="3" width="16.42578125" style="20" customWidth="1"/>
    <col min="4" max="4" width="18.5703125" style="18" customWidth="1"/>
    <col min="5" max="5" width="3.28515625" style="498" customWidth="1"/>
    <col min="6" max="6" width="12.7109375" style="4" bestFit="1" customWidth="1"/>
    <col min="7" max="7" width="9.140625" style="4"/>
    <col min="8" max="8" width="27.28515625" style="4" customWidth="1"/>
    <col min="9" max="257" width="9.140625" style="4"/>
    <col min="258" max="258" width="17.5703125" style="4" customWidth="1"/>
    <col min="259" max="259" width="42.42578125" style="4" customWidth="1"/>
    <col min="260" max="260" width="9.140625" style="4"/>
    <col min="261" max="261" width="20.7109375" style="4" customWidth="1"/>
    <col min="262" max="513" width="9.140625" style="4"/>
    <col min="514" max="514" width="17.5703125" style="4" customWidth="1"/>
    <col min="515" max="515" width="42.42578125" style="4" customWidth="1"/>
    <col min="516" max="516" width="9.140625" style="4"/>
    <col min="517" max="517" width="20.7109375" style="4" customWidth="1"/>
    <col min="518" max="769" width="9.140625" style="4"/>
    <col min="770" max="770" width="17.5703125" style="4" customWidth="1"/>
    <col min="771" max="771" width="42.42578125" style="4" customWidth="1"/>
    <col min="772" max="772" width="9.140625" style="4"/>
    <col min="773" max="773" width="20.7109375" style="4" customWidth="1"/>
    <col min="774" max="1025" width="9.140625" style="4"/>
    <col min="1026" max="1026" width="17.5703125" style="4" customWidth="1"/>
    <col min="1027" max="1027" width="42.42578125" style="4" customWidth="1"/>
    <col min="1028" max="1028" width="9.140625" style="4"/>
    <col min="1029" max="1029" width="20.7109375" style="4" customWidth="1"/>
    <col min="1030" max="1281" width="9.140625" style="4"/>
    <col min="1282" max="1282" width="17.5703125" style="4" customWidth="1"/>
    <col min="1283" max="1283" width="42.42578125" style="4" customWidth="1"/>
    <col min="1284" max="1284" width="9.140625" style="4"/>
    <col min="1285" max="1285" width="20.7109375" style="4" customWidth="1"/>
    <col min="1286" max="1537" width="9.140625" style="4"/>
    <col min="1538" max="1538" width="17.5703125" style="4" customWidth="1"/>
    <col min="1539" max="1539" width="42.42578125" style="4" customWidth="1"/>
    <col min="1540" max="1540" width="9.140625" style="4"/>
    <col min="1541" max="1541" width="20.7109375" style="4" customWidth="1"/>
    <col min="1542" max="1793" width="9.140625" style="4"/>
    <col min="1794" max="1794" width="17.5703125" style="4" customWidth="1"/>
    <col min="1795" max="1795" width="42.42578125" style="4" customWidth="1"/>
    <col min="1796" max="1796" width="9.140625" style="4"/>
    <col min="1797" max="1797" width="20.7109375" style="4" customWidth="1"/>
    <col min="1798" max="2049" width="9.140625" style="4"/>
    <col min="2050" max="2050" width="17.5703125" style="4" customWidth="1"/>
    <col min="2051" max="2051" width="42.42578125" style="4" customWidth="1"/>
    <col min="2052" max="2052" width="9.140625" style="4"/>
    <col min="2053" max="2053" width="20.7109375" style="4" customWidth="1"/>
    <col min="2054" max="2305" width="9.140625" style="4"/>
    <col min="2306" max="2306" width="17.5703125" style="4" customWidth="1"/>
    <col min="2307" max="2307" width="42.42578125" style="4" customWidth="1"/>
    <col min="2308" max="2308" width="9.140625" style="4"/>
    <col min="2309" max="2309" width="20.7109375" style="4" customWidth="1"/>
    <col min="2310" max="2561" width="9.140625" style="4"/>
    <col min="2562" max="2562" width="17.5703125" style="4" customWidth="1"/>
    <col min="2563" max="2563" width="42.42578125" style="4" customWidth="1"/>
    <col min="2564" max="2564" width="9.140625" style="4"/>
    <col min="2565" max="2565" width="20.7109375" style="4" customWidth="1"/>
    <col min="2566" max="2817" width="9.140625" style="4"/>
    <col min="2818" max="2818" width="17.5703125" style="4" customWidth="1"/>
    <col min="2819" max="2819" width="42.42578125" style="4" customWidth="1"/>
    <col min="2820" max="2820" width="9.140625" style="4"/>
    <col min="2821" max="2821" width="20.7109375" style="4" customWidth="1"/>
    <col min="2822" max="3073" width="9.140625" style="4"/>
    <col min="3074" max="3074" width="17.5703125" style="4" customWidth="1"/>
    <col min="3075" max="3075" width="42.42578125" style="4" customWidth="1"/>
    <col min="3076" max="3076" width="9.140625" style="4"/>
    <col min="3077" max="3077" width="20.7109375" style="4" customWidth="1"/>
    <col min="3078" max="3329" width="9.140625" style="4"/>
    <col min="3330" max="3330" width="17.5703125" style="4" customWidth="1"/>
    <col min="3331" max="3331" width="42.42578125" style="4" customWidth="1"/>
    <col min="3332" max="3332" width="9.140625" style="4"/>
    <col min="3333" max="3333" width="20.7109375" style="4" customWidth="1"/>
    <col min="3334" max="3585" width="9.140625" style="4"/>
    <col min="3586" max="3586" width="17.5703125" style="4" customWidth="1"/>
    <col min="3587" max="3587" width="42.42578125" style="4" customWidth="1"/>
    <col min="3588" max="3588" width="9.140625" style="4"/>
    <col min="3589" max="3589" width="20.7109375" style="4" customWidth="1"/>
    <col min="3590" max="3841" width="9.140625" style="4"/>
    <col min="3842" max="3842" width="17.5703125" style="4" customWidth="1"/>
    <col min="3843" max="3843" width="42.42578125" style="4" customWidth="1"/>
    <col min="3844" max="3844" width="9.140625" style="4"/>
    <col min="3845" max="3845" width="20.7109375" style="4" customWidth="1"/>
    <col min="3846" max="4097" width="9.140625" style="4"/>
    <col min="4098" max="4098" width="17.5703125" style="4" customWidth="1"/>
    <col min="4099" max="4099" width="42.42578125" style="4" customWidth="1"/>
    <col min="4100" max="4100" width="9.140625" style="4"/>
    <col min="4101" max="4101" width="20.7109375" style="4" customWidth="1"/>
    <col min="4102" max="4353" width="9.140625" style="4"/>
    <col min="4354" max="4354" width="17.5703125" style="4" customWidth="1"/>
    <col min="4355" max="4355" width="42.42578125" style="4" customWidth="1"/>
    <col min="4356" max="4356" width="9.140625" style="4"/>
    <col min="4357" max="4357" width="20.7109375" style="4" customWidth="1"/>
    <col min="4358" max="4609" width="9.140625" style="4"/>
    <col min="4610" max="4610" width="17.5703125" style="4" customWidth="1"/>
    <col min="4611" max="4611" width="42.42578125" style="4" customWidth="1"/>
    <col min="4612" max="4612" width="9.140625" style="4"/>
    <col min="4613" max="4613" width="20.7109375" style="4" customWidth="1"/>
    <col min="4614" max="4865" width="9.140625" style="4"/>
    <col min="4866" max="4866" width="17.5703125" style="4" customWidth="1"/>
    <col min="4867" max="4867" width="42.42578125" style="4" customWidth="1"/>
    <col min="4868" max="4868" width="9.140625" style="4"/>
    <col min="4869" max="4869" width="20.7109375" style="4" customWidth="1"/>
    <col min="4870" max="5121" width="9.140625" style="4"/>
    <col min="5122" max="5122" width="17.5703125" style="4" customWidth="1"/>
    <col min="5123" max="5123" width="42.42578125" style="4" customWidth="1"/>
    <col min="5124" max="5124" width="9.140625" style="4"/>
    <col min="5125" max="5125" width="20.7109375" style="4" customWidth="1"/>
    <col min="5126" max="5377" width="9.140625" style="4"/>
    <col min="5378" max="5378" width="17.5703125" style="4" customWidth="1"/>
    <col min="5379" max="5379" width="42.42578125" style="4" customWidth="1"/>
    <col min="5380" max="5380" width="9.140625" style="4"/>
    <col min="5381" max="5381" width="20.7109375" style="4" customWidth="1"/>
    <col min="5382" max="5633" width="9.140625" style="4"/>
    <col min="5634" max="5634" width="17.5703125" style="4" customWidth="1"/>
    <col min="5635" max="5635" width="42.42578125" style="4" customWidth="1"/>
    <col min="5636" max="5636" width="9.140625" style="4"/>
    <col min="5637" max="5637" width="20.7109375" style="4" customWidth="1"/>
    <col min="5638" max="5889" width="9.140625" style="4"/>
    <col min="5890" max="5890" width="17.5703125" style="4" customWidth="1"/>
    <col min="5891" max="5891" width="42.42578125" style="4" customWidth="1"/>
    <col min="5892" max="5892" width="9.140625" style="4"/>
    <col min="5893" max="5893" width="20.7109375" style="4" customWidth="1"/>
    <col min="5894" max="6145" width="9.140625" style="4"/>
    <col min="6146" max="6146" width="17.5703125" style="4" customWidth="1"/>
    <col min="6147" max="6147" width="42.42578125" style="4" customWidth="1"/>
    <col min="6148" max="6148" width="9.140625" style="4"/>
    <col min="6149" max="6149" width="20.7109375" style="4" customWidth="1"/>
    <col min="6150" max="6401" width="9.140625" style="4"/>
    <col min="6402" max="6402" width="17.5703125" style="4" customWidth="1"/>
    <col min="6403" max="6403" width="42.42578125" style="4" customWidth="1"/>
    <col min="6404" max="6404" width="9.140625" style="4"/>
    <col min="6405" max="6405" width="20.7109375" style="4" customWidth="1"/>
    <col min="6406" max="6657" width="9.140625" style="4"/>
    <col min="6658" max="6658" width="17.5703125" style="4" customWidth="1"/>
    <col min="6659" max="6659" width="42.42578125" style="4" customWidth="1"/>
    <col min="6660" max="6660" width="9.140625" style="4"/>
    <col min="6661" max="6661" width="20.7109375" style="4" customWidth="1"/>
    <col min="6662" max="6913" width="9.140625" style="4"/>
    <col min="6914" max="6914" width="17.5703125" style="4" customWidth="1"/>
    <col min="6915" max="6915" width="42.42578125" style="4" customWidth="1"/>
    <col min="6916" max="6916" width="9.140625" style="4"/>
    <col min="6917" max="6917" width="20.7109375" style="4" customWidth="1"/>
    <col min="6918" max="7169" width="9.140625" style="4"/>
    <col min="7170" max="7170" width="17.5703125" style="4" customWidth="1"/>
    <col min="7171" max="7171" width="42.42578125" style="4" customWidth="1"/>
    <col min="7172" max="7172" width="9.140625" style="4"/>
    <col min="7173" max="7173" width="20.7109375" style="4" customWidth="1"/>
    <col min="7174" max="7425" width="9.140625" style="4"/>
    <col min="7426" max="7426" width="17.5703125" style="4" customWidth="1"/>
    <col min="7427" max="7427" width="42.42578125" style="4" customWidth="1"/>
    <col min="7428" max="7428" width="9.140625" style="4"/>
    <col min="7429" max="7429" width="20.7109375" style="4" customWidth="1"/>
    <col min="7430" max="7681" width="9.140625" style="4"/>
    <col min="7682" max="7682" width="17.5703125" style="4" customWidth="1"/>
    <col min="7683" max="7683" width="42.42578125" style="4" customWidth="1"/>
    <col min="7684" max="7684" width="9.140625" style="4"/>
    <col min="7685" max="7685" width="20.7109375" style="4" customWidth="1"/>
    <col min="7686" max="7937" width="9.140625" style="4"/>
    <col min="7938" max="7938" width="17.5703125" style="4" customWidth="1"/>
    <col min="7939" max="7939" width="42.42578125" style="4" customWidth="1"/>
    <col min="7940" max="7940" width="9.140625" style="4"/>
    <col min="7941" max="7941" width="20.7109375" style="4" customWidth="1"/>
    <col min="7942" max="8193" width="9.140625" style="4"/>
    <col min="8194" max="8194" width="17.5703125" style="4" customWidth="1"/>
    <col min="8195" max="8195" width="42.42578125" style="4" customWidth="1"/>
    <col min="8196" max="8196" width="9.140625" style="4"/>
    <col min="8197" max="8197" width="20.7109375" style="4" customWidth="1"/>
    <col min="8198" max="8449" width="9.140625" style="4"/>
    <col min="8450" max="8450" width="17.5703125" style="4" customWidth="1"/>
    <col min="8451" max="8451" width="42.42578125" style="4" customWidth="1"/>
    <col min="8452" max="8452" width="9.140625" style="4"/>
    <col min="8453" max="8453" width="20.7109375" style="4" customWidth="1"/>
    <col min="8454" max="8705" width="9.140625" style="4"/>
    <col min="8706" max="8706" width="17.5703125" style="4" customWidth="1"/>
    <col min="8707" max="8707" width="42.42578125" style="4" customWidth="1"/>
    <col min="8708" max="8708" width="9.140625" style="4"/>
    <col min="8709" max="8709" width="20.7109375" style="4" customWidth="1"/>
    <col min="8710" max="8961" width="9.140625" style="4"/>
    <col min="8962" max="8962" width="17.5703125" style="4" customWidth="1"/>
    <col min="8963" max="8963" width="42.42578125" style="4" customWidth="1"/>
    <col min="8964" max="8964" width="9.140625" style="4"/>
    <col min="8965" max="8965" width="20.7109375" style="4" customWidth="1"/>
    <col min="8966" max="9217" width="9.140625" style="4"/>
    <col min="9218" max="9218" width="17.5703125" style="4" customWidth="1"/>
    <col min="9219" max="9219" width="42.42578125" style="4" customWidth="1"/>
    <col min="9220" max="9220" width="9.140625" style="4"/>
    <col min="9221" max="9221" width="20.7109375" style="4" customWidth="1"/>
    <col min="9222" max="9473" width="9.140625" style="4"/>
    <col min="9474" max="9474" width="17.5703125" style="4" customWidth="1"/>
    <col min="9475" max="9475" width="42.42578125" style="4" customWidth="1"/>
    <col min="9476" max="9476" width="9.140625" style="4"/>
    <col min="9477" max="9477" width="20.7109375" style="4" customWidth="1"/>
    <col min="9478" max="9729" width="9.140625" style="4"/>
    <col min="9730" max="9730" width="17.5703125" style="4" customWidth="1"/>
    <col min="9731" max="9731" width="42.42578125" style="4" customWidth="1"/>
    <col min="9732" max="9732" width="9.140625" style="4"/>
    <col min="9733" max="9733" width="20.7109375" style="4" customWidth="1"/>
    <col min="9734" max="9985" width="9.140625" style="4"/>
    <col min="9986" max="9986" width="17.5703125" style="4" customWidth="1"/>
    <col min="9987" max="9987" width="42.42578125" style="4" customWidth="1"/>
    <col min="9988" max="9988" width="9.140625" style="4"/>
    <col min="9989" max="9989" width="20.7109375" style="4" customWidth="1"/>
    <col min="9990" max="10241" width="9.140625" style="4"/>
    <col min="10242" max="10242" width="17.5703125" style="4" customWidth="1"/>
    <col min="10243" max="10243" width="42.42578125" style="4" customWidth="1"/>
    <col min="10244" max="10244" width="9.140625" style="4"/>
    <col min="10245" max="10245" width="20.7109375" style="4" customWidth="1"/>
    <col min="10246" max="10497" width="9.140625" style="4"/>
    <col min="10498" max="10498" width="17.5703125" style="4" customWidth="1"/>
    <col min="10499" max="10499" width="42.42578125" style="4" customWidth="1"/>
    <col min="10500" max="10500" width="9.140625" style="4"/>
    <col min="10501" max="10501" width="20.7109375" style="4" customWidth="1"/>
    <col min="10502" max="10753" width="9.140625" style="4"/>
    <col min="10754" max="10754" width="17.5703125" style="4" customWidth="1"/>
    <col min="10755" max="10755" width="42.42578125" style="4" customWidth="1"/>
    <col min="10756" max="10756" width="9.140625" style="4"/>
    <col min="10757" max="10757" width="20.7109375" style="4" customWidth="1"/>
    <col min="10758" max="11009" width="9.140625" style="4"/>
    <col min="11010" max="11010" width="17.5703125" style="4" customWidth="1"/>
    <col min="11011" max="11011" width="42.42578125" style="4" customWidth="1"/>
    <col min="11012" max="11012" width="9.140625" style="4"/>
    <col min="11013" max="11013" width="20.7109375" style="4" customWidth="1"/>
    <col min="11014" max="11265" width="9.140625" style="4"/>
    <col min="11266" max="11266" width="17.5703125" style="4" customWidth="1"/>
    <col min="11267" max="11267" width="42.42578125" style="4" customWidth="1"/>
    <col min="11268" max="11268" width="9.140625" style="4"/>
    <col min="11269" max="11269" width="20.7109375" style="4" customWidth="1"/>
    <col min="11270" max="11521" width="9.140625" style="4"/>
    <col min="11522" max="11522" width="17.5703125" style="4" customWidth="1"/>
    <col min="11523" max="11523" width="42.42578125" style="4" customWidth="1"/>
    <col min="11524" max="11524" width="9.140625" style="4"/>
    <col min="11525" max="11525" width="20.7109375" style="4" customWidth="1"/>
    <col min="11526" max="11777" width="9.140625" style="4"/>
    <col min="11778" max="11778" width="17.5703125" style="4" customWidth="1"/>
    <col min="11779" max="11779" width="42.42578125" style="4" customWidth="1"/>
    <col min="11780" max="11780" width="9.140625" style="4"/>
    <col min="11781" max="11781" width="20.7109375" style="4" customWidth="1"/>
    <col min="11782" max="12033" width="9.140625" style="4"/>
    <col min="12034" max="12034" width="17.5703125" style="4" customWidth="1"/>
    <col min="12035" max="12035" width="42.42578125" style="4" customWidth="1"/>
    <col min="12036" max="12036" width="9.140625" style="4"/>
    <col min="12037" max="12037" width="20.7109375" style="4" customWidth="1"/>
    <col min="12038" max="12289" width="9.140625" style="4"/>
    <col min="12290" max="12290" width="17.5703125" style="4" customWidth="1"/>
    <col min="12291" max="12291" width="42.42578125" style="4" customWidth="1"/>
    <col min="12292" max="12292" width="9.140625" style="4"/>
    <col min="12293" max="12293" width="20.7109375" style="4" customWidth="1"/>
    <col min="12294" max="12545" width="9.140625" style="4"/>
    <col min="12546" max="12546" width="17.5703125" style="4" customWidth="1"/>
    <col min="12547" max="12547" width="42.42578125" style="4" customWidth="1"/>
    <col min="12548" max="12548" width="9.140625" style="4"/>
    <col min="12549" max="12549" width="20.7109375" style="4" customWidth="1"/>
    <col min="12550" max="12801" width="9.140625" style="4"/>
    <col min="12802" max="12802" width="17.5703125" style="4" customWidth="1"/>
    <col min="12803" max="12803" width="42.42578125" style="4" customWidth="1"/>
    <col min="12804" max="12804" width="9.140625" style="4"/>
    <col min="12805" max="12805" width="20.7109375" style="4" customWidth="1"/>
    <col min="12806" max="13057" width="9.140625" style="4"/>
    <col min="13058" max="13058" width="17.5703125" style="4" customWidth="1"/>
    <col min="13059" max="13059" width="42.42578125" style="4" customWidth="1"/>
    <col min="13060" max="13060" width="9.140625" style="4"/>
    <col min="13061" max="13061" width="20.7109375" style="4" customWidth="1"/>
    <col min="13062" max="13313" width="9.140625" style="4"/>
    <col min="13314" max="13314" width="17.5703125" style="4" customWidth="1"/>
    <col min="13315" max="13315" width="42.42578125" style="4" customWidth="1"/>
    <col min="13316" max="13316" width="9.140625" style="4"/>
    <col min="13317" max="13317" width="20.7109375" style="4" customWidth="1"/>
    <col min="13318" max="13569" width="9.140625" style="4"/>
    <col min="13570" max="13570" width="17.5703125" style="4" customWidth="1"/>
    <col min="13571" max="13571" width="42.42578125" style="4" customWidth="1"/>
    <col min="13572" max="13572" width="9.140625" style="4"/>
    <col min="13573" max="13573" width="20.7109375" style="4" customWidth="1"/>
    <col min="13574" max="13825" width="9.140625" style="4"/>
    <col min="13826" max="13826" width="17.5703125" style="4" customWidth="1"/>
    <col min="13827" max="13827" width="42.42578125" style="4" customWidth="1"/>
    <col min="13828" max="13828" width="9.140625" style="4"/>
    <col min="13829" max="13829" width="20.7109375" style="4" customWidth="1"/>
    <col min="13830" max="14081" width="9.140625" style="4"/>
    <col min="14082" max="14082" width="17.5703125" style="4" customWidth="1"/>
    <col min="14083" max="14083" width="42.42578125" style="4" customWidth="1"/>
    <col min="14084" max="14084" width="9.140625" style="4"/>
    <col min="14085" max="14085" width="20.7109375" style="4" customWidth="1"/>
    <col min="14086" max="14337" width="9.140625" style="4"/>
    <col min="14338" max="14338" width="17.5703125" style="4" customWidth="1"/>
    <col min="14339" max="14339" width="42.42578125" style="4" customWidth="1"/>
    <col min="14340" max="14340" width="9.140625" style="4"/>
    <col min="14341" max="14341" width="20.7109375" style="4" customWidth="1"/>
    <col min="14342" max="14593" width="9.140625" style="4"/>
    <col min="14594" max="14594" width="17.5703125" style="4" customWidth="1"/>
    <col min="14595" max="14595" width="42.42578125" style="4" customWidth="1"/>
    <col min="14596" max="14596" width="9.140625" style="4"/>
    <col min="14597" max="14597" width="20.7109375" style="4" customWidth="1"/>
    <col min="14598" max="14849" width="9.140625" style="4"/>
    <col min="14850" max="14850" width="17.5703125" style="4" customWidth="1"/>
    <col min="14851" max="14851" width="42.42578125" style="4" customWidth="1"/>
    <col min="14852" max="14852" width="9.140625" style="4"/>
    <col min="14853" max="14853" width="20.7109375" style="4" customWidth="1"/>
    <col min="14854" max="15105" width="9.140625" style="4"/>
    <col min="15106" max="15106" width="17.5703125" style="4" customWidth="1"/>
    <col min="15107" max="15107" width="42.42578125" style="4" customWidth="1"/>
    <col min="15108" max="15108" width="9.140625" style="4"/>
    <col min="15109" max="15109" width="20.7109375" style="4" customWidth="1"/>
    <col min="15110" max="15361" width="9.140625" style="4"/>
    <col min="15362" max="15362" width="17.5703125" style="4" customWidth="1"/>
    <col min="15363" max="15363" width="42.42578125" style="4" customWidth="1"/>
    <col min="15364" max="15364" width="9.140625" style="4"/>
    <col min="15365" max="15365" width="20.7109375" style="4" customWidth="1"/>
    <col min="15366" max="15617" width="9.140625" style="4"/>
    <col min="15618" max="15618" width="17.5703125" style="4" customWidth="1"/>
    <col min="15619" max="15619" width="42.42578125" style="4" customWidth="1"/>
    <col min="15620" max="15620" width="9.140625" style="4"/>
    <col min="15621" max="15621" width="20.7109375" style="4" customWidth="1"/>
    <col min="15622" max="15873" width="9.140625" style="4"/>
    <col min="15874" max="15874" width="17.5703125" style="4" customWidth="1"/>
    <col min="15875" max="15875" width="42.42578125" style="4" customWidth="1"/>
    <col min="15876" max="15876" width="9.140625" style="4"/>
    <col min="15877" max="15877" width="20.7109375" style="4" customWidth="1"/>
    <col min="15878" max="16129" width="9.140625" style="4"/>
    <col min="16130" max="16130" width="17.5703125" style="4" customWidth="1"/>
    <col min="16131" max="16131" width="42.42578125" style="4" customWidth="1"/>
    <col min="16132" max="16132" width="9.140625" style="4"/>
    <col min="16133" max="16133" width="20.7109375" style="4" customWidth="1"/>
    <col min="16134" max="16384" width="9.140625" style="4"/>
  </cols>
  <sheetData>
    <row r="1" spans="1:9" ht="15.75">
      <c r="B1" s="68" t="str">
        <f>+nsl!D18</f>
        <v>IZGRADNJA KANALIZACIJSKEGA SISTEMA NA OBMOČJU</v>
      </c>
      <c r="C1" s="68"/>
      <c r="D1" s="27"/>
      <c r="E1" s="495"/>
      <c r="F1" s="27"/>
      <c r="G1" s="27"/>
      <c r="H1" s="27"/>
      <c r="I1" s="28"/>
    </row>
    <row r="2" spans="1:9" ht="15.75">
      <c r="B2" s="68" t="str">
        <f>+nsl!D19</f>
        <v>AGLOMERACIJE HRVATINI - KANALIZACIJA FAJTI, BRAGETI</v>
      </c>
      <c r="C2" s="68"/>
      <c r="D2" s="17"/>
      <c r="E2" s="496"/>
      <c r="F2" s="59"/>
      <c r="G2" s="27"/>
      <c r="H2" s="27"/>
      <c r="I2" s="28"/>
    </row>
    <row r="3" spans="1:9" ht="15.75">
      <c r="B3" s="68" t="str">
        <f>+nsl!D20</f>
        <v>IN HRVATINI OB ITALIJANSKI ŠOLI</v>
      </c>
      <c r="C3" s="68"/>
      <c r="D3" s="19"/>
      <c r="E3" s="497"/>
      <c r="F3" s="27"/>
      <c r="G3" s="27"/>
      <c r="H3" s="27"/>
      <c r="I3" s="28"/>
    </row>
    <row r="4" spans="1:9">
      <c r="B4" s="68">
        <f>+nsl!D21</f>
        <v>0</v>
      </c>
      <c r="C4" s="68"/>
    </row>
    <row r="5" spans="1:9">
      <c r="B5" s="68" t="s">
        <v>121</v>
      </c>
      <c r="C5" s="68"/>
    </row>
    <row r="6" spans="1:9" ht="26.25" customHeight="1">
      <c r="B6" s="68"/>
      <c r="C6" s="68"/>
    </row>
    <row r="7" spans="1:9" ht="26.25">
      <c r="B7" s="21" t="s">
        <v>7</v>
      </c>
      <c r="C7" s="21"/>
    </row>
    <row r="8" spans="1:9" ht="26.25">
      <c r="B8" s="21"/>
      <c r="C8" s="21"/>
    </row>
    <row r="9" spans="1:9" ht="15.75">
      <c r="B9" s="23"/>
      <c r="C9" s="23"/>
    </row>
    <row r="10" spans="1:9" s="24" customFormat="1" ht="15.75">
      <c r="A10" s="22">
        <v>1</v>
      </c>
      <c r="B10" s="23" t="s">
        <v>157</v>
      </c>
      <c r="C10" s="23"/>
      <c r="D10" s="341">
        <f>Rfk!M27</f>
        <v>0</v>
      </c>
      <c r="E10" s="499"/>
    </row>
    <row r="11" spans="1:9" s="24" customFormat="1" ht="15.75">
      <c r="A11" s="22"/>
      <c r="B11" s="23"/>
      <c r="C11" s="23"/>
      <c r="D11" s="171"/>
      <c r="E11" s="340"/>
    </row>
    <row r="12" spans="1:9" s="24" customFormat="1" ht="15.75">
      <c r="A12" s="22">
        <v>2</v>
      </c>
      <c r="B12" s="23" t="s">
        <v>162</v>
      </c>
      <c r="C12" s="23"/>
      <c r="D12" s="341">
        <f>vodovod!F16</f>
        <v>0</v>
      </c>
      <c r="E12" s="499"/>
    </row>
    <row r="13" spans="1:9" s="24" customFormat="1" ht="15.75">
      <c r="A13" s="22"/>
      <c r="B13" s="23"/>
      <c r="C13" s="23"/>
      <c r="D13" s="171"/>
      <c r="E13" s="340"/>
    </row>
    <row r="14" spans="1:9" s="24" customFormat="1" ht="15.75">
      <c r="A14" s="22">
        <v>3</v>
      </c>
      <c r="B14" s="23" t="s">
        <v>566</v>
      </c>
      <c r="C14" s="23"/>
      <c r="D14" s="171">
        <f>D15+D16+D17+D18</f>
        <v>0</v>
      </c>
      <c r="E14" s="340"/>
    </row>
    <row r="15" spans="1:9" s="24" customFormat="1" ht="15.75">
      <c r="A15" s="22" t="s">
        <v>87</v>
      </c>
      <c r="B15" s="223" t="s">
        <v>84</v>
      </c>
      <c r="C15" s="223"/>
      <c r="D15" s="341">
        <f>'ČRP-grd Fajti'!F66</f>
        <v>0</v>
      </c>
      <c r="E15" s="499"/>
    </row>
    <row r="16" spans="1:9" s="24" customFormat="1" ht="15.75">
      <c r="A16" s="22" t="s">
        <v>88</v>
      </c>
      <c r="B16" s="223" t="s">
        <v>127</v>
      </c>
      <c r="C16" s="223"/>
      <c r="D16" s="341">
        <f>'ĆRP str Fajti'!F37</f>
        <v>0</v>
      </c>
      <c r="E16" s="499"/>
    </row>
    <row r="17" spans="1:5" s="24" customFormat="1" ht="15.75">
      <c r="A17" s="22" t="s">
        <v>158</v>
      </c>
      <c r="B17" s="223" t="s">
        <v>122</v>
      </c>
      <c r="C17" s="223"/>
      <c r="D17" s="341">
        <f>'NN prikljucek'!F15</f>
        <v>0</v>
      </c>
      <c r="E17" s="499"/>
    </row>
    <row r="18" spans="1:5" s="24" customFormat="1" ht="15.75">
      <c r="A18" s="22" t="s">
        <v>159</v>
      </c>
      <c r="B18" s="223" t="s">
        <v>316</v>
      </c>
      <c r="C18" s="223"/>
      <c r="D18" s="341">
        <f>Telemetrija!E70</f>
        <v>0</v>
      </c>
      <c r="E18" s="499"/>
    </row>
    <row r="19" spans="1:5" s="24" customFormat="1" ht="15.75">
      <c r="A19" s="22"/>
      <c r="B19" s="23"/>
      <c r="C19" s="23"/>
      <c r="D19" s="171"/>
      <c r="E19" s="340"/>
    </row>
    <row r="20" spans="1:5" s="24" customFormat="1" ht="15.75">
      <c r="A20" s="22">
        <v>4</v>
      </c>
      <c r="B20" s="23" t="s">
        <v>163</v>
      </c>
      <c r="C20" s="23"/>
      <c r="D20" s="341"/>
      <c r="E20" s="499"/>
    </row>
    <row r="21" spans="1:5" s="24" customFormat="1" ht="15.75">
      <c r="A21" s="22"/>
      <c r="B21" s="23"/>
      <c r="C21" s="23"/>
      <c r="D21" s="341"/>
      <c r="E21" s="499"/>
    </row>
    <row r="22" spans="1:5" s="24" customFormat="1" ht="15.75">
      <c r="A22" s="260">
        <v>5</v>
      </c>
      <c r="B22" s="494" t="s">
        <v>561</v>
      </c>
      <c r="C22" s="494"/>
      <c r="D22" s="488">
        <f>(D10+D12+D15+D16+D17+D18+D20)*0.1</f>
        <v>0</v>
      </c>
      <c r="E22" s="499"/>
    </row>
    <row r="23" spans="1:5" s="24" customFormat="1" ht="15.75">
      <c r="A23" s="22"/>
      <c r="B23" s="23"/>
      <c r="C23" s="23"/>
      <c r="D23" s="264"/>
      <c r="E23" s="500"/>
    </row>
    <row r="24" spans="1:5" s="24" customFormat="1" ht="15.75">
      <c r="A24" s="491"/>
      <c r="B24" s="492" t="s">
        <v>136</v>
      </c>
      <c r="C24" s="492"/>
      <c r="D24" s="490">
        <f>D10+D12+D15+D16+D17+D18+D20+D22</f>
        <v>0</v>
      </c>
      <c r="E24" s="500"/>
    </row>
    <row r="25" spans="1:5" s="24" customFormat="1" ht="15.75">
      <c r="A25" s="491"/>
      <c r="B25" s="493"/>
      <c r="C25" s="493"/>
      <c r="D25" s="340"/>
      <c r="E25" s="343"/>
    </row>
    <row r="26" spans="1:5" s="24" customFormat="1" ht="15.75">
      <c r="A26" s="22"/>
      <c r="B26" s="263"/>
      <c r="C26" s="23"/>
      <c r="D26" s="342"/>
      <c r="E26" s="501"/>
    </row>
    <row r="27" spans="1:5" s="24" customFormat="1" ht="18">
      <c r="A27" s="257"/>
      <c r="B27" s="258"/>
      <c r="C27" s="258"/>
      <c r="D27" s="264"/>
      <c r="E27" s="500"/>
    </row>
    <row r="28" spans="1:5" s="24" customFormat="1" ht="15.75">
      <c r="A28" s="261"/>
      <c r="B28" s="503" t="s">
        <v>161</v>
      </c>
      <c r="C28" s="262"/>
      <c r="D28" s="489">
        <f>D24</f>
        <v>0</v>
      </c>
      <c r="E28" s="500"/>
    </row>
    <row r="29" spans="1:5" s="24" customFormat="1" ht="15.75">
      <c r="A29" s="22"/>
      <c r="B29" s="504"/>
      <c r="C29" s="23"/>
      <c r="D29" s="171"/>
      <c r="E29" s="340"/>
    </row>
    <row r="30" spans="1:5" s="24" customFormat="1" ht="15.75">
      <c r="A30" s="22"/>
      <c r="B30" s="505" t="s">
        <v>160</v>
      </c>
      <c r="C30" s="23"/>
      <c r="D30" s="342">
        <f>22%*D28</f>
        <v>0</v>
      </c>
      <c r="E30" s="501"/>
    </row>
    <row r="31" spans="1:5" s="24" customFormat="1" ht="15.75">
      <c r="A31" s="22"/>
      <c r="B31" s="506"/>
      <c r="D31" s="171"/>
      <c r="E31" s="343"/>
    </row>
    <row r="32" spans="1:5" s="24" customFormat="1" ht="16.5" thickBot="1">
      <c r="A32" s="243"/>
      <c r="B32" s="507" t="s">
        <v>164</v>
      </c>
      <c r="C32" s="259"/>
      <c r="D32" s="345">
        <f>D30+D28</f>
        <v>0</v>
      </c>
      <c r="E32" s="500"/>
    </row>
    <row r="33" spans="1:5" s="24" customFormat="1" ht="16.5" thickTop="1">
      <c r="A33" s="22"/>
      <c r="D33" s="171"/>
      <c r="E33" s="343"/>
    </row>
    <row r="35" spans="1:5" ht="14.25">
      <c r="B35" s="4"/>
      <c r="C35" s="167"/>
    </row>
    <row r="36" spans="1:5" ht="14.25">
      <c r="B36" s="4"/>
      <c r="C36" s="167"/>
    </row>
    <row r="37" spans="1:5">
      <c r="E37" s="502"/>
    </row>
    <row r="38" spans="1:5">
      <c r="E38" s="502"/>
    </row>
    <row r="39" spans="1:5">
      <c r="E39" s="502"/>
    </row>
    <row r="40" spans="1:5">
      <c r="E40" s="502"/>
    </row>
    <row r="41" spans="1:5" ht="15.75">
      <c r="B41" s="25"/>
      <c r="C41" s="25"/>
    </row>
  </sheetData>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8"/>
  <sheetViews>
    <sheetView topLeftCell="A4" workbookViewId="0">
      <selection activeCell="G31" sqref="G31"/>
    </sheetView>
  </sheetViews>
  <sheetFormatPr defaultRowHeight="12.75"/>
  <cols>
    <col min="1" max="1" width="4.7109375" style="26" customWidth="1"/>
    <col min="2" max="2" width="1.7109375" style="26" customWidth="1"/>
    <col min="3" max="3" width="19.7109375" style="16" customWidth="1"/>
    <col min="4" max="4" width="1.7109375" style="16" customWidth="1"/>
    <col min="5" max="5" width="19.7109375" style="43" customWidth="1"/>
    <col min="6" max="6" width="1.7109375" style="43" customWidth="1"/>
    <col min="7" max="7" width="18.140625" style="61" customWidth="1"/>
    <col min="8" max="8" width="1.7109375" style="61" customWidth="1"/>
    <col min="9" max="9" width="18.85546875" style="62" customWidth="1"/>
    <col min="10" max="10" width="1.7109375" style="62" customWidth="1"/>
    <col min="11" max="11" width="18.7109375" style="62" customWidth="1"/>
    <col min="12" max="12" width="1.7109375" style="62" customWidth="1"/>
    <col min="13" max="13" width="19.5703125" style="62"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69" t="str">
        <f>+'fekalna osnovni podatki'!B1</f>
        <v>IZGRADNJA KANALIZACIJSKEGA SISTEMA NA OBMOČJU</v>
      </c>
      <c r="F1" s="69"/>
    </row>
    <row r="2" spans="1:13">
      <c r="E2" s="69" t="str">
        <f>+'fekalna osnovni podatki'!B2</f>
        <v>AGLOMERACIJE HRVATINI - KANALIZACIJA FAJTI, BRAGETI</v>
      </c>
      <c r="F2" s="69"/>
    </row>
    <row r="3" spans="1:13">
      <c r="E3" s="69" t="str">
        <f>+'fekalna osnovni podatki'!B3</f>
        <v>IN HRVATINI OB ITALIJANSKI ŠOLI</v>
      </c>
      <c r="F3" s="70"/>
    </row>
    <row r="4" spans="1:13" ht="15" customHeight="1">
      <c r="E4" s="69">
        <f>+'fekalna osnovni podatki'!B4</f>
        <v>0</v>
      </c>
    </row>
    <row r="5" spans="1:13" ht="15" customHeight="1">
      <c r="E5" s="69"/>
    </row>
    <row r="6" spans="1:13" ht="26.25">
      <c r="E6" s="71" t="s">
        <v>53</v>
      </c>
      <c r="F6" s="71"/>
      <c r="G6" s="72"/>
      <c r="H6" s="72"/>
      <c r="M6" s="73"/>
    </row>
    <row r="7" spans="1:13" ht="15" customHeight="1">
      <c r="E7" s="63"/>
      <c r="F7" s="63"/>
    </row>
    <row r="8" spans="1:13" s="67" customFormat="1" ht="19.5">
      <c r="A8" s="65"/>
      <c r="B8" s="65"/>
      <c r="C8" s="66"/>
      <c r="D8" s="66"/>
      <c r="E8" s="168" t="s">
        <v>49</v>
      </c>
      <c r="F8" s="168"/>
      <c r="G8" s="169" t="s">
        <v>66</v>
      </c>
      <c r="H8" s="169"/>
      <c r="I8" s="168" t="s">
        <v>50</v>
      </c>
      <c r="J8" s="168"/>
      <c r="K8" s="168" t="s">
        <v>51</v>
      </c>
      <c r="L8" s="170"/>
      <c r="M8" s="170" t="s">
        <v>52</v>
      </c>
    </row>
    <row r="9" spans="1:13" s="62" customFormat="1" ht="15" customHeight="1">
      <c r="A9" s="26"/>
      <c r="B9" s="26"/>
      <c r="C9" s="60"/>
      <c r="D9" s="60"/>
      <c r="E9" s="63"/>
      <c r="F9" s="63"/>
      <c r="G9" s="61"/>
      <c r="H9" s="61"/>
    </row>
    <row r="10" spans="1:13" s="62" customFormat="1" ht="15" customHeight="1">
      <c r="A10" s="26"/>
      <c r="B10" s="26"/>
      <c r="C10" s="52"/>
      <c r="D10" s="60"/>
      <c r="E10" s="63"/>
      <c r="F10" s="63"/>
      <c r="G10" s="61"/>
      <c r="H10" s="61"/>
    </row>
    <row r="11" spans="1:13" s="62" customFormat="1">
      <c r="A11" s="26"/>
      <c r="B11" s="26"/>
      <c r="C11" s="338" t="s">
        <v>169</v>
      </c>
      <c r="D11" s="60"/>
      <c r="E11" s="337"/>
      <c r="F11" s="63"/>
      <c r="G11" s="61"/>
      <c r="H11" s="61"/>
    </row>
    <row r="12" spans="1:13" s="62" customFormat="1">
      <c r="A12" s="26"/>
      <c r="B12" s="26"/>
      <c r="C12" s="334" t="s">
        <v>170</v>
      </c>
      <c r="D12" s="60"/>
      <c r="E12" s="124">
        <f>+predD!F193</f>
        <v>0</v>
      </c>
      <c r="F12" s="485"/>
      <c r="G12" s="486">
        <f>+zemBetD!F356</f>
        <v>0</v>
      </c>
      <c r="H12" s="486"/>
      <c r="I12" s="487">
        <f>+kan!F184</f>
        <v>0</v>
      </c>
      <c r="J12" s="487"/>
      <c r="K12" s="487">
        <f>+zakljD!F188</f>
        <v>0</v>
      </c>
      <c r="L12" s="487"/>
      <c r="M12" s="487">
        <f>SUM(E12:K12)</f>
        <v>0</v>
      </c>
    </row>
    <row r="13" spans="1:13" s="62" customFormat="1">
      <c r="A13" s="26"/>
      <c r="B13" s="26"/>
      <c r="C13" s="315" t="s">
        <v>171</v>
      </c>
      <c r="D13" s="60"/>
      <c r="E13" s="124">
        <f>+predD!F194</f>
        <v>0</v>
      </c>
      <c r="F13" s="485"/>
      <c r="G13" s="486">
        <f>+zemBetD!F357</f>
        <v>0</v>
      </c>
      <c r="H13" s="486"/>
      <c r="I13" s="487">
        <f>+kan!F185</f>
        <v>0</v>
      </c>
      <c r="J13" s="487"/>
      <c r="K13" s="487">
        <f>+zakljD!F189</f>
        <v>0</v>
      </c>
      <c r="L13" s="487"/>
      <c r="M13" s="487">
        <f t="shared" ref="M13:M25" si="0">SUM(E13:K13)</f>
        <v>0</v>
      </c>
    </row>
    <row r="14" spans="1:13" s="62" customFormat="1">
      <c r="A14" s="26"/>
      <c r="B14" s="26"/>
      <c r="C14" s="315" t="s">
        <v>172</v>
      </c>
      <c r="D14" s="60"/>
      <c r="E14" s="124">
        <f>+predD!F195</f>
        <v>0</v>
      </c>
      <c r="F14" s="485"/>
      <c r="G14" s="486">
        <f>+zemBetD!F358</f>
        <v>0</v>
      </c>
      <c r="H14" s="486"/>
      <c r="I14" s="487">
        <f>+kan!F186</f>
        <v>0</v>
      </c>
      <c r="J14" s="487"/>
      <c r="K14" s="487">
        <f>+zakljD!F190</f>
        <v>0</v>
      </c>
      <c r="L14" s="487"/>
      <c r="M14" s="487">
        <f t="shared" si="0"/>
        <v>0</v>
      </c>
    </row>
    <row r="15" spans="1:13" s="62" customFormat="1">
      <c r="A15" s="26"/>
      <c r="B15" s="26"/>
      <c r="C15" s="315" t="s">
        <v>181</v>
      </c>
      <c r="D15" s="60"/>
      <c r="E15" s="124">
        <f>+predD!F196</f>
        <v>0</v>
      </c>
      <c r="F15" s="485"/>
      <c r="G15" s="486">
        <f>+zemBetD!F359</f>
        <v>0</v>
      </c>
      <c r="H15" s="486"/>
      <c r="I15" s="487">
        <f>+kan!F187</f>
        <v>0</v>
      </c>
      <c r="J15" s="487"/>
      <c r="K15" s="487">
        <f>+zakljD!F191</f>
        <v>0</v>
      </c>
      <c r="L15" s="487"/>
      <c r="M15" s="487">
        <f t="shared" si="0"/>
        <v>0</v>
      </c>
    </row>
    <row r="16" spans="1:13" s="62" customFormat="1">
      <c r="A16" s="26"/>
      <c r="B16" s="26"/>
      <c r="C16" s="315" t="s">
        <v>173</v>
      </c>
      <c r="D16" s="60"/>
      <c r="E16" s="124">
        <f>+predD!F197</f>
        <v>0</v>
      </c>
      <c r="F16" s="485"/>
      <c r="G16" s="486">
        <f>+zemBetD!F360</f>
        <v>0</v>
      </c>
      <c r="H16" s="486"/>
      <c r="I16" s="487">
        <f>+kan!F188</f>
        <v>0</v>
      </c>
      <c r="J16" s="487"/>
      <c r="K16" s="487">
        <f>+zakljD!F192</f>
        <v>0</v>
      </c>
      <c r="L16" s="487"/>
      <c r="M16" s="487">
        <f t="shared" si="0"/>
        <v>0</v>
      </c>
    </row>
    <row r="17" spans="1:13" s="62" customFormat="1">
      <c r="A17" s="26"/>
      <c r="B17" s="26"/>
      <c r="C17" s="315" t="s">
        <v>175</v>
      </c>
      <c r="D17" s="60"/>
      <c r="E17" s="124">
        <f>+predD!F198</f>
        <v>0</v>
      </c>
      <c r="F17" s="485"/>
      <c r="G17" s="486">
        <f>+zemBetD!F361</f>
        <v>0</v>
      </c>
      <c r="H17" s="486"/>
      <c r="I17" s="487">
        <f>+kan!F189</f>
        <v>0</v>
      </c>
      <c r="J17" s="487"/>
      <c r="K17" s="487">
        <f>+zakljD!F193</f>
        <v>0</v>
      </c>
      <c r="L17" s="487"/>
      <c r="M17" s="487">
        <f t="shared" si="0"/>
        <v>0</v>
      </c>
    </row>
    <row r="18" spans="1:13" s="62" customFormat="1">
      <c r="A18" s="26"/>
      <c r="B18" s="26"/>
      <c r="C18" s="315" t="s">
        <v>174</v>
      </c>
      <c r="D18" s="60"/>
      <c r="E18" s="124">
        <f>+predD!F199</f>
        <v>0</v>
      </c>
      <c r="F18" s="485"/>
      <c r="G18" s="486">
        <f>+zemBetD!F362</f>
        <v>0</v>
      </c>
      <c r="H18" s="486"/>
      <c r="I18" s="487">
        <f>+kan!F190</f>
        <v>0</v>
      </c>
      <c r="J18" s="487"/>
      <c r="K18" s="487">
        <f>+zakljD!F194</f>
        <v>0</v>
      </c>
      <c r="L18" s="487"/>
      <c r="M18" s="487">
        <f t="shared" si="0"/>
        <v>0</v>
      </c>
    </row>
    <row r="19" spans="1:13" s="62" customFormat="1">
      <c r="A19" s="26"/>
      <c r="B19" s="26"/>
      <c r="C19" s="315"/>
      <c r="D19" s="60"/>
      <c r="E19" s="124"/>
      <c r="F19" s="485"/>
      <c r="G19" s="486"/>
      <c r="H19" s="486"/>
      <c r="I19" s="487"/>
      <c r="J19" s="487"/>
      <c r="K19" s="487"/>
      <c r="L19" s="487"/>
      <c r="M19" s="487"/>
    </row>
    <row r="20" spans="1:13" s="62" customFormat="1">
      <c r="A20" s="26"/>
      <c r="B20" s="26"/>
      <c r="C20" s="339" t="s">
        <v>177</v>
      </c>
      <c r="D20" s="60"/>
      <c r="E20" s="124"/>
      <c r="F20" s="485"/>
      <c r="G20" s="486"/>
      <c r="H20" s="486"/>
      <c r="I20" s="487"/>
      <c r="J20" s="487"/>
      <c r="K20" s="487"/>
      <c r="L20" s="487"/>
      <c r="M20" s="487"/>
    </row>
    <row r="21" spans="1:13" s="62" customFormat="1">
      <c r="A21" s="26"/>
      <c r="B21" s="26"/>
      <c r="C21" s="315" t="s">
        <v>178</v>
      </c>
      <c r="D21" s="60"/>
      <c r="E21" s="124">
        <f>+predD!F202</f>
        <v>0</v>
      </c>
      <c r="F21" s="485"/>
      <c r="G21" s="486">
        <f>+zemBetD!F365</f>
        <v>0</v>
      </c>
      <c r="H21" s="486"/>
      <c r="I21" s="487">
        <f>+kan!F193</f>
        <v>0</v>
      </c>
      <c r="J21" s="487"/>
      <c r="K21" s="487">
        <f>+zakljD!F197</f>
        <v>0</v>
      </c>
      <c r="L21" s="487"/>
      <c r="M21" s="487">
        <f t="shared" si="0"/>
        <v>0</v>
      </c>
    </row>
    <row r="22" spans="1:13" s="62" customFormat="1">
      <c r="A22" s="26"/>
      <c r="B22" s="26"/>
      <c r="C22" s="315" t="s">
        <v>179</v>
      </c>
      <c r="D22" s="60"/>
      <c r="E22" s="124">
        <f>+predD!F203</f>
        <v>0</v>
      </c>
      <c r="F22" s="485"/>
      <c r="G22" s="486">
        <f>+zemBetD!F366</f>
        <v>0</v>
      </c>
      <c r="H22" s="486"/>
      <c r="I22" s="487">
        <f>+kan!F194</f>
        <v>0</v>
      </c>
      <c r="J22" s="487"/>
      <c r="K22" s="487">
        <f>+zakljD!F198</f>
        <v>0</v>
      </c>
      <c r="L22" s="487"/>
      <c r="M22" s="487">
        <f t="shared" si="0"/>
        <v>0</v>
      </c>
    </row>
    <row r="23" spans="1:13" s="62" customFormat="1">
      <c r="A23" s="26"/>
      <c r="B23" s="26"/>
      <c r="C23" s="315"/>
      <c r="D23" s="60"/>
      <c r="E23" s="124"/>
      <c r="F23" s="485"/>
      <c r="G23" s="486"/>
      <c r="H23" s="486"/>
      <c r="I23" s="487"/>
      <c r="J23" s="487"/>
      <c r="K23" s="487"/>
      <c r="L23" s="487"/>
      <c r="M23" s="487"/>
    </row>
    <row r="24" spans="1:13" s="62" customFormat="1">
      <c r="A24" s="26"/>
      <c r="B24" s="26"/>
      <c r="C24" s="339" t="s">
        <v>176</v>
      </c>
      <c r="D24" s="60"/>
      <c r="E24" s="124"/>
      <c r="F24" s="485"/>
      <c r="G24" s="486"/>
      <c r="H24" s="486"/>
      <c r="I24" s="487"/>
      <c r="J24" s="487"/>
      <c r="K24" s="487"/>
      <c r="L24" s="487"/>
      <c r="M24" s="487"/>
    </row>
    <row r="25" spans="1:13" s="62" customFormat="1">
      <c r="A25" s="26"/>
      <c r="B25" s="26"/>
      <c r="C25" s="315" t="s">
        <v>180</v>
      </c>
      <c r="D25" s="60"/>
      <c r="E25" s="124">
        <f>+predD!F206</f>
        <v>0</v>
      </c>
      <c r="F25" s="485"/>
      <c r="G25" s="486">
        <f>+zemBetD!F369</f>
        <v>0</v>
      </c>
      <c r="H25" s="486"/>
      <c r="I25" s="487">
        <f>+kan!F197</f>
        <v>0</v>
      </c>
      <c r="J25" s="487"/>
      <c r="K25" s="487">
        <f>+zakljD!F201</f>
        <v>0</v>
      </c>
      <c r="L25" s="487"/>
      <c r="M25" s="487">
        <f t="shared" si="0"/>
        <v>0</v>
      </c>
    </row>
    <row r="26" spans="1:13" s="62" customFormat="1">
      <c r="A26" s="26"/>
      <c r="B26" s="26"/>
      <c r="C26" s="60"/>
      <c r="D26" s="60"/>
      <c r="E26" s="124"/>
      <c r="F26" s="485"/>
      <c r="G26" s="486"/>
      <c r="H26" s="486"/>
      <c r="I26" s="487"/>
      <c r="J26" s="487"/>
      <c r="K26" s="487"/>
      <c r="L26" s="487"/>
      <c r="M26" s="487"/>
    </row>
    <row r="27" spans="1:13" s="62" customFormat="1" ht="15" customHeight="1">
      <c r="A27" s="26"/>
      <c r="B27" s="26"/>
      <c r="C27" s="60" t="s">
        <v>20</v>
      </c>
      <c r="D27" s="60"/>
      <c r="E27" s="124">
        <f>SUM(E12:E25)</f>
        <v>0</v>
      </c>
      <c r="F27" s="124"/>
      <c r="G27" s="124">
        <f t="shared" ref="G27:M27" si="1">SUM(G12:G25)</f>
        <v>0</v>
      </c>
      <c r="H27" s="124"/>
      <c r="I27" s="124">
        <f t="shared" si="1"/>
        <v>0</v>
      </c>
      <c r="J27" s="124"/>
      <c r="K27" s="124">
        <f t="shared" si="1"/>
        <v>0</v>
      </c>
      <c r="L27" s="124"/>
      <c r="M27" s="60">
        <f t="shared" si="1"/>
        <v>0</v>
      </c>
    </row>
    <row r="28" spans="1:13" s="62" customFormat="1" ht="15" customHeight="1">
      <c r="A28" s="26"/>
      <c r="B28" s="26"/>
      <c r="C28" s="270"/>
      <c r="D28" s="270"/>
      <c r="E28" s="271"/>
      <c r="F28" s="271"/>
      <c r="G28" s="272"/>
      <c r="H28" s="272"/>
      <c r="I28" s="273"/>
      <c r="J28" s="273"/>
      <c r="K28" s="273"/>
      <c r="L28" s="273"/>
      <c r="M28" s="273"/>
    </row>
    <row r="31" spans="1:13" ht="11.25" customHeight="1">
      <c r="E31" s="74"/>
      <c r="F31" s="74"/>
      <c r="G31" s="274"/>
    </row>
    <row r="33" spans="5:13">
      <c r="E33" s="74"/>
      <c r="F33" s="74"/>
    </row>
    <row r="34" spans="5:13">
      <c r="E34" s="74"/>
      <c r="F34" s="74"/>
    </row>
    <row r="35" spans="5:13">
      <c r="M35" s="256"/>
    </row>
    <row r="38" spans="5:13" ht="15.75">
      <c r="E38" s="75"/>
      <c r="F38" s="75"/>
    </row>
  </sheetData>
  <pageMargins left="0.70866141732283472" right="0.70866141732283472" top="0.74803149606299213" bottom="0.74803149606299213" header="0.31496062992125984" footer="0.31496062992125984"/>
  <pageSetup paperSize="9" orientation="landscape" r:id="rId1"/>
  <headerFooter>
    <oddHeader>&amp;CAglomeracija Fajti, Brageti in ob italijanski šoli 1.sklop</oddHeader>
    <oddFooter>&amp;CStran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J214"/>
  <sheetViews>
    <sheetView showZeros="0" topLeftCell="B1" workbookViewId="0">
      <selection activeCell="E11" sqref="E11"/>
    </sheetView>
  </sheetViews>
  <sheetFormatPr defaultRowHeight="15"/>
  <cols>
    <col min="1" max="1" width="4.7109375" customWidth="1"/>
    <col min="2" max="2" width="40.28515625" customWidth="1"/>
    <col min="3" max="3" width="4.7109375" style="119" customWidth="1"/>
    <col min="4" max="4" width="11.7109375" style="113" customWidth="1"/>
    <col min="5" max="5" width="12.7109375" style="114" customWidth="1"/>
    <col min="6" max="6" width="12.7109375" style="312" customWidth="1"/>
    <col min="10" max="10" width="9.140625" hidden="1"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68" t="str">
        <f>+nsl!D18</f>
        <v>IZGRADNJA KANALIZACIJSKEGA SISTEMA NA OBMOČJU</v>
      </c>
    </row>
    <row r="2" spans="1:6">
      <c r="B2" s="68" t="str">
        <f>+nsl!D19</f>
        <v>AGLOMERACIJE HRVATINI - KANALIZACIJA FAJTI, BRAGETI</v>
      </c>
    </row>
    <row r="3" spans="1:6">
      <c r="B3" s="68" t="str">
        <f>+nsl!D20</f>
        <v>IN HRVATINI OB ITALIJANSKI ŠOLI</v>
      </c>
    </row>
    <row r="4" spans="1:6">
      <c r="B4" s="68">
        <f>+nsl!D21</f>
        <v>0</v>
      </c>
    </row>
    <row r="5" spans="1:6">
      <c r="B5" s="68" t="s">
        <v>121</v>
      </c>
    </row>
    <row r="6" spans="1:6" ht="15.75" thickBot="1">
      <c r="B6" s="68"/>
    </row>
    <row r="7" spans="1:6" ht="16.5" thickBot="1">
      <c r="A7" s="22" t="s">
        <v>23</v>
      </c>
      <c r="B7" s="511" t="s">
        <v>24</v>
      </c>
      <c r="C7" s="82"/>
      <c r="D7" s="107"/>
      <c r="E7" s="107"/>
      <c r="F7" s="306"/>
    </row>
    <row r="8" spans="1:6">
      <c r="A8" s="228" t="s">
        <v>137</v>
      </c>
      <c r="B8" s="247" t="s">
        <v>138</v>
      </c>
      <c r="C8" s="229" t="s">
        <v>139</v>
      </c>
      <c r="D8" s="230" t="s">
        <v>140</v>
      </c>
      <c r="E8" s="231" t="s">
        <v>141</v>
      </c>
      <c r="F8" s="325" t="s">
        <v>142</v>
      </c>
    </row>
    <row r="9" spans="1:6" ht="15.75" thickBot="1">
      <c r="A9" s="233"/>
      <c r="B9" s="234"/>
      <c r="C9" s="234" t="s">
        <v>143</v>
      </c>
      <c r="D9" s="235"/>
      <c r="E9" s="236" t="s">
        <v>144</v>
      </c>
      <c r="F9" s="330" t="s">
        <v>145</v>
      </c>
    </row>
    <row r="10" spans="1:6">
      <c r="A10" s="238"/>
      <c r="B10" s="239"/>
      <c r="C10" s="239"/>
      <c r="D10" s="240"/>
      <c r="E10" s="240"/>
      <c r="F10" s="331"/>
    </row>
    <row r="11" spans="1:6" ht="38.25">
      <c r="A11" s="33">
        <v>1</v>
      </c>
      <c r="B11" s="41" t="s">
        <v>13</v>
      </c>
      <c r="C11" s="82"/>
      <c r="D11" s="107"/>
      <c r="E11" s="107"/>
      <c r="F11" s="306"/>
    </row>
    <row r="12" spans="1:6">
      <c r="A12" s="33"/>
      <c r="B12" s="45"/>
      <c r="C12" s="82"/>
      <c r="D12" s="107"/>
      <c r="E12" s="107"/>
      <c r="F12" s="306"/>
    </row>
    <row r="13" spans="1:6">
      <c r="A13" s="33"/>
      <c r="B13" s="45" t="s">
        <v>169</v>
      </c>
      <c r="C13" s="82"/>
      <c r="E13" s="107"/>
      <c r="F13" s="306"/>
    </row>
    <row r="14" spans="1:6">
      <c r="A14" s="33"/>
      <c r="B14" s="52" t="s">
        <v>170</v>
      </c>
      <c r="C14" s="46" t="s">
        <v>11</v>
      </c>
      <c r="D14" s="47">
        <f>'fekalna osnovni podatki'!D11</f>
        <v>402</v>
      </c>
      <c r="E14" s="160"/>
      <c r="F14" s="319">
        <f>D14*E14</f>
        <v>0</v>
      </c>
    </row>
    <row r="15" spans="1:6">
      <c r="A15" s="33"/>
      <c r="B15" s="162" t="s">
        <v>171</v>
      </c>
      <c r="C15" s="83" t="s">
        <v>11</v>
      </c>
      <c r="D15" s="47">
        <f>'fekalna osnovni podatki'!D12</f>
        <v>90</v>
      </c>
      <c r="E15" s="160"/>
      <c r="F15" s="319">
        <f t="shared" ref="F15:F27" si="0">D15*E15</f>
        <v>0</v>
      </c>
    </row>
    <row r="16" spans="1:6">
      <c r="A16" s="33"/>
      <c r="B16" s="162" t="s">
        <v>172</v>
      </c>
      <c r="C16" s="83" t="s">
        <v>11</v>
      </c>
      <c r="D16" s="47">
        <f>'fekalna osnovni podatki'!D13</f>
        <v>250</v>
      </c>
      <c r="E16" s="160"/>
      <c r="F16" s="319">
        <f t="shared" si="0"/>
        <v>0</v>
      </c>
    </row>
    <row r="17" spans="1:10">
      <c r="A17" s="33"/>
      <c r="B17" s="162" t="s">
        <v>181</v>
      </c>
      <c r="C17" s="83" t="s">
        <v>11</v>
      </c>
      <c r="D17" s="47">
        <f>'fekalna osnovni podatki'!D14</f>
        <v>144</v>
      </c>
      <c r="E17" s="160"/>
      <c r="F17" s="319">
        <f t="shared" si="0"/>
        <v>0</v>
      </c>
    </row>
    <row r="18" spans="1:10">
      <c r="A18" s="33"/>
      <c r="B18" s="162" t="s">
        <v>173</v>
      </c>
      <c r="C18" s="83" t="s">
        <v>11</v>
      </c>
      <c r="D18" s="47">
        <f>'fekalna osnovni podatki'!D15</f>
        <v>591</v>
      </c>
      <c r="E18" s="160"/>
      <c r="F18" s="319">
        <f t="shared" si="0"/>
        <v>0</v>
      </c>
    </row>
    <row r="19" spans="1:10">
      <c r="A19" s="33"/>
      <c r="B19" s="162" t="s">
        <v>175</v>
      </c>
      <c r="C19" s="83" t="s">
        <v>11</v>
      </c>
      <c r="D19" s="47">
        <f>'fekalna osnovni podatki'!D16</f>
        <v>11</v>
      </c>
      <c r="E19" s="160"/>
      <c r="F19" s="319">
        <f t="shared" si="0"/>
        <v>0</v>
      </c>
    </row>
    <row r="20" spans="1:10">
      <c r="A20" s="33"/>
      <c r="B20" s="162" t="s">
        <v>174</v>
      </c>
      <c r="C20" s="83" t="s">
        <v>11</v>
      </c>
      <c r="D20" s="47">
        <f>'fekalna osnovni podatki'!D17</f>
        <v>86</v>
      </c>
      <c r="E20" s="160"/>
      <c r="F20" s="319">
        <f t="shared" si="0"/>
        <v>0</v>
      </c>
    </row>
    <row r="21" spans="1:10">
      <c r="A21" s="33"/>
      <c r="B21" s="162"/>
      <c r="D21" s="47"/>
      <c r="E21" s="160"/>
      <c r="F21" s="319"/>
    </row>
    <row r="22" spans="1:10">
      <c r="A22" s="33"/>
      <c r="B22" s="162" t="s">
        <v>177</v>
      </c>
      <c r="D22" s="47"/>
      <c r="E22" s="160"/>
      <c r="F22" s="319"/>
    </row>
    <row r="23" spans="1:10">
      <c r="A23" s="33"/>
      <c r="B23" s="162" t="s">
        <v>178</v>
      </c>
      <c r="C23" s="83" t="s">
        <v>11</v>
      </c>
      <c r="D23" s="47">
        <f>'fekalna osnovni podatki'!D20</f>
        <v>281</v>
      </c>
      <c r="E23" s="160"/>
      <c r="F23" s="319">
        <f t="shared" si="0"/>
        <v>0</v>
      </c>
    </row>
    <row r="24" spans="1:10">
      <c r="A24" s="33"/>
      <c r="B24" s="162" t="s">
        <v>179</v>
      </c>
      <c r="C24" s="83" t="s">
        <v>11</v>
      </c>
      <c r="D24" s="47">
        <f>'fekalna osnovni podatki'!D21</f>
        <v>82</v>
      </c>
      <c r="E24" s="160"/>
      <c r="F24" s="319">
        <f t="shared" si="0"/>
        <v>0</v>
      </c>
    </row>
    <row r="25" spans="1:10">
      <c r="A25" s="33"/>
      <c r="B25" s="162"/>
      <c r="D25" s="47"/>
      <c r="E25" s="160"/>
      <c r="F25" s="319"/>
    </row>
    <row r="26" spans="1:10">
      <c r="A26" s="33"/>
      <c r="B26" s="162" t="s">
        <v>176</v>
      </c>
      <c r="C26" s="83"/>
      <c r="D26" s="47"/>
      <c r="E26" s="160"/>
      <c r="F26" s="319"/>
    </row>
    <row r="27" spans="1:10">
      <c r="A27" s="33"/>
      <c r="B27" s="162" t="s">
        <v>180</v>
      </c>
      <c r="C27" s="83" t="s">
        <v>11</v>
      </c>
      <c r="D27" s="47">
        <f>'fekalna osnovni podatki'!D24</f>
        <v>54</v>
      </c>
      <c r="E27" s="160"/>
      <c r="F27" s="319">
        <f t="shared" si="0"/>
        <v>0</v>
      </c>
    </row>
    <row r="28" spans="1:10">
      <c r="A28" s="33"/>
      <c r="B28" s="52"/>
      <c r="C28" s="82"/>
      <c r="D28" s="107"/>
      <c r="E28" s="107"/>
      <c r="F28" s="306"/>
    </row>
    <row r="29" spans="1:10" ht="38.25">
      <c r="A29" s="33">
        <f>+A11+1</f>
        <v>2</v>
      </c>
      <c r="B29" s="41" t="s">
        <v>15</v>
      </c>
      <c r="C29" s="82"/>
      <c r="D29" s="107"/>
      <c r="E29" s="107"/>
      <c r="F29" s="306"/>
    </row>
    <row r="30" spans="1:10">
      <c r="A30" s="33"/>
      <c r="B30" s="45"/>
      <c r="C30" s="82"/>
      <c r="D30" s="107"/>
      <c r="E30" s="107"/>
      <c r="F30" s="306"/>
    </row>
    <row r="31" spans="1:10">
      <c r="A31" s="33"/>
      <c r="B31" s="45" t="s">
        <v>169</v>
      </c>
      <c r="C31" s="82"/>
      <c r="E31" s="107"/>
      <c r="F31" s="306"/>
      <c r="J31" s="222" t="s">
        <v>135</v>
      </c>
    </row>
    <row r="32" spans="1:10">
      <c r="A32" s="33"/>
      <c r="B32" s="52" t="s">
        <v>170</v>
      </c>
      <c r="C32" s="82" t="s">
        <v>10</v>
      </c>
      <c r="D32" s="47">
        <v>20</v>
      </c>
      <c r="E32" s="160"/>
      <c r="F32" s="319">
        <f>D32*E32</f>
        <v>0</v>
      </c>
    </row>
    <row r="33" spans="1:10">
      <c r="A33" s="33"/>
      <c r="B33" s="162" t="s">
        <v>171</v>
      </c>
      <c r="C33" s="82" t="s">
        <v>10</v>
      </c>
      <c r="D33" s="47">
        <v>6</v>
      </c>
      <c r="E33" s="314"/>
      <c r="F33" s="307">
        <f t="shared" ref="F33:F36" si="1">D33*E33</f>
        <v>0</v>
      </c>
    </row>
    <row r="34" spans="1:10">
      <c r="A34" s="33"/>
      <c r="B34" s="162" t="s">
        <v>172</v>
      </c>
      <c r="C34" s="82" t="s">
        <v>10</v>
      </c>
      <c r="D34" s="47">
        <v>14</v>
      </c>
      <c r="E34" s="314"/>
      <c r="F34" s="307">
        <f t="shared" si="1"/>
        <v>0</v>
      </c>
    </row>
    <row r="35" spans="1:10">
      <c r="A35" s="33"/>
      <c r="B35" s="162" t="s">
        <v>181</v>
      </c>
      <c r="C35" s="82" t="s">
        <v>10</v>
      </c>
      <c r="D35" s="47">
        <v>14</v>
      </c>
      <c r="E35" s="314"/>
      <c r="F35" s="307">
        <f t="shared" si="1"/>
        <v>0</v>
      </c>
    </row>
    <row r="36" spans="1:10">
      <c r="A36" s="33"/>
      <c r="B36" s="162" t="s">
        <v>173</v>
      </c>
      <c r="C36" s="82" t="s">
        <v>10</v>
      </c>
      <c r="D36" s="47">
        <v>34</v>
      </c>
      <c r="E36" s="314"/>
      <c r="F36" s="307">
        <f t="shared" si="1"/>
        <v>0</v>
      </c>
    </row>
    <row r="37" spans="1:10">
      <c r="A37" s="33"/>
      <c r="B37" s="162" t="s">
        <v>175</v>
      </c>
      <c r="C37" s="82" t="s">
        <v>10</v>
      </c>
      <c r="D37" s="47">
        <v>2</v>
      </c>
      <c r="E37" s="314"/>
      <c r="F37" s="307">
        <f t="shared" ref="F37:F38" si="2">D37*E37</f>
        <v>0</v>
      </c>
    </row>
    <row r="38" spans="1:10">
      <c r="A38" s="33"/>
      <c r="B38" s="162" t="s">
        <v>174</v>
      </c>
      <c r="C38" s="82" t="s">
        <v>10</v>
      </c>
      <c r="D38" s="47">
        <v>3</v>
      </c>
      <c r="E38" s="314"/>
      <c r="F38" s="307">
        <f t="shared" si="2"/>
        <v>0</v>
      </c>
    </row>
    <row r="39" spans="1:10">
      <c r="A39" s="33"/>
      <c r="B39" s="162"/>
      <c r="E39" s="160"/>
    </row>
    <row r="40" spans="1:10">
      <c r="A40" s="33"/>
      <c r="B40" s="162" t="s">
        <v>177</v>
      </c>
      <c r="E40" s="160"/>
    </row>
    <row r="41" spans="1:10">
      <c r="A41" s="33"/>
      <c r="B41" s="162" t="s">
        <v>178</v>
      </c>
      <c r="C41" s="82" t="s">
        <v>10</v>
      </c>
      <c r="D41" s="47">
        <v>17</v>
      </c>
      <c r="E41" s="160"/>
      <c r="F41" s="307">
        <f t="shared" ref="F41:F45" si="3">D41*E41</f>
        <v>0</v>
      </c>
    </row>
    <row r="42" spans="1:10">
      <c r="A42" s="33"/>
      <c r="B42" s="162" t="s">
        <v>179</v>
      </c>
      <c r="C42" s="82" t="s">
        <v>10</v>
      </c>
      <c r="D42" s="47">
        <v>3</v>
      </c>
      <c r="E42" s="314"/>
      <c r="F42" s="307">
        <f t="shared" si="3"/>
        <v>0</v>
      </c>
    </row>
    <row r="43" spans="1:10">
      <c r="A43" s="33"/>
      <c r="B43" s="162"/>
      <c r="C43" s="82"/>
      <c r="D43" s="47"/>
      <c r="E43" s="314"/>
      <c r="F43" s="307"/>
    </row>
    <row r="44" spans="1:10">
      <c r="A44" s="33"/>
      <c r="B44" s="162" t="s">
        <v>176</v>
      </c>
      <c r="C44" s="82"/>
      <c r="D44" s="47"/>
      <c r="E44" s="314"/>
      <c r="F44" s="307"/>
    </row>
    <row r="45" spans="1:10">
      <c r="A45" s="33"/>
      <c r="B45" s="162" t="s">
        <v>180</v>
      </c>
      <c r="C45" s="82" t="s">
        <v>10</v>
      </c>
      <c r="D45" s="47">
        <v>5</v>
      </c>
      <c r="E45" s="314"/>
      <c r="F45" s="307">
        <f t="shared" si="3"/>
        <v>0</v>
      </c>
    </row>
    <row r="46" spans="1:10" ht="63.75">
      <c r="A46" s="33">
        <f>A29+1</f>
        <v>3</v>
      </c>
      <c r="B46" s="38" t="s">
        <v>9</v>
      </c>
      <c r="C46" s="84"/>
      <c r="D46" s="129"/>
      <c r="E46" s="116"/>
      <c r="F46" s="117"/>
    </row>
    <row r="47" spans="1:10">
      <c r="A47" s="33"/>
      <c r="B47" s="45"/>
      <c r="C47" s="82"/>
      <c r="D47" s="107"/>
      <c r="E47" s="107"/>
      <c r="F47" s="306"/>
    </row>
    <row r="48" spans="1:10">
      <c r="A48" s="33"/>
      <c r="B48" s="45" t="s">
        <v>169</v>
      </c>
      <c r="C48" s="82"/>
      <c r="E48" s="107"/>
      <c r="F48" s="306"/>
      <c r="J48" t="s">
        <v>134</v>
      </c>
    </row>
    <row r="49" spans="1:6">
      <c r="A49" s="33"/>
      <c r="B49" s="52" t="s">
        <v>170</v>
      </c>
      <c r="C49" s="82" t="s">
        <v>10</v>
      </c>
      <c r="D49" s="47">
        <v>4</v>
      </c>
      <c r="E49" s="160"/>
      <c r="F49" s="319">
        <f>D49*E49</f>
        <v>0</v>
      </c>
    </row>
    <row r="50" spans="1:6">
      <c r="A50" s="33"/>
      <c r="B50" s="162" t="s">
        <v>171</v>
      </c>
      <c r="C50" s="82" t="s">
        <v>10</v>
      </c>
      <c r="D50" s="47">
        <v>4</v>
      </c>
      <c r="E50" s="314"/>
      <c r="F50" s="307">
        <f t="shared" ref="F50:F53" si="4">D50*E50</f>
        <v>0</v>
      </c>
    </row>
    <row r="51" spans="1:6">
      <c r="A51" s="33"/>
      <c r="B51" s="162" t="s">
        <v>172</v>
      </c>
      <c r="C51" s="82" t="s">
        <v>10</v>
      </c>
      <c r="D51" s="47">
        <v>0</v>
      </c>
      <c r="E51" s="314"/>
      <c r="F51" s="307">
        <f t="shared" si="4"/>
        <v>0</v>
      </c>
    </row>
    <row r="52" spans="1:6">
      <c r="A52" s="33"/>
      <c r="B52" s="162" t="s">
        <v>181</v>
      </c>
      <c r="C52" s="82" t="s">
        <v>10</v>
      </c>
      <c r="D52" s="47">
        <v>1</v>
      </c>
      <c r="E52" s="314"/>
      <c r="F52" s="307">
        <f t="shared" si="4"/>
        <v>0</v>
      </c>
    </row>
    <row r="53" spans="1:6">
      <c r="A53" s="33"/>
      <c r="B53" s="162" t="s">
        <v>173</v>
      </c>
      <c r="C53" s="82" t="s">
        <v>10</v>
      </c>
      <c r="D53" s="47">
        <v>1</v>
      </c>
      <c r="E53" s="314"/>
      <c r="F53" s="307">
        <f t="shared" si="4"/>
        <v>0</v>
      </c>
    </row>
    <row r="54" spans="1:6">
      <c r="A54" s="33"/>
      <c r="B54" s="162" t="s">
        <v>175</v>
      </c>
      <c r="C54" s="82" t="s">
        <v>10</v>
      </c>
      <c r="D54" s="47">
        <v>0</v>
      </c>
      <c r="E54" s="314"/>
      <c r="F54" s="307">
        <f>D54*E54</f>
        <v>0</v>
      </c>
    </row>
    <row r="55" spans="1:6">
      <c r="A55" s="33"/>
      <c r="B55" s="162" t="s">
        <v>174</v>
      </c>
      <c r="C55" s="82" t="s">
        <v>10</v>
      </c>
      <c r="D55" s="47">
        <v>0</v>
      </c>
      <c r="E55" s="314"/>
      <c r="F55" s="307">
        <f>D55*E55</f>
        <v>0</v>
      </c>
    </row>
    <row r="56" spans="1:6">
      <c r="A56" s="33"/>
      <c r="B56" s="162"/>
    </row>
    <row r="57" spans="1:6">
      <c r="A57" s="33"/>
      <c r="B57" s="162" t="s">
        <v>177</v>
      </c>
    </row>
    <row r="58" spans="1:6">
      <c r="A58" s="33"/>
      <c r="B58" s="162" t="s">
        <v>178</v>
      </c>
      <c r="C58" s="82" t="s">
        <v>10</v>
      </c>
      <c r="D58" s="47">
        <v>2</v>
      </c>
      <c r="E58" s="314"/>
      <c r="F58" s="307">
        <f t="shared" ref="F58:F59" si="5">D58*E58</f>
        <v>0</v>
      </c>
    </row>
    <row r="59" spans="1:6">
      <c r="A59" s="33"/>
      <c r="B59" s="162" t="s">
        <v>179</v>
      </c>
      <c r="C59" s="82" t="s">
        <v>10</v>
      </c>
      <c r="D59" s="47">
        <v>0</v>
      </c>
      <c r="E59" s="314"/>
      <c r="F59" s="307">
        <f t="shared" si="5"/>
        <v>0</v>
      </c>
    </row>
    <row r="60" spans="1:6">
      <c r="A60" s="33"/>
      <c r="B60" s="162"/>
      <c r="C60" s="82"/>
      <c r="D60" s="47"/>
      <c r="E60" s="160"/>
      <c r="F60" s="307"/>
    </row>
    <row r="61" spans="1:6">
      <c r="A61" s="33"/>
      <c r="B61" s="162" t="s">
        <v>176</v>
      </c>
      <c r="C61" s="82"/>
      <c r="D61" s="47"/>
      <c r="E61" s="160"/>
      <c r="F61" s="307"/>
    </row>
    <row r="62" spans="1:6">
      <c r="A62" s="33"/>
      <c r="B62" s="162" t="s">
        <v>180</v>
      </c>
      <c r="C62" s="82" t="s">
        <v>10</v>
      </c>
      <c r="D62" s="47">
        <v>0</v>
      </c>
      <c r="E62" s="314"/>
      <c r="F62" s="307">
        <f>D62*E62</f>
        <v>0</v>
      </c>
    </row>
    <row r="63" spans="1:6">
      <c r="A63" s="33"/>
      <c r="B63" s="162"/>
      <c r="C63" s="82"/>
      <c r="D63" s="47"/>
      <c r="E63" s="160"/>
      <c r="F63" s="307"/>
    </row>
    <row r="64" spans="1:6" ht="76.5">
      <c r="A64" s="33">
        <f>+A46+1</f>
        <v>4</v>
      </c>
      <c r="B64" s="202" t="s">
        <v>119</v>
      </c>
      <c r="C64" s="85"/>
      <c r="D64" s="118"/>
      <c r="E64" s="116"/>
      <c r="F64" s="307"/>
    </row>
    <row r="65" spans="1:10">
      <c r="A65" s="33"/>
      <c r="B65" s="45"/>
      <c r="C65" s="85"/>
      <c r="D65" s="118"/>
      <c r="E65" s="116"/>
      <c r="F65" s="307"/>
    </row>
    <row r="66" spans="1:10">
      <c r="A66" s="33"/>
      <c r="B66" s="45" t="s">
        <v>169</v>
      </c>
      <c r="C66" s="85"/>
      <c r="D66" s="47"/>
      <c r="E66" s="160"/>
      <c r="F66" s="319"/>
      <c r="J66" t="s">
        <v>133</v>
      </c>
    </row>
    <row r="67" spans="1:10">
      <c r="A67" s="33"/>
      <c r="B67" s="52" t="s">
        <v>170</v>
      </c>
      <c r="C67" s="85" t="s">
        <v>11</v>
      </c>
      <c r="D67" s="47">
        <f>2*D49</f>
        <v>8</v>
      </c>
      <c r="E67" s="160"/>
      <c r="F67" s="307">
        <f t="shared" ref="F67:F70" si="6">D67*E67</f>
        <v>0</v>
      </c>
    </row>
    <row r="68" spans="1:10">
      <c r="A68" s="33"/>
      <c r="B68" s="162" t="s">
        <v>171</v>
      </c>
      <c r="C68" s="85" t="s">
        <v>11</v>
      </c>
      <c r="D68" s="47">
        <f t="shared" ref="D68:D80" si="7">2*D50</f>
        <v>8</v>
      </c>
      <c r="E68" s="314"/>
      <c r="F68" s="307">
        <f t="shared" si="6"/>
        <v>0</v>
      </c>
    </row>
    <row r="69" spans="1:10">
      <c r="A69" s="33"/>
      <c r="B69" s="162" t="s">
        <v>172</v>
      </c>
      <c r="C69" s="85" t="s">
        <v>11</v>
      </c>
      <c r="D69" s="47">
        <f t="shared" si="7"/>
        <v>0</v>
      </c>
      <c r="E69" s="314"/>
      <c r="F69" s="307">
        <f t="shared" si="6"/>
        <v>0</v>
      </c>
    </row>
    <row r="70" spans="1:10">
      <c r="A70" s="33"/>
      <c r="B70" s="162" t="s">
        <v>181</v>
      </c>
      <c r="C70" s="85" t="s">
        <v>11</v>
      </c>
      <c r="D70" s="47">
        <f t="shared" si="7"/>
        <v>2</v>
      </c>
      <c r="E70" s="314"/>
      <c r="F70" s="307">
        <f t="shared" si="6"/>
        <v>0</v>
      </c>
    </row>
    <row r="71" spans="1:10">
      <c r="A71" s="33"/>
      <c r="B71" s="162" t="s">
        <v>173</v>
      </c>
      <c r="C71" s="85" t="s">
        <v>11</v>
      </c>
      <c r="D71" s="47">
        <f t="shared" si="7"/>
        <v>2</v>
      </c>
      <c r="E71" s="314"/>
      <c r="F71" s="307">
        <f t="shared" ref="F71" si="8">D71*E71</f>
        <v>0</v>
      </c>
    </row>
    <row r="72" spans="1:10">
      <c r="A72" s="33"/>
      <c r="B72" s="162" t="s">
        <v>175</v>
      </c>
      <c r="C72" s="85" t="s">
        <v>11</v>
      </c>
      <c r="D72" s="47">
        <f t="shared" si="7"/>
        <v>0</v>
      </c>
      <c r="E72" s="314"/>
      <c r="F72" s="307">
        <f>D72*E72</f>
        <v>0</v>
      </c>
    </row>
    <row r="73" spans="1:10">
      <c r="A73" s="33"/>
      <c r="B73" s="162" t="s">
        <v>174</v>
      </c>
      <c r="C73" s="85" t="s">
        <v>11</v>
      </c>
      <c r="D73" s="47">
        <f t="shared" si="7"/>
        <v>0</v>
      </c>
      <c r="E73" s="314"/>
      <c r="F73" s="307">
        <f>D73*E73</f>
        <v>0</v>
      </c>
    </row>
    <row r="74" spans="1:10">
      <c r="A74" s="33"/>
      <c r="B74" s="162"/>
      <c r="D74" s="47"/>
    </row>
    <row r="75" spans="1:10">
      <c r="A75" s="33"/>
      <c r="B75" s="162" t="s">
        <v>177</v>
      </c>
      <c r="D75" s="47"/>
    </row>
    <row r="76" spans="1:10">
      <c r="A76" s="33"/>
      <c r="B76" s="162" t="s">
        <v>178</v>
      </c>
      <c r="C76" s="85" t="s">
        <v>11</v>
      </c>
      <c r="D76" s="47">
        <f t="shared" si="7"/>
        <v>4</v>
      </c>
      <c r="E76" s="314"/>
      <c r="F76" s="307">
        <f>D76*E76</f>
        <v>0</v>
      </c>
    </row>
    <row r="77" spans="1:10">
      <c r="A77" s="33"/>
      <c r="B77" s="162" t="s">
        <v>179</v>
      </c>
      <c r="C77" s="85" t="s">
        <v>11</v>
      </c>
      <c r="D77" s="47">
        <f t="shared" si="7"/>
        <v>0</v>
      </c>
      <c r="E77" s="314"/>
      <c r="F77" s="307">
        <f>D77*E77</f>
        <v>0</v>
      </c>
    </row>
    <row r="78" spans="1:10">
      <c r="A78" s="33"/>
      <c r="B78" s="162"/>
      <c r="D78" s="47"/>
    </row>
    <row r="79" spans="1:10">
      <c r="A79" s="33"/>
      <c r="B79" s="162" t="s">
        <v>176</v>
      </c>
      <c r="D79" s="47"/>
    </row>
    <row r="80" spans="1:10">
      <c r="A80" s="33"/>
      <c r="B80" s="162" t="s">
        <v>180</v>
      </c>
      <c r="C80" s="85" t="s">
        <v>11</v>
      </c>
      <c r="D80" s="47">
        <f t="shared" si="7"/>
        <v>0</v>
      </c>
      <c r="E80" s="314"/>
      <c r="F80" s="307">
        <f t="shared" ref="F80" si="9">D80*E80</f>
        <v>0</v>
      </c>
    </row>
    <row r="81" spans="1:10">
      <c r="A81" s="33"/>
      <c r="B81" s="41"/>
      <c r="C81" s="85"/>
      <c r="D81" s="118"/>
      <c r="E81" s="116"/>
      <c r="F81" s="307"/>
    </row>
    <row r="82" spans="1:10" ht="114.75">
      <c r="A82" s="33">
        <f>+A64+1</f>
        <v>5</v>
      </c>
      <c r="B82" s="203" t="s">
        <v>125</v>
      </c>
      <c r="C82" s="85"/>
      <c r="D82" s="118"/>
      <c r="E82" s="116"/>
      <c r="F82" s="307"/>
    </row>
    <row r="83" spans="1:10">
      <c r="A83" s="33"/>
      <c r="B83" s="45"/>
      <c r="C83" s="85"/>
      <c r="D83" s="118"/>
      <c r="E83" s="116"/>
      <c r="F83" s="307"/>
    </row>
    <row r="84" spans="1:10">
      <c r="A84" s="33"/>
      <c r="B84" s="45" t="s">
        <v>169</v>
      </c>
      <c r="C84" s="85"/>
      <c r="D84" s="47"/>
      <c r="E84" s="160"/>
      <c r="F84" s="319"/>
    </row>
    <row r="85" spans="1:10">
      <c r="A85" s="33"/>
      <c r="B85" s="52" t="s">
        <v>170</v>
      </c>
      <c r="C85" s="85" t="s">
        <v>12</v>
      </c>
      <c r="D85" s="47">
        <f>+'fekalna osnovni podatki'!G11*5</f>
        <v>0</v>
      </c>
      <c r="E85" s="160"/>
      <c r="F85" s="307">
        <f t="shared" ref="F85:F89" si="10">D85*E85</f>
        <v>0</v>
      </c>
      <c r="J85" t="s">
        <v>129</v>
      </c>
    </row>
    <row r="86" spans="1:10">
      <c r="A86" s="33"/>
      <c r="B86" s="162" t="s">
        <v>171</v>
      </c>
      <c r="C86" s="85" t="s">
        <v>12</v>
      </c>
      <c r="D86" s="47">
        <f>+'fekalna osnovni podatki'!G12*5</f>
        <v>390</v>
      </c>
      <c r="E86" s="314"/>
      <c r="F86" s="307">
        <f t="shared" si="10"/>
        <v>0</v>
      </c>
    </row>
    <row r="87" spans="1:10">
      <c r="A87" s="33"/>
      <c r="B87" s="162" t="s">
        <v>172</v>
      </c>
      <c r="C87" s="85" t="s">
        <v>12</v>
      </c>
      <c r="D87" s="47">
        <f>+'fekalna osnovni podatki'!G13*5</f>
        <v>1040</v>
      </c>
      <c r="E87" s="314"/>
      <c r="F87" s="307">
        <f t="shared" si="10"/>
        <v>0</v>
      </c>
      <c r="J87" t="s">
        <v>130</v>
      </c>
    </row>
    <row r="88" spans="1:10">
      <c r="A88" s="33"/>
      <c r="B88" s="162" t="s">
        <v>181</v>
      </c>
      <c r="C88" s="85" t="s">
        <v>12</v>
      </c>
      <c r="D88" s="47">
        <f>+'fekalna osnovni podatki'!G14*5</f>
        <v>260</v>
      </c>
      <c r="E88" s="314"/>
      <c r="F88" s="307">
        <f t="shared" si="10"/>
        <v>0</v>
      </c>
    </row>
    <row r="89" spans="1:10">
      <c r="A89" s="33"/>
      <c r="B89" s="162" t="s">
        <v>173</v>
      </c>
      <c r="C89" s="85" t="s">
        <v>12</v>
      </c>
      <c r="D89" s="47">
        <f>+'fekalna osnovni podatki'!G15*5</f>
        <v>2505</v>
      </c>
      <c r="E89" s="314"/>
      <c r="F89" s="307">
        <f t="shared" si="10"/>
        <v>0</v>
      </c>
    </row>
    <row r="90" spans="1:10">
      <c r="A90" s="33"/>
      <c r="B90" s="162" t="s">
        <v>175</v>
      </c>
      <c r="C90" s="85" t="s">
        <v>12</v>
      </c>
      <c r="D90" s="47">
        <f>+'fekalna osnovni podatki'!G16*5</f>
        <v>55</v>
      </c>
      <c r="E90" s="314"/>
      <c r="F90" s="307">
        <f>D90*E90</f>
        <v>0</v>
      </c>
    </row>
    <row r="91" spans="1:10">
      <c r="A91" s="33"/>
      <c r="B91" s="162" t="s">
        <v>174</v>
      </c>
      <c r="C91" s="85" t="s">
        <v>12</v>
      </c>
      <c r="D91" s="47">
        <f>+'fekalna osnovni podatki'!G17*5</f>
        <v>0</v>
      </c>
      <c r="E91" s="314"/>
      <c r="F91" s="307">
        <f>D91*E91</f>
        <v>0</v>
      </c>
    </row>
    <row r="92" spans="1:10">
      <c r="A92" s="33"/>
      <c r="B92" s="162"/>
      <c r="D92" s="47"/>
    </row>
    <row r="93" spans="1:10">
      <c r="A93" s="33"/>
      <c r="B93" s="162" t="s">
        <v>177</v>
      </c>
      <c r="D93" s="47"/>
    </row>
    <row r="94" spans="1:10">
      <c r="A94" s="33"/>
      <c r="B94" s="162" t="s">
        <v>178</v>
      </c>
      <c r="C94" s="85" t="s">
        <v>12</v>
      </c>
      <c r="D94" s="47">
        <f>+'fekalna osnovni podatki'!G20*5</f>
        <v>1055</v>
      </c>
      <c r="E94" s="314"/>
      <c r="F94" s="307">
        <f>D94*E94</f>
        <v>0</v>
      </c>
    </row>
    <row r="95" spans="1:10">
      <c r="A95" s="33"/>
      <c r="B95" s="162" t="s">
        <v>179</v>
      </c>
      <c r="C95" s="85" t="s">
        <v>12</v>
      </c>
      <c r="D95" s="47">
        <f>+'fekalna osnovni podatki'!G21*5</f>
        <v>45</v>
      </c>
      <c r="E95" s="314"/>
      <c r="F95" s="307">
        <f>D95*E95</f>
        <v>0</v>
      </c>
    </row>
    <row r="96" spans="1:10">
      <c r="A96" s="33"/>
      <c r="B96" s="162"/>
      <c r="C96" s="85"/>
      <c r="D96" s="47"/>
      <c r="E96" s="160"/>
      <c r="F96" s="307"/>
    </row>
    <row r="97" spans="1:10">
      <c r="A97" s="33"/>
      <c r="B97" s="162" t="s">
        <v>176</v>
      </c>
      <c r="C97" s="85"/>
      <c r="D97" s="47"/>
      <c r="E97" s="160"/>
      <c r="F97" s="307"/>
    </row>
    <row r="98" spans="1:10">
      <c r="A98" s="33"/>
      <c r="B98" s="162" t="s">
        <v>180</v>
      </c>
      <c r="C98" s="85" t="s">
        <v>12</v>
      </c>
      <c r="D98" s="47">
        <f>+'fekalna osnovni podatki'!G24*5</f>
        <v>270</v>
      </c>
      <c r="E98" s="314"/>
      <c r="F98" s="307">
        <f>D98*E98</f>
        <v>0</v>
      </c>
    </row>
    <row r="99" spans="1:10">
      <c r="A99" s="33"/>
      <c r="B99" s="41"/>
      <c r="C99" s="85"/>
      <c r="D99" s="118"/>
      <c r="E99" s="116"/>
      <c r="F99" s="307"/>
    </row>
    <row r="100" spans="1:10" ht="89.25">
      <c r="A100" s="33">
        <f>+A82+1</f>
        <v>6</v>
      </c>
      <c r="B100" s="203" t="s">
        <v>126</v>
      </c>
      <c r="C100" s="85"/>
      <c r="D100" s="118"/>
      <c r="E100" s="116"/>
      <c r="F100" s="307"/>
    </row>
    <row r="101" spans="1:10">
      <c r="A101" s="33"/>
      <c r="B101" s="45"/>
      <c r="C101" s="85"/>
      <c r="D101" s="118"/>
      <c r="E101" s="116"/>
      <c r="F101" s="307"/>
      <c r="J101" t="s">
        <v>131</v>
      </c>
    </row>
    <row r="102" spans="1:10">
      <c r="A102" s="33"/>
      <c r="B102" s="45" t="s">
        <v>169</v>
      </c>
      <c r="C102" s="85"/>
      <c r="D102" s="47"/>
      <c r="E102" s="160"/>
      <c r="F102" s="319"/>
    </row>
    <row r="103" spans="1:10">
      <c r="A103" s="33"/>
      <c r="B103" s="52" t="s">
        <v>170</v>
      </c>
      <c r="C103" s="85" t="s">
        <v>10</v>
      </c>
      <c r="D103" s="47">
        <f>+INT(D85/20)</f>
        <v>0</v>
      </c>
      <c r="E103" s="160"/>
      <c r="F103" s="307">
        <f t="shared" ref="F103:F107" si="11">D103*E103</f>
        <v>0</v>
      </c>
      <c r="J103" t="s">
        <v>132</v>
      </c>
    </row>
    <row r="104" spans="1:10">
      <c r="A104" s="33"/>
      <c r="B104" s="162" t="s">
        <v>171</v>
      </c>
      <c r="C104" s="85" t="s">
        <v>10</v>
      </c>
      <c r="D104" s="47">
        <f>+INT(D86/20)</f>
        <v>19</v>
      </c>
      <c r="E104" s="314"/>
      <c r="F104" s="307">
        <f t="shared" si="11"/>
        <v>0</v>
      </c>
    </row>
    <row r="105" spans="1:10">
      <c r="A105" s="33"/>
      <c r="B105" s="162" t="s">
        <v>172</v>
      </c>
      <c r="C105" s="85" t="s">
        <v>10</v>
      </c>
      <c r="D105" s="47">
        <f t="shared" ref="D105:D116" si="12">+INT(D87/20)</f>
        <v>52</v>
      </c>
      <c r="E105" s="314"/>
      <c r="F105" s="307">
        <f t="shared" si="11"/>
        <v>0</v>
      </c>
    </row>
    <row r="106" spans="1:10">
      <c r="A106" s="33"/>
      <c r="B106" s="162" t="s">
        <v>181</v>
      </c>
      <c r="C106" s="85" t="s">
        <v>10</v>
      </c>
      <c r="D106" s="47">
        <f t="shared" si="12"/>
        <v>13</v>
      </c>
      <c r="E106" s="314"/>
      <c r="F106" s="307">
        <f t="shared" si="11"/>
        <v>0</v>
      </c>
    </row>
    <row r="107" spans="1:10">
      <c r="A107" s="33"/>
      <c r="B107" s="162" t="s">
        <v>173</v>
      </c>
      <c r="C107" s="85" t="s">
        <v>10</v>
      </c>
      <c r="D107" s="47">
        <f t="shared" si="12"/>
        <v>125</v>
      </c>
      <c r="E107" s="314"/>
      <c r="F107" s="307">
        <f t="shared" si="11"/>
        <v>0</v>
      </c>
    </row>
    <row r="108" spans="1:10">
      <c r="A108" s="33"/>
      <c r="B108" s="162" t="s">
        <v>175</v>
      </c>
      <c r="C108" s="85" t="s">
        <v>10</v>
      </c>
      <c r="D108" s="47">
        <f t="shared" si="12"/>
        <v>2</v>
      </c>
      <c r="E108" s="314"/>
      <c r="F108" s="307">
        <f>D108*E108</f>
        <v>0</v>
      </c>
    </row>
    <row r="109" spans="1:10">
      <c r="A109" s="33"/>
      <c r="B109" s="162" t="s">
        <v>174</v>
      </c>
      <c r="C109" s="85" t="s">
        <v>10</v>
      </c>
      <c r="D109" s="47">
        <f t="shared" si="12"/>
        <v>0</v>
      </c>
      <c r="E109" s="314"/>
      <c r="F109" s="307">
        <f>D109*E109</f>
        <v>0</v>
      </c>
    </row>
    <row r="110" spans="1:10">
      <c r="A110" s="33"/>
      <c r="B110" s="162"/>
      <c r="D110" s="47"/>
      <c r="E110" s="314"/>
    </row>
    <row r="111" spans="1:10">
      <c r="A111" s="33"/>
      <c r="B111" s="162" t="s">
        <v>177</v>
      </c>
      <c r="D111" s="47"/>
      <c r="E111" s="314"/>
    </row>
    <row r="112" spans="1:10">
      <c r="A112" s="33"/>
      <c r="B112" s="162" t="s">
        <v>178</v>
      </c>
      <c r="C112" s="85" t="s">
        <v>10</v>
      </c>
      <c r="D112" s="47">
        <f t="shared" si="12"/>
        <v>52</v>
      </c>
      <c r="E112" s="314"/>
      <c r="F112" s="307">
        <f>D112*E112</f>
        <v>0</v>
      </c>
    </row>
    <row r="113" spans="1:10">
      <c r="A113" s="33"/>
      <c r="B113" s="162" t="s">
        <v>179</v>
      </c>
      <c r="C113" s="85" t="s">
        <v>10</v>
      </c>
      <c r="D113" s="47">
        <f t="shared" si="12"/>
        <v>2</v>
      </c>
      <c r="E113" s="314"/>
      <c r="F113" s="307">
        <f>D113*E113</f>
        <v>0</v>
      </c>
    </row>
    <row r="114" spans="1:10">
      <c r="A114" s="33"/>
      <c r="B114" s="162"/>
      <c r="D114" s="47"/>
      <c r="E114" s="314"/>
    </row>
    <row r="115" spans="1:10">
      <c r="A115" s="33"/>
      <c r="B115" s="162" t="s">
        <v>176</v>
      </c>
      <c r="C115" s="85"/>
      <c r="D115" s="47"/>
      <c r="E115" s="314"/>
      <c r="F115" s="307"/>
    </row>
    <row r="116" spans="1:10">
      <c r="A116" s="33"/>
      <c r="B116" s="162" t="s">
        <v>180</v>
      </c>
      <c r="C116" s="85" t="s">
        <v>10</v>
      </c>
      <c r="D116" s="47">
        <f t="shared" si="12"/>
        <v>13</v>
      </c>
      <c r="E116" s="314"/>
      <c r="F116" s="307">
        <f>D116*E116</f>
        <v>0</v>
      </c>
    </row>
    <row r="117" spans="1:10">
      <c r="A117" s="33"/>
      <c r="B117" s="41"/>
      <c r="C117" s="85"/>
      <c r="D117" s="118"/>
      <c r="E117" s="116"/>
      <c r="F117" s="307"/>
    </row>
    <row r="118" spans="1:10" ht="127.5">
      <c r="A118" s="33">
        <f>+A100+1</f>
        <v>7</v>
      </c>
      <c r="B118" s="43" t="s">
        <v>46</v>
      </c>
      <c r="C118" s="86"/>
      <c r="D118" s="107"/>
      <c r="E118" s="108"/>
      <c r="F118" s="307"/>
    </row>
    <row r="119" spans="1:10">
      <c r="A119" s="33"/>
      <c r="B119" s="45"/>
      <c r="C119" s="85"/>
      <c r="D119" s="118"/>
      <c r="E119" s="116"/>
      <c r="F119" s="307"/>
    </row>
    <row r="120" spans="1:10">
      <c r="A120" s="33"/>
      <c r="B120" s="45" t="s">
        <v>169</v>
      </c>
      <c r="C120" s="85"/>
      <c r="D120" s="47"/>
      <c r="E120" s="160"/>
      <c r="F120" s="319"/>
    </row>
    <row r="121" spans="1:10">
      <c r="A121" s="33"/>
      <c r="B121" s="52" t="s">
        <v>170</v>
      </c>
      <c r="C121" s="86" t="s">
        <v>11</v>
      </c>
      <c r="D121" s="47">
        <v>1</v>
      </c>
      <c r="E121" s="160"/>
      <c r="F121" s="307">
        <f t="shared" ref="F121:F125" si="13">D121*E121</f>
        <v>0</v>
      </c>
    </row>
    <row r="122" spans="1:10">
      <c r="A122" s="33"/>
      <c r="B122" s="162" t="s">
        <v>171</v>
      </c>
      <c r="C122" s="86" t="s">
        <v>11</v>
      </c>
      <c r="D122" s="47">
        <v>3</v>
      </c>
      <c r="E122" s="314"/>
      <c r="F122" s="307">
        <f t="shared" si="13"/>
        <v>0</v>
      </c>
      <c r="J122" t="s">
        <v>155</v>
      </c>
    </row>
    <row r="123" spans="1:10">
      <c r="A123" s="33"/>
      <c r="B123" s="162" t="s">
        <v>172</v>
      </c>
      <c r="C123" s="86" t="s">
        <v>11</v>
      </c>
      <c r="D123" s="47">
        <v>6</v>
      </c>
      <c r="E123" s="314"/>
      <c r="F123" s="307">
        <f t="shared" si="13"/>
        <v>0</v>
      </c>
    </row>
    <row r="124" spans="1:10">
      <c r="A124" s="33"/>
      <c r="B124" s="162" t="s">
        <v>181</v>
      </c>
      <c r="C124" s="86" t="s">
        <v>11</v>
      </c>
      <c r="D124" s="47">
        <v>1</v>
      </c>
      <c r="E124" s="314"/>
      <c r="F124" s="307">
        <f t="shared" si="13"/>
        <v>0</v>
      </c>
    </row>
    <row r="125" spans="1:10">
      <c r="A125" s="33"/>
      <c r="B125" s="162" t="s">
        <v>173</v>
      </c>
      <c r="C125" s="86" t="s">
        <v>11</v>
      </c>
      <c r="D125" s="47">
        <v>1</v>
      </c>
      <c r="E125" s="314"/>
      <c r="F125" s="307">
        <f t="shared" si="13"/>
        <v>0</v>
      </c>
    </row>
    <row r="126" spans="1:10">
      <c r="A126" s="33"/>
      <c r="B126" s="162" t="s">
        <v>175</v>
      </c>
      <c r="C126" s="86" t="s">
        <v>11</v>
      </c>
      <c r="D126" s="47">
        <v>1</v>
      </c>
      <c r="E126" s="314"/>
      <c r="F126" s="307">
        <f>D126*E126</f>
        <v>0</v>
      </c>
    </row>
    <row r="127" spans="1:10">
      <c r="A127" s="33"/>
      <c r="B127" s="162" t="s">
        <v>174</v>
      </c>
      <c r="C127" s="86" t="s">
        <v>11</v>
      </c>
      <c r="D127" s="47">
        <v>1</v>
      </c>
      <c r="E127" s="314"/>
      <c r="F127" s="307">
        <f>D127*E127</f>
        <v>0</v>
      </c>
    </row>
    <row r="128" spans="1:10">
      <c r="A128" s="33"/>
      <c r="B128" s="162"/>
      <c r="E128" s="314"/>
    </row>
    <row r="129" spans="1:10">
      <c r="A129" s="33"/>
      <c r="B129" s="162" t="s">
        <v>177</v>
      </c>
      <c r="E129" s="314"/>
    </row>
    <row r="130" spans="1:10">
      <c r="A130" s="33"/>
      <c r="B130" s="162" t="s">
        <v>178</v>
      </c>
      <c r="C130" s="86" t="s">
        <v>11</v>
      </c>
      <c r="D130" s="47">
        <v>1</v>
      </c>
      <c r="E130" s="314"/>
      <c r="F130" s="307">
        <f>D130*E130</f>
        <v>0</v>
      </c>
    </row>
    <row r="131" spans="1:10">
      <c r="A131" s="33"/>
      <c r="B131" s="162" t="s">
        <v>179</v>
      </c>
      <c r="C131" s="86" t="s">
        <v>11</v>
      </c>
      <c r="D131" s="47">
        <v>1</v>
      </c>
      <c r="E131" s="314"/>
      <c r="F131" s="307">
        <f>D131*E131</f>
        <v>0</v>
      </c>
    </row>
    <row r="132" spans="1:10">
      <c r="A132" s="33"/>
      <c r="B132" s="162"/>
      <c r="E132" s="314"/>
    </row>
    <row r="133" spans="1:10">
      <c r="A133" s="33"/>
      <c r="B133" s="162" t="s">
        <v>176</v>
      </c>
      <c r="E133" s="314"/>
    </row>
    <row r="134" spans="1:10">
      <c r="A134" s="33"/>
      <c r="B134" s="162" t="s">
        <v>180</v>
      </c>
      <c r="C134" s="86" t="s">
        <v>11</v>
      </c>
      <c r="D134" s="47">
        <v>1</v>
      </c>
      <c r="E134" s="314"/>
      <c r="F134" s="307">
        <f>D134*E134</f>
        <v>0</v>
      </c>
    </row>
    <row r="135" spans="1:10">
      <c r="A135" s="33"/>
      <c r="B135" s="43"/>
      <c r="C135" s="86"/>
      <c r="D135" s="107"/>
      <c r="E135" s="108"/>
      <c r="F135" s="109"/>
    </row>
    <row r="136" spans="1:10" ht="153">
      <c r="A136" s="33">
        <f>+A118+1</f>
        <v>8</v>
      </c>
      <c r="B136" s="43" t="s">
        <v>68</v>
      </c>
      <c r="C136" s="82"/>
      <c r="D136" s="107"/>
      <c r="E136" s="108"/>
      <c r="F136" s="307"/>
    </row>
    <row r="137" spans="1:10" ht="9" customHeight="1">
      <c r="A137" s="33"/>
      <c r="B137" s="45"/>
      <c r="C137" s="85"/>
      <c r="D137" s="118"/>
      <c r="E137" s="116"/>
      <c r="F137" s="307"/>
    </row>
    <row r="138" spans="1:10">
      <c r="A138" s="33"/>
      <c r="B138" s="45" t="s">
        <v>169</v>
      </c>
      <c r="C138" s="85"/>
      <c r="D138" s="47"/>
      <c r="E138" s="160"/>
      <c r="F138" s="319"/>
    </row>
    <row r="139" spans="1:10">
      <c r="A139" s="33"/>
      <c r="B139" s="52" t="s">
        <v>170</v>
      </c>
      <c r="C139" s="82" t="s">
        <v>12</v>
      </c>
      <c r="D139" s="47">
        <v>1</v>
      </c>
      <c r="E139" s="160"/>
      <c r="F139" s="307">
        <f t="shared" ref="F139:F143" si="14">D139*E139</f>
        <v>0</v>
      </c>
    </row>
    <row r="140" spans="1:10">
      <c r="A140" s="33"/>
      <c r="B140" s="162" t="s">
        <v>171</v>
      </c>
      <c r="C140" s="82" t="s">
        <v>12</v>
      </c>
      <c r="D140" s="47">
        <v>1</v>
      </c>
      <c r="E140" s="314"/>
      <c r="F140" s="307">
        <f t="shared" si="14"/>
        <v>0</v>
      </c>
    </row>
    <row r="141" spans="1:10">
      <c r="A141" s="33"/>
      <c r="B141" s="162" t="s">
        <v>172</v>
      </c>
      <c r="C141" s="82" t="s">
        <v>12</v>
      </c>
      <c r="D141" s="47">
        <v>1</v>
      </c>
      <c r="E141" s="314"/>
      <c r="F141" s="307">
        <f t="shared" si="14"/>
        <v>0</v>
      </c>
      <c r="J141" t="s">
        <v>155</v>
      </c>
    </row>
    <row r="142" spans="1:10">
      <c r="A142" s="33"/>
      <c r="B142" s="162" t="s">
        <v>181</v>
      </c>
      <c r="C142" s="82" t="s">
        <v>12</v>
      </c>
      <c r="D142" s="47">
        <v>1</v>
      </c>
      <c r="E142" s="314"/>
      <c r="F142" s="307">
        <f t="shared" si="14"/>
        <v>0</v>
      </c>
    </row>
    <row r="143" spans="1:10">
      <c r="A143" s="33"/>
      <c r="B143" s="162" t="s">
        <v>173</v>
      </c>
      <c r="C143" s="82" t="s">
        <v>12</v>
      </c>
      <c r="D143" s="47">
        <v>1</v>
      </c>
      <c r="E143" s="314"/>
      <c r="F143" s="307">
        <f t="shared" si="14"/>
        <v>0</v>
      </c>
    </row>
    <row r="144" spans="1:10">
      <c r="A144" s="33"/>
      <c r="B144" s="162" t="s">
        <v>175</v>
      </c>
      <c r="C144" s="82" t="s">
        <v>12</v>
      </c>
      <c r="D144" s="47">
        <v>1</v>
      </c>
      <c r="E144" s="314"/>
      <c r="F144" s="307">
        <f>D144*E144</f>
        <v>0</v>
      </c>
    </row>
    <row r="145" spans="1:6">
      <c r="A145" s="33"/>
      <c r="B145" s="162" t="s">
        <v>174</v>
      </c>
      <c r="C145" s="82" t="s">
        <v>12</v>
      </c>
      <c r="D145" s="47">
        <v>1</v>
      </c>
      <c r="E145" s="314"/>
      <c r="F145" s="307">
        <f>D145*E145</f>
        <v>0</v>
      </c>
    </row>
    <row r="146" spans="1:6" ht="10.5" customHeight="1">
      <c r="A146" s="33"/>
      <c r="B146" s="162"/>
      <c r="E146" s="314"/>
    </row>
    <row r="147" spans="1:6">
      <c r="A147" s="33"/>
      <c r="B147" s="162" t="s">
        <v>177</v>
      </c>
      <c r="E147" s="314"/>
    </row>
    <row r="148" spans="1:6">
      <c r="A148" s="33"/>
      <c r="B148" s="162" t="s">
        <v>178</v>
      </c>
      <c r="C148" s="82" t="s">
        <v>12</v>
      </c>
      <c r="D148" s="47">
        <v>1</v>
      </c>
      <c r="E148" s="314"/>
      <c r="F148" s="307">
        <f>D148*E148</f>
        <v>0</v>
      </c>
    </row>
    <row r="149" spans="1:6">
      <c r="A149" s="33"/>
      <c r="B149" s="162" t="s">
        <v>179</v>
      </c>
      <c r="C149" s="82" t="s">
        <v>12</v>
      </c>
      <c r="D149" s="47">
        <v>1</v>
      </c>
      <c r="E149" s="314"/>
      <c r="F149" s="307">
        <f>D149*E149</f>
        <v>0</v>
      </c>
    </row>
    <row r="150" spans="1:6">
      <c r="A150" s="33"/>
      <c r="B150" s="162"/>
      <c r="E150" s="314"/>
    </row>
    <row r="151" spans="1:6">
      <c r="A151" s="33"/>
      <c r="B151" s="162" t="s">
        <v>176</v>
      </c>
      <c r="E151" s="314"/>
    </row>
    <row r="152" spans="1:6">
      <c r="A152" s="33"/>
      <c r="B152" s="162" t="s">
        <v>180</v>
      </c>
      <c r="C152" s="82" t="s">
        <v>12</v>
      </c>
      <c r="D152" s="47">
        <v>1</v>
      </c>
      <c r="E152" s="314"/>
      <c r="F152" s="307">
        <f>D152*E152</f>
        <v>0</v>
      </c>
    </row>
    <row r="153" spans="1:6">
      <c r="A153" s="33"/>
      <c r="B153" s="20"/>
      <c r="C153" s="82"/>
      <c r="D153" s="107"/>
      <c r="E153" s="108"/>
      <c r="F153" s="307"/>
    </row>
    <row r="154" spans="1:6" ht="153">
      <c r="A154" s="33">
        <f>+A136+1</f>
        <v>9</v>
      </c>
      <c r="B154" s="43" t="s">
        <v>47</v>
      </c>
      <c r="C154" s="82"/>
      <c r="D154" s="107"/>
      <c r="E154" s="108"/>
      <c r="F154" s="307"/>
    </row>
    <row r="155" spans="1:6">
      <c r="A155" s="33"/>
      <c r="B155" s="45"/>
      <c r="C155" s="85"/>
      <c r="D155" s="118"/>
      <c r="E155" s="116"/>
      <c r="F155" s="307"/>
    </row>
    <row r="156" spans="1:6">
      <c r="A156" s="33"/>
      <c r="B156" s="45" t="s">
        <v>169</v>
      </c>
      <c r="C156" s="85"/>
      <c r="D156" s="47"/>
      <c r="E156" s="160"/>
      <c r="F156" s="319"/>
    </row>
    <row r="157" spans="1:6">
      <c r="A157" s="33"/>
      <c r="B157" s="52" t="s">
        <v>170</v>
      </c>
      <c r="C157" s="82" t="s">
        <v>12</v>
      </c>
      <c r="D157" s="47">
        <f>+'fekalna osnovni podatki'!E11*4</f>
        <v>1608</v>
      </c>
      <c r="E157" s="160"/>
      <c r="F157" s="307">
        <f t="shared" ref="F157:F161" si="15">D157*E157</f>
        <v>0</v>
      </c>
    </row>
    <row r="158" spans="1:6">
      <c r="A158" s="33"/>
      <c r="B158" s="162" t="s">
        <v>171</v>
      </c>
      <c r="C158" s="82" t="s">
        <v>12</v>
      </c>
      <c r="D158" s="47">
        <f>+'fekalna osnovni podatki'!E12*4</f>
        <v>8</v>
      </c>
      <c r="E158" s="314"/>
      <c r="F158" s="307">
        <f t="shared" si="15"/>
        <v>0</v>
      </c>
    </row>
    <row r="159" spans="1:6">
      <c r="A159" s="33"/>
      <c r="B159" s="162" t="s">
        <v>172</v>
      </c>
      <c r="C159" s="82" t="s">
        <v>12</v>
      </c>
      <c r="D159" s="47">
        <f>+'fekalna osnovni podatki'!E13*4</f>
        <v>168</v>
      </c>
      <c r="E159" s="314"/>
      <c r="F159" s="307">
        <f t="shared" si="15"/>
        <v>0</v>
      </c>
    </row>
    <row r="160" spans="1:6">
      <c r="A160" s="33"/>
      <c r="B160" s="162" t="s">
        <v>181</v>
      </c>
      <c r="C160" s="82" t="s">
        <v>12</v>
      </c>
      <c r="D160" s="47">
        <f>+'fekalna osnovni podatki'!E14*4</f>
        <v>368</v>
      </c>
      <c r="E160" s="314"/>
      <c r="F160" s="307">
        <f t="shared" si="15"/>
        <v>0</v>
      </c>
    </row>
    <row r="161" spans="1:6">
      <c r="A161" s="33"/>
      <c r="B161" s="162" t="s">
        <v>173</v>
      </c>
      <c r="C161" s="82" t="s">
        <v>12</v>
      </c>
      <c r="D161" s="47">
        <f>+'fekalna osnovni podatki'!E15*4</f>
        <v>0</v>
      </c>
      <c r="E161" s="314"/>
      <c r="F161" s="307">
        <f t="shared" si="15"/>
        <v>0</v>
      </c>
    </row>
    <row r="162" spans="1:6">
      <c r="A162" s="33"/>
      <c r="B162" s="162" t="s">
        <v>175</v>
      </c>
      <c r="C162" s="82" t="s">
        <v>12</v>
      </c>
      <c r="D162" s="47">
        <f>+'fekalna osnovni podatki'!E16*4</f>
        <v>0</v>
      </c>
      <c r="E162" s="314"/>
      <c r="F162" s="307">
        <f>D162*E162</f>
        <v>0</v>
      </c>
    </row>
    <row r="163" spans="1:6">
      <c r="A163" s="33"/>
      <c r="B163" s="162" t="s">
        <v>174</v>
      </c>
      <c r="C163" s="82" t="s">
        <v>12</v>
      </c>
      <c r="D163" s="47">
        <f>+'fekalna osnovni podatki'!E17*4</f>
        <v>0</v>
      </c>
      <c r="E163" s="314"/>
      <c r="F163" s="307">
        <f>D163*E163</f>
        <v>0</v>
      </c>
    </row>
    <row r="164" spans="1:6">
      <c r="A164" s="33"/>
      <c r="B164" s="162"/>
      <c r="D164" s="47"/>
      <c r="E164" s="314"/>
    </row>
    <row r="165" spans="1:6">
      <c r="A165" s="33"/>
      <c r="B165" s="162" t="s">
        <v>177</v>
      </c>
      <c r="D165" s="47"/>
      <c r="E165" s="314"/>
    </row>
    <row r="166" spans="1:6">
      <c r="A166" s="33"/>
      <c r="B166" s="162" t="s">
        <v>178</v>
      </c>
      <c r="C166" s="82" t="s">
        <v>12</v>
      </c>
      <c r="D166" s="47">
        <f>+'fekalna osnovni podatki'!E20*4</f>
        <v>240</v>
      </c>
      <c r="E166" s="314"/>
      <c r="F166" s="307">
        <f>D166*E166</f>
        <v>0</v>
      </c>
    </row>
    <row r="167" spans="1:6">
      <c r="A167" s="33"/>
      <c r="B167" s="162" t="s">
        <v>179</v>
      </c>
      <c r="C167" s="82" t="s">
        <v>12</v>
      </c>
      <c r="D167" s="47">
        <f>+'fekalna osnovni podatki'!E21*4</f>
        <v>292</v>
      </c>
      <c r="E167" s="314"/>
      <c r="F167" s="307">
        <f>D167*E167</f>
        <v>0</v>
      </c>
    </row>
    <row r="168" spans="1:6">
      <c r="A168" s="33"/>
      <c r="B168" s="162"/>
      <c r="D168" s="47"/>
      <c r="E168" s="314"/>
    </row>
    <row r="169" spans="1:6">
      <c r="A169" s="33"/>
      <c r="B169" s="162" t="s">
        <v>176</v>
      </c>
      <c r="C169" s="82"/>
      <c r="D169" s="47"/>
      <c r="E169" s="314"/>
      <c r="F169" s="307"/>
    </row>
    <row r="170" spans="1:6">
      <c r="A170" s="33"/>
      <c r="B170" s="162" t="s">
        <v>180</v>
      </c>
      <c r="C170" s="82" t="s">
        <v>12</v>
      </c>
      <c r="D170" s="47">
        <f>+'fekalna osnovni podatki'!E24*4</f>
        <v>0</v>
      </c>
      <c r="E170" s="314"/>
      <c r="F170" s="307">
        <f>D170*E170</f>
        <v>0</v>
      </c>
    </row>
    <row r="171" spans="1:6">
      <c r="A171" s="33"/>
      <c r="B171" s="52"/>
      <c r="C171" s="82"/>
      <c r="D171" s="107"/>
      <c r="E171" s="108"/>
      <c r="F171" s="307"/>
    </row>
    <row r="172" spans="1:6" ht="127.5">
      <c r="A172" s="33">
        <f>+A154+1</f>
        <v>10</v>
      </c>
      <c r="B172" s="153" t="s">
        <v>83</v>
      </c>
      <c r="C172" s="189"/>
      <c r="D172" s="151"/>
      <c r="E172" s="152"/>
      <c r="F172" s="307"/>
    </row>
    <row r="173" spans="1:6">
      <c r="A173" s="33"/>
      <c r="B173" s="153"/>
      <c r="C173" s="189"/>
      <c r="D173" s="151"/>
      <c r="E173" s="152"/>
      <c r="F173" s="307"/>
    </row>
    <row r="174" spans="1:6">
      <c r="A174" s="33"/>
      <c r="B174" s="45" t="s">
        <v>169</v>
      </c>
      <c r="C174" s="85"/>
      <c r="D174" s="47"/>
      <c r="E174" s="160"/>
      <c r="F174" s="319"/>
    </row>
    <row r="175" spans="1:6" ht="12.75" customHeight="1">
      <c r="A175" s="33"/>
      <c r="B175" s="52" t="s">
        <v>170</v>
      </c>
      <c r="C175" s="82" t="s">
        <v>14</v>
      </c>
      <c r="D175" s="47">
        <v>0</v>
      </c>
      <c r="E175" s="160"/>
      <c r="F175" s="307">
        <f t="shared" ref="F175:F179" si="16">D175*E175</f>
        <v>0</v>
      </c>
    </row>
    <row r="176" spans="1:6" ht="12.75" customHeight="1">
      <c r="A176" s="33"/>
      <c r="B176" s="162" t="s">
        <v>171</v>
      </c>
      <c r="C176" s="82" t="s">
        <v>14</v>
      </c>
      <c r="D176" s="47">
        <v>10</v>
      </c>
      <c r="E176" s="314"/>
      <c r="F176" s="307">
        <f t="shared" si="16"/>
        <v>0</v>
      </c>
    </row>
    <row r="177" spans="1:10" ht="12.75" customHeight="1">
      <c r="A177" s="33"/>
      <c r="B177" s="162" t="s">
        <v>172</v>
      </c>
      <c r="C177" s="82" t="s">
        <v>14</v>
      </c>
      <c r="D177" s="47">
        <v>10</v>
      </c>
      <c r="E177" s="314"/>
      <c r="F177" s="307">
        <f t="shared" si="16"/>
        <v>0</v>
      </c>
      <c r="J177" t="s">
        <v>182</v>
      </c>
    </row>
    <row r="178" spans="1:10" ht="12.75" customHeight="1">
      <c r="A178" s="33"/>
      <c r="B178" s="162" t="s">
        <v>181</v>
      </c>
      <c r="C178" s="82" t="s">
        <v>14</v>
      </c>
      <c r="D178" s="47">
        <v>10</v>
      </c>
      <c r="E178" s="314"/>
      <c r="F178" s="307">
        <f t="shared" si="16"/>
        <v>0</v>
      </c>
    </row>
    <row r="179" spans="1:10" ht="12.75" customHeight="1">
      <c r="A179" s="33"/>
      <c r="B179" s="162" t="s">
        <v>173</v>
      </c>
      <c r="C179" s="82" t="s">
        <v>14</v>
      </c>
      <c r="D179" s="47">
        <v>10</v>
      </c>
      <c r="E179" s="314"/>
      <c r="F179" s="307">
        <f t="shared" si="16"/>
        <v>0</v>
      </c>
    </row>
    <row r="180" spans="1:10" ht="12.75" customHeight="1">
      <c r="A180" s="33"/>
      <c r="B180" s="162" t="s">
        <v>175</v>
      </c>
      <c r="C180" s="82" t="s">
        <v>14</v>
      </c>
      <c r="D180" s="47">
        <v>0</v>
      </c>
      <c r="E180" s="314"/>
      <c r="F180" s="307">
        <f>D180*E180</f>
        <v>0</v>
      </c>
    </row>
    <row r="181" spans="1:10" ht="12.75" customHeight="1">
      <c r="A181" s="33"/>
      <c r="B181" s="162" t="s">
        <v>174</v>
      </c>
      <c r="C181" s="82" t="s">
        <v>14</v>
      </c>
      <c r="D181" s="47">
        <f>+'fekalna osnovni podatki'!E32*4</f>
        <v>0</v>
      </c>
      <c r="E181" s="314"/>
      <c r="F181" s="307">
        <f>D181*E181</f>
        <v>0</v>
      </c>
    </row>
    <row r="182" spans="1:10" ht="12.75" customHeight="1">
      <c r="A182" s="33"/>
      <c r="B182" s="162"/>
      <c r="E182" s="314"/>
    </row>
    <row r="183" spans="1:10" ht="12.75" customHeight="1">
      <c r="A183" s="33"/>
      <c r="B183" s="162" t="s">
        <v>177</v>
      </c>
      <c r="E183" s="314"/>
    </row>
    <row r="184" spans="1:10" ht="12.75" customHeight="1">
      <c r="A184" s="33"/>
      <c r="B184" s="162" t="s">
        <v>178</v>
      </c>
      <c r="C184" s="82" t="s">
        <v>14</v>
      </c>
      <c r="D184" s="47">
        <v>10</v>
      </c>
      <c r="E184" s="314"/>
      <c r="F184" s="307">
        <f>D184*E184</f>
        <v>0</v>
      </c>
    </row>
    <row r="185" spans="1:10" ht="12.75" customHeight="1">
      <c r="A185" s="33"/>
      <c r="B185" s="162" t="s">
        <v>179</v>
      </c>
      <c r="C185" s="82" t="s">
        <v>14</v>
      </c>
      <c r="D185" s="47">
        <v>0</v>
      </c>
      <c r="E185" s="314"/>
      <c r="F185" s="307">
        <f>D185*E185</f>
        <v>0</v>
      </c>
    </row>
    <row r="186" spans="1:10" ht="12.75" customHeight="1">
      <c r="A186" s="33"/>
      <c r="B186" s="162"/>
      <c r="E186" s="314"/>
    </row>
    <row r="187" spans="1:10" ht="12.75" customHeight="1">
      <c r="A187" s="33"/>
      <c r="B187" s="162" t="s">
        <v>176</v>
      </c>
      <c r="E187" s="314"/>
    </row>
    <row r="188" spans="1:10" ht="12.75" customHeight="1">
      <c r="A188" s="33"/>
      <c r="B188" s="162" t="s">
        <v>180</v>
      </c>
      <c r="C188" s="82" t="s">
        <v>14</v>
      </c>
      <c r="D188" s="47">
        <v>0</v>
      </c>
      <c r="E188" s="314"/>
      <c r="F188" s="307">
        <f>D188*E188</f>
        <v>0</v>
      </c>
    </row>
    <row r="189" spans="1:10" ht="12.75" customHeight="1">
      <c r="A189" s="33"/>
      <c r="B189" s="52"/>
      <c r="C189" s="82"/>
      <c r="D189" s="107"/>
      <c r="E189" s="108"/>
      <c r="F189" s="307"/>
    </row>
    <row r="190" spans="1:10" ht="12.75" customHeight="1">
      <c r="A190" s="33"/>
      <c r="B190" s="52" t="s">
        <v>86</v>
      </c>
      <c r="C190" s="82"/>
      <c r="D190" s="107"/>
      <c r="E190" s="108"/>
      <c r="F190" s="307"/>
    </row>
    <row r="191" spans="1:10" ht="12.75" customHeight="1">
      <c r="A191" s="33"/>
      <c r="B191" s="52"/>
      <c r="C191" s="82"/>
      <c r="D191" s="107"/>
      <c r="E191" s="108"/>
      <c r="F191" s="307"/>
    </row>
    <row r="192" spans="1:10" ht="12.75" customHeight="1">
      <c r="A192" s="33"/>
      <c r="B192" s="45" t="s">
        <v>169</v>
      </c>
      <c r="C192" s="85"/>
      <c r="D192" s="47"/>
      <c r="E192" s="160"/>
      <c r="F192" s="319"/>
    </row>
    <row r="193" spans="1:6" ht="12.75" customHeight="1">
      <c r="A193" s="33"/>
      <c r="B193" s="52" t="s">
        <v>170</v>
      </c>
      <c r="C193" s="82"/>
      <c r="D193" s="47"/>
      <c r="E193" s="160"/>
      <c r="F193" s="307">
        <f>+F14+F32+F49+F67+F85+F103+F121+F139+F157+F175</f>
        <v>0</v>
      </c>
    </row>
    <row r="194" spans="1:6" ht="12.75" customHeight="1">
      <c r="A194" s="33"/>
      <c r="B194" s="162" t="s">
        <v>171</v>
      </c>
      <c r="C194" s="82"/>
      <c r="D194" s="47"/>
      <c r="E194" s="160"/>
      <c r="F194" s="307">
        <f t="shared" ref="F194:F206" si="17">+F15+F33+F50+F68+F86+F104+F122+F140+F158+F176</f>
        <v>0</v>
      </c>
    </row>
    <row r="195" spans="1:6" ht="12.75" customHeight="1">
      <c r="A195" s="33"/>
      <c r="B195" s="162" t="s">
        <v>172</v>
      </c>
      <c r="C195" s="82"/>
      <c r="D195" s="47"/>
      <c r="E195" s="160"/>
      <c r="F195" s="307">
        <f t="shared" si="17"/>
        <v>0</v>
      </c>
    </row>
    <row r="196" spans="1:6" ht="12.75" customHeight="1">
      <c r="A196" s="33"/>
      <c r="B196" s="162" t="s">
        <v>181</v>
      </c>
      <c r="C196" s="82"/>
      <c r="D196" s="47"/>
      <c r="E196" s="160"/>
      <c r="F196" s="307">
        <f t="shared" si="17"/>
        <v>0</v>
      </c>
    </row>
    <row r="197" spans="1:6" ht="12.75" customHeight="1">
      <c r="A197" s="33"/>
      <c r="B197" s="162" t="s">
        <v>173</v>
      </c>
      <c r="C197" s="82"/>
      <c r="D197" s="47"/>
      <c r="E197" s="160"/>
      <c r="F197" s="307">
        <f t="shared" si="17"/>
        <v>0</v>
      </c>
    </row>
    <row r="198" spans="1:6" ht="12.75" customHeight="1">
      <c r="A198" s="33"/>
      <c r="B198" s="162" t="s">
        <v>175</v>
      </c>
      <c r="C198" s="85"/>
      <c r="D198" s="47"/>
      <c r="F198" s="307">
        <f t="shared" si="17"/>
        <v>0</v>
      </c>
    </row>
    <row r="199" spans="1:6" ht="12.75" customHeight="1">
      <c r="A199" s="33"/>
      <c r="B199" s="162" t="s">
        <v>174</v>
      </c>
      <c r="C199" s="82"/>
      <c r="D199" s="47"/>
      <c r="E199" s="160"/>
      <c r="F199" s="307">
        <f t="shared" si="17"/>
        <v>0</v>
      </c>
    </row>
    <row r="200" spans="1:6" ht="12.75" customHeight="1">
      <c r="A200" s="33"/>
      <c r="B200" s="162"/>
      <c r="C200" s="82"/>
      <c r="D200" s="47"/>
      <c r="E200" s="160"/>
      <c r="F200" s="307"/>
    </row>
    <row r="201" spans="1:6" ht="12.75" customHeight="1">
      <c r="A201" s="33"/>
      <c r="B201" s="162" t="s">
        <v>177</v>
      </c>
      <c r="C201" s="82"/>
      <c r="D201" s="47"/>
      <c r="E201" s="160"/>
      <c r="F201" s="307"/>
    </row>
    <row r="202" spans="1:6">
      <c r="A202" s="33"/>
      <c r="B202" s="162" t="s">
        <v>178</v>
      </c>
      <c r="C202" s="82"/>
      <c r="D202" s="47"/>
      <c r="E202" s="160"/>
      <c r="F202" s="307">
        <f t="shared" si="17"/>
        <v>0</v>
      </c>
    </row>
    <row r="203" spans="1:6" ht="12.75" customHeight="1">
      <c r="A203" s="33"/>
      <c r="B203" s="162" t="s">
        <v>179</v>
      </c>
      <c r="C203" s="82"/>
      <c r="D203" s="47"/>
      <c r="E203" s="160"/>
      <c r="F203" s="307">
        <f t="shared" si="17"/>
        <v>0</v>
      </c>
    </row>
    <row r="204" spans="1:6">
      <c r="B204" s="162"/>
      <c r="F204" s="307"/>
    </row>
    <row r="205" spans="1:6">
      <c r="B205" s="162" t="s">
        <v>176</v>
      </c>
      <c r="C205" s="89"/>
      <c r="D205" s="111"/>
      <c r="E205" s="112"/>
      <c r="F205" s="307"/>
    </row>
    <row r="206" spans="1:6">
      <c r="B206" s="162" t="s">
        <v>180</v>
      </c>
      <c r="F206" s="307">
        <f t="shared" si="17"/>
        <v>0</v>
      </c>
    </row>
    <row r="207" spans="1:6" ht="12.75" customHeight="1">
      <c r="A207" s="33"/>
      <c r="B207" s="52"/>
      <c r="C207" s="82"/>
      <c r="D207" s="107"/>
      <c r="E207" s="108"/>
      <c r="F207" s="307"/>
    </row>
    <row r="208" spans="1:6" ht="12.75" customHeight="1" thickBot="1">
      <c r="A208" s="243" t="s">
        <v>23</v>
      </c>
      <c r="B208" s="248" t="s">
        <v>24</v>
      </c>
      <c r="C208" s="245"/>
      <c r="D208" s="246"/>
      <c r="E208" s="76" t="s">
        <v>54</v>
      </c>
      <c r="F208" s="76">
        <f>SUM(F193:F206)</f>
        <v>0</v>
      </c>
    </row>
    <row r="209" spans="1:6" ht="15.75" thickTop="1">
      <c r="A209" s="33"/>
      <c r="B209" s="20"/>
      <c r="C209" s="87"/>
      <c r="D209" s="107"/>
      <c r="E209" s="107"/>
      <c r="F209" s="306"/>
    </row>
    <row r="210" spans="1:6">
      <c r="A210" s="33"/>
      <c r="B210" s="20"/>
      <c r="C210" s="87"/>
      <c r="D210" s="107"/>
      <c r="E210" s="107"/>
      <c r="F210" s="306"/>
    </row>
    <row r="211" spans="1:6">
      <c r="A211" s="33"/>
      <c r="B211" s="20"/>
      <c r="C211" s="82"/>
      <c r="D211" s="107"/>
      <c r="E211" s="107"/>
      <c r="F211" s="306"/>
    </row>
    <row r="212" spans="1:6">
      <c r="B212" s="58"/>
      <c r="C212" s="85"/>
      <c r="D212" s="110"/>
      <c r="E212" s="106"/>
      <c r="F212" s="308"/>
    </row>
    <row r="214" spans="1:6">
      <c r="B214" s="48"/>
      <c r="C214" s="89"/>
      <c r="D214" s="111"/>
      <c r="E214" s="112"/>
      <c r="F214" s="307"/>
    </row>
  </sheetData>
  <conditionalFormatting sqref="E14:E188">
    <cfRule type="cellIs" dxfId="7"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80"/>
  <sheetViews>
    <sheetView showZeros="0" zoomScalePageLayoutView="85" workbookViewId="0">
      <selection activeCell="F345" sqref="F345"/>
    </sheetView>
  </sheetViews>
  <sheetFormatPr defaultRowHeight="12.75" customHeight="1"/>
  <cols>
    <col min="1" max="1" width="4.7109375" customWidth="1"/>
    <col min="2" max="2" width="39.85546875" customWidth="1"/>
    <col min="3" max="3" width="4.7109375" style="81" customWidth="1"/>
    <col min="4" max="4" width="12.7109375" style="113" customWidth="1"/>
    <col min="5" max="5" width="11.7109375" style="114" customWidth="1"/>
    <col min="6" max="6" width="12.7109375" style="312" customWidth="1"/>
    <col min="7" max="7" width="13" customWidth="1"/>
    <col min="8" max="8" width="21" style="42" customWidth="1"/>
    <col min="9" max="9" width="15.5703125" style="142" customWidth="1"/>
    <col min="10" max="10" width="12.28515625" hidden="1"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0" ht="12.75" customHeight="1">
      <c r="B1" s="68" t="str">
        <f>+nsl!D18</f>
        <v>IZGRADNJA KANALIZACIJSKEGA SISTEMA NA OBMOČJU</v>
      </c>
    </row>
    <row r="2" spans="1:10" ht="12.75" customHeight="1">
      <c r="B2" s="68" t="str">
        <f>+nsl!D19</f>
        <v>AGLOMERACIJE HRVATINI - KANALIZACIJA FAJTI, BRAGETI</v>
      </c>
    </row>
    <row r="3" spans="1:10" ht="12.75" customHeight="1">
      <c r="B3" s="68" t="str">
        <f>+nsl!D20</f>
        <v>IN HRVATINI OB ITALIJANSKI ŠOLI</v>
      </c>
    </row>
    <row r="4" spans="1:10" ht="12.75" customHeight="1">
      <c r="B4" s="68">
        <f>+nsl!D21</f>
        <v>0</v>
      </c>
    </row>
    <row r="5" spans="1:10" ht="12.75" customHeight="1">
      <c r="B5" s="68" t="str">
        <f>+predD!B5</f>
        <v xml:space="preserve">FEKALNA KANALIZACIJA </v>
      </c>
    </row>
    <row r="6" spans="1:10" ht="12.75" customHeight="1" thickBot="1">
      <c r="B6" s="68"/>
    </row>
    <row r="7" spans="1:10" ht="16.5" thickBot="1">
      <c r="A7" s="22" t="s">
        <v>55</v>
      </c>
      <c r="B7" s="510" t="s">
        <v>65</v>
      </c>
      <c r="C7" s="82"/>
      <c r="D7" s="107"/>
      <c r="E7" s="107"/>
      <c r="F7" s="306"/>
      <c r="H7" s="32"/>
    </row>
    <row r="8" spans="1:10" ht="15.75">
      <c r="A8" s="22"/>
      <c r="B8" s="522"/>
      <c r="C8" s="523"/>
      <c r="D8" s="524"/>
      <c r="E8" s="524"/>
      <c r="F8" s="525"/>
      <c r="G8" s="283"/>
      <c r="H8" s="32"/>
    </row>
    <row r="9" spans="1:10" ht="15.75">
      <c r="A9" s="22"/>
      <c r="B9" s="526" t="s">
        <v>106</v>
      </c>
      <c r="C9" s="523"/>
      <c r="D9" s="524"/>
      <c r="E9" s="524"/>
      <c r="F9" s="525"/>
      <c r="G9" s="283"/>
      <c r="H9" s="32"/>
    </row>
    <row r="10" spans="1:10" ht="15.75">
      <c r="A10" s="22"/>
      <c r="B10" s="526"/>
      <c r="C10" s="523"/>
      <c r="D10" s="524" t="s">
        <v>20</v>
      </c>
      <c r="E10" s="524" t="s">
        <v>107</v>
      </c>
      <c r="F10" s="524" t="s">
        <v>69</v>
      </c>
      <c r="G10" s="527" t="s">
        <v>108</v>
      </c>
      <c r="H10" s="32"/>
    </row>
    <row r="11" spans="1:10" ht="15.75">
      <c r="A11" s="22"/>
      <c r="B11" s="526" t="s">
        <v>169</v>
      </c>
      <c r="C11" s="282"/>
      <c r="D11" s="512"/>
      <c r="E11" s="524"/>
      <c r="F11" s="524"/>
      <c r="G11" s="284"/>
      <c r="H11" s="32"/>
      <c r="J11" t="s">
        <v>154</v>
      </c>
    </row>
    <row r="12" spans="1:10" ht="15.75">
      <c r="A12" s="22"/>
      <c r="B12" s="528" t="s">
        <v>170</v>
      </c>
      <c r="C12" s="282" t="s">
        <v>14</v>
      </c>
      <c r="D12" s="529">
        <v>402</v>
      </c>
      <c r="E12" s="524">
        <v>402</v>
      </c>
      <c r="F12" s="524"/>
      <c r="G12" s="284"/>
      <c r="H12" s="32"/>
    </row>
    <row r="13" spans="1:10" ht="15.75">
      <c r="A13" s="22"/>
      <c r="B13" s="287" t="s">
        <v>171</v>
      </c>
      <c r="C13" s="282" t="s">
        <v>14</v>
      </c>
      <c r="D13" s="529">
        <v>90</v>
      </c>
      <c r="E13" s="524">
        <v>2</v>
      </c>
      <c r="F13" s="524">
        <v>10</v>
      </c>
      <c r="G13" s="284">
        <f t="shared" ref="G13:G25" si="0">+D13-F13-E13</f>
        <v>78</v>
      </c>
      <c r="H13" s="32"/>
    </row>
    <row r="14" spans="1:10" ht="15.75">
      <c r="A14" s="22"/>
      <c r="B14" s="287" t="s">
        <v>172</v>
      </c>
      <c r="C14" s="282" t="s">
        <v>14</v>
      </c>
      <c r="D14" s="529">
        <v>250</v>
      </c>
      <c r="E14" s="524">
        <v>42</v>
      </c>
      <c r="F14" s="524"/>
      <c r="G14" s="284">
        <f t="shared" si="0"/>
        <v>208</v>
      </c>
      <c r="H14" s="32"/>
    </row>
    <row r="15" spans="1:10" ht="15.75">
      <c r="A15" s="22"/>
      <c r="B15" s="287" t="s">
        <v>181</v>
      </c>
      <c r="C15" s="282" t="s">
        <v>14</v>
      </c>
      <c r="D15" s="529">
        <v>144</v>
      </c>
      <c r="E15" s="524">
        <v>92</v>
      </c>
      <c r="F15" s="524"/>
      <c r="G15" s="284">
        <f t="shared" si="0"/>
        <v>52</v>
      </c>
      <c r="H15" s="32"/>
    </row>
    <row r="16" spans="1:10" ht="15.75">
      <c r="A16" s="22"/>
      <c r="B16" s="287" t="s">
        <v>173</v>
      </c>
      <c r="C16" s="282" t="s">
        <v>14</v>
      </c>
      <c r="D16" s="529">
        <v>591</v>
      </c>
      <c r="E16" s="524"/>
      <c r="F16" s="524">
        <v>90</v>
      </c>
      <c r="G16" s="284">
        <f t="shared" si="0"/>
        <v>501</v>
      </c>
      <c r="H16" s="32"/>
    </row>
    <row r="17" spans="1:9" ht="15.75">
      <c r="A17" s="22"/>
      <c r="B17" s="287" t="s">
        <v>175</v>
      </c>
      <c r="C17" s="530"/>
      <c r="D17" s="529">
        <v>11</v>
      </c>
      <c r="E17" s="524"/>
      <c r="F17" s="524"/>
      <c r="G17" s="284">
        <f t="shared" si="0"/>
        <v>11</v>
      </c>
      <c r="H17" s="32"/>
    </row>
    <row r="18" spans="1:9" ht="15.75">
      <c r="A18" s="22"/>
      <c r="B18" s="287" t="s">
        <v>174</v>
      </c>
      <c r="C18" s="282" t="s">
        <v>14</v>
      </c>
      <c r="D18" s="529">
        <v>86</v>
      </c>
      <c r="E18" s="524"/>
      <c r="F18" s="524">
        <v>86</v>
      </c>
      <c r="G18" s="284"/>
      <c r="H18" s="32"/>
    </row>
    <row r="19" spans="1:9" ht="15.75">
      <c r="A19" s="22"/>
      <c r="B19" s="287"/>
      <c r="C19" s="282"/>
      <c r="D19" s="529"/>
      <c r="E19" s="524"/>
      <c r="F19" s="524"/>
      <c r="G19" s="284"/>
      <c r="H19" s="32"/>
    </row>
    <row r="20" spans="1:9" ht="15.75">
      <c r="A20" s="22"/>
      <c r="B20" s="287" t="s">
        <v>177</v>
      </c>
      <c r="C20" s="282"/>
      <c r="D20" s="529"/>
      <c r="E20" s="524"/>
      <c r="F20" s="524"/>
      <c r="G20" s="284"/>
      <c r="H20" s="32"/>
    </row>
    <row r="21" spans="1:9" ht="15" customHeight="1">
      <c r="A21" s="22"/>
      <c r="B21" s="287" t="s">
        <v>178</v>
      </c>
      <c r="C21" s="282" t="s">
        <v>14</v>
      </c>
      <c r="D21" s="529">
        <v>281</v>
      </c>
      <c r="E21" s="524">
        <v>60</v>
      </c>
      <c r="F21" s="524">
        <v>10</v>
      </c>
      <c r="G21" s="284">
        <f t="shared" si="0"/>
        <v>211</v>
      </c>
      <c r="H21" s="32"/>
    </row>
    <row r="22" spans="1:9" ht="15" customHeight="1">
      <c r="A22" s="22"/>
      <c r="B22" s="287" t="s">
        <v>179</v>
      </c>
      <c r="C22" s="282" t="s">
        <v>14</v>
      </c>
      <c r="D22" s="529">
        <v>82</v>
      </c>
      <c r="E22" s="524">
        <v>73</v>
      </c>
      <c r="F22" s="524"/>
      <c r="G22" s="284">
        <f t="shared" si="0"/>
        <v>9</v>
      </c>
      <c r="H22" s="32"/>
    </row>
    <row r="23" spans="1:9" ht="15" customHeight="1">
      <c r="A23" s="22"/>
      <c r="B23" s="287"/>
      <c r="C23" s="283"/>
      <c r="D23" s="283"/>
      <c r="E23" s="283"/>
      <c r="F23" s="508"/>
      <c r="G23" s="284"/>
      <c r="H23" s="32"/>
    </row>
    <row r="24" spans="1:9" ht="15" customHeight="1">
      <c r="A24" s="22"/>
      <c r="B24" s="531" t="s">
        <v>176</v>
      </c>
      <c r="C24" s="283"/>
      <c r="D24" s="283"/>
      <c r="E24" s="283"/>
      <c r="F24" s="508"/>
      <c r="G24" s="284"/>
      <c r="H24" s="32"/>
    </row>
    <row r="25" spans="1:9" ht="15.75">
      <c r="A25" s="22"/>
      <c r="B25" s="287" t="s">
        <v>180</v>
      </c>
      <c r="C25" s="282" t="s">
        <v>14</v>
      </c>
      <c r="D25" s="283">
        <v>54</v>
      </c>
      <c r="E25" s="283"/>
      <c r="F25" s="508"/>
      <c r="G25" s="284">
        <f t="shared" si="0"/>
        <v>54</v>
      </c>
      <c r="H25" s="32"/>
    </row>
    <row r="26" spans="1:9" s="283" customFormat="1" ht="15.75">
      <c r="A26" s="280"/>
      <c r="B26" s="281"/>
      <c r="C26" s="282"/>
      <c r="F26" s="508"/>
      <c r="G26" s="284"/>
      <c r="H26" s="285"/>
      <c r="I26" s="286"/>
    </row>
    <row r="27" spans="1:9" ht="15.75">
      <c r="A27" s="22"/>
      <c r="B27" s="526" t="s">
        <v>105</v>
      </c>
      <c r="C27" s="523"/>
      <c r="D27" s="524"/>
      <c r="E27" s="524"/>
      <c r="F27" s="525"/>
      <c r="G27" s="283"/>
      <c r="H27" s="32"/>
    </row>
    <row r="28" spans="1:9" ht="15.75">
      <c r="A28" s="22"/>
      <c r="B28" s="526" t="s">
        <v>169</v>
      </c>
      <c r="C28" s="523"/>
      <c r="D28" s="524"/>
      <c r="E28" s="524"/>
      <c r="F28" s="525"/>
      <c r="G28" s="283"/>
      <c r="H28" s="32"/>
    </row>
    <row r="29" spans="1:9" ht="15.75">
      <c r="A29" s="22"/>
      <c r="B29" s="528" t="s">
        <v>170</v>
      </c>
      <c r="C29" s="282" t="s">
        <v>11</v>
      </c>
      <c r="D29" s="512">
        <v>942</v>
      </c>
      <c r="E29" s="524"/>
      <c r="F29" s="525"/>
      <c r="G29" s="283"/>
      <c r="H29" s="32"/>
    </row>
    <row r="30" spans="1:9" ht="15.75">
      <c r="A30" s="22"/>
      <c r="B30" s="287" t="s">
        <v>171</v>
      </c>
      <c r="C30" s="530" t="s">
        <v>11</v>
      </c>
      <c r="D30" s="529">
        <v>208</v>
      </c>
      <c r="E30" s="524"/>
      <c r="F30" s="525"/>
      <c r="G30" s="283"/>
      <c r="H30" s="32"/>
    </row>
    <row r="31" spans="1:9" ht="15.75">
      <c r="A31" s="22"/>
      <c r="B31" s="287" t="s">
        <v>172</v>
      </c>
      <c r="C31" s="530" t="s">
        <v>11</v>
      </c>
      <c r="D31" s="529">
        <v>598</v>
      </c>
      <c r="E31" s="524"/>
      <c r="F31" s="525"/>
      <c r="G31" s="283"/>
      <c r="H31" s="32"/>
    </row>
    <row r="32" spans="1:9" ht="15.75">
      <c r="A32" s="22"/>
      <c r="B32" s="287" t="s">
        <v>181</v>
      </c>
      <c r="C32" s="530" t="s">
        <v>11</v>
      </c>
      <c r="D32" s="529">
        <v>117</v>
      </c>
      <c r="E32" s="524"/>
      <c r="F32" s="525"/>
      <c r="G32" s="283"/>
      <c r="H32" s="32"/>
    </row>
    <row r="33" spans="1:10" ht="15.75">
      <c r="A33" s="22"/>
      <c r="B33" s="287" t="s">
        <v>173</v>
      </c>
      <c r="C33" s="530" t="s">
        <v>11</v>
      </c>
      <c r="D33" s="529">
        <v>1077</v>
      </c>
      <c r="E33" s="524"/>
      <c r="F33" s="525"/>
      <c r="G33" s="283"/>
      <c r="H33" s="32"/>
    </row>
    <row r="34" spans="1:10" ht="15.75">
      <c r="A34" s="22"/>
      <c r="B34" s="287" t="s">
        <v>175</v>
      </c>
      <c r="C34" s="530" t="s">
        <v>11</v>
      </c>
      <c r="D34" s="529">
        <v>21</v>
      </c>
      <c r="E34" s="524"/>
      <c r="F34" s="525"/>
      <c r="G34" s="283"/>
      <c r="H34" s="32"/>
    </row>
    <row r="35" spans="1:10" ht="15.75">
      <c r="A35" s="22"/>
      <c r="B35" s="287" t="s">
        <v>174</v>
      </c>
      <c r="C35" s="530" t="s">
        <v>11</v>
      </c>
      <c r="D35" s="529">
        <v>318</v>
      </c>
      <c r="E35" s="524"/>
      <c r="F35" s="525"/>
      <c r="G35" s="283"/>
      <c r="H35" s="32"/>
    </row>
    <row r="36" spans="1:10" ht="15.75">
      <c r="A36" s="22"/>
      <c r="B36" s="287"/>
      <c r="C36" s="530"/>
      <c r="D36" s="529"/>
      <c r="E36" s="524"/>
      <c r="F36" s="525"/>
      <c r="G36" s="283"/>
      <c r="H36" s="32"/>
    </row>
    <row r="37" spans="1:10" ht="15.75">
      <c r="A37" s="22"/>
      <c r="B37" s="287" t="s">
        <v>177</v>
      </c>
      <c r="C37" s="530"/>
      <c r="D37" s="529"/>
      <c r="E37" s="524"/>
      <c r="F37" s="525"/>
      <c r="G37" s="283"/>
      <c r="H37" s="32"/>
    </row>
    <row r="38" spans="1:10" ht="15.75">
      <c r="A38" s="22"/>
      <c r="B38" s="287" t="s">
        <v>178</v>
      </c>
      <c r="C38" s="530" t="s">
        <v>11</v>
      </c>
      <c r="D38" s="529">
        <v>629</v>
      </c>
      <c r="E38" s="524"/>
      <c r="F38" s="525"/>
      <c r="G38" s="283"/>
      <c r="H38" s="32"/>
    </row>
    <row r="39" spans="1:10" ht="15.75">
      <c r="A39" s="22"/>
      <c r="B39" s="287" t="s">
        <v>179</v>
      </c>
      <c r="C39" s="530" t="s">
        <v>11</v>
      </c>
      <c r="D39" s="529">
        <v>285</v>
      </c>
      <c r="E39" s="524"/>
      <c r="F39" s="525"/>
      <c r="G39" s="283"/>
      <c r="H39" s="32"/>
    </row>
    <row r="40" spans="1:10" ht="15.75">
      <c r="A40" s="22"/>
      <c r="B40" s="287"/>
      <c r="C40" s="530"/>
      <c r="D40" s="529"/>
      <c r="E40" s="524"/>
      <c r="F40" s="525"/>
      <c r="G40" s="283"/>
      <c r="H40" s="32"/>
    </row>
    <row r="41" spans="1:10" ht="15.75">
      <c r="A41" s="22"/>
      <c r="B41" s="531" t="s">
        <v>176</v>
      </c>
      <c r="C41" s="530"/>
      <c r="D41" s="529"/>
      <c r="E41" s="524"/>
      <c r="F41" s="525"/>
      <c r="G41" s="283"/>
      <c r="H41" s="32"/>
    </row>
    <row r="42" spans="1:10" ht="15.75">
      <c r="A42" s="22"/>
      <c r="B42" s="287" t="s">
        <v>180</v>
      </c>
      <c r="C42" s="530" t="s">
        <v>11</v>
      </c>
      <c r="D42" s="529">
        <v>89</v>
      </c>
      <c r="E42" s="524"/>
      <c r="F42" s="525"/>
      <c r="G42" s="283"/>
      <c r="H42" s="32"/>
    </row>
    <row r="43" spans="1:10" ht="15.75">
      <c r="A43" s="22"/>
      <c r="B43" s="287" t="s">
        <v>148</v>
      </c>
      <c r="C43" s="523"/>
      <c r="D43" s="524">
        <f>SUM(D29:D42)</f>
        <v>4284</v>
      </c>
      <c r="E43" s="524"/>
      <c r="F43" s="525"/>
      <c r="G43" s="283"/>
      <c r="H43" s="32"/>
    </row>
    <row r="44" spans="1:10" ht="15.75">
      <c r="A44" s="22"/>
      <c r="B44" s="79"/>
      <c r="C44" s="82"/>
      <c r="D44" s="107"/>
      <c r="E44" s="107"/>
      <c r="F44" s="306"/>
      <c r="H44" s="32"/>
    </row>
    <row r="45" spans="1:10" ht="15">
      <c r="A45" s="228" t="s">
        <v>137</v>
      </c>
      <c r="B45" s="229" t="s">
        <v>138</v>
      </c>
      <c r="C45" s="229" t="s">
        <v>139</v>
      </c>
      <c r="D45" s="230" t="s">
        <v>140</v>
      </c>
      <c r="E45" s="231" t="s">
        <v>141</v>
      </c>
      <c r="F45" s="325" t="s">
        <v>142</v>
      </c>
      <c r="G45" s="161"/>
      <c r="H45" s="35"/>
      <c r="I45" s="36"/>
      <c r="J45" s="37"/>
    </row>
    <row r="46" spans="1:10" ht="15.75" thickBot="1">
      <c r="A46" s="233"/>
      <c r="B46" s="234"/>
      <c r="C46" s="234" t="s">
        <v>143</v>
      </c>
      <c r="D46" s="235"/>
      <c r="E46" s="236" t="s">
        <v>144</v>
      </c>
      <c r="F46" s="330" t="s">
        <v>145</v>
      </c>
      <c r="G46" s="161"/>
      <c r="H46" s="35"/>
      <c r="I46" s="36"/>
      <c r="J46" s="37"/>
    </row>
    <row r="47" spans="1:10" ht="15">
      <c r="A47" s="238"/>
      <c r="B47" s="239"/>
      <c r="C47" s="239"/>
      <c r="D47" s="240"/>
      <c r="E47" s="241"/>
      <c r="F47" s="332"/>
      <c r="G47" s="161"/>
      <c r="H47" s="35"/>
      <c r="I47" s="36"/>
      <c r="J47" s="37"/>
    </row>
    <row r="48" spans="1:10" ht="140.25">
      <c r="A48" s="33">
        <v>1</v>
      </c>
      <c r="B48" s="184" t="s">
        <v>123</v>
      </c>
      <c r="C48" s="82"/>
      <c r="D48" s="199">
        <v>0.1</v>
      </c>
      <c r="E48" s="107"/>
      <c r="F48" s="306"/>
      <c r="H48" s="80"/>
      <c r="I48" s="36"/>
      <c r="J48" s="37"/>
    </row>
    <row r="49" spans="1:10" ht="12.75" customHeight="1">
      <c r="A49" s="33"/>
      <c r="B49" s="45"/>
      <c r="C49" s="82"/>
      <c r="D49" s="107"/>
      <c r="E49" s="107"/>
      <c r="F49" s="306"/>
      <c r="H49" s="35"/>
      <c r="I49" s="36"/>
      <c r="J49" s="37"/>
    </row>
    <row r="50" spans="1:10" ht="12.75" customHeight="1">
      <c r="A50" s="33"/>
      <c r="B50" s="45" t="s">
        <v>169</v>
      </c>
      <c r="C50" s="82"/>
      <c r="E50" s="107"/>
      <c r="F50" s="306"/>
      <c r="H50" s="35"/>
      <c r="I50" s="36"/>
      <c r="J50" s="37"/>
    </row>
    <row r="51" spans="1:10" ht="12.75" customHeight="1">
      <c r="A51" s="33"/>
      <c r="B51" s="52" t="s">
        <v>170</v>
      </c>
      <c r="C51" s="46" t="s">
        <v>11</v>
      </c>
      <c r="D51" s="47">
        <f>+D29*$D$48</f>
        <v>94.2</v>
      </c>
      <c r="E51" s="160"/>
      <c r="F51" s="319">
        <f>D51*E51</f>
        <v>0</v>
      </c>
      <c r="H51" s="35"/>
      <c r="I51" s="36"/>
      <c r="J51" s="37"/>
    </row>
    <row r="52" spans="1:10" ht="12.75" customHeight="1">
      <c r="A52" s="33"/>
      <c r="B52" s="162" t="s">
        <v>171</v>
      </c>
      <c r="C52" s="46" t="s">
        <v>11</v>
      </c>
      <c r="D52" s="47">
        <f t="shared" ref="D52:D64" si="1">+D30*$D$48</f>
        <v>20.8</v>
      </c>
      <c r="E52" s="314"/>
      <c r="F52" s="319">
        <f t="shared" ref="F52:F64" si="2">D52*E52</f>
        <v>0</v>
      </c>
      <c r="H52" s="35"/>
      <c r="I52" s="36"/>
      <c r="J52" s="37"/>
    </row>
    <row r="53" spans="1:10" ht="12.75" customHeight="1">
      <c r="A53" s="33"/>
      <c r="B53" s="162" t="s">
        <v>172</v>
      </c>
      <c r="C53" s="46" t="s">
        <v>11</v>
      </c>
      <c r="D53" s="47">
        <f t="shared" si="1"/>
        <v>59.800000000000004</v>
      </c>
      <c r="E53" s="314"/>
      <c r="F53" s="319">
        <f t="shared" si="2"/>
        <v>0</v>
      </c>
      <c r="H53" s="35"/>
      <c r="I53" s="36"/>
      <c r="J53" s="37"/>
    </row>
    <row r="54" spans="1:10" ht="12.75" customHeight="1">
      <c r="A54" s="33"/>
      <c r="B54" s="162" t="s">
        <v>181</v>
      </c>
      <c r="C54" s="46" t="s">
        <v>11</v>
      </c>
      <c r="D54" s="47">
        <f t="shared" si="1"/>
        <v>11.700000000000001</v>
      </c>
      <c r="E54" s="314"/>
      <c r="F54" s="319">
        <f t="shared" si="2"/>
        <v>0</v>
      </c>
      <c r="H54" s="35"/>
      <c r="I54" s="36"/>
      <c r="J54" s="37"/>
    </row>
    <row r="55" spans="1:10" ht="12.75" customHeight="1">
      <c r="A55" s="33"/>
      <c r="B55" s="162" t="s">
        <v>173</v>
      </c>
      <c r="C55" s="46" t="s">
        <v>11</v>
      </c>
      <c r="D55" s="47">
        <f t="shared" si="1"/>
        <v>107.7</v>
      </c>
      <c r="E55" s="314"/>
      <c r="F55" s="319">
        <f t="shared" si="2"/>
        <v>0</v>
      </c>
      <c r="H55" s="35"/>
      <c r="I55" s="36"/>
      <c r="J55" s="37"/>
    </row>
    <row r="56" spans="1:10" ht="12.75" customHeight="1">
      <c r="A56" s="33"/>
      <c r="B56" s="162" t="s">
        <v>175</v>
      </c>
      <c r="C56" s="46" t="s">
        <v>11</v>
      </c>
      <c r="D56" s="47">
        <f t="shared" si="1"/>
        <v>2.1</v>
      </c>
      <c r="E56" s="314"/>
      <c r="F56" s="319">
        <f t="shared" si="2"/>
        <v>0</v>
      </c>
      <c r="H56" s="35"/>
      <c r="I56" s="36"/>
      <c r="J56" s="37"/>
    </row>
    <row r="57" spans="1:10" ht="12.75" customHeight="1">
      <c r="A57" s="33"/>
      <c r="B57" s="162" t="s">
        <v>174</v>
      </c>
      <c r="C57" s="46" t="s">
        <v>11</v>
      </c>
      <c r="D57" s="47">
        <f t="shared" si="1"/>
        <v>31.8</v>
      </c>
      <c r="E57" s="314"/>
      <c r="F57" s="319">
        <f t="shared" si="2"/>
        <v>0</v>
      </c>
      <c r="H57" s="35"/>
      <c r="I57" s="36"/>
      <c r="J57" s="37"/>
    </row>
    <row r="58" spans="1:10" ht="12.75" customHeight="1">
      <c r="A58" s="33"/>
      <c r="B58" s="162"/>
      <c r="C58" s="46"/>
      <c r="D58" s="47"/>
      <c r="E58" s="314"/>
      <c r="F58" s="319"/>
      <c r="H58" s="35"/>
      <c r="I58" s="36"/>
      <c r="J58" s="37"/>
    </row>
    <row r="59" spans="1:10" ht="12.75" customHeight="1">
      <c r="A59" s="33"/>
      <c r="B59" s="162" t="s">
        <v>177</v>
      </c>
      <c r="C59" s="46"/>
      <c r="D59" s="47"/>
      <c r="E59" s="314"/>
      <c r="F59" s="319"/>
      <c r="H59" s="35"/>
      <c r="I59" s="36"/>
      <c r="J59" s="37"/>
    </row>
    <row r="60" spans="1:10" ht="12.75" customHeight="1">
      <c r="A60" s="33"/>
      <c r="B60" s="162" t="s">
        <v>178</v>
      </c>
      <c r="C60" s="46" t="s">
        <v>11</v>
      </c>
      <c r="D60" s="47">
        <f t="shared" si="1"/>
        <v>62.900000000000006</v>
      </c>
      <c r="E60" s="314"/>
      <c r="F60" s="319">
        <f t="shared" si="2"/>
        <v>0</v>
      </c>
      <c r="H60" s="35"/>
      <c r="I60" s="36"/>
      <c r="J60" s="37"/>
    </row>
    <row r="61" spans="1:10" ht="15">
      <c r="A61" s="33"/>
      <c r="B61" s="162" t="s">
        <v>179</v>
      </c>
      <c r="C61" s="46" t="s">
        <v>11</v>
      </c>
      <c r="D61" s="47">
        <f t="shared" si="1"/>
        <v>28.5</v>
      </c>
      <c r="E61" s="314"/>
      <c r="F61" s="319">
        <f t="shared" si="2"/>
        <v>0</v>
      </c>
      <c r="H61" s="77"/>
      <c r="I61" s="36"/>
      <c r="J61" s="37"/>
    </row>
    <row r="62" spans="1:10" ht="12.75" customHeight="1">
      <c r="A62" s="33"/>
      <c r="B62" s="162"/>
      <c r="C62" s="46"/>
      <c r="D62" s="47"/>
      <c r="E62" s="314"/>
      <c r="F62" s="319"/>
      <c r="H62" s="35"/>
      <c r="I62" s="36"/>
      <c r="J62" s="37"/>
    </row>
    <row r="63" spans="1:10" ht="12.75" customHeight="1">
      <c r="A63" s="33"/>
      <c r="B63" s="162" t="s">
        <v>176</v>
      </c>
      <c r="C63" s="46"/>
      <c r="D63" s="47"/>
      <c r="E63" s="314"/>
      <c r="F63" s="319"/>
      <c r="H63" s="35"/>
      <c r="I63" s="36"/>
      <c r="J63" s="37"/>
    </row>
    <row r="64" spans="1:10" ht="12.75" customHeight="1">
      <c r="A64" s="33"/>
      <c r="B64" s="162" t="s">
        <v>180</v>
      </c>
      <c r="C64" s="46" t="s">
        <v>11</v>
      </c>
      <c r="D64" s="47">
        <f t="shared" si="1"/>
        <v>8.9</v>
      </c>
      <c r="E64" s="314"/>
      <c r="F64" s="319">
        <f t="shared" si="2"/>
        <v>0</v>
      </c>
      <c r="H64" s="35"/>
      <c r="I64" s="36"/>
      <c r="J64" s="37"/>
    </row>
    <row r="65" spans="1:10" ht="12.75" customHeight="1">
      <c r="A65" s="33"/>
      <c r="B65" s="288" t="s">
        <v>20</v>
      </c>
      <c r="C65" s="293" t="s">
        <v>11</v>
      </c>
      <c r="D65" s="294">
        <f>SUM(D51:D64)</f>
        <v>428.4</v>
      </c>
      <c r="E65" s="291"/>
      <c r="F65" s="509"/>
      <c r="H65" s="35"/>
      <c r="I65" s="36"/>
      <c r="J65" s="37"/>
    </row>
    <row r="66" spans="1:10" ht="12.75" customHeight="1">
      <c r="A66" s="33"/>
      <c r="B66" s="162"/>
      <c r="C66" s="83"/>
      <c r="D66" s="103"/>
      <c r="E66" s="160"/>
      <c r="F66" s="307"/>
      <c r="H66" s="49"/>
      <c r="I66" s="36"/>
      <c r="J66" s="37"/>
    </row>
    <row r="67" spans="1:10" ht="191.25">
      <c r="A67" s="33">
        <f>+A48+1</f>
        <v>2</v>
      </c>
      <c r="B67" s="317" t="s">
        <v>541</v>
      </c>
      <c r="C67" s="87"/>
      <c r="D67" s="199">
        <v>0.2</v>
      </c>
      <c r="E67" s="107"/>
      <c r="F67" s="306"/>
      <c r="H67" s="49"/>
      <c r="I67" s="36"/>
      <c r="J67" s="37"/>
    </row>
    <row r="68" spans="1:10" ht="15">
      <c r="A68" s="33"/>
      <c r="B68" s="45"/>
      <c r="C68" s="82"/>
      <c r="D68" s="107"/>
      <c r="E68" s="107"/>
      <c r="F68" s="306"/>
      <c r="H68" s="35"/>
      <c r="I68" s="36"/>
      <c r="J68" s="37"/>
    </row>
    <row r="69" spans="1:10" ht="15">
      <c r="A69" s="33"/>
      <c r="B69" s="45" t="s">
        <v>169</v>
      </c>
      <c r="C69" s="82"/>
      <c r="D69" s="107"/>
      <c r="E69" s="107"/>
      <c r="F69" s="306"/>
      <c r="H69" s="35"/>
      <c r="I69" s="36"/>
      <c r="J69" s="37"/>
    </row>
    <row r="70" spans="1:10" ht="15">
      <c r="A70" s="33"/>
      <c r="B70" s="52" t="s">
        <v>170</v>
      </c>
      <c r="C70" s="46" t="s">
        <v>11</v>
      </c>
      <c r="D70" s="47">
        <f>+D29*$D$67</f>
        <v>188.4</v>
      </c>
      <c r="E70" s="160"/>
      <c r="F70" s="319">
        <f>D70*E70</f>
        <v>0</v>
      </c>
      <c r="H70" s="35"/>
      <c r="I70" s="36"/>
      <c r="J70" s="37"/>
    </row>
    <row r="71" spans="1:10" ht="15">
      <c r="A71" s="33"/>
      <c r="B71" s="162" t="s">
        <v>171</v>
      </c>
      <c r="C71" s="83" t="s">
        <v>11</v>
      </c>
      <c r="D71" s="47">
        <f t="shared" ref="D71:D83" si="3">+D30*$D$67</f>
        <v>41.6</v>
      </c>
      <c r="E71" s="160"/>
      <c r="F71" s="319">
        <f t="shared" ref="F71:F83" si="4">D71*E71</f>
        <v>0</v>
      </c>
      <c r="H71" s="35"/>
      <c r="I71" s="36"/>
      <c r="J71" s="37"/>
    </row>
    <row r="72" spans="1:10" ht="15">
      <c r="A72" s="33"/>
      <c r="B72" s="162" t="s">
        <v>172</v>
      </c>
      <c r="C72" s="83" t="s">
        <v>11</v>
      </c>
      <c r="D72" s="47">
        <f t="shared" si="3"/>
        <v>119.60000000000001</v>
      </c>
      <c r="E72" s="160"/>
      <c r="F72" s="319">
        <f t="shared" si="4"/>
        <v>0</v>
      </c>
      <c r="H72" s="35"/>
      <c r="I72" s="36"/>
      <c r="J72" s="37"/>
    </row>
    <row r="73" spans="1:10" ht="15">
      <c r="A73" s="33"/>
      <c r="B73" s="162" t="s">
        <v>181</v>
      </c>
      <c r="C73" s="83" t="s">
        <v>11</v>
      </c>
      <c r="D73" s="47">
        <f t="shared" si="3"/>
        <v>23.400000000000002</v>
      </c>
      <c r="E73" s="160"/>
      <c r="F73" s="319">
        <f t="shared" si="4"/>
        <v>0</v>
      </c>
      <c r="H73" s="35"/>
      <c r="I73" s="36"/>
      <c r="J73" s="37"/>
    </row>
    <row r="74" spans="1:10" ht="15">
      <c r="A74" s="33"/>
      <c r="B74" s="162" t="s">
        <v>173</v>
      </c>
      <c r="C74" s="83" t="s">
        <v>11</v>
      </c>
      <c r="D74" s="47">
        <f t="shared" si="3"/>
        <v>215.4</v>
      </c>
      <c r="E74" s="160"/>
      <c r="F74" s="319">
        <f t="shared" si="4"/>
        <v>0</v>
      </c>
      <c r="H74" s="35"/>
      <c r="I74" s="36"/>
      <c r="J74" s="37"/>
    </row>
    <row r="75" spans="1:10" ht="15">
      <c r="A75" s="33"/>
      <c r="B75" s="162" t="s">
        <v>175</v>
      </c>
      <c r="C75" s="83" t="s">
        <v>11</v>
      </c>
      <c r="D75" s="47">
        <f t="shared" si="3"/>
        <v>4.2</v>
      </c>
      <c r="E75" s="160"/>
      <c r="F75" s="319">
        <f t="shared" si="4"/>
        <v>0</v>
      </c>
      <c r="H75" s="35"/>
      <c r="I75" s="36"/>
      <c r="J75" s="37"/>
    </row>
    <row r="76" spans="1:10" ht="15">
      <c r="A76" s="33"/>
      <c r="B76" s="162" t="s">
        <v>174</v>
      </c>
      <c r="C76" s="83" t="s">
        <v>11</v>
      </c>
      <c r="D76" s="47">
        <f t="shared" si="3"/>
        <v>63.6</v>
      </c>
      <c r="E76" s="160"/>
      <c r="F76" s="319">
        <f t="shared" si="4"/>
        <v>0</v>
      </c>
      <c r="H76" s="35"/>
      <c r="I76" s="36"/>
      <c r="J76" s="37"/>
    </row>
    <row r="77" spans="1:10" ht="15">
      <c r="A77" s="33"/>
      <c r="B77" s="162"/>
      <c r="C77" s="83"/>
      <c r="D77" s="47"/>
      <c r="E77" s="160"/>
      <c r="F77" s="319"/>
      <c r="H77" s="35"/>
      <c r="I77" s="36"/>
      <c r="J77" s="37"/>
    </row>
    <row r="78" spans="1:10" ht="15">
      <c r="A78" s="33"/>
      <c r="B78" s="162" t="s">
        <v>177</v>
      </c>
      <c r="C78" s="83"/>
      <c r="D78" s="47"/>
      <c r="E78" s="160"/>
      <c r="F78" s="319"/>
      <c r="H78" s="35"/>
      <c r="I78" s="36"/>
      <c r="J78" s="37"/>
    </row>
    <row r="79" spans="1:10" ht="15">
      <c r="A79" s="33"/>
      <c r="B79" s="162" t="s">
        <v>178</v>
      </c>
      <c r="C79" s="83" t="s">
        <v>11</v>
      </c>
      <c r="D79" s="47">
        <f t="shared" si="3"/>
        <v>125.80000000000001</v>
      </c>
      <c r="E79" s="160"/>
      <c r="F79" s="319">
        <f t="shared" si="4"/>
        <v>0</v>
      </c>
      <c r="H79" s="35"/>
      <c r="I79" s="36"/>
      <c r="J79" s="37"/>
    </row>
    <row r="80" spans="1:10" ht="15">
      <c r="A80" s="33"/>
      <c r="B80" s="162" t="s">
        <v>179</v>
      </c>
      <c r="C80" s="83" t="s">
        <v>11</v>
      </c>
      <c r="D80" s="47">
        <f t="shared" si="3"/>
        <v>57</v>
      </c>
      <c r="E80" s="160"/>
      <c r="F80" s="319">
        <f t="shared" si="4"/>
        <v>0</v>
      </c>
      <c r="H80" s="39"/>
      <c r="I80" s="50"/>
    </row>
    <row r="81" spans="1:9" ht="15">
      <c r="A81" s="33"/>
      <c r="B81" s="162"/>
      <c r="C81" s="83"/>
      <c r="D81" s="47"/>
      <c r="E81" s="160"/>
      <c r="F81" s="319"/>
      <c r="H81" s="39"/>
      <c r="I81" s="50"/>
    </row>
    <row r="82" spans="1:9" ht="15">
      <c r="A82" s="33"/>
      <c r="B82" s="162" t="s">
        <v>176</v>
      </c>
      <c r="C82" s="83"/>
      <c r="D82" s="47"/>
      <c r="E82" s="160"/>
      <c r="F82" s="319"/>
      <c r="H82" s="39"/>
      <c r="I82" s="50"/>
    </row>
    <row r="83" spans="1:9" ht="15">
      <c r="A83" s="33"/>
      <c r="B83" s="162" t="s">
        <v>180</v>
      </c>
      <c r="C83" s="83" t="s">
        <v>11</v>
      </c>
      <c r="D83" s="47">
        <f t="shared" si="3"/>
        <v>17.8</v>
      </c>
      <c r="E83" s="160"/>
      <c r="F83" s="319">
        <f t="shared" si="4"/>
        <v>0</v>
      </c>
      <c r="H83" s="39"/>
      <c r="I83" s="50"/>
    </row>
    <row r="84" spans="1:9" ht="15">
      <c r="A84" s="33"/>
      <c r="B84" s="288" t="s">
        <v>20</v>
      </c>
      <c r="C84" s="292" t="s">
        <v>11</v>
      </c>
      <c r="D84" s="290">
        <f>SUM(D70:D83)</f>
        <v>856.8</v>
      </c>
      <c r="E84" s="291"/>
      <c r="F84" s="509"/>
      <c r="H84" s="40"/>
    </row>
    <row r="85" spans="1:9" ht="15">
      <c r="A85" s="33"/>
      <c r="B85" s="52"/>
      <c r="C85" s="82"/>
      <c r="D85" s="107"/>
      <c r="E85" s="107"/>
      <c r="F85" s="306"/>
      <c r="H85" s="49"/>
    </row>
    <row r="86" spans="1:9" ht="191.25">
      <c r="A86" s="33">
        <f>+A67+1</f>
        <v>3</v>
      </c>
      <c r="B86" s="317" t="s">
        <v>542</v>
      </c>
      <c r="C86" s="84"/>
      <c r="D86" s="200">
        <v>0.5</v>
      </c>
      <c r="E86" s="116"/>
      <c r="F86" s="117"/>
      <c r="H86" s="49"/>
    </row>
    <row r="87" spans="1:9" ht="15">
      <c r="A87" s="33"/>
      <c r="B87" s="45"/>
      <c r="C87" s="82"/>
      <c r="D87" s="107"/>
      <c r="E87" s="107"/>
      <c r="F87" s="306"/>
      <c r="H87" s="40"/>
    </row>
    <row r="88" spans="1:9" ht="15">
      <c r="A88" s="33"/>
      <c r="B88" s="45" t="s">
        <v>169</v>
      </c>
      <c r="C88" s="82"/>
      <c r="D88" s="107"/>
      <c r="E88" s="107"/>
      <c r="F88" s="306"/>
      <c r="H88" s="40"/>
    </row>
    <row r="89" spans="1:9" ht="15">
      <c r="A89" s="33"/>
      <c r="B89" s="52" t="s">
        <v>170</v>
      </c>
      <c r="C89" s="46" t="s">
        <v>11</v>
      </c>
      <c r="D89" s="103">
        <f>+D29*$D$86</f>
        <v>471</v>
      </c>
      <c r="E89" s="160"/>
      <c r="F89" s="319">
        <f>D89*E89</f>
        <v>0</v>
      </c>
      <c r="H89" s="40"/>
    </row>
    <row r="90" spans="1:9" ht="15">
      <c r="A90" s="33"/>
      <c r="B90" s="162" t="s">
        <v>171</v>
      </c>
      <c r="C90" s="83" t="s">
        <v>11</v>
      </c>
      <c r="D90" s="103">
        <f t="shared" ref="D90:D102" si="5">+D30*$D$86</f>
        <v>104</v>
      </c>
      <c r="E90" s="314"/>
      <c r="F90" s="319">
        <f t="shared" ref="F90:F102" si="6">D90*E90</f>
        <v>0</v>
      </c>
      <c r="H90" s="40"/>
    </row>
    <row r="91" spans="1:9" ht="15">
      <c r="A91" s="33"/>
      <c r="B91" s="162" t="s">
        <v>172</v>
      </c>
      <c r="C91" s="83" t="s">
        <v>11</v>
      </c>
      <c r="D91" s="103">
        <f t="shared" si="5"/>
        <v>299</v>
      </c>
      <c r="E91" s="314"/>
      <c r="F91" s="319">
        <f t="shared" si="6"/>
        <v>0</v>
      </c>
      <c r="H91" s="40"/>
    </row>
    <row r="92" spans="1:9" ht="15">
      <c r="A92" s="33"/>
      <c r="B92" s="162" t="s">
        <v>181</v>
      </c>
      <c r="C92" s="83" t="s">
        <v>11</v>
      </c>
      <c r="D92" s="103">
        <f t="shared" si="5"/>
        <v>58.5</v>
      </c>
      <c r="E92" s="314"/>
      <c r="F92" s="319">
        <f t="shared" si="6"/>
        <v>0</v>
      </c>
      <c r="H92" s="40"/>
    </row>
    <row r="93" spans="1:9" ht="15">
      <c r="A93" s="33"/>
      <c r="B93" s="162" t="s">
        <v>173</v>
      </c>
      <c r="C93" s="83" t="s">
        <v>11</v>
      </c>
      <c r="D93" s="103">
        <f t="shared" si="5"/>
        <v>538.5</v>
      </c>
      <c r="E93" s="314"/>
      <c r="F93" s="319">
        <f t="shared" si="6"/>
        <v>0</v>
      </c>
      <c r="H93" s="40"/>
    </row>
    <row r="94" spans="1:9" ht="15">
      <c r="A94" s="33"/>
      <c r="B94" s="162" t="s">
        <v>175</v>
      </c>
      <c r="C94" s="83" t="s">
        <v>11</v>
      </c>
      <c r="D94" s="103">
        <f t="shared" si="5"/>
        <v>10.5</v>
      </c>
      <c r="E94" s="314"/>
      <c r="F94" s="319">
        <f t="shared" si="6"/>
        <v>0</v>
      </c>
      <c r="H94" s="40"/>
    </row>
    <row r="95" spans="1:9" ht="15">
      <c r="A95" s="33"/>
      <c r="B95" s="162" t="s">
        <v>174</v>
      </c>
      <c r="C95" s="83" t="s">
        <v>11</v>
      </c>
      <c r="D95" s="103">
        <f t="shared" si="5"/>
        <v>159</v>
      </c>
      <c r="E95" s="314"/>
      <c r="F95" s="319">
        <f t="shared" si="6"/>
        <v>0</v>
      </c>
      <c r="H95" s="40"/>
    </row>
    <row r="96" spans="1:9" ht="15">
      <c r="A96" s="33"/>
      <c r="B96" s="162"/>
      <c r="C96" s="83"/>
      <c r="D96" s="103"/>
      <c r="E96" s="314"/>
      <c r="F96" s="319"/>
      <c r="H96" s="40"/>
    </row>
    <row r="97" spans="1:13" ht="15">
      <c r="A97" s="33"/>
      <c r="B97" s="162" t="s">
        <v>177</v>
      </c>
      <c r="C97" s="83"/>
      <c r="D97" s="103"/>
      <c r="E97" s="314"/>
      <c r="F97" s="319"/>
      <c r="H97" s="40"/>
    </row>
    <row r="98" spans="1:13" ht="15">
      <c r="A98" s="33"/>
      <c r="B98" s="162" t="s">
        <v>178</v>
      </c>
      <c r="C98" s="83" t="s">
        <v>11</v>
      </c>
      <c r="D98" s="103">
        <f t="shared" si="5"/>
        <v>314.5</v>
      </c>
      <c r="E98" s="314"/>
      <c r="F98" s="319">
        <f t="shared" si="6"/>
        <v>0</v>
      </c>
      <c r="H98" s="40"/>
    </row>
    <row r="99" spans="1:13" ht="15">
      <c r="A99" s="33"/>
      <c r="B99" s="162" t="s">
        <v>179</v>
      </c>
      <c r="C99" s="83" t="s">
        <v>11</v>
      </c>
      <c r="D99" s="103">
        <f t="shared" si="5"/>
        <v>142.5</v>
      </c>
      <c r="E99" s="314"/>
      <c r="F99" s="319">
        <f t="shared" si="6"/>
        <v>0</v>
      </c>
      <c r="H99" s="149"/>
      <c r="I99" s="143"/>
    </row>
    <row r="100" spans="1:13" ht="15">
      <c r="A100" s="33"/>
      <c r="B100" s="162"/>
      <c r="C100" s="83"/>
      <c r="D100" s="103"/>
      <c r="E100" s="314"/>
      <c r="F100" s="319"/>
      <c r="H100" s="40"/>
    </row>
    <row r="101" spans="1:13" ht="15">
      <c r="A101" s="33"/>
      <c r="B101" s="162" t="s">
        <v>176</v>
      </c>
      <c r="C101" s="83"/>
      <c r="D101" s="103"/>
      <c r="E101" s="314"/>
      <c r="F101" s="319"/>
      <c r="H101" s="40"/>
    </row>
    <row r="102" spans="1:13" ht="15">
      <c r="A102" s="33"/>
      <c r="B102" s="162" t="s">
        <v>180</v>
      </c>
      <c r="C102" s="83" t="s">
        <v>11</v>
      </c>
      <c r="D102" s="103">
        <f t="shared" si="5"/>
        <v>44.5</v>
      </c>
      <c r="E102" s="314"/>
      <c r="F102" s="319">
        <f t="shared" si="6"/>
        <v>0</v>
      </c>
      <c r="H102" s="149"/>
      <c r="I102" s="143"/>
    </row>
    <row r="103" spans="1:13" ht="15">
      <c r="A103" s="33"/>
      <c r="B103" s="288" t="s">
        <v>20</v>
      </c>
      <c r="C103" s="292" t="s">
        <v>11</v>
      </c>
      <c r="D103" s="290">
        <f>SUM(D89:D102)</f>
        <v>2142</v>
      </c>
      <c r="E103" s="291"/>
      <c r="F103" s="509"/>
      <c r="H103" s="149"/>
      <c r="I103" s="144"/>
      <c r="J103" s="155"/>
      <c r="M103" s="190"/>
    </row>
    <row r="104" spans="1:13" ht="15">
      <c r="A104" s="33"/>
      <c r="B104" s="34"/>
      <c r="C104" s="82"/>
      <c r="D104" s="107"/>
      <c r="E104" s="107"/>
      <c r="F104" s="306"/>
      <c r="H104" s="149"/>
      <c r="I104" s="144"/>
      <c r="J104" s="155"/>
      <c r="M104" s="190"/>
    </row>
    <row r="105" spans="1:13" ht="204">
      <c r="A105" s="33">
        <f>+A86+1</f>
        <v>4</v>
      </c>
      <c r="B105" s="191" t="s">
        <v>529</v>
      </c>
      <c r="C105" s="205"/>
      <c r="D105" s="200">
        <v>0.2</v>
      </c>
      <c r="E105" s="116"/>
      <c r="F105" s="307"/>
      <c r="H105" s="149"/>
      <c r="I105" s="144"/>
      <c r="J105" s="155"/>
      <c r="M105" s="190"/>
    </row>
    <row r="106" spans="1:13" ht="15">
      <c r="A106" s="33"/>
      <c r="B106" s="52"/>
      <c r="C106" s="82"/>
      <c r="D106" s="107"/>
      <c r="E106" s="107"/>
      <c r="F106" s="307"/>
      <c r="H106" s="149"/>
      <c r="I106" s="144"/>
      <c r="J106" s="155"/>
      <c r="M106" s="190"/>
    </row>
    <row r="107" spans="1:13" ht="15">
      <c r="A107" s="33"/>
      <c r="B107" s="45" t="s">
        <v>169</v>
      </c>
      <c r="C107" s="82"/>
      <c r="D107" s="107"/>
      <c r="E107" s="107"/>
      <c r="F107" s="306"/>
      <c r="H107" s="149"/>
      <c r="I107" s="144"/>
      <c r="J107" s="155"/>
      <c r="M107" s="190"/>
    </row>
    <row r="108" spans="1:13" ht="15">
      <c r="A108" s="33"/>
      <c r="B108" s="52" t="s">
        <v>170</v>
      </c>
      <c r="C108" s="46" t="s">
        <v>11</v>
      </c>
      <c r="D108" s="103">
        <f>+D29*$D$105</f>
        <v>188.4</v>
      </c>
      <c r="E108" s="160"/>
      <c r="F108" s="319">
        <f>D108*E108</f>
        <v>0</v>
      </c>
      <c r="H108" s="149"/>
      <c r="I108" s="144"/>
      <c r="J108" s="155"/>
      <c r="M108" s="190"/>
    </row>
    <row r="109" spans="1:13" ht="15">
      <c r="A109" s="33"/>
      <c r="B109" s="162" t="s">
        <v>171</v>
      </c>
      <c r="C109" s="83" t="s">
        <v>11</v>
      </c>
      <c r="D109" s="103">
        <f t="shared" ref="D109:D121" si="7">+D30*$D$105</f>
        <v>41.6</v>
      </c>
      <c r="E109" s="314"/>
      <c r="F109" s="319">
        <f t="shared" ref="F109:F121" si="8">D109*E109</f>
        <v>0</v>
      </c>
      <c r="H109" s="149"/>
      <c r="I109" s="144"/>
      <c r="J109" s="155"/>
      <c r="M109" s="190"/>
    </row>
    <row r="110" spans="1:13" ht="15">
      <c r="A110" s="33"/>
      <c r="B110" s="162" t="s">
        <v>172</v>
      </c>
      <c r="C110" s="83" t="s">
        <v>11</v>
      </c>
      <c r="D110" s="103">
        <f t="shared" si="7"/>
        <v>119.60000000000001</v>
      </c>
      <c r="E110" s="314"/>
      <c r="F110" s="319">
        <f t="shared" si="8"/>
        <v>0</v>
      </c>
      <c r="H110" s="149"/>
      <c r="I110" s="144"/>
      <c r="J110" s="155"/>
      <c r="M110" s="190"/>
    </row>
    <row r="111" spans="1:13" ht="15">
      <c r="A111" s="33"/>
      <c r="B111" s="162" t="s">
        <v>181</v>
      </c>
      <c r="C111" s="83" t="s">
        <v>11</v>
      </c>
      <c r="D111" s="103">
        <f t="shared" si="7"/>
        <v>23.400000000000002</v>
      </c>
      <c r="E111" s="314"/>
      <c r="F111" s="319">
        <f t="shared" si="8"/>
        <v>0</v>
      </c>
      <c r="H111" s="149"/>
      <c r="I111" s="144"/>
      <c r="J111" s="155"/>
      <c r="M111" s="190"/>
    </row>
    <row r="112" spans="1:13" ht="15">
      <c r="A112" s="33"/>
      <c r="B112" s="162" t="s">
        <v>173</v>
      </c>
      <c r="C112" s="83" t="s">
        <v>11</v>
      </c>
      <c r="D112" s="103">
        <f t="shared" si="7"/>
        <v>215.4</v>
      </c>
      <c r="E112" s="314"/>
      <c r="F112" s="319">
        <f t="shared" si="8"/>
        <v>0</v>
      </c>
      <c r="H112" s="149"/>
      <c r="I112" s="144"/>
      <c r="J112" s="155"/>
      <c r="M112" s="190"/>
    </row>
    <row r="113" spans="1:13" ht="15">
      <c r="A113" s="33"/>
      <c r="B113" s="162" t="s">
        <v>175</v>
      </c>
      <c r="C113" s="83" t="s">
        <v>11</v>
      </c>
      <c r="D113" s="103">
        <f t="shared" si="7"/>
        <v>4.2</v>
      </c>
      <c r="E113" s="314"/>
      <c r="F113" s="319">
        <f t="shared" si="8"/>
        <v>0</v>
      </c>
      <c r="H113" s="149"/>
      <c r="I113" s="144"/>
      <c r="J113" s="155"/>
      <c r="M113" s="190"/>
    </row>
    <row r="114" spans="1:13" ht="15">
      <c r="A114" s="33"/>
      <c r="B114" s="162" t="s">
        <v>174</v>
      </c>
      <c r="C114" s="83" t="s">
        <v>11</v>
      </c>
      <c r="D114" s="103">
        <f t="shared" si="7"/>
        <v>63.6</v>
      </c>
      <c r="E114" s="314"/>
      <c r="F114" s="319">
        <f t="shared" si="8"/>
        <v>0</v>
      </c>
      <c r="H114" s="149"/>
      <c r="I114" s="144"/>
      <c r="J114" s="155"/>
      <c r="M114" s="190"/>
    </row>
    <row r="115" spans="1:13" ht="15">
      <c r="A115" s="33"/>
      <c r="B115" s="162"/>
      <c r="C115" s="83"/>
      <c r="D115" s="103"/>
      <c r="E115" s="314"/>
      <c r="F115" s="319"/>
      <c r="H115" s="149"/>
      <c r="I115" s="144"/>
      <c r="J115" s="155"/>
      <c r="M115" s="190"/>
    </row>
    <row r="116" spans="1:13" ht="15">
      <c r="A116" s="33"/>
      <c r="B116" s="162" t="s">
        <v>177</v>
      </c>
      <c r="C116" s="83"/>
      <c r="D116" s="103"/>
      <c r="E116" s="314"/>
      <c r="F116" s="319"/>
      <c r="H116" s="227"/>
      <c r="I116" s="144"/>
      <c r="M116" s="190"/>
    </row>
    <row r="117" spans="1:13" ht="15">
      <c r="A117" s="33"/>
      <c r="B117" s="162" t="s">
        <v>178</v>
      </c>
      <c r="C117" s="83" t="s">
        <v>11</v>
      </c>
      <c r="D117" s="103">
        <f t="shared" si="7"/>
        <v>125.80000000000001</v>
      </c>
      <c r="E117" s="314"/>
      <c r="F117" s="319">
        <f t="shared" si="8"/>
        <v>0</v>
      </c>
      <c r="H117" s="39"/>
      <c r="I117" s="145"/>
    </row>
    <row r="118" spans="1:13" ht="15">
      <c r="A118" s="33"/>
      <c r="B118" s="162" t="s">
        <v>179</v>
      </c>
      <c r="C118" s="83" t="s">
        <v>11</v>
      </c>
      <c r="D118" s="103">
        <f t="shared" si="7"/>
        <v>57</v>
      </c>
      <c r="E118" s="314"/>
      <c r="F118" s="319">
        <f t="shared" si="8"/>
        <v>0</v>
      </c>
      <c r="H118" s="149"/>
      <c r="I118" s="144"/>
      <c r="J118" s="155"/>
      <c r="M118" s="190"/>
    </row>
    <row r="119" spans="1:13" ht="15">
      <c r="A119" s="33"/>
      <c r="B119" s="162"/>
      <c r="C119" s="83"/>
      <c r="D119" s="103"/>
      <c r="E119" s="314"/>
      <c r="F119" s="319"/>
      <c r="H119" s="227"/>
      <c r="I119" s="144"/>
      <c r="M119" s="190"/>
    </row>
    <row r="120" spans="1:13" ht="15">
      <c r="A120" s="33"/>
      <c r="B120" s="162" t="s">
        <v>176</v>
      </c>
      <c r="C120" s="83"/>
      <c r="D120" s="103"/>
      <c r="E120" s="314"/>
      <c r="F120" s="319"/>
      <c r="H120" s="39"/>
      <c r="I120" s="145"/>
    </row>
    <row r="121" spans="1:13" ht="15">
      <c r="A121" s="33"/>
      <c r="B121" s="162" t="s">
        <v>180</v>
      </c>
      <c r="C121" s="83" t="s">
        <v>11</v>
      </c>
      <c r="D121" s="103">
        <f t="shared" si="7"/>
        <v>17.8</v>
      </c>
      <c r="E121" s="314"/>
      <c r="F121" s="319">
        <f t="shared" si="8"/>
        <v>0</v>
      </c>
      <c r="H121" s="149"/>
    </row>
    <row r="122" spans="1:13" ht="15">
      <c r="A122" s="33"/>
      <c r="B122" s="288" t="s">
        <v>20</v>
      </c>
      <c r="C122" s="292" t="s">
        <v>11</v>
      </c>
      <c r="D122" s="290">
        <f>SUM(D108:D121)</f>
        <v>856.8</v>
      </c>
      <c r="E122" s="291"/>
      <c r="F122" s="509"/>
      <c r="H122" s="149"/>
      <c r="I122" s="144"/>
      <c r="J122" s="155"/>
      <c r="M122" s="190"/>
    </row>
    <row r="123" spans="1:13" ht="15">
      <c r="A123" s="33"/>
      <c r="B123" s="41"/>
      <c r="C123" s="85"/>
      <c r="D123" s="118"/>
      <c r="E123" s="116"/>
      <c r="F123" s="307"/>
    </row>
    <row r="124" spans="1:13" ht="127.5">
      <c r="A124" s="33">
        <f>+A105+1</f>
        <v>5</v>
      </c>
      <c r="B124" s="20" t="s">
        <v>17</v>
      </c>
      <c r="C124" s="85"/>
      <c r="D124" s="101"/>
      <c r="E124" s="101"/>
      <c r="F124" s="308"/>
    </row>
    <row r="125" spans="1:13" ht="15">
      <c r="A125" s="33"/>
      <c r="B125" s="52"/>
      <c r="C125" s="82"/>
      <c r="D125" s="107"/>
      <c r="E125" s="107"/>
      <c r="F125" s="307"/>
    </row>
    <row r="126" spans="1:13" ht="15">
      <c r="A126" s="33"/>
      <c r="B126" s="45" t="s">
        <v>169</v>
      </c>
      <c r="C126" s="82"/>
      <c r="D126" s="107"/>
      <c r="E126" s="107"/>
      <c r="F126" s="306"/>
    </row>
    <row r="127" spans="1:13" ht="15">
      <c r="A127" s="33"/>
      <c r="B127" s="52" t="s">
        <v>170</v>
      </c>
      <c r="C127" s="85" t="s">
        <v>10</v>
      </c>
      <c r="D127" s="103">
        <v>2</v>
      </c>
      <c r="E127" s="101"/>
      <c r="F127" s="319">
        <f>D127*E127</f>
        <v>0</v>
      </c>
    </row>
    <row r="128" spans="1:13" ht="15">
      <c r="A128" s="33"/>
      <c r="B128" s="162" t="s">
        <v>171</v>
      </c>
      <c r="C128" s="85" t="s">
        <v>10</v>
      </c>
      <c r="D128" s="103">
        <v>1</v>
      </c>
      <c r="E128" s="101"/>
      <c r="F128" s="319">
        <f t="shared" ref="F128:F140" si="9">D128*E128</f>
        <v>0</v>
      </c>
    </row>
    <row r="129" spans="1:8" ht="15">
      <c r="A129" s="33"/>
      <c r="B129" s="162" t="s">
        <v>172</v>
      </c>
      <c r="C129" s="85" t="s">
        <v>10</v>
      </c>
      <c r="D129" s="103">
        <v>1</v>
      </c>
      <c r="E129" s="101"/>
      <c r="F129" s="319">
        <f t="shared" si="9"/>
        <v>0</v>
      </c>
    </row>
    <row r="130" spans="1:8" ht="15">
      <c r="A130" s="33"/>
      <c r="B130" s="162" t="s">
        <v>181</v>
      </c>
      <c r="C130" s="85" t="s">
        <v>10</v>
      </c>
      <c r="D130" s="103">
        <v>0</v>
      </c>
      <c r="E130" s="101"/>
      <c r="F130" s="319">
        <f t="shared" si="9"/>
        <v>0</v>
      </c>
    </row>
    <row r="131" spans="1:8" ht="15">
      <c r="A131" s="33"/>
      <c r="B131" s="162" t="s">
        <v>173</v>
      </c>
      <c r="C131" s="85" t="s">
        <v>10</v>
      </c>
      <c r="D131" s="103">
        <v>0</v>
      </c>
      <c r="E131" s="101"/>
      <c r="F131" s="319">
        <f t="shared" si="9"/>
        <v>0</v>
      </c>
    </row>
    <row r="132" spans="1:8" ht="15">
      <c r="A132" s="33"/>
      <c r="B132" s="162" t="s">
        <v>175</v>
      </c>
      <c r="C132" s="85" t="s">
        <v>10</v>
      </c>
      <c r="D132" s="103">
        <v>0</v>
      </c>
      <c r="E132" s="101"/>
      <c r="F132" s="319">
        <f t="shared" si="9"/>
        <v>0</v>
      </c>
    </row>
    <row r="133" spans="1:8" ht="15">
      <c r="A133" s="33"/>
      <c r="B133" s="162" t="s">
        <v>174</v>
      </c>
      <c r="C133" s="85" t="s">
        <v>10</v>
      </c>
      <c r="D133" s="103">
        <v>0</v>
      </c>
      <c r="E133" s="101"/>
      <c r="F133" s="319">
        <f t="shared" si="9"/>
        <v>0</v>
      </c>
    </row>
    <row r="134" spans="1:8" ht="15">
      <c r="A134" s="33"/>
      <c r="B134" s="162"/>
      <c r="C134" s="85"/>
      <c r="D134" s="103"/>
      <c r="E134" s="101"/>
      <c r="F134" s="319"/>
    </row>
    <row r="135" spans="1:8" ht="15">
      <c r="A135" s="33"/>
      <c r="B135" s="162" t="s">
        <v>177</v>
      </c>
      <c r="C135" s="85"/>
      <c r="D135" s="103"/>
      <c r="E135" s="101"/>
      <c r="F135" s="319"/>
    </row>
    <row r="136" spans="1:8" ht="15">
      <c r="A136" s="33"/>
      <c r="B136" s="162" t="s">
        <v>178</v>
      </c>
      <c r="C136" s="85" t="s">
        <v>10</v>
      </c>
      <c r="D136" s="103">
        <v>2</v>
      </c>
      <c r="E136" s="101"/>
      <c r="F136" s="319">
        <f t="shared" si="9"/>
        <v>0</v>
      </c>
      <c r="H136" s="39"/>
    </row>
    <row r="137" spans="1:8" ht="15">
      <c r="A137" s="33"/>
      <c r="B137" s="162" t="s">
        <v>179</v>
      </c>
      <c r="C137" s="85" t="s">
        <v>10</v>
      </c>
      <c r="D137" s="103">
        <v>0</v>
      </c>
      <c r="E137" s="101"/>
      <c r="F137" s="319">
        <f t="shared" si="9"/>
        <v>0</v>
      </c>
    </row>
    <row r="138" spans="1:8" ht="15">
      <c r="A138" s="33"/>
      <c r="B138" s="162"/>
      <c r="C138" s="85"/>
      <c r="D138" s="103"/>
      <c r="E138" s="101"/>
      <c r="F138" s="319"/>
    </row>
    <row r="139" spans="1:8" ht="15">
      <c r="A139" s="33"/>
      <c r="B139" s="162" t="s">
        <v>176</v>
      </c>
      <c r="C139" s="85"/>
      <c r="D139" s="103"/>
      <c r="E139" s="101"/>
      <c r="F139" s="319"/>
    </row>
    <row r="140" spans="1:8" ht="15">
      <c r="A140" s="33"/>
      <c r="B140" s="162" t="s">
        <v>180</v>
      </c>
      <c r="C140" s="85" t="s">
        <v>10</v>
      </c>
      <c r="D140" s="103">
        <v>0</v>
      </c>
      <c r="E140" s="101"/>
      <c r="F140" s="319">
        <f t="shared" si="9"/>
        <v>0</v>
      </c>
      <c r="H140" s="39"/>
    </row>
    <row r="141" spans="1:8" ht="15">
      <c r="A141" s="33"/>
      <c r="B141" s="288" t="s">
        <v>20</v>
      </c>
      <c r="C141" s="289" t="s">
        <v>10</v>
      </c>
      <c r="D141" s="290">
        <f>SUM(D127:D140)</f>
        <v>6</v>
      </c>
      <c r="E141" s="291"/>
      <c r="F141" s="509"/>
      <c r="H141" s="149"/>
    </row>
    <row r="142" spans="1:8" ht="15">
      <c r="A142" s="33"/>
      <c r="B142" s="41"/>
      <c r="C142" s="85"/>
      <c r="D142" s="118"/>
      <c r="E142" s="116"/>
      <c r="F142" s="307"/>
    </row>
    <row r="143" spans="1:8" ht="127.5">
      <c r="A143" s="33">
        <f>+A124+1</f>
        <v>6</v>
      </c>
      <c r="B143" s="191" t="s">
        <v>109</v>
      </c>
      <c r="C143" s="85"/>
      <c r="D143" s="101"/>
      <c r="E143" s="101"/>
      <c r="F143" s="308"/>
    </row>
    <row r="144" spans="1:8" ht="15">
      <c r="A144" s="33"/>
      <c r="B144" s="52"/>
      <c r="C144" s="82"/>
      <c r="D144" s="107"/>
      <c r="E144" s="107"/>
      <c r="F144" s="307"/>
    </row>
    <row r="145" spans="1:8" ht="15">
      <c r="A145" s="33"/>
      <c r="B145" s="45" t="s">
        <v>169</v>
      </c>
      <c r="C145" s="82"/>
      <c r="D145" s="107"/>
      <c r="E145" s="107"/>
      <c r="F145" s="306"/>
    </row>
    <row r="146" spans="1:8" ht="15">
      <c r="A146" s="33"/>
      <c r="B146" s="52" t="s">
        <v>170</v>
      </c>
      <c r="C146" s="85" t="s">
        <v>10</v>
      </c>
      <c r="D146" s="103">
        <v>1</v>
      </c>
      <c r="E146" s="101"/>
      <c r="F146" s="319">
        <f>D146*E146</f>
        <v>0</v>
      </c>
    </row>
    <row r="147" spans="1:8" ht="15">
      <c r="A147" s="33"/>
      <c r="B147" s="162" t="s">
        <v>171</v>
      </c>
      <c r="C147" s="85" t="s">
        <v>10</v>
      </c>
      <c r="D147" s="103">
        <v>0</v>
      </c>
      <c r="E147" s="101"/>
      <c r="F147" s="319">
        <f t="shared" ref="F147:F156" si="10">D147*E147</f>
        <v>0</v>
      </c>
    </row>
    <row r="148" spans="1:8" ht="15">
      <c r="A148" s="33"/>
      <c r="B148" s="162" t="s">
        <v>172</v>
      </c>
      <c r="C148" s="85" t="s">
        <v>10</v>
      </c>
      <c r="D148" s="103">
        <v>0</v>
      </c>
      <c r="E148" s="101"/>
      <c r="F148" s="319">
        <f t="shared" si="10"/>
        <v>0</v>
      </c>
    </row>
    <row r="149" spans="1:8" ht="15">
      <c r="A149" s="33"/>
      <c r="B149" s="162" t="s">
        <v>181</v>
      </c>
      <c r="C149" s="85" t="s">
        <v>10</v>
      </c>
      <c r="D149" s="103">
        <v>1</v>
      </c>
      <c r="E149" s="101"/>
      <c r="F149" s="319">
        <f t="shared" si="10"/>
        <v>0</v>
      </c>
    </row>
    <row r="150" spans="1:8" ht="15">
      <c r="A150" s="33"/>
      <c r="B150" s="162" t="s">
        <v>173</v>
      </c>
      <c r="C150" s="85" t="s">
        <v>10</v>
      </c>
      <c r="D150" s="103">
        <v>1</v>
      </c>
      <c r="E150" s="101"/>
      <c r="F150" s="319">
        <f t="shared" si="10"/>
        <v>0</v>
      </c>
    </row>
    <row r="151" spans="1:8" ht="15">
      <c r="A151" s="33"/>
      <c r="B151" s="162" t="s">
        <v>175</v>
      </c>
      <c r="C151" s="85" t="s">
        <v>10</v>
      </c>
      <c r="D151" s="103">
        <v>0</v>
      </c>
      <c r="E151" s="101"/>
      <c r="F151" s="319">
        <f t="shared" si="10"/>
        <v>0</v>
      </c>
    </row>
    <row r="152" spans="1:8" ht="15">
      <c r="A152" s="33"/>
      <c r="B152" s="162" t="s">
        <v>174</v>
      </c>
      <c r="C152" s="85" t="s">
        <v>10</v>
      </c>
      <c r="D152" s="103">
        <v>0</v>
      </c>
      <c r="E152" s="101"/>
      <c r="F152" s="319">
        <f t="shared" si="10"/>
        <v>0</v>
      </c>
    </row>
    <row r="153" spans="1:8" ht="15">
      <c r="A153" s="33"/>
      <c r="B153" s="162"/>
      <c r="C153" s="85"/>
      <c r="D153" s="103"/>
      <c r="E153" s="101"/>
      <c r="F153" s="319"/>
    </row>
    <row r="154" spans="1:8" ht="15">
      <c r="A154" s="33"/>
      <c r="B154" s="162" t="s">
        <v>177</v>
      </c>
      <c r="C154" s="85"/>
      <c r="D154" s="103"/>
      <c r="E154" s="101"/>
      <c r="F154" s="319"/>
    </row>
    <row r="155" spans="1:8" ht="15">
      <c r="A155" s="33"/>
      <c r="B155" s="162" t="s">
        <v>178</v>
      </c>
      <c r="C155" s="85" t="s">
        <v>10</v>
      </c>
      <c r="D155" s="103">
        <v>1</v>
      </c>
      <c r="E155" s="101"/>
      <c r="F155" s="319">
        <f t="shared" si="10"/>
        <v>0</v>
      </c>
      <c r="H155" s="172"/>
    </row>
    <row r="156" spans="1:8" ht="15">
      <c r="A156" s="33"/>
      <c r="B156" s="162" t="s">
        <v>179</v>
      </c>
      <c r="C156" s="85" t="s">
        <v>10</v>
      </c>
      <c r="D156" s="103">
        <v>0</v>
      </c>
      <c r="E156" s="101"/>
      <c r="F156" s="319">
        <f t="shared" si="10"/>
        <v>0</v>
      </c>
    </row>
    <row r="157" spans="1:8" ht="15">
      <c r="A157" s="33"/>
      <c r="B157" s="162"/>
      <c r="C157" s="85"/>
      <c r="D157" s="103"/>
      <c r="E157" s="101"/>
      <c r="F157" s="319"/>
    </row>
    <row r="158" spans="1:8" ht="15">
      <c r="A158" s="33"/>
      <c r="B158" s="162" t="s">
        <v>176</v>
      </c>
      <c r="C158" s="85"/>
      <c r="D158" s="103"/>
      <c r="E158" s="101"/>
      <c r="F158" s="319"/>
      <c r="H158" s="172"/>
    </row>
    <row r="159" spans="1:8" ht="15">
      <c r="A159" s="33"/>
      <c r="B159" s="162" t="s">
        <v>180</v>
      </c>
      <c r="C159" s="85" t="s">
        <v>10</v>
      </c>
      <c r="D159" s="103">
        <v>0</v>
      </c>
      <c r="E159" s="101"/>
      <c r="F159" s="319">
        <f t="shared" ref="F159" si="11">D159*E159</f>
        <v>0</v>
      </c>
      <c r="H159" s="183"/>
    </row>
    <row r="160" spans="1:8" ht="15">
      <c r="A160" s="33"/>
      <c r="B160" s="288" t="s">
        <v>20</v>
      </c>
      <c r="C160" s="289" t="s">
        <v>10</v>
      </c>
      <c r="D160" s="290">
        <f>SUM(D146:D159)</f>
        <v>4</v>
      </c>
      <c r="E160" s="291"/>
      <c r="F160" s="509"/>
      <c r="H160" s="149"/>
    </row>
    <row r="161" spans="1:8" ht="15">
      <c r="A161" s="33"/>
      <c r="B161" s="41"/>
      <c r="C161" s="85"/>
      <c r="D161" s="118"/>
      <c r="E161" s="116"/>
      <c r="F161" s="307"/>
      <c r="H161" s="183"/>
    </row>
    <row r="162" spans="1:8" ht="38.25">
      <c r="A162" s="33">
        <f>+A143+1</f>
        <v>7</v>
      </c>
      <c r="B162" s="48" t="s">
        <v>18</v>
      </c>
      <c r="C162" s="82"/>
      <c r="D162" s="103"/>
      <c r="E162" s="107"/>
      <c r="F162" s="306"/>
      <c r="H162" s="183"/>
    </row>
    <row r="163" spans="1:8" ht="15">
      <c r="A163" s="33"/>
      <c r="B163" s="52"/>
      <c r="C163" s="82"/>
      <c r="D163" s="107"/>
      <c r="E163" s="107"/>
      <c r="F163" s="307"/>
      <c r="H163" s="183"/>
    </row>
    <row r="164" spans="1:8" ht="15">
      <c r="A164" s="33"/>
      <c r="B164" s="45" t="s">
        <v>169</v>
      </c>
      <c r="C164" s="82"/>
      <c r="D164" s="107"/>
      <c r="E164" s="107"/>
      <c r="F164" s="306"/>
      <c r="H164" s="183"/>
    </row>
    <row r="165" spans="1:8" ht="15">
      <c r="A165" s="33"/>
      <c r="B165" s="52" t="s">
        <v>170</v>
      </c>
      <c r="C165" s="85" t="s">
        <v>10</v>
      </c>
      <c r="D165" s="103">
        <f>+D12*0.8</f>
        <v>321.60000000000002</v>
      </c>
      <c r="E165" s="101"/>
      <c r="F165" s="319">
        <f>D165*E165</f>
        <v>0</v>
      </c>
      <c r="H165" s="183"/>
    </row>
    <row r="166" spans="1:8" ht="15">
      <c r="A166" s="33"/>
      <c r="B166" s="162" t="s">
        <v>171</v>
      </c>
      <c r="C166" s="85" t="s">
        <v>10</v>
      </c>
      <c r="D166" s="103">
        <f t="shared" ref="D166:D178" si="12">+D13*0.8</f>
        <v>72</v>
      </c>
      <c r="E166" s="101"/>
      <c r="F166" s="319">
        <f t="shared" ref="F166:F178" si="13">D166*E166</f>
        <v>0</v>
      </c>
      <c r="H166" s="183"/>
    </row>
    <row r="167" spans="1:8" ht="15">
      <c r="A167" s="33"/>
      <c r="B167" s="162" t="s">
        <v>172</v>
      </c>
      <c r="C167" s="85" t="s">
        <v>10</v>
      </c>
      <c r="D167" s="103">
        <f t="shared" si="12"/>
        <v>200</v>
      </c>
      <c r="E167" s="101"/>
      <c r="F167" s="319">
        <f t="shared" si="13"/>
        <v>0</v>
      </c>
      <c r="H167" s="183"/>
    </row>
    <row r="168" spans="1:8" ht="15">
      <c r="A168" s="33"/>
      <c r="B168" s="162" t="s">
        <v>181</v>
      </c>
      <c r="C168" s="85" t="s">
        <v>10</v>
      </c>
      <c r="D168" s="103">
        <f t="shared" si="12"/>
        <v>115.2</v>
      </c>
      <c r="E168" s="101"/>
      <c r="F168" s="319">
        <f t="shared" si="13"/>
        <v>0</v>
      </c>
      <c r="H168" s="183"/>
    </row>
    <row r="169" spans="1:8" ht="15">
      <c r="A169" s="33"/>
      <c r="B169" s="162" t="s">
        <v>173</v>
      </c>
      <c r="C169" s="85" t="s">
        <v>10</v>
      </c>
      <c r="D169" s="103">
        <f t="shared" si="12"/>
        <v>472.8</v>
      </c>
      <c r="E169" s="101"/>
      <c r="F169" s="319">
        <f t="shared" si="13"/>
        <v>0</v>
      </c>
      <c r="H169" s="183"/>
    </row>
    <row r="170" spans="1:8" ht="15">
      <c r="A170" s="33"/>
      <c r="B170" s="162" t="s">
        <v>175</v>
      </c>
      <c r="C170" s="85" t="s">
        <v>10</v>
      </c>
      <c r="D170" s="103">
        <f t="shared" si="12"/>
        <v>8.8000000000000007</v>
      </c>
      <c r="E170" s="101"/>
      <c r="F170" s="319">
        <f t="shared" si="13"/>
        <v>0</v>
      </c>
      <c r="H170" s="183"/>
    </row>
    <row r="171" spans="1:8" ht="15">
      <c r="A171" s="33"/>
      <c r="B171" s="162" t="s">
        <v>174</v>
      </c>
      <c r="C171" s="85" t="s">
        <v>10</v>
      </c>
      <c r="D171" s="103">
        <f t="shared" si="12"/>
        <v>68.8</v>
      </c>
      <c r="E171" s="101"/>
      <c r="F171" s="319">
        <f t="shared" si="13"/>
        <v>0</v>
      </c>
      <c r="H171" s="183"/>
    </row>
    <row r="172" spans="1:8" ht="15">
      <c r="A172" s="33"/>
      <c r="B172" s="162"/>
      <c r="C172" s="85"/>
      <c r="D172" s="103"/>
      <c r="E172" s="101"/>
      <c r="F172" s="319"/>
      <c r="H172" s="183"/>
    </row>
    <row r="173" spans="1:8" ht="15">
      <c r="A173" s="33"/>
      <c r="B173" s="162" t="s">
        <v>177</v>
      </c>
      <c r="C173" s="85"/>
      <c r="D173" s="103"/>
      <c r="E173" s="101"/>
      <c r="F173" s="319"/>
      <c r="H173" s="39"/>
    </row>
    <row r="174" spans="1:8" ht="15">
      <c r="A174" s="33"/>
      <c r="B174" s="162" t="s">
        <v>178</v>
      </c>
      <c r="C174" s="85" t="s">
        <v>10</v>
      </c>
      <c r="D174" s="103">
        <f t="shared" si="12"/>
        <v>224.8</v>
      </c>
      <c r="E174" s="101"/>
      <c r="F174" s="319">
        <f t="shared" si="13"/>
        <v>0</v>
      </c>
      <c r="H174" s="39"/>
    </row>
    <row r="175" spans="1:8" ht="15">
      <c r="A175" s="33"/>
      <c r="B175" s="162" t="s">
        <v>179</v>
      </c>
      <c r="C175" s="85" t="s">
        <v>10</v>
      </c>
      <c r="D175" s="103">
        <f t="shared" si="12"/>
        <v>65.600000000000009</v>
      </c>
      <c r="E175" s="101"/>
      <c r="F175" s="319">
        <f t="shared" si="13"/>
        <v>0</v>
      </c>
      <c r="H175" s="183"/>
    </row>
    <row r="176" spans="1:8" ht="15">
      <c r="A176" s="33"/>
      <c r="B176" s="162"/>
      <c r="C176" s="85"/>
      <c r="D176" s="103"/>
      <c r="E176" s="101"/>
      <c r="F176" s="319"/>
      <c r="H176" s="183"/>
    </row>
    <row r="177" spans="1:8" ht="15">
      <c r="A177" s="33"/>
      <c r="B177" s="162" t="s">
        <v>176</v>
      </c>
      <c r="C177" s="85"/>
      <c r="D177" s="103"/>
      <c r="E177" s="101"/>
      <c r="F177" s="319"/>
      <c r="H177" s="39"/>
    </row>
    <row r="178" spans="1:8" ht="15">
      <c r="A178" s="33"/>
      <c r="B178" s="162" t="s">
        <v>180</v>
      </c>
      <c r="C178" s="85" t="s">
        <v>10</v>
      </c>
      <c r="D178" s="103">
        <f t="shared" si="12"/>
        <v>43.2</v>
      </c>
      <c r="E178" s="101"/>
      <c r="F178" s="319">
        <f t="shared" si="13"/>
        <v>0</v>
      </c>
      <c r="H178" s="39"/>
    </row>
    <row r="179" spans="1:8" ht="15">
      <c r="A179" s="33"/>
      <c r="B179" s="288" t="s">
        <v>20</v>
      </c>
      <c r="C179" s="289" t="s">
        <v>10</v>
      </c>
      <c r="D179" s="290">
        <f>SUM(D165:D178)</f>
        <v>1592.8</v>
      </c>
      <c r="E179" s="291"/>
      <c r="F179" s="509"/>
      <c r="H179" s="39"/>
    </row>
    <row r="180" spans="1:8" ht="15">
      <c r="A180" s="33"/>
      <c r="B180" s="52"/>
      <c r="C180" s="82"/>
      <c r="D180" s="103"/>
      <c r="E180" s="107"/>
      <c r="F180" s="306"/>
      <c r="H180" s="39"/>
    </row>
    <row r="181" spans="1:8" ht="114.75">
      <c r="A181" s="33">
        <f>+A162+1</f>
        <v>8</v>
      </c>
      <c r="B181" s="43" t="s">
        <v>110</v>
      </c>
      <c r="C181" s="82"/>
      <c r="D181" s="103"/>
      <c r="E181" s="104"/>
      <c r="F181" s="105"/>
      <c r="H181" s="39"/>
    </row>
    <row r="182" spans="1:8" ht="15">
      <c r="A182" s="33"/>
      <c r="B182" s="186"/>
      <c r="C182" s="82"/>
      <c r="D182" s="103"/>
      <c r="E182" s="104"/>
      <c r="F182" s="105"/>
      <c r="H182" s="39"/>
    </row>
    <row r="183" spans="1:8" ht="15">
      <c r="A183" s="33"/>
      <c r="B183" s="45" t="s">
        <v>169</v>
      </c>
      <c r="C183" s="82"/>
      <c r="D183" s="107"/>
      <c r="E183" s="107"/>
      <c r="F183" s="306"/>
      <c r="H183" s="39"/>
    </row>
    <row r="184" spans="1:8" ht="15">
      <c r="A184" s="33"/>
      <c r="B184" s="52" t="s">
        <v>170</v>
      </c>
      <c r="C184" s="82" t="s">
        <v>11</v>
      </c>
      <c r="D184" s="103">
        <f>+G12*0.5</f>
        <v>0</v>
      </c>
      <c r="E184" s="101"/>
      <c r="F184" s="319">
        <f>D184*E184</f>
        <v>0</v>
      </c>
      <c r="H184" s="39"/>
    </row>
    <row r="185" spans="1:8" ht="15">
      <c r="A185" s="33"/>
      <c r="B185" s="162" t="s">
        <v>171</v>
      </c>
      <c r="C185" s="82" t="s">
        <v>11</v>
      </c>
      <c r="D185" s="103">
        <f t="shared" ref="D185:D197" si="14">+G13*0.5</f>
        <v>39</v>
      </c>
      <c r="E185" s="101"/>
      <c r="F185" s="319">
        <f t="shared" ref="F185:F197" si="15">D185*E185</f>
        <v>0</v>
      </c>
      <c r="H185" s="39"/>
    </row>
    <row r="186" spans="1:8" ht="15">
      <c r="A186" s="33"/>
      <c r="B186" s="162" t="s">
        <v>172</v>
      </c>
      <c r="C186" s="82" t="s">
        <v>11</v>
      </c>
      <c r="D186" s="103">
        <f t="shared" si="14"/>
        <v>104</v>
      </c>
      <c r="E186" s="101"/>
      <c r="F186" s="319">
        <f t="shared" si="15"/>
        <v>0</v>
      </c>
      <c r="H186" s="39"/>
    </row>
    <row r="187" spans="1:8" ht="15">
      <c r="A187" s="33"/>
      <c r="B187" s="162" t="s">
        <v>181</v>
      </c>
      <c r="C187" s="82" t="s">
        <v>11</v>
      </c>
      <c r="D187" s="103">
        <f t="shared" si="14"/>
        <v>26</v>
      </c>
      <c r="E187" s="101"/>
      <c r="F187" s="319">
        <f t="shared" si="15"/>
        <v>0</v>
      </c>
      <c r="H187" s="39"/>
    </row>
    <row r="188" spans="1:8" ht="15">
      <c r="A188" s="33"/>
      <c r="B188" s="162" t="s">
        <v>173</v>
      </c>
      <c r="C188" s="82" t="s">
        <v>11</v>
      </c>
      <c r="D188" s="103">
        <f t="shared" si="14"/>
        <v>250.5</v>
      </c>
      <c r="E188" s="101"/>
      <c r="F188" s="319">
        <f t="shared" si="15"/>
        <v>0</v>
      </c>
      <c r="H188" s="39"/>
    </row>
    <row r="189" spans="1:8" ht="15">
      <c r="A189" s="33"/>
      <c r="B189" s="162" t="s">
        <v>175</v>
      </c>
      <c r="C189" s="82" t="s">
        <v>11</v>
      </c>
      <c r="D189" s="103">
        <f t="shared" si="14"/>
        <v>5.5</v>
      </c>
      <c r="E189" s="101"/>
      <c r="F189" s="319">
        <f t="shared" si="15"/>
        <v>0</v>
      </c>
      <c r="H189" s="39"/>
    </row>
    <row r="190" spans="1:8" ht="15">
      <c r="A190" s="33"/>
      <c r="B190" s="162" t="s">
        <v>174</v>
      </c>
      <c r="C190" s="82" t="s">
        <v>11</v>
      </c>
      <c r="D190" s="103">
        <f t="shared" si="14"/>
        <v>0</v>
      </c>
      <c r="E190" s="101"/>
      <c r="F190" s="319">
        <f t="shared" si="15"/>
        <v>0</v>
      </c>
      <c r="H190" s="39"/>
    </row>
    <row r="191" spans="1:8" ht="15">
      <c r="A191" s="33"/>
      <c r="B191" s="162"/>
      <c r="C191" s="82"/>
      <c r="D191" s="103"/>
      <c r="E191" s="101"/>
      <c r="F191" s="319"/>
      <c r="H191" s="39"/>
    </row>
    <row r="192" spans="1:8" ht="15">
      <c r="A192" s="33"/>
      <c r="B192" s="162" t="s">
        <v>177</v>
      </c>
      <c r="C192" s="82"/>
      <c r="D192" s="103"/>
      <c r="E192" s="101"/>
      <c r="F192" s="319"/>
      <c r="H192" s="39"/>
    </row>
    <row r="193" spans="1:8" ht="15">
      <c r="A193" s="33"/>
      <c r="B193" s="162" t="s">
        <v>178</v>
      </c>
      <c r="C193" s="82" t="s">
        <v>11</v>
      </c>
      <c r="D193" s="103">
        <f t="shared" si="14"/>
        <v>105.5</v>
      </c>
      <c r="E193" s="101"/>
      <c r="F193" s="319">
        <f t="shared" si="15"/>
        <v>0</v>
      </c>
      <c r="H193" s="39"/>
    </row>
    <row r="194" spans="1:8" ht="15">
      <c r="A194" s="33"/>
      <c r="B194" s="162" t="s">
        <v>179</v>
      </c>
      <c r="C194" s="82" t="s">
        <v>11</v>
      </c>
      <c r="D194" s="103">
        <f t="shared" si="14"/>
        <v>4.5</v>
      </c>
      <c r="E194" s="101"/>
      <c r="F194" s="319">
        <f t="shared" si="15"/>
        <v>0</v>
      </c>
      <c r="H194" s="39"/>
    </row>
    <row r="195" spans="1:8" ht="15">
      <c r="A195" s="33"/>
      <c r="B195" s="162"/>
      <c r="C195" s="82"/>
      <c r="D195" s="103"/>
      <c r="E195" s="101"/>
      <c r="F195" s="319"/>
      <c r="H195" s="39"/>
    </row>
    <row r="196" spans="1:8" ht="15">
      <c r="A196" s="33"/>
      <c r="B196" s="162" t="s">
        <v>176</v>
      </c>
      <c r="C196" s="82"/>
      <c r="D196" s="103"/>
      <c r="E196" s="101"/>
      <c r="F196" s="319"/>
      <c r="H196" s="39"/>
    </row>
    <row r="197" spans="1:8" ht="15">
      <c r="A197" s="33"/>
      <c r="B197" s="162" t="s">
        <v>180</v>
      </c>
      <c r="C197" s="82" t="s">
        <v>11</v>
      </c>
      <c r="D197" s="103">
        <f t="shared" si="14"/>
        <v>27</v>
      </c>
      <c r="E197" s="101"/>
      <c r="F197" s="319">
        <f t="shared" si="15"/>
        <v>0</v>
      </c>
      <c r="H197" s="39"/>
    </row>
    <row r="198" spans="1:8" ht="15">
      <c r="A198" s="33"/>
      <c r="B198" s="288" t="s">
        <v>20</v>
      </c>
      <c r="C198" s="295" t="s">
        <v>11</v>
      </c>
      <c r="D198" s="290">
        <f>SUM(D184:D193)</f>
        <v>530.5</v>
      </c>
      <c r="E198" s="291"/>
      <c r="F198" s="509"/>
      <c r="H198" s="39"/>
    </row>
    <row r="199" spans="1:8" ht="15">
      <c r="A199" s="33"/>
      <c r="B199" s="52"/>
      <c r="C199" s="82"/>
      <c r="D199" s="103"/>
      <c r="E199" s="107"/>
      <c r="F199" s="306"/>
      <c r="H199" s="39"/>
    </row>
    <row r="200" spans="1:8" ht="89.25">
      <c r="A200" s="33">
        <f>+A181+1</f>
        <v>9</v>
      </c>
      <c r="B200" s="201" t="s">
        <v>111</v>
      </c>
      <c r="C200" s="85"/>
      <c r="D200" s="80"/>
      <c r="E200" s="106"/>
      <c r="F200" s="308"/>
      <c r="H200" s="163"/>
    </row>
    <row r="201" spans="1:8" ht="15">
      <c r="A201" s="33"/>
      <c r="B201" s="186"/>
      <c r="C201" s="82"/>
      <c r="D201" s="103"/>
      <c r="E201" s="104"/>
      <c r="F201" s="105"/>
      <c r="H201" s="163"/>
    </row>
    <row r="202" spans="1:8" ht="15">
      <c r="A202" s="33"/>
      <c r="B202" s="45" t="s">
        <v>169</v>
      </c>
      <c r="C202" s="82"/>
      <c r="D202" s="107"/>
      <c r="E202" s="107"/>
      <c r="F202" s="306"/>
      <c r="H202" s="40"/>
    </row>
    <row r="203" spans="1:8" ht="15">
      <c r="A203" s="33"/>
      <c r="B203" s="52" t="s">
        <v>170</v>
      </c>
      <c r="C203" s="82" t="s">
        <v>11</v>
      </c>
      <c r="D203" s="103">
        <f>+(E12+F12)*0.1</f>
        <v>40.200000000000003</v>
      </c>
      <c r="E203" s="101"/>
      <c r="F203" s="319">
        <f>D203*E203</f>
        <v>0</v>
      </c>
      <c r="H203" s="40"/>
    </row>
    <row r="204" spans="1:8" ht="15">
      <c r="A204" s="33"/>
      <c r="B204" s="162" t="s">
        <v>171</v>
      </c>
      <c r="C204" s="82" t="s">
        <v>11</v>
      </c>
      <c r="D204" s="103">
        <f t="shared" ref="D204:D216" si="16">+(E13+F13)*0.1</f>
        <v>1.2000000000000002</v>
      </c>
      <c r="E204" s="101"/>
      <c r="F204" s="319">
        <f t="shared" ref="F204:F216" si="17">D204*E204</f>
        <v>0</v>
      </c>
      <c r="H204" s="163"/>
    </row>
    <row r="205" spans="1:8" ht="15">
      <c r="A205" s="33"/>
      <c r="B205" s="162" t="s">
        <v>172</v>
      </c>
      <c r="C205" s="82" t="s">
        <v>11</v>
      </c>
      <c r="D205" s="103">
        <f t="shared" si="16"/>
        <v>4.2</v>
      </c>
      <c r="E205" s="101"/>
      <c r="F205" s="319">
        <f t="shared" si="17"/>
        <v>0</v>
      </c>
      <c r="H205" s="163"/>
    </row>
    <row r="206" spans="1:8" ht="15">
      <c r="A206" s="33"/>
      <c r="B206" s="162" t="s">
        <v>181</v>
      </c>
      <c r="C206" s="82" t="s">
        <v>11</v>
      </c>
      <c r="D206" s="103">
        <f t="shared" si="16"/>
        <v>9.2000000000000011</v>
      </c>
      <c r="E206" s="101"/>
      <c r="F206" s="319">
        <f t="shared" si="17"/>
        <v>0</v>
      </c>
      <c r="H206" s="163"/>
    </row>
    <row r="207" spans="1:8" ht="15">
      <c r="A207" s="33"/>
      <c r="B207" s="162" t="s">
        <v>173</v>
      </c>
      <c r="C207" s="82" t="s">
        <v>11</v>
      </c>
      <c r="D207" s="103">
        <f t="shared" si="16"/>
        <v>9</v>
      </c>
      <c r="E207" s="101"/>
      <c r="F207" s="319">
        <f t="shared" si="17"/>
        <v>0</v>
      </c>
      <c r="H207" s="163"/>
    </row>
    <row r="208" spans="1:8" ht="15">
      <c r="A208" s="33"/>
      <c r="B208" s="162" t="s">
        <v>175</v>
      </c>
      <c r="C208" s="82" t="s">
        <v>11</v>
      </c>
      <c r="D208" s="103">
        <f t="shared" ref="D208:D209" si="18">+(E17+F17)*0.1</f>
        <v>0</v>
      </c>
      <c r="E208" s="101"/>
      <c r="F208" s="319">
        <f t="shared" ref="F208:F209" si="19">D208*E208</f>
        <v>0</v>
      </c>
      <c r="H208" s="163"/>
    </row>
    <row r="209" spans="1:8" ht="15">
      <c r="A209" s="33"/>
      <c r="B209" s="162" t="s">
        <v>174</v>
      </c>
      <c r="C209" s="82" t="s">
        <v>11</v>
      </c>
      <c r="D209" s="103">
        <f t="shared" si="18"/>
        <v>8.6</v>
      </c>
      <c r="E209" s="101"/>
      <c r="F209" s="319">
        <f t="shared" si="19"/>
        <v>0</v>
      </c>
      <c r="H209" s="40"/>
    </row>
    <row r="210" spans="1:8" ht="15">
      <c r="A210" s="33"/>
      <c r="B210" s="162"/>
      <c r="C210" s="82"/>
      <c r="D210" s="103"/>
      <c r="E210" s="101"/>
      <c r="F210" s="319"/>
      <c r="H210" s="40"/>
    </row>
    <row r="211" spans="1:8" ht="15">
      <c r="A211" s="33"/>
      <c r="B211" s="162" t="s">
        <v>177</v>
      </c>
      <c r="C211" s="82"/>
      <c r="D211" s="103"/>
      <c r="E211" s="101"/>
      <c r="F211" s="319"/>
      <c r="H211" s="163"/>
    </row>
    <row r="212" spans="1:8" ht="15">
      <c r="A212" s="33"/>
      <c r="B212" s="162" t="s">
        <v>178</v>
      </c>
      <c r="C212" s="82" t="s">
        <v>11</v>
      </c>
      <c r="D212" s="103">
        <f t="shared" si="16"/>
        <v>7</v>
      </c>
      <c r="E212" s="101"/>
      <c r="F212" s="319">
        <f t="shared" si="17"/>
        <v>0</v>
      </c>
      <c r="H212" s="39"/>
    </row>
    <row r="213" spans="1:8" ht="15">
      <c r="A213" s="33"/>
      <c r="B213" s="162" t="s">
        <v>179</v>
      </c>
      <c r="C213" s="82" t="s">
        <v>11</v>
      </c>
      <c r="D213" s="103">
        <f t="shared" si="16"/>
        <v>7.3000000000000007</v>
      </c>
      <c r="E213" s="101"/>
      <c r="F213" s="319">
        <f t="shared" si="17"/>
        <v>0</v>
      </c>
      <c r="H213" s="39"/>
    </row>
    <row r="214" spans="1:8" ht="15">
      <c r="A214" s="33"/>
      <c r="B214" s="162"/>
      <c r="C214" s="82"/>
      <c r="D214" s="103"/>
      <c r="E214" s="101"/>
      <c r="F214" s="319"/>
      <c r="H214" s="40"/>
    </row>
    <row r="215" spans="1:8" ht="15">
      <c r="A215" s="33"/>
      <c r="B215" s="162" t="s">
        <v>176</v>
      </c>
      <c r="C215" s="82"/>
      <c r="D215" s="103"/>
      <c r="E215" s="101"/>
      <c r="F215" s="319"/>
      <c r="H215" s="163"/>
    </row>
    <row r="216" spans="1:8" ht="15">
      <c r="A216" s="33"/>
      <c r="B216" s="162" t="s">
        <v>180</v>
      </c>
      <c r="C216" s="82" t="s">
        <v>11</v>
      </c>
      <c r="D216" s="103">
        <f t="shared" si="16"/>
        <v>0</v>
      </c>
      <c r="E216" s="101"/>
      <c r="F216" s="319">
        <f t="shared" si="17"/>
        <v>0</v>
      </c>
      <c r="H216" s="39"/>
    </row>
    <row r="217" spans="1:8" ht="15">
      <c r="A217" s="33"/>
      <c r="B217" s="288" t="s">
        <v>20</v>
      </c>
      <c r="C217" s="295" t="s">
        <v>11</v>
      </c>
      <c r="D217" s="290">
        <f>SUM(D203:D216)</f>
        <v>86.7</v>
      </c>
      <c r="E217" s="291"/>
      <c r="F217" s="509"/>
      <c r="H217" s="39"/>
    </row>
    <row r="218" spans="1:8" ht="15">
      <c r="A218" s="33"/>
      <c r="B218" s="52"/>
      <c r="C218" s="85"/>
      <c r="D218" s="80"/>
      <c r="E218" s="106"/>
      <c r="F218" s="308"/>
      <c r="H218" s="39"/>
    </row>
    <row r="219" spans="1:8" ht="89.25">
      <c r="A219" s="33">
        <f>+A200+1</f>
        <v>10</v>
      </c>
      <c r="B219" s="201" t="s">
        <v>112</v>
      </c>
      <c r="C219" s="85"/>
      <c r="D219" s="80"/>
      <c r="E219" s="106"/>
      <c r="F219" s="308"/>
      <c r="H219" s="39"/>
    </row>
    <row r="220" spans="1:8" ht="15">
      <c r="A220" s="33"/>
      <c r="B220" s="186"/>
      <c r="C220" s="82"/>
      <c r="D220" s="103"/>
      <c r="E220" s="104"/>
      <c r="F220" s="105"/>
      <c r="H220" s="39"/>
    </row>
    <row r="221" spans="1:8" ht="15">
      <c r="A221" s="33"/>
      <c r="B221" s="45" t="s">
        <v>169</v>
      </c>
      <c r="C221" s="82"/>
      <c r="D221" s="107"/>
      <c r="E221" s="107"/>
      <c r="F221" s="306"/>
      <c r="H221" s="39"/>
    </row>
    <row r="222" spans="1:8" ht="15">
      <c r="A222" s="33"/>
      <c r="B222" s="52" t="s">
        <v>170</v>
      </c>
      <c r="C222" s="82" t="s">
        <v>11</v>
      </c>
      <c r="D222" s="103">
        <f>+D203*2.5</f>
        <v>100.5</v>
      </c>
      <c r="E222" s="101"/>
      <c r="F222" s="319">
        <f>D222*E222</f>
        <v>0</v>
      </c>
      <c r="H222" s="39"/>
    </row>
    <row r="223" spans="1:8" ht="15">
      <c r="A223" s="33"/>
      <c r="B223" s="162" t="s">
        <v>171</v>
      </c>
      <c r="C223" s="82" t="s">
        <v>11</v>
      </c>
      <c r="D223" s="103">
        <f t="shared" ref="D223:D235" si="20">+D204*2.5</f>
        <v>3.0000000000000004</v>
      </c>
      <c r="E223" s="101"/>
      <c r="F223" s="319">
        <f t="shared" ref="F223:F235" si="21">D223*E223</f>
        <v>0</v>
      </c>
      <c r="H223" s="39"/>
    </row>
    <row r="224" spans="1:8" ht="15">
      <c r="A224" s="33"/>
      <c r="B224" s="162" t="s">
        <v>172</v>
      </c>
      <c r="C224" s="82" t="s">
        <v>11</v>
      </c>
      <c r="D224" s="103">
        <f t="shared" si="20"/>
        <v>10.5</v>
      </c>
      <c r="E224" s="101"/>
      <c r="F224" s="319">
        <f t="shared" si="21"/>
        <v>0</v>
      </c>
      <c r="H224" s="39"/>
    </row>
    <row r="225" spans="1:12" ht="15">
      <c r="A225" s="33"/>
      <c r="B225" s="162" t="s">
        <v>181</v>
      </c>
      <c r="C225" s="82" t="s">
        <v>11</v>
      </c>
      <c r="D225" s="103">
        <f t="shared" si="20"/>
        <v>23.000000000000004</v>
      </c>
      <c r="E225" s="101"/>
      <c r="F225" s="319">
        <f t="shared" si="21"/>
        <v>0</v>
      </c>
      <c r="H225" s="39"/>
    </row>
    <row r="226" spans="1:12" ht="15">
      <c r="A226" s="33"/>
      <c r="B226" s="162" t="s">
        <v>173</v>
      </c>
      <c r="C226" s="82" t="s">
        <v>11</v>
      </c>
      <c r="D226" s="103">
        <f t="shared" si="20"/>
        <v>22.5</v>
      </c>
      <c r="E226" s="101"/>
      <c r="F226" s="319">
        <f t="shared" si="21"/>
        <v>0</v>
      </c>
      <c r="H226" s="39"/>
    </row>
    <row r="227" spans="1:12" ht="15">
      <c r="A227" s="33"/>
      <c r="B227" s="162" t="s">
        <v>175</v>
      </c>
      <c r="C227" s="82" t="s">
        <v>11</v>
      </c>
      <c r="D227" s="103">
        <f t="shared" si="20"/>
        <v>0</v>
      </c>
      <c r="E227" s="101"/>
      <c r="F227" s="319">
        <f t="shared" si="21"/>
        <v>0</v>
      </c>
      <c r="H227" s="39"/>
    </row>
    <row r="228" spans="1:12" ht="15">
      <c r="A228" s="33"/>
      <c r="B228" s="162" t="s">
        <v>174</v>
      </c>
      <c r="C228" s="82" t="s">
        <v>11</v>
      </c>
      <c r="D228" s="103">
        <f t="shared" si="20"/>
        <v>21.5</v>
      </c>
      <c r="E228" s="101"/>
      <c r="F228" s="319">
        <f t="shared" si="21"/>
        <v>0</v>
      </c>
      <c r="H228" s="39"/>
    </row>
    <row r="229" spans="1:12" ht="15">
      <c r="A229" s="33"/>
      <c r="B229" s="162"/>
      <c r="C229" s="82"/>
      <c r="D229" s="103"/>
      <c r="E229" s="101"/>
      <c r="F229" s="319"/>
      <c r="H229" s="39"/>
    </row>
    <row r="230" spans="1:12" ht="15">
      <c r="A230" s="33"/>
      <c r="B230" s="162" t="s">
        <v>177</v>
      </c>
      <c r="C230" s="82"/>
      <c r="D230" s="103"/>
      <c r="E230" s="101"/>
      <c r="F230" s="319"/>
    </row>
    <row r="231" spans="1:12" ht="15">
      <c r="A231" s="33"/>
      <c r="B231" s="162" t="s">
        <v>178</v>
      </c>
      <c r="C231" s="82" t="s">
        <v>11</v>
      </c>
      <c r="D231" s="103">
        <f t="shared" si="20"/>
        <v>17.5</v>
      </c>
      <c r="E231" s="101"/>
      <c r="F231" s="319">
        <f t="shared" si="21"/>
        <v>0</v>
      </c>
      <c r="H231" s="149"/>
    </row>
    <row r="232" spans="1:12" ht="15">
      <c r="A232" s="33"/>
      <c r="B232" s="162" t="s">
        <v>179</v>
      </c>
      <c r="C232" s="82" t="s">
        <v>11</v>
      </c>
      <c r="D232" s="103">
        <f t="shared" si="20"/>
        <v>18.25</v>
      </c>
      <c r="E232" s="101"/>
      <c r="F232" s="319">
        <f t="shared" si="21"/>
        <v>0</v>
      </c>
      <c r="H232" s="39"/>
    </row>
    <row r="233" spans="1:12" ht="15">
      <c r="A233" s="33"/>
      <c r="B233" s="162"/>
      <c r="C233" s="82"/>
      <c r="D233" s="103"/>
      <c r="E233" s="101"/>
      <c r="F233" s="319"/>
    </row>
    <row r="234" spans="1:12" ht="15">
      <c r="A234" s="33"/>
      <c r="B234" s="162" t="s">
        <v>176</v>
      </c>
      <c r="C234" s="82"/>
      <c r="D234" s="103"/>
      <c r="E234" s="101"/>
      <c r="F234" s="319"/>
      <c r="H234" s="149"/>
    </row>
    <row r="235" spans="1:12" ht="15">
      <c r="A235" s="33"/>
      <c r="B235" s="162" t="s">
        <v>180</v>
      </c>
      <c r="C235" s="82" t="s">
        <v>11</v>
      </c>
      <c r="D235" s="103">
        <f t="shared" si="20"/>
        <v>0</v>
      </c>
      <c r="E235" s="101"/>
      <c r="F235" s="319">
        <f t="shared" si="21"/>
        <v>0</v>
      </c>
      <c r="H235" s="53"/>
      <c r="I235" s="146"/>
      <c r="J235" s="147"/>
      <c r="K235" s="147"/>
      <c r="L235" s="147"/>
    </row>
    <row r="236" spans="1:12" ht="15">
      <c r="A236" s="33"/>
      <c r="B236" s="288" t="s">
        <v>20</v>
      </c>
      <c r="C236" s="295" t="s">
        <v>11</v>
      </c>
      <c r="D236" s="290">
        <f>SUM(D222:D235)</f>
        <v>216.75</v>
      </c>
      <c r="E236" s="291"/>
      <c r="F236" s="509"/>
      <c r="H236" s="39"/>
    </row>
    <row r="237" spans="1:12" ht="15">
      <c r="A237" s="33"/>
      <c r="B237" s="52"/>
      <c r="C237" s="85"/>
      <c r="D237" s="80"/>
      <c r="E237" s="106"/>
      <c r="F237" s="308"/>
      <c r="H237" s="149"/>
      <c r="I237" s="150"/>
      <c r="J237" s="148"/>
    </row>
    <row r="238" spans="1:12" ht="153">
      <c r="A238" s="33">
        <f>+A219+1</f>
        <v>11</v>
      </c>
      <c r="B238" s="201" t="s">
        <v>113</v>
      </c>
      <c r="C238" s="85"/>
      <c r="D238" s="80"/>
      <c r="E238" s="106"/>
      <c r="F238" s="308"/>
    </row>
    <row r="239" spans="1:12" ht="15">
      <c r="A239" s="33"/>
      <c r="B239" s="186"/>
      <c r="C239" s="82"/>
      <c r="D239" s="103"/>
      <c r="E239" s="104"/>
      <c r="F239" s="105"/>
      <c r="J239" s="255" t="s">
        <v>153</v>
      </c>
    </row>
    <row r="240" spans="1:12" ht="15">
      <c r="A240" s="33"/>
      <c r="B240" s="45" t="s">
        <v>169</v>
      </c>
      <c r="C240" s="82"/>
      <c r="D240" s="107"/>
      <c r="E240" s="107"/>
      <c r="F240" s="306"/>
    </row>
    <row r="241" spans="1:9" ht="15">
      <c r="A241" s="33"/>
      <c r="B241" s="52" t="s">
        <v>170</v>
      </c>
      <c r="C241" s="85" t="s">
        <v>48</v>
      </c>
      <c r="D241" s="103">
        <v>0</v>
      </c>
      <c r="E241" s="101"/>
      <c r="F241" s="319">
        <f>D241*E241</f>
        <v>0</v>
      </c>
    </row>
    <row r="242" spans="1:9" ht="15">
      <c r="A242" s="33"/>
      <c r="B242" s="162" t="s">
        <v>171</v>
      </c>
      <c r="C242" s="85" t="s">
        <v>48</v>
      </c>
      <c r="D242" s="103">
        <v>0</v>
      </c>
      <c r="E242" s="101"/>
      <c r="F242" s="319">
        <f t="shared" ref="F242:F254" si="22">D242*E242</f>
        <v>0</v>
      </c>
    </row>
    <row r="243" spans="1:9" ht="15">
      <c r="A243" s="33"/>
      <c r="B243" s="162" t="s">
        <v>172</v>
      </c>
      <c r="C243" s="85" t="s">
        <v>48</v>
      </c>
      <c r="D243" s="103">
        <f>40/5</f>
        <v>8</v>
      </c>
      <c r="E243" s="101"/>
      <c r="F243" s="319">
        <f t="shared" si="22"/>
        <v>0</v>
      </c>
    </row>
    <row r="244" spans="1:9" ht="15">
      <c r="A244" s="33"/>
      <c r="B244" s="162" t="s">
        <v>181</v>
      </c>
      <c r="C244" s="85" t="s">
        <v>48</v>
      </c>
      <c r="D244" s="103">
        <f>80/5</f>
        <v>16</v>
      </c>
      <c r="E244" s="101"/>
      <c r="F244" s="319">
        <f t="shared" si="22"/>
        <v>0</v>
      </c>
    </row>
    <row r="245" spans="1:9" ht="15">
      <c r="A245" s="33"/>
      <c r="B245" s="162" t="s">
        <v>173</v>
      </c>
      <c r="C245" s="85" t="s">
        <v>48</v>
      </c>
      <c r="D245" s="103">
        <f>45/5</f>
        <v>9</v>
      </c>
      <c r="E245" s="101"/>
      <c r="F245" s="319">
        <f t="shared" si="22"/>
        <v>0</v>
      </c>
    </row>
    <row r="246" spans="1:9" ht="15">
      <c r="A246" s="33"/>
      <c r="B246" s="162" t="s">
        <v>175</v>
      </c>
      <c r="C246" s="85" t="s">
        <v>48</v>
      </c>
      <c r="D246" s="103">
        <f>10/2</f>
        <v>5</v>
      </c>
      <c r="E246" s="101"/>
      <c r="F246" s="319">
        <f t="shared" si="22"/>
        <v>0</v>
      </c>
    </row>
    <row r="247" spans="1:9" ht="15">
      <c r="A247" s="33"/>
      <c r="B247" s="162" t="s">
        <v>174</v>
      </c>
      <c r="C247" s="85" t="s">
        <v>48</v>
      </c>
      <c r="D247" s="103">
        <v>0</v>
      </c>
      <c r="E247" s="101"/>
      <c r="F247" s="319">
        <f t="shared" si="22"/>
        <v>0</v>
      </c>
    </row>
    <row r="248" spans="1:9" ht="15">
      <c r="A248" s="33"/>
      <c r="B248" s="162"/>
      <c r="C248" s="85"/>
      <c r="D248" s="103"/>
      <c r="E248" s="101"/>
      <c r="F248" s="319"/>
    </row>
    <row r="249" spans="1:9" ht="15">
      <c r="A249" s="33"/>
      <c r="B249" s="162" t="s">
        <v>177</v>
      </c>
      <c r="C249" s="85"/>
      <c r="D249" s="103"/>
      <c r="E249" s="101"/>
      <c r="F249" s="319"/>
    </row>
    <row r="250" spans="1:9" ht="15">
      <c r="A250" s="33"/>
      <c r="B250" s="162" t="s">
        <v>178</v>
      </c>
      <c r="C250" s="85" t="s">
        <v>48</v>
      </c>
      <c r="D250" s="103">
        <v>0</v>
      </c>
      <c r="E250" s="101"/>
      <c r="F250" s="319">
        <f t="shared" si="22"/>
        <v>0</v>
      </c>
      <c r="G250" s="148"/>
      <c r="H250" s="53"/>
      <c r="I250" s="146"/>
    </row>
    <row r="251" spans="1:9" ht="15">
      <c r="A251" s="33"/>
      <c r="B251" s="162" t="s">
        <v>179</v>
      </c>
      <c r="C251" s="85" t="s">
        <v>48</v>
      </c>
      <c r="D251" s="103">
        <v>0</v>
      </c>
      <c r="E251" s="101"/>
      <c r="F251" s="319">
        <f t="shared" si="22"/>
        <v>0</v>
      </c>
    </row>
    <row r="252" spans="1:9" ht="15">
      <c r="A252" s="33"/>
      <c r="B252" s="162"/>
      <c r="C252" s="85"/>
      <c r="D252" s="103"/>
      <c r="E252" s="101"/>
      <c r="F252" s="319"/>
    </row>
    <row r="253" spans="1:9" ht="15">
      <c r="A253" s="33"/>
      <c r="B253" s="162" t="s">
        <v>176</v>
      </c>
      <c r="C253" s="85"/>
      <c r="D253" s="103"/>
      <c r="E253" s="101"/>
      <c r="F253" s="319"/>
    </row>
    <row r="254" spans="1:9" ht="15">
      <c r="A254" s="33"/>
      <c r="B254" s="162" t="s">
        <v>180</v>
      </c>
      <c r="C254" s="85" t="s">
        <v>48</v>
      </c>
      <c r="D254" s="103">
        <f>15/5</f>
        <v>3</v>
      </c>
      <c r="E254" s="101"/>
      <c r="F254" s="319">
        <f t="shared" si="22"/>
        <v>0</v>
      </c>
      <c r="G254" s="148"/>
      <c r="H254" s="53"/>
      <c r="I254" s="146"/>
    </row>
    <row r="255" spans="1:9" ht="15">
      <c r="A255" s="33"/>
      <c r="B255" s="288" t="s">
        <v>20</v>
      </c>
      <c r="C255" s="289" t="s">
        <v>48</v>
      </c>
      <c r="D255" s="290">
        <f>SUM(D241:D254)</f>
        <v>41</v>
      </c>
      <c r="E255" s="291"/>
      <c r="F255" s="509"/>
      <c r="I255" s="156"/>
    </row>
    <row r="256" spans="1:9" ht="15">
      <c r="A256" s="33"/>
      <c r="B256" s="52"/>
      <c r="C256" s="85"/>
      <c r="D256" s="80"/>
      <c r="E256" s="106"/>
      <c r="F256" s="308"/>
    </row>
    <row r="257" spans="1:10" ht="140.25">
      <c r="A257" s="33">
        <f>+A238+1</f>
        <v>12</v>
      </c>
      <c r="B257" s="52" t="s">
        <v>67</v>
      </c>
      <c r="C257" s="85"/>
      <c r="D257" s="80"/>
      <c r="E257" s="106"/>
      <c r="F257" s="308"/>
    </row>
    <row r="258" spans="1:10" ht="15">
      <c r="A258" s="33"/>
      <c r="B258" s="186"/>
      <c r="C258" s="82"/>
      <c r="D258" s="103"/>
      <c r="E258" s="104"/>
      <c r="F258" s="105"/>
      <c r="J258" t="s">
        <v>152</v>
      </c>
    </row>
    <row r="259" spans="1:10" ht="15">
      <c r="A259" s="33"/>
      <c r="B259" s="45" t="s">
        <v>169</v>
      </c>
      <c r="C259" s="82"/>
      <c r="D259" s="107"/>
      <c r="E259" s="107"/>
      <c r="F259" s="306"/>
    </row>
    <row r="260" spans="1:10" ht="15">
      <c r="A260" s="33"/>
      <c r="B260" s="52" t="s">
        <v>170</v>
      </c>
      <c r="C260" s="85" t="s">
        <v>12</v>
      </c>
      <c r="D260" s="103">
        <v>1</v>
      </c>
      <c r="E260" s="101"/>
      <c r="F260" s="319">
        <f>D260*E260</f>
        <v>0</v>
      </c>
    </row>
    <row r="261" spans="1:10" ht="15">
      <c r="A261" s="33"/>
      <c r="B261" s="162" t="s">
        <v>171</v>
      </c>
      <c r="C261" s="85" t="s">
        <v>12</v>
      </c>
      <c r="D261" s="103">
        <v>1</v>
      </c>
      <c r="E261" s="101"/>
      <c r="F261" s="307">
        <f t="shared" ref="F261:F264" si="23">D261*E261</f>
        <v>0</v>
      </c>
    </row>
    <row r="262" spans="1:10" ht="15">
      <c r="A262" s="33"/>
      <c r="B262" s="162" t="s">
        <v>172</v>
      </c>
      <c r="C262" s="85" t="s">
        <v>12</v>
      </c>
      <c r="D262" s="103">
        <v>1</v>
      </c>
      <c r="E262" s="101"/>
      <c r="F262" s="307">
        <f t="shared" si="23"/>
        <v>0</v>
      </c>
    </row>
    <row r="263" spans="1:10" ht="15">
      <c r="A263" s="33"/>
      <c r="B263" s="162" t="s">
        <v>181</v>
      </c>
      <c r="C263" s="85" t="s">
        <v>12</v>
      </c>
      <c r="D263" s="103">
        <v>1</v>
      </c>
      <c r="E263" s="101"/>
      <c r="F263" s="307">
        <f t="shared" si="23"/>
        <v>0</v>
      </c>
    </row>
    <row r="264" spans="1:10" ht="15">
      <c r="A264" s="33"/>
      <c r="B264" s="162" t="s">
        <v>173</v>
      </c>
      <c r="C264" s="85" t="s">
        <v>12</v>
      </c>
      <c r="D264" s="103">
        <v>1</v>
      </c>
      <c r="E264" s="101"/>
      <c r="F264" s="307">
        <f t="shared" si="23"/>
        <v>0</v>
      </c>
    </row>
    <row r="265" spans="1:10" ht="15">
      <c r="A265" s="33"/>
      <c r="B265" s="162" t="s">
        <v>175</v>
      </c>
      <c r="C265" s="85" t="s">
        <v>12</v>
      </c>
      <c r="D265" s="103">
        <v>1</v>
      </c>
      <c r="E265" s="101"/>
      <c r="F265" s="307">
        <f t="shared" ref="F265:F269" si="24">D265*E265</f>
        <v>0</v>
      </c>
    </row>
    <row r="266" spans="1:10" ht="15">
      <c r="A266" s="33"/>
      <c r="B266" s="162" t="s">
        <v>174</v>
      </c>
      <c r="C266" s="85" t="s">
        <v>12</v>
      </c>
      <c r="D266" s="103">
        <v>1</v>
      </c>
      <c r="E266" s="101"/>
      <c r="F266" s="307">
        <f t="shared" si="24"/>
        <v>0</v>
      </c>
    </row>
    <row r="267" spans="1:10" ht="15">
      <c r="A267" s="33"/>
      <c r="B267" s="162"/>
      <c r="C267" s="85"/>
      <c r="D267" s="103"/>
      <c r="E267" s="101"/>
      <c r="F267" s="307"/>
    </row>
    <row r="268" spans="1:10" ht="15">
      <c r="A268" s="33"/>
      <c r="B268" s="162" t="s">
        <v>177</v>
      </c>
      <c r="C268" s="85"/>
      <c r="D268" s="103"/>
      <c r="E268" s="101"/>
      <c r="F268" s="307"/>
    </row>
    <row r="269" spans="1:10" ht="15">
      <c r="A269" s="33"/>
      <c r="B269" s="162" t="s">
        <v>178</v>
      </c>
      <c r="C269" s="85" t="s">
        <v>12</v>
      </c>
      <c r="D269" s="103">
        <v>1</v>
      </c>
      <c r="E269" s="101"/>
      <c r="F269" s="307">
        <f t="shared" si="24"/>
        <v>0</v>
      </c>
      <c r="H269" s="226"/>
      <c r="I269" s="226"/>
      <c r="J269" s="42"/>
    </row>
    <row r="270" spans="1:10" ht="15">
      <c r="A270" s="33"/>
      <c r="B270" s="162" t="s">
        <v>179</v>
      </c>
      <c r="C270" s="85" t="s">
        <v>12</v>
      </c>
      <c r="D270" s="103">
        <v>1</v>
      </c>
      <c r="E270" s="101"/>
      <c r="F270" s="307">
        <f t="shared" ref="F270:F273" si="25">D270*E270</f>
        <v>0</v>
      </c>
    </row>
    <row r="271" spans="1:10" ht="15">
      <c r="A271" s="33"/>
      <c r="B271" s="162"/>
      <c r="C271" s="85"/>
      <c r="D271" s="103"/>
      <c r="E271" s="101"/>
      <c r="F271" s="307"/>
    </row>
    <row r="272" spans="1:10" ht="15">
      <c r="A272" s="33"/>
      <c r="B272" s="162" t="s">
        <v>176</v>
      </c>
      <c r="C272" s="85"/>
      <c r="D272" s="103"/>
      <c r="E272" s="101"/>
      <c r="F272" s="307"/>
    </row>
    <row r="273" spans="1:10" ht="15">
      <c r="A273" s="33"/>
      <c r="B273" s="162" t="s">
        <v>180</v>
      </c>
      <c r="C273" s="85" t="s">
        <v>12</v>
      </c>
      <c r="D273" s="103">
        <v>1</v>
      </c>
      <c r="E273" s="101"/>
      <c r="F273" s="307">
        <f t="shared" si="25"/>
        <v>0</v>
      </c>
      <c r="H273" s="226"/>
      <c r="I273" s="226"/>
      <c r="J273" s="42"/>
    </row>
    <row r="274" spans="1:10" ht="15">
      <c r="A274" s="33"/>
      <c r="B274" s="288" t="s">
        <v>20</v>
      </c>
      <c r="C274" s="289" t="s">
        <v>12</v>
      </c>
      <c r="D274" s="290">
        <f>SUM(D260:D273)</f>
        <v>10</v>
      </c>
      <c r="E274" s="291"/>
      <c r="F274" s="509"/>
    </row>
    <row r="275" spans="1:10" ht="15">
      <c r="A275" s="33"/>
      <c r="B275" s="52"/>
      <c r="C275" s="85"/>
      <c r="D275" s="80"/>
      <c r="E275" s="106"/>
      <c r="F275" s="308"/>
    </row>
    <row r="276" spans="1:10" ht="127.5">
      <c r="A276" s="33">
        <f>+A257+1</f>
        <v>13</v>
      </c>
      <c r="B276" s="52" t="s">
        <v>128</v>
      </c>
      <c r="C276" s="85"/>
      <c r="D276" s="80"/>
      <c r="E276" s="106"/>
      <c r="F276" s="308"/>
    </row>
    <row r="277" spans="1:10" ht="15">
      <c r="A277" s="33"/>
      <c r="B277" s="186"/>
      <c r="C277" s="82"/>
      <c r="D277" s="103"/>
      <c r="E277" s="104"/>
      <c r="F277" s="105"/>
    </row>
    <row r="278" spans="1:10" ht="15">
      <c r="A278" s="33"/>
      <c r="B278" s="45" t="s">
        <v>169</v>
      </c>
      <c r="C278" s="82"/>
      <c r="D278" s="107"/>
      <c r="E278" s="107"/>
      <c r="F278" s="306"/>
    </row>
    <row r="279" spans="1:10" ht="15">
      <c r="A279" s="33"/>
      <c r="B279" s="52" t="s">
        <v>170</v>
      </c>
      <c r="C279" s="85" t="s">
        <v>11</v>
      </c>
      <c r="D279" s="103">
        <v>1</v>
      </c>
      <c r="E279" s="101"/>
      <c r="F279" s="319">
        <f>D279*E279</f>
        <v>0</v>
      </c>
      <c r="J279" t="s">
        <v>183</v>
      </c>
    </row>
    <row r="280" spans="1:10" ht="15">
      <c r="A280" s="33"/>
      <c r="B280" s="162" t="s">
        <v>171</v>
      </c>
      <c r="C280" s="85" t="s">
        <v>11</v>
      </c>
      <c r="D280" s="103">
        <v>5</v>
      </c>
      <c r="E280" s="101"/>
      <c r="F280" s="307">
        <f t="shared" ref="F280:F283" si="26">D280*E280</f>
        <v>0</v>
      </c>
    </row>
    <row r="281" spans="1:10" ht="15">
      <c r="A281" s="33"/>
      <c r="B281" s="162" t="s">
        <v>172</v>
      </c>
      <c r="C281" s="85" t="s">
        <v>11</v>
      </c>
      <c r="D281" s="103">
        <v>5</v>
      </c>
      <c r="E281" s="101"/>
      <c r="F281" s="307">
        <f t="shared" si="26"/>
        <v>0</v>
      </c>
      <c r="I281" s="166"/>
    </row>
    <row r="282" spans="1:10" ht="15">
      <c r="A282" s="33"/>
      <c r="B282" s="162" t="s">
        <v>181</v>
      </c>
      <c r="C282" s="85" t="s">
        <v>11</v>
      </c>
      <c r="D282" s="103">
        <v>1</v>
      </c>
      <c r="E282" s="101"/>
      <c r="F282" s="307">
        <f t="shared" si="26"/>
        <v>0</v>
      </c>
    </row>
    <row r="283" spans="1:10" ht="15">
      <c r="A283" s="33"/>
      <c r="B283" s="162" t="s">
        <v>173</v>
      </c>
      <c r="C283" s="85" t="s">
        <v>11</v>
      </c>
      <c r="D283" s="103">
        <v>15</v>
      </c>
      <c r="E283" s="101"/>
      <c r="F283" s="307">
        <f t="shared" si="26"/>
        <v>0</v>
      </c>
    </row>
    <row r="284" spans="1:10" ht="15">
      <c r="A284" s="33"/>
      <c r="B284" s="162" t="s">
        <v>175</v>
      </c>
      <c r="C284" s="85" t="s">
        <v>11</v>
      </c>
      <c r="D284" s="103">
        <v>1</v>
      </c>
      <c r="E284" s="101"/>
      <c r="F284" s="307">
        <f t="shared" ref="F284:F288" si="27">D284*E284</f>
        <v>0</v>
      </c>
    </row>
    <row r="285" spans="1:10" ht="15">
      <c r="A285" s="33"/>
      <c r="B285" s="162" t="s">
        <v>174</v>
      </c>
      <c r="C285" s="85" t="s">
        <v>11</v>
      </c>
      <c r="D285" s="103">
        <v>1</v>
      </c>
      <c r="E285" s="101"/>
      <c r="F285" s="307">
        <f t="shared" si="27"/>
        <v>0</v>
      </c>
    </row>
    <row r="286" spans="1:10" ht="15">
      <c r="A286" s="33"/>
      <c r="B286" s="162"/>
      <c r="C286" s="85"/>
      <c r="D286" s="103"/>
      <c r="E286" s="101"/>
      <c r="F286" s="307"/>
    </row>
    <row r="287" spans="1:10" ht="15">
      <c r="A287" s="33"/>
      <c r="B287" s="162" t="s">
        <v>177</v>
      </c>
      <c r="C287" s="85"/>
      <c r="D287" s="103"/>
      <c r="E287" s="101"/>
      <c r="F287" s="307"/>
    </row>
    <row r="288" spans="1:10" ht="15">
      <c r="A288" s="33"/>
      <c r="B288" s="162" t="s">
        <v>178</v>
      </c>
      <c r="C288" s="85" t="s">
        <v>11</v>
      </c>
      <c r="D288" s="103">
        <v>5</v>
      </c>
      <c r="E288" s="101"/>
      <c r="F288" s="307">
        <f t="shared" si="27"/>
        <v>0</v>
      </c>
    </row>
    <row r="289" spans="1:6" ht="15">
      <c r="A289" s="33"/>
      <c r="B289" s="162" t="s">
        <v>179</v>
      </c>
      <c r="C289" s="85" t="s">
        <v>11</v>
      </c>
      <c r="D289" s="103">
        <v>5</v>
      </c>
      <c r="E289" s="101"/>
      <c r="F289" s="307">
        <f t="shared" ref="F289:F292" si="28">D289*E289</f>
        <v>0</v>
      </c>
    </row>
    <row r="290" spans="1:6" ht="15">
      <c r="A290" s="33"/>
      <c r="B290" s="162"/>
      <c r="C290" s="85"/>
      <c r="D290" s="103"/>
      <c r="E290" s="101"/>
      <c r="F290" s="307"/>
    </row>
    <row r="291" spans="1:6" ht="15">
      <c r="A291" s="33"/>
      <c r="B291" s="162" t="s">
        <v>176</v>
      </c>
      <c r="C291" s="85"/>
      <c r="D291" s="103"/>
      <c r="E291" s="101"/>
      <c r="F291" s="307"/>
    </row>
    <row r="292" spans="1:6" ht="15">
      <c r="A292" s="33"/>
      <c r="B292" s="162" t="s">
        <v>180</v>
      </c>
      <c r="C292" s="85" t="s">
        <v>11</v>
      </c>
      <c r="D292" s="103">
        <v>5</v>
      </c>
      <c r="E292" s="101"/>
      <c r="F292" s="307">
        <f t="shared" si="28"/>
        <v>0</v>
      </c>
    </row>
    <row r="293" spans="1:6" ht="15">
      <c r="A293" s="33"/>
      <c r="B293" s="288" t="s">
        <v>20</v>
      </c>
      <c r="C293" s="289" t="s">
        <v>11</v>
      </c>
      <c r="D293" s="290">
        <f>SUM(D279:D292)</f>
        <v>44</v>
      </c>
      <c r="E293" s="291"/>
      <c r="F293" s="509"/>
    </row>
    <row r="294" spans="1:6" ht="15">
      <c r="A294" s="33"/>
      <c r="B294" s="43"/>
      <c r="C294" s="86"/>
      <c r="D294" s="107"/>
      <c r="E294" s="108"/>
      <c r="F294" s="109"/>
    </row>
    <row r="295" spans="1:6" ht="255">
      <c r="A295" s="33">
        <f>+A276+1</f>
        <v>14</v>
      </c>
      <c r="B295" s="472" t="s">
        <v>543</v>
      </c>
      <c r="C295" s="85"/>
      <c r="D295" s="107"/>
      <c r="E295" s="106"/>
      <c r="F295" s="308"/>
    </row>
    <row r="296" spans="1:6" ht="15">
      <c r="A296" s="33"/>
      <c r="B296" s="186"/>
      <c r="C296" s="82"/>
      <c r="D296" s="103"/>
      <c r="E296" s="104"/>
      <c r="F296" s="105"/>
    </row>
    <row r="297" spans="1:6" ht="15">
      <c r="A297" s="33"/>
      <c r="B297" s="45" t="s">
        <v>169</v>
      </c>
      <c r="C297" s="82"/>
      <c r="D297" s="107"/>
      <c r="E297" s="107"/>
      <c r="F297" s="306"/>
    </row>
    <row r="298" spans="1:6" ht="15">
      <c r="A298" s="33"/>
      <c r="B298" s="52" t="s">
        <v>170</v>
      </c>
      <c r="C298" s="85" t="s">
        <v>11</v>
      </c>
      <c r="D298" s="103">
        <f>+G12*1.9</f>
        <v>0</v>
      </c>
      <c r="E298" s="101"/>
      <c r="F298" s="319">
        <f>D298*E298</f>
        <v>0</v>
      </c>
    </row>
    <row r="299" spans="1:6" ht="15">
      <c r="A299" s="33"/>
      <c r="B299" s="162" t="s">
        <v>171</v>
      </c>
      <c r="C299" s="85" t="s">
        <v>11</v>
      </c>
      <c r="D299" s="103">
        <f t="shared" ref="D299:D311" si="29">+G13*1.9</f>
        <v>148.19999999999999</v>
      </c>
      <c r="E299" s="101"/>
      <c r="F299" s="319">
        <f t="shared" ref="F299:F311" si="30">D299*E299</f>
        <v>0</v>
      </c>
    </row>
    <row r="300" spans="1:6" ht="15">
      <c r="A300" s="33"/>
      <c r="B300" s="162" t="s">
        <v>172</v>
      </c>
      <c r="C300" s="85" t="s">
        <v>11</v>
      </c>
      <c r="D300" s="103">
        <f t="shared" si="29"/>
        <v>395.2</v>
      </c>
      <c r="E300" s="101"/>
      <c r="F300" s="319">
        <f t="shared" si="30"/>
        <v>0</v>
      </c>
    </row>
    <row r="301" spans="1:6" ht="15">
      <c r="A301" s="33"/>
      <c r="B301" s="162" t="s">
        <v>181</v>
      </c>
      <c r="C301" s="85" t="s">
        <v>11</v>
      </c>
      <c r="D301" s="103">
        <f t="shared" si="29"/>
        <v>98.8</v>
      </c>
      <c r="E301" s="101"/>
      <c r="F301" s="319">
        <f t="shared" si="30"/>
        <v>0</v>
      </c>
    </row>
    <row r="302" spans="1:6" ht="15">
      <c r="A302" s="33"/>
      <c r="B302" s="162" t="s">
        <v>173</v>
      </c>
      <c r="C302" s="85" t="s">
        <v>11</v>
      </c>
      <c r="D302" s="103">
        <f t="shared" si="29"/>
        <v>951.9</v>
      </c>
      <c r="E302" s="101"/>
      <c r="F302" s="319">
        <f t="shared" si="30"/>
        <v>0</v>
      </c>
    </row>
    <row r="303" spans="1:6" ht="15">
      <c r="A303" s="33"/>
      <c r="B303" s="162" t="s">
        <v>175</v>
      </c>
      <c r="C303" s="85" t="s">
        <v>11</v>
      </c>
      <c r="D303" s="103">
        <f t="shared" si="29"/>
        <v>20.9</v>
      </c>
      <c r="E303" s="101"/>
      <c r="F303" s="319">
        <f t="shared" si="30"/>
        <v>0</v>
      </c>
    </row>
    <row r="304" spans="1:6" ht="15">
      <c r="A304" s="33"/>
      <c r="B304" s="162" t="s">
        <v>174</v>
      </c>
      <c r="C304" s="85" t="s">
        <v>11</v>
      </c>
      <c r="D304" s="103">
        <f t="shared" si="29"/>
        <v>0</v>
      </c>
      <c r="E304" s="101"/>
      <c r="F304" s="319">
        <f t="shared" si="30"/>
        <v>0</v>
      </c>
    </row>
    <row r="305" spans="1:6" ht="15">
      <c r="A305" s="33"/>
      <c r="B305" s="162"/>
      <c r="C305" s="85"/>
      <c r="D305" s="103"/>
      <c r="E305" s="101"/>
      <c r="F305" s="319"/>
    </row>
    <row r="306" spans="1:6" ht="15">
      <c r="A306" s="33"/>
      <c r="B306" s="162" t="s">
        <v>177</v>
      </c>
      <c r="C306" s="85"/>
      <c r="D306" s="103"/>
      <c r="E306" s="101"/>
      <c r="F306" s="319"/>
    </row>
    <row r="307" spans="1:6" ht="15">
      <c r="A307" s="33"/>
      <c r="B307" s="162" t="s">
        <v>178</v>
      </c>
      <c r="C307" s="85" t="s">
        <v>11</v>
      </c>
      <c r="D307" s="103">
        <f t="shared" si="29"/>
        <v>400.9</v>
      </c>
      <c r="E307" s="101"/>
      <c r="F307" s="319">
        <f t="shared" si="30"/>
        <v>0</v>
      </c>
    </row>
    <row r="308" spans="1:6" ht="15">
      <c r="A308" s="33"/>
      <c r="B308" s="162" t="s">
        <v>179</v>
      </c>
      <c r="C308" s="85" t="s">
        <v>11</v>
      </c>
      <c r="D308" s="103">
        <f t="shared" si="29"/>
        <v>17.099999999999998</v>
      </c>
      <c r="E308" s="101"/>
      <c r="F308" s="319">
        <f t="shared" si="30"/>
        <v>0</v>
      </c>
    </row>
    <row r="309" spans="1:6" ht="15">
      <c r="A309" s="33"/>
      <c r="B309" s="162"/>
      <c r="C309" s="85"/>
      <c r="D309" s="103"/>
      <c r="E309" s="101"/>
      <c r="F309" s="319"/>
    </row>
    <row r="310" spans="1:6" ht="15">
      <c r="A310" s="33"/>
      <c r="B310" s="162" t="s">
        <v>176</v>
      </c>
      <c r="C310" s="85"/>
      <c r="D310" s="103"/>
      <c r="E310" s="101"/>
      <c r="F310" s="319"/>
    </row>
    <row r="311" spans="1:6" ht="15">
      <c r="A311" s="33"/>
      <c r="B311" s="162" t="s">
        <v>180</v>
      </c>
      <c r="C311" s="85" t="s">
        <v>11</v>
      </c>
      <c r="D311" s="103">
        <f t="shared" si="29"/>
        <v>102.6</v>
      </c>
      <c r="E311" s="101"/>
      <c r="F311" s="319">
        <f t="shared" si="30"/>
        <v>0</v>
      </c>
    </row>
    <row r="312" spans="1:6" ht="15">
      <c r="A312" s="33"/>
      <c r="B312" s="288" t="s">
        <v>20</v>
      </c>
      <c r="C312" s="289" t="s">
        <v>11</v>
      </c>
      <c r="D312" s="290">
        <f>SUM(D298:D311)</f>
        <v>2135.6</v>
      </c>
      <c r="E312" s="291"/>
      <c r="F312" s="509"/>
    </row>
    <row r="313" spans="1:6" ht="15">
      <c r="A313" s="33"/>
      <c r="B313" s="52"/>
      <c r="C313" s="82"/>
      <c r="D313" s="103"/>
      <c r="E313" s="106"/>
      <c r="F313" s="308"/>
    </row>
    <row r="314" spans="1:6" ht="127.5">
      <c r="A314" s="33">
        <v>15</v>
      </c>
      <c r="B314" s="297" t="s">
        <v>544</v>
      </c>
      <c r="C314" s="26"/>
      <c r="D314" s="107"/>
      <c r="E314" s="107"/>
      <c r="F314" s="306"/>
    </row>
    <row r="315" spans="1:6" ht="15">
      <c r="A315" s="33"/>
      <c r="B315" s="186"/>
      <c r="C315" s="82"/>
      <c r="D315" s="103"/>
      <c r="E315" s="104"/>
      <c r="F315" s="105"/>
    </row>
    <row r="316" spans="1:6" ht="15">
      <c r="A316" s="33"/>
      <c r="B316" s="45" t="s">
        <v>169</v>
      </c>
      <c r="C316" s="82"/>
      <c r="D316" s="107"/>
      <c r="E316" s="107"/>
      <c r="F316" s="306"/>
    </row>
    <row r="317" spans="1:6" ht="15">
      <c r="A317" s="33"/>
      <c r="B317" s="52" t="s">
        <v>170</v>
      </c>
      <c r="C317" s="85" t="s">
        <v>11</v>
      </c>
      <c r="D317" s="103">
        <f>+(E12+F12)*1.3</f>
        <v>522.6</v>
      </c>
      <c r="E317" s="101"/>
      <c r="F317" s="319">
        <f>D317*E317</f>
        <v>0</v>
      </c>
    </row>
    <row r="318" spans="1:6" ht="15">
      <c r="A318" s="33"/>
      <c r="B318" s="162" t="s">
        <v>171</v>
      </c>
      <c r="C318" s="85" t="s">
        <v>11</v>
      </c>
      <c r="D318" s="103">
        <f>+(E13+F13)*1.3</f>
        <v>15.600000000000001</v>
      </c>
      <c r="E318" s="101"/>
      <c r="F318" s="319">
        <f t="shared" ref="F318:F330" si="31">D318*E318</f>
        <v>0</v>
      </c>
    </row>
    <row r="319" spans="1:6" ht="15">
      <c r="A319" s="33"/>
      <c r="B319" s="162" t="s">
        <v>172</v>
      </c>
      <c r="C319" s="85" t="s">
        <v>11</v>
      </c>
      <c r="D319" s="103">
        <f t="shared" ref="D319:D323" si="32">+(E14+F14)*1.3</f>
        <v>54.6</v>
      </c>
      <c r="E319" s="101"/>
      <c r="F319" s="319">
        <f t="shared" si="31"/>
        <v>0</v>
      </c>
    </row>
    <row r="320" spans="1:6" ht="15">
      <c r="A320" s="33"/>
      <c r="B320" s="162" t="s">
        <v>181</v>
      </c>
      <c r="C320" s="85" t="s">
        <v>11</v>
      </c>
      <c r="D320" s="103">
        <f t="shared" si="32"/>
        <v>119.60000000000001</v>
      </c>
      <c r="E320" s="101"/>
      <c r="F320" s="319">
        <f t="shared" si="31"/>
        <v>0</v>
      </c>
    </row>
    <row r="321" spans="1:9" ht="15">
      <c r="A321" s="33"/>
      <c r="B321" s="162" t="s">
        <v>173</v>
      </c>
      <c r="C321" s="85" t="s">
        <v>11</v>
      </c>
      <c r="D321" s="103">
        <f t="shared" si="32"/>
        <v>117</v>
      </c>
      <c r="E321" s="101"/>
      <c r="F321" s="319">
        <f t="shared" si="31"/>
        <v>0</v>
      </c>
    </row>
    <row r="322" spans="1:9" ht="15">
      <c r="A322" s="33"/>
      <c r="B322" s="162" t="s">
        <v>175</v>
      </c>
      <c r="C322" s="85" t="s">
        <v>11</v>
      </c>
      <c r="D322" s="103">
        <f t="shared" si="32"/>
        <v>0</v>
      </c>
      <c r="E322" s="101"/>
      <c r="F322" s="319">
        <f t="shared" si="31"/>
        <v>0</v>
      </c>
    </row>
    <row r="323" spans="1:9" ht="15">
      <c r="A323" s="33"/>
      <c r="B323" s="162" t="s">
        <v>174</v>
      </c>
      <c r="C323" s="85" t="s">
        <v>11</v>
      </c>
      <c r="D323" s="103">
        <f t="shared" si="32"/>
        <v>111.8</v>
      </c>
      <c r="E323" s="101"/>
      <c r="F323" s="319">
        <f t="shared" si="31"/>
        <v>0</v>
      </c>
    </row>
    <row r="324" spans="1:9" ht="15">
      <c r="A324" s="33"/>
      <c r="B324" s="162"/>
      <c r="C324" s="85"/>
      <c r="D324" s="103"/>
      <c r="E324" s="101"/>
      <c r="F324" s="319"/>
    </row>
    <row r="325" spans="1:9" ht="15">
      <c r="A325" s="33"/>
      <c r="B325" s="162" t="s">
        <v>177</v>
      </c>
      <c r="C325" s="85"/>
      <c r="D325" s="103"/>
      <c r="E325" s="101"/>
      <c r="F325" s="319"/>
      <c r="G325" s="155"/>
    </row>
    <row r="326" spans="1:9" ht="15">
      <c r="A326" s="33"/>
      <c r="B326" s="162" t="s">
        <v>178</v>
      </c>
      <c r="C326" s="85" t="s">
        <v>11</v>
      </c>
      <c r="D326" s="103">
        <f>+(E21+F21)*1.3</f>
        <v>91</v>
      </c>
      <c r="E326" s="101"/>
      <c r="F326" s="319">
        <f>D326*E326</f>
        <v>0</v>
      </c>
      <c r="G326" s="155"/>
    </row>
    <row r="327" spans="1:9" ht="15">
      <c r="A327" s="33"/>
      <c r="B327" s="162" t="s">
        <v>179</v>
      </c>
      <c r="C327" s="85" t="s">
        <v>11</v>
      </c>
      <c r="D327" s="103">
        <f>+(E22+F22)*1.3</f>
        <v>94.9</v>
      </c>
      <c r="E327" s="101"/>
      <c r="F327" s="319">
        <f>D327*E327</f>
        <v>0</v>
      </c>
    </row>
    <row r="328" spans="1:9" ht="15">
      <c r="A328" s="33"/>
      <c r="B328" s="162"/>
      <c r="C328" s="85"/>
      <c r="D328" s="103"/>
      <c r="E328" s="101"/>
      <c r="F328" s="319"/>
    </row>
    <row r="329" spans="1:9" ht="15">
      <c r="A329" s="33"/>
      <c r="B329" s="162" t="s">
        <v>176</v>
      </c>
      <c r="C329" s="85"/>
      <c r="D329" s="103"/>
      <c r="E329" s="101"/>
      <c r="F329" s="319"/>
      <c r="G329" s="155"/>
    </row>
    <row r="330" spans="1:9" ht="15">
      <c r="A330" s="33"/>
      <c r="B330" s="162" t="s">
        <v>180</v>
      </c>
      <c r="C330" s="85" t="s">
        <v>11</v>
      </c>
      <c r="D330" s="103">
        <f>+(E25+F25)*1.3</f>
        <v>0</v>
      </c>
      <c r="E330" s="101"/>
      <c r="F330" s="319">
        <f t="shared" si="31"/>
        <v>0</v>
      </c>
      <c r="G330" s="155"/>
    </row>
    <row r="331" spans="1:9" ht="15">
      <c r="A331" s="33"/>
      <c r="B331" s="288" t="s">
        <v>20</v>
      </c>
      <c r="C331" s="292"/>
      <c r="D331" s="290">
        <f>SUM(D317:D330)</f>
        <v>1127.1000000000001</v>
      </c>
      <c r="E331" s="291"/>
      <c r="F331" s="509"/>
    </row>
    <row r="332" spans="1:9" ht="15">
      <c r="A332" s="33"/>
      <c r="B332" s="52"/>
      <c r="C332" s="82"/>
      <c r="D332" s="103"/>
      <c r="E332" s="106"/>
      <c r="F332" s="308"/>
      <c r="H332"/>
      <c r="I332"/>
    </row>
    <row r="333" spans="1:9" ht="15">
      <c r="A333" s="33"/>
      <c r="B333" s="162"/>
      <c r="C333" s="85"/>
      <c r="D333" s="103"/>
      <c r="E333" s="160"/>
      <c r="F333" s="307"/>
      <c r="H333"/>
      <c r="I333"/>
    </row>
    <row r="334" spans="1:9" ht="76.5">
      <c r="A334" s="33">
        <v>16</v>
      </c>
      <c r="B334" s="20" t="s">
        <v>114</v>
      </c>
      <c r="C334" s="82"/>
      <c r="D334" s="103"/>
      <c r="E334" s="107"/>
      <c r="F334" s="306"/>
      <c r="H334"/>
      <c r="I334"/>
    </row>
    <row r="335" spans="1:9" ht="15">
      <c r="A335" s="33"/>
      <c r="B335" s="186"/>
      <c r="C335" s="82"/>
      <c r="D335" s="103"/>
      <c r="E335" s="104"/>
      <c r="F335" s="105"/>
      <c r="H335"/>
      <c r="I335"/>
    </row>
    <row r="336" spans="1:9" ht="15">
      <c r="A336" s="33"/>
      <c r="B336" s="45" t="s">
        <v>169</v>
      </c>
      <c r="C336" s="82"/>
      <c r="D336" s="107"/>
      <c r="E336" s="107"/>
      <c r="F336" s="306"/>
      <c r="H336"/>
      <c r="I336"/>
    </row>
    <row r="337" spans="1:9" ht="15">
      <c r="A337" s="33"/>
      <c r="B337" s="52" t="s">
        <v>170</v>
      </c>
      <c r="C337" s="85" t="s">
        <v>11</v>
      </c>
      <c r="D337" s="103">
        <f>+D29-D298</f>
        <v>942</v>
      </c>
      <c r="E337" s="101"/>
      <c r="F337" s="319">
        <f>D337*E337</f>
        <v>0</v>
      </c>
      <c r="H337"/>
      <c r="I337"/>
    </row>
    <row r="338" spans="1:9" ht="15">
      <c r="A338" s="33"/>
      <c r="B338" s="162" t="s">
        <v>171</v>
      </c>
      <c r="C338" s="85" t="s">
        <v>11</v>
      </c>
      <c r="D338" s="103">
        <f t="shared" ref="D338:D347" si="33">+D30-D299</f>
        <v>59.800000000000011</v>
      </c>
      <c r="E338" s="101"/>
      <c r="F338" s="319">
        <f t="shared" ref="F338:F350" si="34">D338*E338</f>
        <v>0</v>
      </c>
      <c r="H338"/>
      <c r="I338"/>
    </row>
    <row r="339" spans="1:9" ht="15">
      <c r="A339" s="33"/>
      <c r="B339" s="162" t="s">
        <v>172</v>
      </c>
      <c r="C339" s="85" t="s">
        <v>11</v>
      </c>
      <c r="D339" s="103">
        <f t="shared" si="33"/>
        <v>202.8</v>
      </c>
      <c r="E339" s="101"/>
      <c r="F339" s="319">
        <f t="shared" si="34"/>
        <v>0</v>
      </c>
      <c r="H339"/>
      <c r="I339"/>
    </row>
    <row r="340" spans="1:9" ht="15">
      <c r="A340" s="33"/>
      <c r="B340" s="162" t="s">
        <v>181</v>
      </c>
      <c r="C340" s="85" t="s">
        <v>11</v>
      </c>
      <c r="D340" s="103">
        <f t="shared" si="33"/>
        <v>18.200000000000003</v>
      </c>
      <c r="E340" s="101"/>
      <c r="F340" s="319">
        <f t="shared" si="34"/>
        <v>0</v>
      </c>
      <c r="H340"/>
      <c r="I340"/>
    </row>
    <row r="341" spans="1:9" ht="15">
      <c r="A341" s="33"/>
      <c r="B341" s="162" t="s">
        <v>173</v>
      </c>
      <c r="C341" s="85" t="s">
        <v>11</v>
      </c>
      <c r="D341" s="103">
        <f t="shared" si="33"/>
        <v>125.10000000000002</v>
      </c>
      <c r="E341" s="101"/>
      <c r="F341" s="319">
        <f t="shared" si="34"/>
        <v>0</v>
      </c>
      <c r="H341"/>
      <c r="I341"/>
    </row>
    <row r="342" spans="1:9" ht="15">
      <c r="A342" s="33"/>
      <c r="B342" s="162" t="s">
        <v>175</v>
      </c>
      <c r="C342" s="85" t="s">
        <v>11</v>
      </c>
      <c r="D342" s="103">
        <f t="shared" si="33"/>
        <v>0.10000000000000142</v>
      </c>
      <c r="E342" s="101"/>
      <c r="F342" s="319">
        <f t="shared" si="34"/>
        <v>0</v>
      </c>
      <c r="H342"/>
      <c r="I342"/>
    </row>
    <row r="343" spans="1:9" ht="15">
      <c r="A343" s="33"/>
      <c r="B343" s="162" t="s">
        <v>174</v>
      </c>
      <c r="C343" s="85" t="s">
        <v>11</v>
      </c>
      <c r="D343" s="103">
        <f t="shared" si="33"/>
        <v>318</v>
      </c>
      <c r="E343" s="101"/>
      <c r="F343" s="319">
        <f t="shared" si="34"/>
        <v>0</v>
      </c>
      <c r="H343"/>
      <c r="I343"/>
    </row>
    <row r="344" spans="1:9" ht="15">
      <c r="A344" s="33"/>
      <c r="B344" s="162"/>
      <c r="C344" s="85"/>
      <c r="D344" s="103"/>
      <c r="E344" s="101"/>
      <c r="F344" s="319"/>
      <c r="H344"/>
      <c r="I344"/>
    </row>
    <row r="345" spans="1:9" ht="15">
      <c r="A345" s="33"/>
      <c r="B345" s="162" t="s">
        <v>177</v>
      </c>
      <c r="C345" s="85"/>
      <c r="D345" s="103"/>
      <c r="E345" s="101"/>
      <c r="F345" s="319"/>
      <c r="H345"/>
      <c r="I345"/>
    </row>
    <row r="346" spans="1:9" ht="15">
      <c r="A346" s="33"/>
      <c r="B346" s="162" t="s">
        <v>178</v>
      </c>
      <c r="C346" s="85" t="s">
        <v>11</v>
      </c>
      <c r="D346" s="103">
        <f t="shared" si="33"/>
        <v>228.10000000000002</v>
      </c>
      <c r="E346" s="101"/>
      <c r="F346" s="319">
        <f t="shared" si="34"/>
        <v>0</v>
      </c>
      <c r="H346"/>
      <c r="I346"/>
    </row>
    <row r="347" spans="1:9" ht="15">
      <c r="A347" s="33"/>
      <c r="B347" s="162" t="s">
        <v>179</v>
      </c>
      <c r="C347" s="85" t="s">
        <v>11</v>
      </c>
      <c r="D347" s="103">
        <f t="shared" si="33"/>
        <v>267.89999999999998</v>
      </c>
      <c r="E347" s="101"/>
      <c r="F347" s="319">
        <f t="shared" si="34"/>
        <v>0</v>
      </c>
      <c r="H347"/>
      <c r="I347"/>
    </row>
    <row r="348" spans="1:9" ht="15">
      <c r="A348" s="33"/>
      <c r="B348" s="162"/>
      <c r="C348" s="85"/>
      <c r="D348" s="103"/>
      <c r="E348" s="101"/>
      <c r="F348" s="319"/>
      <c r="H348"/>
      <c r="I348"/>
    </row>
    <row r="349" spans="1:9" ht="15">
      <c r="A349" s="33"/>
      <c r="B349" s="162" t="s">
        <v>176</v>
      </c>
      <c r="C349" s="85"/>
      <c r="D349" s="103"/>
      <c r="E349" s="101"/>
      <c r="F349" s="319"/>
      <c r="H349"/>
      <c r="I349"/>
    </row>
    <row r="350" spans="1:9" ht="15">
      <c r="A350" s="33"/>
      <c r="B350" s="162" t="s">
        <v>180</v>
      </c>
      <c r="C350" s="85" t="s">
        <v>11</v>
      </c>
      <c r="D350" s="103">
        <v>5</v>
      </c>
      <c r="E350" s="101"/>
      <c r="F350" s="319">
        <f t="shared" si="34"/>
        <v>0</v>
      </c>
      <c r="H350"/>
      <c r="I350"/>
    </row>
    <row r="351" spans="1:9" ht="15">
      <c r="A351" s="33"/>
      <c r="B351" s="288" t="s">
        <v>20</v>
      </c>
      <c r="C351" s="292"/>
      <c r="D351" s="290">
        <f>SUM(D337:D350)</f>
        <v>2167</v>
      </c>
      <c r="E351" s="291"/>
      <c r="F351" s="509"/>
      <c r="H351"/>
      <c r="I351"/>
    </row>
    <row r="352" spans="1:9" ht="15">
      <c r="A352" s="33"/>
      <c r="B352" s="20"/>
      <c r="C352" s="82"/>
      <c r="D352" s="107"/>
      <c r="E352" s="108"/>
      <c r="F352" s="307"/>
      <c r="H352"/>
      <c r="I352"/>
    </row>
    <row r="353" spans="1:9" ht="15">
      <c r="A353" s="33"/>
      <c r="B353" s="20" t="s">
        <v>86</v>
      </c>
      <c r="C353" s="82"/>
      <c r="D353" s="107"/>
      <c r="E353" s="108"/>
      <c r="F353" s="307"/>
      <c r="H353"/>
      <c r="I353"/>
    </row>
    <row r="354" spans="1:9" ht="15">
      <c r="A354" s="33"/>
      <c r="B354" s="186"/>
      <c r="C354" s="82"/>
      <c r="D354" s="103"/>
      <c r="E354" s="104"/>
      <c r="F354" s="105"/>
      <c r="H354"/>
      <c r="I354"/>
    </row>
    <row r="355" spans="1:9" ht="15">
      <c r="A355" s="33"/>
      <c r="B355" s="45" t="s">
        <v>169</v>
      </c>
      <c r="C355" s="82"/>
      <c r="D355" s="107"/>
      <c r="E355" s="107"/>
      <c r="F355" s="306"/>
      <c r="H355"/>
      <c r="I355"/>
    </row>
    <row r="356" spans="1:9" ht="15">
      <c r="A356" s="33"/>
      <c r="B356" s="52" t="s">
        <v>170</v>
      </c>
      <c r="C356" s="85"/>
      <c r="D356" s="103"/>
      <c r="E356" s="101"/>
      <c r="F356" s="319">
        <f>+F51+F70+F89+F108+F127+F146+F165+F184+F203+F222+F241+F260+F279+F298+F317+F337</f>
        <v>0</v>
      </c>
      <c r="H356"/>
      <c r="I356"/>
    </row>
    <row r="357" spans="1:9" ht="15">
      <c r="A357" s="33"/>
      <c r="B357" s="162" t="s">
        <v>171</v>
      </c>
      <c r="C357" s="85"/>
      <c r="D357" s="103"/>
      <c r="E357" s="101"/>
      <c r="F357" s="319">
        <f>+F52+F71+F90+F109+F128+F147+F166+F185+F204+F223+F242+F261+F280+F299+F318+F338</f>
        <v>0</v>
      </c>
      <c r="H357"/>
      <c r="I357"/>
    </row>
    <row r="358" spans="1:9" ht="15">
      <c r="A358" s="33"/>
      <c r="B358" s="162" t="s">
        <v>172</v>
      </c>
      <c r="C358" s="85"/>
      <c r="D358" s="103"/>
      <c r="E358" s="101"/>
      <c r="F358" s="319">
        <f>+F53+F72+F91+F110+F129+F148+F167+F186+F205+F224+F243+F262+F281+F300+F319+F339</f>
        <v>0</v>
      </c>
      <c r="H358"/>
      <c r="I358"/>
    </row>
    <row r="359" spans="1:9" ht="12.75" customHeight="1">
      <c r="A359" s="33"/>
      <c r="B359" s="162" t="s">
        <v>181</v>
      </c>
      <c r="C359" s="85"/>
      <c r="D359" s="103"/>
      <c r="E359" s="101"/>
      <c r="F359" s="319">
        <f>+F54+F73+F92+F111+F130+F149+F168+F187+F206+F225+F244+F263+F282+F301+F320+F340</f>
        <v>0</v>
      </c>
      <c r="H359"/>
      <c r="I359"/>
    </row>
    <row r="360" spans="1:9" ht="12.75" customHeight="1">
      <c r="A360" s="33"/>
      <c r="B360" s="162" t="s">
        <v>173</v>
      </c>
      <c r="C360" s="85"/>
      <c r="D360" s="103"/>
      <c r="E360" s="101"/>
      <c r="F360" s="319">
        <f>+F55+F74+F93+F112+F131+F150+F169+F188+F207+F226+F245+F264+F283+F302+F321+F341</f>
        <v>0</v>
      </c>
      <c r="H360"/>
      <c r="I360"/>
    </row>
    <row r="361" spans="1:9" ht="12.75" customHeight="1">
      <c r="A361" s="33"/>
      <c r="B361" s="162" t="s">
        <v>175</v>
      </c>
      <c r="C361" s="85"/>
      <c r="D361" s="103"/>
      <c r="E361" s="160"/>
      <c r="F361" s="319">
        <f>+F56+F75+F94+F113+F132+F151+F170+F189+F208+F227+F246+F265+F284+F303+F322+F343</f>
        <v>0</v>
      </c>
      <c r="H361"/>
      <c r="I361"/>
    </row>
    <row r="362" spans="1:9" ht="12.75" customHeight="1">
      <c r="A362" s="33"/>
      <c r="B362" s="162" t="s">
        <v>174</v>
      </c>
      <c r="C362" s="85"/>
      <c r="D362" s="103"/>
      <c r="E362" s="160"/>
      <c r="F362" s="319">
        <f>+F57+F76+F95+F114+F133+F152+F171+F190+F209+F228+F247+F266+F285+F304+F323+F343</f>
        <v>0</v>
      </c>
      <c r="H362"/>
      <c r="I362"/>
    </row>
    <row r="363" spans="1:9" ht="12.75" customHeight="1">
      <c r="A363" s="33"/>
      <c r="B363" s="162"/>
      <c r="C363" s="85"/>
      <c r="D363" s="103"/>
      <c r="E363" s="160"/>
      <c r="F363" s="319"/>
      <c r="H363"/>
      <c r="I363"/>
    </row>
    <row r="364" spans="1:9" ht="15">
      <c r="A364" s="33"/>
      <c r="B364" s="162" t="s">
        <v>177</v>
      </c>
      <c r="C364" s="85"/>
      <c r="D364" s="103"/>
      <c r="E364" s="160"/>
      <c r="F364" s="319"/>
      <c r="H364"/>
      <c r="I364"/>
    </row>
    <row r="365" spans="1:9" ht="12.75" customHeight="1">
      <c r="A365" s="33"/>
      <c r="B365" s="162" t="s">
        <v>178</v>
      </c>
      <c r="C365" s="85"/>
      <c r="D365" s="103"/>
      <c r="E365" s="160"/>
      <c r="F365" s="319">
        <f t="shared" ref="F365:F369" si="35">+F60+F79+F98+F117+F136+F155+F174+F193+F212+F231+F250+F269+F288+F307+F326+F346</f>
        <v>0</v>
      </c>
      <c r="H365"/>
      <c r="I365"/>
    </row>
    <row r="366" spans="1:9" ht="12.75" customHeight="1">
      <c r="A366" s="33"/>
      <c r="B366" s="162" t="s">
        <v>179</v>
      </c>
      <c r="C366" s="82"/>
      <c r="D366" s="107"/>
      <c r="E366" s="107"/>
      <c r="F366" s="319">
        <f>+F61+F80+F99+F118+F137+F156+F175+F194+F213+F232+F251+F270+F289+F308+F327+F347</f>
        <v>0</v>
      </c>
    </row>
    <row r="367" spans="1:9" ht="12.75" customHeight="1">
      <c r="B367" s="162"/>
      <c r="F367" s="319"/>
      <c r="H367"/>
      <c r="I367"/>
    </row>
    <row r="368" spans="1:9" ht="12.75" customHeight="1">
      <c r="B368" s="162" t="s">
        <v>176</v>
      </c>
      <c r="C368" s="88"/>
      <c r="D368" s="110"/>
      <c r="E368" s="106"/>
      <c r="F368" s="319"/>
    </row>
    <row r="369" spans="1:9" ht="12.75" customHeight="1">
      <c r="B369" s="162" t="s">
        <v>180</v>
      </c>
      <c r="F369" s="319">
        <f t="shared" si="35"/>
        <v>0</v>
      </c>
    </row>
    <row r="370" spans="1:9" ht="12.75" customHeight="1">
      <c r="A370" s="33"/>
      <c r="B370" s="20"/>
      <c r="C370" s="82"/>
      <c r="D370" s="107"/>
      <c r="E370" s="108"/>
      <c r="F370" s="307"/>
      <c r="H370"/>
      <c r="I370"/>
    </row>
    <row r="371" spans="1:9" ht="12.75" customHeight="1" thickBot="1">
      <c r="A371" s="243" t="s">
        <v>55</v>
      </c>
      <c r="B371" s="244" t="s">
        <v>65</v>
      </c>
      <c r="C371" s="245"/>
      <c r="D371" s="246"/>
      <c r="E371" s="76" t="s">
        <v>54</v>
      </c>
      <c r="F371" s="76">
        <f>SUM(F356:F370)</f>
        <v>0</v>
      </c>
      <c r="H371"/>
      <c r="I371"/>
    </row>
    <row r="372" spans="1:9" ht="12.75" customHeight="1" thickTop="1">
      <c r="A372" s="33"/>
      <c r="B372" s="20"/>
      <c r="C372" s="87"/>
      <c r="D372" s="107"/>
      <c r="E372" s="107"/>
      <c r="F372" s="306"/>
      <c r="H372"/>
      <c r="I372"/>
    </row>
    <row r="373" spans="1:9" ht="12.75" customHeight="1">
      <c r="A373" s="33"/>
      <c r="B373" s="20"/>
      <c r="C373" s="87"/>
      <c r="D373" s="107"/>
      <c r="E373" s="107"/>
      <c r="F373" s="306"/>
      <c r="H373"/>
      <c r="I373"/>
    </row>
    <row r="374" spans="1:9" ht="12.75" customHeight="1">
      <c r="A374" s="33"/>
      <c r="B374" s="20"/>
      <c r="C374" s="82"/>
      <c r="D374" s="107"/>
      <c r="E374" s="107"/>
      <c r="F374" s="306"/>
    </row>
    <row r="375" spans="1:9" ht="12.75" customHeight="1">
      <c r="A375" s="33"/>
      <c r="B375" s="41"/>
      <c r="C375" s="82"/>
      <c r="D375" s="107"/>
      <c r="E375" s="107"/>
      <c r="F375" s="306"/>
      <c r="H375"/>
      <c r="I375"/>
    </row>
    <row r="376" spans="1:9" ht="12.75" customHeight="1">
      <c r="A376" s="33"/>
      <c r="B376" s="41"/>
      <c r="C376" s="82"/>
      <c r="D376" s="107"/>
      <c r="E376" s="107"/>
      <c r="F376" s="306"/>
    </row>
    <row r="377" spans="1:9" ht="12.75" customHeight="1">
      <c r="H377"/>
      <c r="I377"/>
    </row>
    <row r="378" spans="1:9" ht="12.75" customHeight="1">
      <c r="B378" s="58"/>
      <c r="C378" s="88"/>
      <c r="D378" s="110"/>
      <c r="E378" s="106"/>
      <c r="F378" s="308"/>
    </row>
    <row r="380" spans="1:9" ht="12.75" customHeight="1">
      <c r="B380" s="48"/>
      <c r="C380" s="89"/>
      <c r="D380" s="111"/>
      <c r="E380" s="112"/>
      <c r="F380" s="307"/>
    </row>
  </sheetData>
  <conditionalFormatting sqref="E51:E350">
    <cfRule type="cellIs" dxfId="6"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293"/>
  <sheetViews>
    <sheetView showZeros="0" topLeftCell="A9" workbookViewId="0">
      <selection activeCell="E168" sqref="E168"/>
    </sheetView>
  </sheetViews>
  <sheetFormatPr defaultRowHeight="12.75" customHeight="1"/>
  <cols>
    <col min="1" max="1" width="5.85546875" customWidth="1"/>
    <col min="2" max="2" width="38.42578125" customWidth="1"/>
    <col min="3" max="3" width="4.7109375" style="81" customWidth="1"/>
    <col min="4" max="4" width="12.7109375" style="90" customWidth="1"/>
    <col min="5" max="5" width="12.7109375" style="91" customWidth="1"/>
    <col min="6" max="6" width="12.7109375" style="92"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68" t="str">
        <f>+zemBetD!B1</f>
        <v>IZGRADNJA KANALIZACIJSKEGA SISTEMA NA OBMOČJU</v>
      </c>
    </row>
    <row r="2" spans="1:6" ht="12.75" customHeight="1">
      <c r="B2" s="68" t="str">
        <f>+zemBetD!B2</f>
        <v>AGLOMERACIJE HRVATINI - KANALIZACIJA FAJTI, BRAGETI</v>
      </c>
    </row>
    <row r="3" spans="1:6" ht="12.75" customHeight="1">
      <c r="B3" s="68" t="str">
        <f>+zemBetD!B3</f>
        <v>IN HRVATINI OB ITALIJANSKI ŠOLI</v>
      </c>
    </row>
    <row r="4" spans="1:6" ht="12.75" customHeight="1">
      <c r="B4" s="68">
        <f>+zemBetD!B4</f>
        <v>0</v>
      </c>
    </row>
    <row r="5" spans="1:6" ht="12.75" customHeight="1">
      <c r="B5" s="68" t="str">
        <f>+zemBetD!B5</f>
        <v xml:space="preserve">FEKALNA KANALIZACIJA </v>
      </c>
    </row>
    <row r="6" spans="1:6" ht="12.75" customHeight="1" thickBot="1"/>
    <row r="7" spans="1:6" ht="16.5" thickBot="1">
      <c r="A7" s="22" t="s">
        <v>56</v>
      </c>
      <c r="B7" s="511" t="s">
        <v>8</v>
      </c>
      <c r="C7" s="82"/>
      <c r="D7" s="93"/>
      <c r="E7" s="93"/>
      <c r="F7" s="130"/>
    </row>
    <row r="8" spans="1:6" ht="12.75" customHeight="1">
      <c r="A8" s="33"/>
      <c r="B8" s="34"/>
      <c r="C8" s="82"/>
      <c r="D8" s="93"/>
      <c r="E8" s="93"/>
      <c r="F8" s="130"/>
    </row>
    <row r="9" spans="1:6" ht="15">
      <c r="A9" s="228" t="s">
        <v>137</v>
      </c>
      <c r="B9" s="229" t="s">
        <v>138</v>
      </c>
      <c r="C9" s="229" t="s">
        <v>139</v>
      </c>
      <c r="D9" s="230" t="s">
        <v>140</v>
      </c>
      <c r="E9" s="231" t="s">
        <v>141</v>
      </c>
      <c r="F9" s="325" t="s">
        <v>142</v>
      </c>
    </row>
    <row r="10" spans="1:6" ht="12.75" customHeight="1" thickBot="1">
      <c r="A10" s="233"/>
      <c r="B10" s="234"/>
      <c r="C10" s="234" t="s">
        <v>143</v>
      </c>
      <c r="D10" s="235"/>
      <c r="E10" s="236" t="s">
        <v>144</v>
      </c>
      <c r="F10" s="330" t="s">
        <v>145</v>
      </c>
    </row>
    <row r="11" spans="1:6" ht="9.75" customHeight="1">
      <c r="A11" s="238"/>
      <c r="B11" s="239"/>
      <c r="C11" s="239"/>
      <c r="D11" s="240"/>
      <c r="E11" s="241"/>
      <c r="F11" s="332"/>
    </row>
    <row r="12" spans="1:6" ht="204">
      <c r="A12" s="33">
        <v>1</v>
      </c>
      <c r="B12" s="297" t="s">
        <v>551</v>
      </c>
      <c r="C12" s="82"/>
      <c r="D12" s="93"/>
      <c r="E12" s="93"/>
      <c r="F12" s="130"/>
    </row>
    <row r="13" spans="1:6" ht="12.75" customHeight="1">
      <c r="A13" s="33"/>
      <c r="B13" s="45" t="s">
        <v>169</v>
      </c>
      <c r="C13" s="82"/>
      <c r="D13" s="113"/>
      <c r="E13" s="107"/>
      <c r="F13" s="306"/>
    </row>
    <row r="14" spans="1:6" ht="12.75" customHeight="1">
      <c r="A14" s="33"/>
      <c r="B14" s="52" t="s">
        <v>170</v>
      </c>
      <c r="C14" s="82" t="s">
        <v>14</v>
      </c>
      <c r="D14" s="47">
        <f>+'fekalna osnovni podatki'!D11</f>
        <v>402</v>
      </c>
      <c r="E14" s="160"/>
      <c r="F14" s="319">
        <f>D14*E14</f>
        <v>0</v>
      </c>
    </row>
    <row r="15" spans="1:6" ht="12.75" customHeight="1">
      <c r="A15" s="33"/>
      <c r="B15" s="162" t="s">
        <v>171</v>
      </c>
      <c r="C15" s="82" t="s">
        <v>14</v>
      </c>
      <c r="D15" s="47">
        <f>+'fekalna osnovni podatki'!D12</f>
        <v>90</v>
      </c>
      <c r="E15" s="160"/>
      <c r="F15" s="319">
        <f t="shared" ref="F15:F24" si="0">D15*E15</f>
        <v>0</v>
      </c>
    </row>
    <row r="16" spans="1:6" ht="12.75" customHeight="1">
      <c r="A16" s="33"/>
      <c r="B16" s="162" t="s">
        <v>172</v>
      </c>
      <c r="C16" s="82" t="s">
        <v>14</v>
      </c>
      <c r="D16" s="47">
        <f>+'fekalna osnovni podatki'!D13</f>
        <v>250</v>
      </c>
      <c r="E16" s="160"/>
      <c r="F16" s="319">
        <f t="shared" si="0"/>
        <v>0</v>
      </c>
    </row>
    <row r="17" spans="1:6" ht="12.75" customHeight="1">
      <c r="A17" s="33"/>
      <c r="B17" s="162" t="s">
        <v>181</v>
      </c>
      <c r="C17" s="82" t="s">
        <v>14</v>
      </c>
      <c r="D17" s="47">
        <v>0</v>
      </c>
      <c r="E17" s="160"/>
      <c r="F17" s="319">
        <f t="shared" si="0"/>
        <v>0</v>
      </c>
    </row>
    <row r="18" spans="1:6" ht="12.75" customHeight="1">
      <c r="A18" s="33"/>
      <c r="B18" s="162" t="s">
        <v>173</v>
      </c>
      <c r="C18" s="82" t="s">
        <v>14</v>
      </c>
      <c r="D18" s="47">
        <f>+'fekalna osnovni podatki'!D15</f>
        <v>591</v>
      </c>
      <c r="E18" s="160"/>
      <c r="F18" s="319">
        <f t="shared" si="0"/>
        <v>0</v>
      </c>
    </row>
    <row r="19" spans="1:6" ht="12.75" customHeight="1">
      <c r="A19" s="33"/>
      <c r="B19" s="162" t="s">
        <v>175</v>
      </c>
      <c r="C19" s="82" t="s">
        <v>14</v>
      </c>
      <c r="D19" s="47">
        <f>+'fekalna osnovni podatki'!D16</f>
        <v>11</v>
      </c>
      <c r="E19" s="160"/>
      <c r="F19" s="319">
        <f t="shared" si="0"/>
        <v>0</v>
      </c>
    </row>
    <row r="20" spans="1:6" ht="12.75" customHeight="1">
      <c r="A20" s="33"/>
      <c r="B20" s="162" t="s">
        <v>174</v>
      </c>
      <c r="C20" s="82" t="s">
        <v>14</v>
      </c>
      <c r="D20" s="47">
        <f>+'fekalna osnovni podatki'!D17</f>
        <v>86</v>
      </c>
      <c r="E20" s="160"/>
      <c r="F20" s="319">
        <f t="shared" si="0"/>
        <v>0</v>
      </c>
    </row>
    <row r="21" spans="1:6" ht="9" customHeight="1">
      <c r="A21" s="33"/>
      <c r="B21" s="162"/>
      <c r="C21" s="82"/>
      <c r="D21" s="47"/>
      <c r="E21" s="160"/>
      <c r="F21" s="319"/>
    </row>
    <row r="22" spans="1:6" ht="12.75" customHeight="1">
      <c r="A22" s="33"/>
      <c r="B22" s="162" t="s">
        <v>177</v>
      </c>
      <c r="C22" s="82"/>
      <c r="D22" s="47"/>
      <c r="E22" s="160"/>
      <c r="F22" s="319"/>
    </row>
    <row r="23" spans="1:6" ht="15">
      <c r="A23" s="33"/>
      <c r="B23" s="162" t="s">
        <v>178</v>
      </c>
      <c r="C23" s="82" t="s">
        <v>14</v>
      </c>
      <c r="D23" s="47">
        <f>+'fekalna osnovni podatki'!D20</f>
        <v>281</v>
      </c>
      <c r="E23" s="160"/>
      <c r="F23" s="319">
        <f t="shared" si="0"/>
        <v>0</v>
      </c>
    </row>
    <row r="24" spans="1:6" ht="12.75" customHeight="1">
      <c r="A24" s="33"/>
      <c r="B24" s="162" t="s">
        <v>179</v>
      </c>
      <c r="C24" s="82" t="s">
        <v>14</v>
      </c>
      <c r="D24" s="47">
        <f>+'fekalna osnovni podatki'!D21</f>
        <v>82</v>
      </c>
      <c r="E24" s="160"/>
      <c r="F24" s="319">
        <f t="shared" si="0"/>
        <v>0</v>
      </c>
    </row>
    <row r="25" spans="1:6" ht="10.5" customHeight="1">
      <c r="A25" s="33"/>
      <c r="B25" s="162"/>
      <c r="C25" s="82"/>
      <c r="D25" s="47"/>
      <c r="E25" s="160"/>
      <c r="F25" s="319"/>
    </row>
    <row r="26" spans="1:6" ht="15">
      <c r="A26" s="33"/>
      <c r="B26" s="162" t="s">
        <v>176</v>
      </c>
      <c r="C26" s="82"/>
      <c r="D26" s="47"/>
      <c r="E26" s="160"/>
      <c r="F26" s="319"/>
    </row>
    <row r="27" spans="1:6" ht="12.75" customHeight="1">
      <c r="A27" s="33"/>
      <c r="B27" s="162" t="s">
        <v>180</v>
      </c>
      <c r="C27" s="82" t="s">
        <v>14</v>
      </c>
      <c r="D27" s="47">
        <f>+'fekalna osnovni podatki'!D24</f>
        <v>54</v>
      </c>
      <c r="E27" s="160"/>
      <c r="F27" s="319">
        <f t="shared" ref="F27" si="1">D27*E27</f>
        <v>0</v>
      </c>
    </row>
    <row r="28" spans="1:6" ht="12.75" customHeight="1">
      <c r="A28" s="33"/>
      <c r="B28" s="288" t="s">
        <v>20</v>
      </c>
      <c r="C28" s="295" t="s">
        <v>14</v>
      </c>
      <c r="D28" s="290">
        <f>SUM(D14:D27)</f>
        <v>1847</v>
      </c>
      <c r="E28" s="291"/>
      <c r="F28" s="509"/>
    </row>
    <row r="29" spans="1:6" ht="10.5" customHeight="1">
      <c r="A29" s="33"/>
      <c r="B29" s="52"/>
      <c r="C29" s="82"/>
      <c r="D29" s="93"/>
      <c r="E29" s="93"/>
      <c r="F29" s="130"/>
    </row>
    <row r="30" spans="1:6" ht="165.75">
      <c r="A30" s="33">
        <f>+A12+1</f>
        <v>2</v>
      </c>
      <c r="B30" s="297" t="s">
        <v>550</v>
      </c>
      <c r="C30" s="82"/>
      <c r="D30" s="93"/>
      <c r="E30" s="93"/>
      <c r="F30" s="130"/>
    </row>
    <row r="31" spans="1:6" ht="12.75" customHeight="1">
      <c r="A31" s="33"/>
      <c r="B31" s="45" t="s">
        <v>169</v>
      </c>
      <c r="C31" s="82"/>
      <c r="D31" s="113"/>
      <c r="E31" s="107"/>
      <c r="F31" s="306"/>
    </row>
    <row r="32" spans="1:6" ht="12.75" customHeight="1">
      <c r="A32" s="33"/>
      <c r="B32" s="52" t="s">
        <v>170</v>
      </c>
      <c r="C32" s="82" t="s">
        <v>14</v>
      </c>
      <c r="D32" s="47">
        <v>0</v>
      </c>
      <c r="E32" s="160"/>
      <c r="F32" s="319">
        <f>D32*E32</f>
        <v>0</v>
      </c>
    </row>
    <row r="33" spans="1:6" ht="12.75" customHeight="1">
      <c r="A33" s="33"/>
      <c r="B33" s="162" t="s">
        <v>171</v>
      </c>
      <c r="C33" s="82" t="s">
        <v>14</v>
      </c>
      <c r="D33" s="47">
        <v>0</v>
      </c>
      <c r="E33" s="314"/>
      <c r="F33" s="307">
        <f t="shared" ref="F33:F36" si="2">D33*E33</f>
        <v>0</v>
      </c>
    </row>
    <row r="34" spans="1:6" ht="12.75" customHeight="1">
      <c r="A34" s="33"/>
      <c r="B34" s="162" t="s">
        <v>172</v>
      </c>
      <c r="C34" s="82" t="s">
        <v>14</v>
      </c>
      <c r="D34" s="47">
        <v>0</v>
      </c>
      <c r="E34" s="314"/>
      <c r="F34" s="307">
        <f t="shared" si="2"/>
        <v>0</v>
      </c>
    </row>
    <row r="35" spans="1:6" ht="12.75" customHeight="1">
      <c r="A35" s="33"/>
      <c r="B35" s="162" t="s">
        <v>181</v>
      </c>
      <c r="C35" s="82" t="s">
        <v>14</v>
      </c>
      <c r="D35" s="47">
        <f>+'fekalna osnovni podatki'!D14</f>
        <v>144</v>
      </c>
      <c r="E35" s="314"/>
      <c r="F35" s="307">
        <f t="shared" si="2"/>
        <v>0</v>
      </c>
    </row>
    <row r="36" spans="1:6" ht="12.75" customHeight="1">
      <c r="A36" s="33"/>
      <c r="B36" s="162" t="s">
        <v>173</v>
      </c>
      <c r="C36" s="82" t="s">
        <v>14</v>
      </c>
      <c r="D36" s="47">
        <v>0</v>
      </c>
      <c r="E36" s="314"/>
      <c r="F36" s="307">
        <f t="shared" si="2"/>
        <v>0</v>
      </c>
    </row>
    <row r="37" spans="1:6" ht="12.75" customHeight="1">
      <c r="A37" s="33"/>
      <c r="B37" s="162" t="s">
        <v>175</v>
      </c>
      <c r="C37" s="82" t="s">
        <v>14</v>
      </c>
      <c r="D37" s="47">
        <v>0</v>
      </c>
      <c r="E37" s="314"/>
      <c r="F37" s="307">
        <f t="shared" ref="F37:F41" si="3">D37*E37</f>
        <v>0</v>
      </c>
    </row>
    <row r="38" spans="1:6" ht="12.75" customHeight="1">
      <c r="A38" s="33"/>
      <c r="B38" s="162" t="s">
        <v>174</v>
      </c>
      <c r="C38" s="82" t="s">
        <v>14</v>
      </c>
      <c r="D38" s="47">
        <v>0</v>
      </c>
      <c r="E38" s="314"/>
      <c r="F38" s="307">
        <f t="shared" si="3"/>
        <v>0</v>
      </c>
    </row>
    <row r="39" spans="1:6" ht="12.75" customHeight="1">
      <c r="A39" s="33"/>
      <c r="B39" s="162"/>
      <c r="C39" s="82"/>
      <c r="D39" s="47"/>
      <c r="E39" s="314"/>
      <c r="F39" s="307"/>
    </row>
    <row r="40" spans="1:6" ht="12.75" customHeight="1">
      <c r="A40" s="33"/>
      <c r="B40" s="162" t="s">
        <v>177</v>
      </c>
      <c r="C40" s="82"/>
      <c r="D40" s="47"/>
      <c r="E40" s="314"/>
      <c r="F40" s="307"/>
    </row>
    <row r="41" spans="1:6" ht="15">
      <c r="A41" s="33"/>
      <c r="B41" s="162" t="s">
        <v>178</v>
      </c>
      <c r="C41" s="82" t="s">
        <v>14</v>
      </c>
      <c r="D41" s="47">
        <v>0</v>
      </c>
      <c r="E41" s="314"/>
      <c r="F41" s="307">
        <f t="shared" si="3"/>
        <v>0</v>
      </c>
    </row>
    <row r="42" spans="1:6" ht="12.75" customHeight="1">
      <c r="A42" s="33"/>
      <c r="B42" s="162" t="s">
        <v>179</v>
      </c>
      <c r="C42" s="82" t="s">
        <v>14</v>
      </c>
      <c r="D42" s="47">
        <v>0</v>
      </c>
      <c r="E42" s="314"/>
      <c r="F42" s="307">
        <f t="shared" ref="F42:F45" si="4">D42*E42</f>
        <v>0</v>
      </c>
    </row>
    <row r="43" spans="1:6" ht="12.75" customHeight="1">
      <c r="A43" s="33"/>
      <c r="B43" s="162"/>
      <c r="C43" s="82"/>
      <c r="D43" s="47"/>
      <c r="E43" s="314"/>
      <c r="F43" s="307"/>
    </row>
    <row r="44" spans="1:6" ht="12.75" customHeight="1">
      <c r="A44" s="33"/>
      <c r="B44" s="162" t="s">
        <v>176</v>
      </c>
      <c r="C44" s="82"/>
      <c r="D44" s="47"/>
      <c r="E44" s="314"/>
      <c r="F44" s="307"/>
    </row>
    <row r="45" spans="1:6" ht="15">
      <c r="A45" s="33"/>
      <c r="B45" s="162" t="s">
        <v>180</v>
      </c>
      <c r="C45" s="82" t="s">
        <v>14</v>
      </c>
      <c r="D45" s="47">
        <v>0</v>
      </c>
      <c r="E45" s="314"/>
      <c r="F45" s="307">
        <f t="shared" si="4"/>
        <v>0</v>
      </c>
    </row>
    <row r="46" spans="1:6" ht="12.75" customHeight="1">
      <c r="A46" s="33"/>
      <c r="B46" s="288" t="s">
        <v>20</v>
      </c>
      <c r="C46" s="295" t="s">
        <v>14</v>
      </c>
      <c r="D46" s="290">
        <f>SUM(D32:D45)</f>
        <v>144</v>
      </c>
      <c r="E46" s="291"/>
      <c r="F46" s="509"/>
    </row>
    <row r="47" spans="1:6" ht="12.75" customHeight="1">
      <c r="A47" s="33"/>
      <c r="B47" s="20"/>
      <c r="C47" s="82"/>
      <c r="D47" s="93"/>
      <c r="E47" s="93"/>
      <c r="F47" s="130"/>
    </row>
    <row r="48" spans="1:6" ht="204">
      <c r="A48" s="33">
        <v>3</v>
      </c>
      <c r="B48" s="316" t="s">
        <v>549</v>
      </c>
      <c r="C48" s="82"/>
      <c r="D48" s="132"/>
      <c r="E48" s="135"/>
      <c r="F48" s="134"/>
    </row>
    <row r="49" spans="1:6" ht="12.75" customHeight="1">
      <c r="A49" s="33"/>
      <c r="B49" s="45"/>
      <c r="C49" s="82"/>
      <c r="D49" s="107"/>
      <c r="E49" s="107"/>
      <c r="F49" s="306"/>
    </row>
    <row r="50" spans="1:6" ht="12.75" customHeight="1">
      <c r="A50" s="33"/>
      <c r="B50" s="45" t="s">
        <v>169</v>
      </c>
      <c r="C50" s="82"/>
      <c r="D50" s="113"/>
      <c r="E50" s="107"/>
      <c r="F50" s="306"/>
    </row>
    <row r="51" spans="1:6" ht="12.75" customHeight="1">
      <c r="A51" s="33"/>
      <c r="B51" s="52" t="s">
        <v>170</v>
      </c>
      <c r="C51" s="82" t="s">
        <v>10</v>
      </c>
      <c r="D51" s="47">
        <v>8</v>
      </c>
      <c r="E51" s="160"/>
      <c r="F51" s="319">
        <f>D51*E51</f>
        <v>0</v>
      </c>
    </row>
    <row r="52" spans="1:6" ht="12.75" customHeight="1">
      <c r="A52" s="33"/>
      <c r="B52" s="162" t="s">
        <v>171</v>
      </c>
      <c r="C52" s="82" t="s">
        <v>10</v>
      </c>
      <c r="D52" s="47">
        <v>4</v>
      </c>
      <c r="E52" s="160"/>
      <c r="F52" s="307">
        <f t="shared" ref="F52:F55" si="5">D52*E52</f>
        <v>0</v>
      </c>
    </row>
    <row r="53" spans="1:6" ht="12.75" customHeight="1">
      <c r="A53" s="33"/>
      <c r="B53" s="162" t="s">
        <v>172</v>
      </c>
      <c r="C53" s="82" t="s">
        <v>10</v>
      </c>
      <c r="D53" s="47">
        <v>7</v>
      </c>
      <c r="E53" s="160"/>
      <c r="F53" s="307">
        <f t="shared" si="5"/>
        <v>0</v>
      </c>
    </row>
    <row r="54" spans="1:6" ht="12.75" customHeight="1">
      <c r="A54" s="33"/>
      <c r="B54" s="162" t="s">
        <v>181</v>
      </c>
      <c r="C54" s="82" t="s">
        <v>10</v>
      </c>
      <c r="D54" s="303">
        <v>1</v>
      </c>
      <c r="E54" s="160"/>
      <c r="F54" s="307">
        <f t="shared" si="5"/>
        <v>0</v>
      </c>
    </row>
    <row r="55" spans="1:6" ht="12.75" customHeight="1">
      <c r="A55" s="33"/>
      <c r="B55" s="162" t="s">
        <v>173</v>
      </c>
      <c r="C55" s="82" t="s">
        <v>10</v>
      </c>
      <c r="D55" s="47">
        <v>2</v>
      </c>
      <c r="E55" s="160"/>
      <c r="F55" s="307">
        <f t="shared" si="5"/>
        <v>0</v>
      </c>
    </row>
    <row r="56" spans="1:6" ht="12.75" customHeight="1">
      <c r="A56" s="33"/>
      <c r="B56" s="162" t="s">
        <v>175</v>
      </c>
      <c r="C56" s="82" t="s">
        <v>10</v>
      </c>
      <c r="D56" s="47">
        <v>2</v>
      </c>
      <c r="E56" s="160"/>
      <c r="F56" s="307">
        <f t="shared" ref="F56:F60" si="6">D56*E56</f>
        <v>0</v>
      </c>
    </row>
    <row r="57" spans="1:6" ht="12.75" customHeight="1">
      <c r="A57" s="33"/>
      <c r="B57" s="162" t="s">
        <v>174</v>
      </c>
      <c r="C57" s="82" t="s">
        <v>10</v>
      </c>
      <c r="D57" s="47">
        <v>1</v>
      </c>
      <c r="E57" s="160"/>
      <c r="F57" s="307">
        <f t="shared" si="6"/>
        <v>0</v>
      </c>
    </row>
    <row r="58" spans="1:6" ht="12.75" customHeight="1">
      <c r="A58" s="33"/>
      <c r="B58" s="162"/>
      <c r="C58" s="82"/>
      <c r="D58" s="47"/>
      <c r="E58" s="160"/>
      <c r="F58" s="307"/>
    </row>
    <row r="59" spans="1:6" ht="12.75" customHeight="1">
      <c r="A59" s="33"/>
      <c r="B59" s="162" t="s">
        <v>177</v>
      </c>
      <c r="C59" s="82"/>
      <c r="D59" s="47"/>
      <c r="E59" s="160"/>
      <c r="F59" s="307"/>
    </row>
    <row r="60" spans="1:6" ht="15">
      <c r="A60" s="33"/>
      <c r="B60" s="162" t="s">
        <v>178</v>
      </c>
      <c r="C60" s="82" t="s">
        <v>10</v>
      </c>
      <c r="D60" s="47">
        <v>12</v>
      </c>
      <c r="E60" s="160"/>
      <c r="F60" s="307">
        <f t="shared" si="6"/>
        <v>0</v>
      </c>
    </row>
    <row r="61" spans="1:6" ht="12.75" customHeight="1">
      <c r="A61" s="33"/>
      <c r="B61" s="162" t="s">
        <v>179</v>
      </c>
      <c r="C61" s="82" t="s">
        <v>10</v>
      </c>
      <c r="D61" s="47">
        <v>2</v>
      </c>
      <c r="E61" s="160"/>
      <c r="F61" s="307">
        <f t="shared" ref="F61:F64" si="7">D61*E61</f>
        <v>0</v>
      </c>
    </row>
    <row r="62" spans="1:6" ht="12.75" customHeight="1">
      <c r="A62" s="33"/>
      <c r="B62" s="162"/>
      <c r="C62" s="82"/>
      <c r="D62" s="47"/>
      <c r="E62" s="160"/>
      <c r="F62" s="307"/>
    </row>
    <row r="63" spans="1:6" ht="12.75" customHeight="1">
      <c r="A63" s="33"/>
      <c r="B63" s="162" t="s">
        <v>176</v>
      </c>
      <c r="C63" s="82"/>
      <c r="D63" s="47"/>
      <c r="E63" s="160"/>
      <c r="F63" s="307"/>
    </row>
    <row r="64" spans="1:6" ht="15">
      <c r="A64" s="33"/>
      <c r="B64" s="162" t="s">
        <v>180</v>
      </c>
      <c r="C64" s="82" t="s">
        <v>10</v>
      </c>
      <c r="D64" s="47">
        <v>5</v>
      </c>
      <c r="E64" s="160"/>
      <c r="F64" s="307">
        <f t="shared" si="7"/>
        <v>0</v>
      </c>
    </row>
    <row r="65" spans="1:6" ht="12.75" customHeight="1">
      <c r="A65" s="33"/>
      <c r="B65" s="288" t="s">
        <v>20</v>
      </c>
      <c r="C65" s="295" t="s">
        <v>10</v>
      </c>
      <c r="D65" s="290">
        <f>SUM(D51:D64)</f>
        <v>44</v>
      </c>
      <c r="E65" s="291"/>
      <c r="F65" s="509"/>
    </row>
    <row r="66" spans="1:6" ht="12.75" customHeight="1">
      <c r="A66" s="33"/>
      <c r="B66" s="162"/>
      <c r="C66" s="83"/>
      <c r="D66" s="103"/>
      <c r="E66" s="160"/>
      <c r="F66" s="307"/>
    </row>
    <row r="67" spans="1:6" ht="12.75" customHeight="1">
      <c r="A67" s="33"/>
      <c r="B67" s="162"/>
      <c r="C67" s="83"/>
      <c r="D67" s="103"/>
      <c r="E67" s="160"/>
      <c r="F67" s="307"/>
    </row>
    <row r="68" spans="1:6" ht="204">
      <c r="A68" s="33">
        <f>A48+1</f>
        <v>4</v>
      </c>
      <c r="B68" s="316" t="s">
        <v>548</v>
      </c>
      <c r="C68" s="82"/>
      <c r="D68" s="132"/>
      <c r="E68" s="137"/>
      <c r="F68" s="134"/>
    </row>
    <row r="69" spans="1:6" ht="12.75" customHeight="1">
      <c r="A69" s="33"/>
      <c r="B69" s="45"/>
      <c r="C69" s="82"/>
      <c r="D69" s="107"/>
      <c r="E69" s="107"/>
      <c r="F69" s="306"/>
    </row>
    <row r="70" spans="1:6" ht="12.75" customHeight="1">
      <c r="A70" s="33"/>
      <c r="B70" s="45" t="s">
        <v>169</v>
      </c>
      <c r="C70" s="82"/>
      <c r="D70" s="113"/>
      <c r="E70" s="107"/>
      <c r="F70" s="306"/>
    </row>
    <row r="71" spans="1:6" ht="12.75" customHeight="1">
      <c r="A71" s="33"/>
      <c r="B71" s="52" t="s">
        <v>170</v>
      </c>
      <c r="C71" s="82" t="s">
        <v>10</v>
      </c>
      <c r="D71" s="47">
        <v>8</v>
      </c>
      <c r="E71" s="160"/>
      <c r="F71" s="319">
        <f>D71*E71</f>
        <v>0</v>
      </c>
    </row>
    <row r="72" spans="1:6" ht="12.75" customHeight="1">
      <c r="A72" s="33"/>
      <c r="B72" s="162" t="s">
        <v>171</v>
      </c>
      <c r="C72" s="82" t="s">
        <v>10</v>
      </c>
      <c r="D72" s="47">
        <v>0</v>
      </c>
      <c r="E72" s="160"/>
      <c r="F72" s="319">
        <f t="shared" ref="F72:F84" si="8">D72*E72</f>
        <v>0</v>
      </c>
    </row>
    <row r="73" spans="1:6" ht="12.75" customHeight="1">
      <c r="A73" s="33"/>
      <c r="B73" s="162" t="s">
        <v>172</v>
      </c>
      <c r="C73" s="82" t="s">
        <v>10</v>
      </c>
      <c r="D73" s="47">
        <v>3</v>
      </c>
      <c r="E73" s="160"/>
      <c r="F73" s="319">
        <f t="shared" si="8"/>
        <v>0</v>
      </c>
    </row>
    <row r="74" spans="1:6" ht="12.75" customHeight="1">
      <c r="A74" s="33"/>
      <c r="B74" s="162" t="s">
        <v>181</v>
      </c>
      <c r="C74" s="82" t="s">
        <v>10</v>
      </c>
      <c r="D74" s="512">
        <v>0</v>
      </c>
      <c r="E74" s="160"/>
      <c r="F74" s="319">
        <f t="shared" si="8"/>
        <v>0</v>
      </c>
    </row>
    <row r="75" spans="1:6" ht="12.75" customHeight="1">
      <c r="A75" s="33"/>
      <c r="B75" s="162" t="s">
        <v>173</v>
      </c>
      <c r="C75" s="82" t="s">
        <v>10</v>
      </c>
      <c r="D75" s="47">
        <v>3</v>
      </c>
      <c r="E75" s="160"/>
      <c r="F75" s="319">
        <f t="shared" si="8"/>
        <v>0</v>
      </c>
    </row>
    <row r="76" spans="1:6" ht="12.75" customHeight="1">
      <c r="A76" s="33"/>
      <c r="B76" s="162" t="s">
        <v>175</v>
      </c>
      <c r="C76" s="82" t="s">
        <v>10</v>
      </c>
      <c r="D76" s="47">
        <v>0</v>
      </c>
      <c r="E76" s="160"/>
      <c r="F76" s="319">
        <f t="shared" si="8"/>
        <v>0</v>
      </c>
    </row>
    <row r="77" spans="1:6" ht="12.75" customHeight="1">
      <c r="A77" s="33"/>
      <c r="B77" s="162" t="s">
        <v>174</v>
      </c>
      <c r="C77" s="82" t="s">
        <v>10</v>
      </c>
      <c r="D77" s="47">
        <v>2</v>
      </c>
      <c r="E77" s="160"/>
      <c r="F77" s="319">
        <f t="shared" si="8"/>
        <v>0</v>
      </c>
    </row>
    <row r="78" spans="1:6" ht="12.75" customHeight="1">
      <c r="A78" s="33"/>
      <c r="B78" s="162"/>
      <c r="C78" s="82"/>
      <c r="D78" s="47"/>
      <c r="E78" s="160"/>
      <c r="F78" s="319"/>
    </row>
    <row r="79" spans="1:6" ht="12.75" customHeight="1">
      <c r="A79" s="33"/>
      <c r="B79" s="162" t="s">
        <v>177</v>
      </c>
      <c r="C79" s="82"/>
      <c r="D79" s="47"/>
      <c r="E79" s="160"/>
      <c r="F79" s="319"/>
    </row>
    <row r="80" spans="1:6" ht="15">
      <c r="A80" s="33"/>
      <c r="B80" s="162" t="s">
        <v>178</v>
      </c>
      <c r="C80" s="82" t="s">
        <v>10</v>
      </c>
      <c r="D80" s="47">
        <v>4</v>
      </c>
      <c r="E80" s="160"/>
      <c r="F80" s="319">
        <f t="shared" si="8"/>
        <v>0</v>
      </c>
    </row>
    <row r="81" spans="1:6" ht="12.75" customHeight="1">
      <c r="A81" s="33"/>
      <c r="B81" s="162" t="s">
        <v>179</v>
      </c>
      <c r="C81" s="82" t="s">
        <v>10</v>
      </c>
      <c r="D81" s="47">
        <v>1</v>
      </c>
      <c r="E81" s="160"/>
      <c r="F81" s="319">
        <f t="shared" si="8"/>
        <v>0</v>
      </c>
    </row>
    <row r="82" spans="1:6" ht="12.75" customHeight="1">
      <c r="A82" s="33"/>
      <c r="B82" s="162"/>
      <c r="C82" s="82"/>
      <c r="D82" s="47"/>
      <c r="E82" s="160"/>
      <c r="F82" s="319"/>
    </row>
    <row r="83" spans="1:6" ht="12.75" customHeight="1">
      <c r="A83" s="33"/>
      <c r="B83" s="162" t="s">
        <v>176</v>
      </c>
      <c r="C83" s="82"/>
      <c r="D83" s="47"/>
      <c r="E83" s="160"/>
      <c r="F83" s="319"/>
    </row>
    <row r="84" spans="1:6" ht="15">
      <c r="A84" s="33"/>
      <c r="B84" s="162" t="s">
        <v>180</v>
      </c>
      <c r="C84" s="82" t="s">
        <v>10</v>
      </c>
      <c r="D84" s="47">
        <v>0</v>
      </c>
      <c r="E84" s="160"/>
      <c r="F84" s="319">
        <f t="shared" si="8"/>
        <v>0</v>
      </c>
    </row>
    <row r="85" spans="1:6" ht="12.75" customHeight="1">
      <c r="A85" s="33"/>
      <c r="B85" s="288" t="s">
        <v>20</v>
      </c>
      <c r="C85" s="292" t="s">
        <v>10</v>
      </c>
      <c r="D85" s="290">
        <f>SUM(D71:D84)</f>
        <v>21</v>
      </c>
      <c r="E85" s="291"/>
      <c r="F85" s="509"/>
    </row>
    <row r="86" spans="1:6" ht="12.75" customHeight="1">
      <c r="A86" s="33"/>
      <c r="B86" s="41"/>
      <c r="C86" s="85"/>
      <c r="D86" s="100"/>
      <c r="E86" s="97"/>
      <c r="F86" s="98"/>
    </row>
    <row r="87" spans="1:6" ht="114.75">
      <c r="A87" s="33">
        <f>+A68+1</f>
        <v>5</v>
      </c>
      <c r="B87" s="202" t="s">
        <v>547</v>
      </c>
      <c r="C87" s="120"/>
      <c r="D87" s="131"/>
      <c r="E87" s="127"/>
      <c r="F87" s="136"/>
    </row>
    <row r="88" spans="1:6" ht="12.75" customHeight="1">
      <c r="A88" s="33"/>
      <c r="B88" s="45"/>
      <c r="C88" s="82"/>
      <c r="D88" s="107"/>
      <c r="E88" s="107"/>
      <c r="F88" s="306"/>
    </row>
    <row r="89" spans="1:6" ht="12.75" customHeight="1">
      <c r="A89" s="33"/>
      <c r="B89" s="45" t="s">
        <v>169</v>
      </c>
      <c r="C89" s="82"/>
      <c r="D89" s="113"/>
      <c r="E89" s="107"/>
      <c r="F89" s="306"/>
    </row>
    <row r="90" spans="1:6" ht="12.75" customHeight="1">
      <c r="A90" s="33"/>
      <c r="B90" s="52" t="s">
        <v>170</v>
      </c>
      <c r="C90" s="82" t="s">
        <v>10</v>
      </c>
      <c r="D90" s="47">
        <v>8</v>
      </c>
      <c r="E90" s="160"/>
      <c r="F90" s="319">
        <f>D90*E90</f>
        <v>0</v>
      </c>
    </row>
    <row r="91" spans="1:6" ht="12.75" customHeight="1">
      <c r="A91" s="33"/>
      <c r="B91" s="162" t="s">
        <v>171</v>
      </c>
      <c r="C91" s="82" t="s">
        <v>10</v>
      </c>
      <c r="D91" s="47">
        <v>2</v>
      </c>
      <c r="E91" s="160"/>
      <c r="F91" s="319">
        <f t="shared" ref="F91:F103" si="9">D91*E91</f>
        <v>0</v>
      </c>
    </row>
    <row r="92" spans="1:6" ht="12.75" customHeight="1">
      <c r="A92" s="33"/>
      <c r="B92" s="162" t="s">
        <v>172</v>
      </c>
      <c r="C92" s="82" t="s">
        <v>10</v>
      </c>
      <c r="D92" s="47">
        <v>2</v>
      </c>
      <c r="E92" s="160"/>
      <c r="F92" s="319">
        <f t="shared" si="9"/>
        <v>0</v>
      </c>
    </row>
    <row r="93" spans="1:6" ht="12.75" customHeight="1">
      <c r="A93" s="33"/>
      <c r="B93" s="162" t="s">
        <v>181</v>
      </c>
      <c r="C93" s="82" t="s">
        <v>10</v>
      </c>
      <c r="D93" s="47">
        <v>1</v>
      </c>
      <c r="E93" s="160"/>
      <c r="F93" s="319">
        <f t="shared" si="9"/>
        <v>0</v>
      </c>
    </row>
    <row r="94" spans="1:6" ht="12.75" customHeight="1">
      <c r="A94" s="33"/>
      <c r="B94" s="162" t="s">
        <v>173</v>
      </c>
      <c r="C94" s="82" t="s">
        <v>10</v>
      </c>
      <c r="D94" s="47">
        <v>3</v>
      </c>
      <c r="E94" s="160"/>
      <c r="F94" s="319">
        <f t="shared" si="9"/>
        <v>0</v>
      </c>
    </row>
    <row r="95" spans="1:6" ht="12.75" customHeight="1">
      <c r="A95" s="33"/>
      <c r="B95" s="162" t="s">
        <v>175</v>
      </c>
      <c r="C95" s="82" t="s">
        <v>10</v>
      </c>
      <c r="D95" s="47">
        <v>0</v>
      </c>
      <c r="E95" s="160"/>
      <c r="F95" s="319">
        <f t="shared" si="9"/>
        <v>0</v>
      </c>
    </row>
    <row r="96" spans="1:6" ht="12.75" customHeight="1">
      <c r="A96" s="33"/>
      <c r="B96" s="162" t="s">
        <v>174</v>
      </c>
      <c r="C96" s="82" t="s">
        <v>10</v>
      </c>
      <c r="D96" s="47">
        <v>1</v>
      </c>
      <c r="E96" s="160"/>
      <c r="F96" s="319">
        <f t="shared" si="9"/>
        <v>0</v>
      </c>
    </row>
    <row r="97" spans="1:6" ht="12.75" customHeight="1">
      <c r="A97" s="33"/>
      <c r="B97" s="162"/>
      <c r="C97" s="82"/>
      <c r="D97" s="47"/>
      <c r="E97" s="160"/>
      <c r="F97" s="319"/>
    </row>
    <row r="98" spans="1:6" ht="12.75" customHeight="1">
      <c r="A98" s="33"/>
      <c r="B98" s="162" t="s">
        <v>177</v>
      </c>
      <c r="C98" s="82"/>
      <c r="D98" s="47"/>
      <c r="E98" s="160"/>
      <c r="F98" s="319"/>
    </row>
    <row r="99" spans="1:6" ht="15">
      <c r="A99" s="33"/>
      <c r="B99" s="162" t="s">
        <v>178</v>
      </c>
      <c r="C99" s="82" t="s">
        <v>10</v>
      </c>
      <c r="D99" s="47">
        <v>5</v>
      </c>
      <c r="E99" s="160"/>
      <c r="F99" s="319">
        <f t="shared" si="9"/>
        <v>0</v>
      </c>
    </row>
    <row r="100" spans="1:6" ht="12.75" customHeight="1">
      <c r="A100" s="33"/>
      <c r="B100" s="162" t="s">
        <v>179</v>
      </c>
      <c r="C100" s="82" t="s">
        <v>10</v>
      </c>
      <c r="D100" s="47">
        <v>2</v>
      </c>
      <c r="E100" s="160"/>
      <c r="F100" s="319">
        <f t="shared" si="9"/>
        <v>0</v>
      </c>
    </row>
    <row r="101" spans="1:6" ht="12.75" customHeight="1">
      <c r="A101" s="33"/>
      <c r="B101" s="162"/>
      <c r="C101" s="82"/>
      <c r="D101" s="47"/>
      <c r="E101" s="160"/>
      <c r="F101" s="319"/>
    </row>
    <row r="102" spans="1:6" ht="12.75" customHeight="1">
      <c r="A102" s="33"/>
      <c r="B102" s="162" t="s">
        <v>176</v>
      </c>
      <c r="C102" s="82"/>
      <c r="D102" s="47"/>
      <c r="E102" s="160"/>
      <c r="F102" s="319"/>
    </row>
    <row r="103" spans="1:6" ht="15">
      <c r="A103" s="33"/>
      <c r="B103" s="162" t="s">
        <v>180</v>
      </c>
      <c r="C103" s="82" t="s">
        <v>10</v>
      </c>
      <c r="D103" s="47">
        <v>0</v>
      </c>
      <c r="E103" s="160"/>
      <c r="F103" s="319">
        <f t="shared" si="9"/>
        <v>0</v>
      </c>
    </row>
    <row r="104" spans="1:6" ht="12.75" customHeight="1">
      <c r="A104" s="33"/>
      <c r="B104" s="288" t="s">
        <v>20</v>
      </c>
      <c r="C104" s="295" t="s">
        <v>10</v>
      </c>
      <c r="D104" s="290">
        <f>SUM(D90:D103)</f>
        <v>24</v>
      </c>
      <c r="E104" s="291"/>
      <c r="F104" s="509"/>
    </row>
    <row r="105" spans="1:6" ht="12.75" customHeight="1">
      <c r="A105" s="33"/>
      <c r="B105" s="52"/>
      <c r="C105" s="82"/>
      <c r="D105" s="96"/>
      <c r="E105" s="93"/>
      <c r="F105" s="130"/>
    </row>
    <row r="106" spans="1:6" ht="102">
      <c r="A106" s="33">
        <f>+A87+1</f>
        <v>6</v>
      </c>
      <c r="B106" s="334" t="s">
        <v>546</v>
      </c>
      <c r="C106" s="120"/>
      <c r="D106" s="131"/>
      <c r="E106" s="127"/>
      <c r="F106" s="136"/>
    </row>
    <row r="107" spans="1:6" ht="12.75" customHeight="1">
      <c r="A107" s="33"/>
      <c r="B107" s="45"/>
      <c r="C107" s="82"/>
      <c r="D107" s="107"/>
      <c r="E107" s="107"/>
      <c r="F107" s="306"/>
    </row>
    <row r="108" spans="1:6" ht="12.75" customHeight="1">
      <c r="A108" s="33"/>
      <c r="B108" s="45" t="s">
        <v>169</v>
      </c>
      <c r="C108" s="82"/>
      <c r="D108" s="113"/>
      <c r="E108" s="107"/>
      <c r="F108" s="306"/>
    </row>
    <row r="109" spans="1:6" ht="12.75" customHeight="1">
      <c r="A109" s="33"/>
      <c r="B109" s="52" t="s">
        <v>170</v>
      </c>
      <c r="C109" s="82" t="s">
        <v>10</v>
      </c>
      <c r="D109" s="47">
        <v>0</v>
      </c>
      <c r="E109" s="160"/>
      <c r="F109" s="319">
        <f>D109*E109</f>
        <v>0</v>
      </c>
    </row>
    <row r="110" spans="1:6" ht="12.75" customHeight="1">
      <c r="A110" s="33"/>
      <c r="B110" s="162" t="s">
        <v>171</v>
      </c>
      <c r="C110" s="82" t="s">
        <v>10</v>
      </c>
      <c r="D110" s="47">
        <v>2</v>
      </c>
      <c r="E110" s="160"/>
      <c r="F110" s="319">
        <f t="shared" ref="F110:F122" si="10">D110*E110</f>
        <v>0</v>
      </c>
    </row>
    <row r="111" spans="1:6" ht="12.75" customHeight="1">
      <c r="A111" s="33"/>
      <c r="B111" s="162" t="s">
        <v>172</v>
      </c>
      <c r="C111" s="82" t="s">
        <v>10</v>
      </c>
      <c r="D111" s="47">
        <v>5</v>
      </c>
      <c r="E111" s="160"/>
      <c r="F111" s="319">
        <f t="shared" si="10"/>
        <v>0</v>
      </c>
    </row>
    <row r="112" spans="1:6" ht="12.75" customHeight="1">
      <c r="A112" s="33"/>
      <c r="B112" s="162" t="s">
        <v>181</v>
      </c>
      <c r="C112" s="82" t="s">
        <v>10</v>
      </c>
      <c r="D112" s="47">
        <v>0</v>
      </c>
      <c r="E112" s="160"/>
      <c r="F112" s="319">
        <f t="shared" si="10"/>
        <v>0</v>
      </c>
    </row>
    <row r="113" spans="1:6" ht="12.75" customHeight="1">
      <c r="A113" s="33"/>
      <c r="B113" s="162" t="s">
        <v>173</v>
      </c>
      <c r="C113" s="82" t="s">
        <v>10</v>
      </c>
      <c r="D113" s="47">
        <v>17</v>
      </c>
      <c r="E113" s="160"/>
      <c r="F113" s="319">
        <f t="shared" si="10"/>
        <v>0</v>
      </c>
    </row>
    <row r="114" spans="1:6" ht="12.75" customHeight="1">
      <c r="A114" s="33"/>
      <c r="B114" s="162" t="s">
        <v>175</v>
      </c>
      <c r="C114" s="82" t="s">
        <v>10</v>
      </c>
      <c r="D114" s="47">
        <v>2</v>
      </c>
      <c r="E114" s="160"/>
      <c r="F114" s="319">
        <f t="shared" si="10"/>
        <v>0</v>
      </c>
    </row>
    <row r="115" spans="1:6" ht="12.75" customHeight="1">
      <c r="A115" s="33"/>
      <c r="B115" s="162" t="s">
        <v>174</v>
      </c>
      <c r="C115" s="82" t="s">
        <v>10</v>
      </c>
      <c r="D115" s="47">
        <v>0</v>
      </c>
      <c r="E115" s="160"/>
      <c r="F115" s="319">
        <f t="shared" si="10"/>
        <v>0</v>
      </c>
    </row>
    <row r="116" spans="1:6" ht="12.75" customHeight="1">
      <c r="A116" s="33"/>
      <c r="B116" s="162"/>
      <c r="C116" s="82"/>
      <c r="D116" s="47"/>
      <c r="E116" s="160"/>
      <c r="F116" s="319"/>
    </row>
    <row r="117" spans="1:6" ht="12.75" customHeight="1">
      <c r="A117" s="33"/>
      <c r="B117" s="162" t="s">
        <v>177</v>
      </c>
      <c r="C117" s="82"/>
      <c r="D117" s="47"/>
      <c r="E117" s="160"/>
      <c r="F117" s="319"/>
    </row>
    <row r="118" spans="1:6" ht="15">
      <c r="A118" s="33"/>
      <c r="B118" s="162" t="s">
        <v>178</v>
      </c>
      <c r="C118" s="82" t="s">
        <v>10</v>
      </c>
      <c r="D118" s="47">
        <v>7</v>
      </c>
      <c r="E118" s="160"/>
      <c r="F118" s="319">
        <f t="shared" si="10"/>
        <v>0</v>
      </c>
    </row>
    <row r="119" spans="1:6" ht="12.75" customHeight="1">
      <c r="A119" s="33"/>
      <c r="B119" s="162" t="s">
        <v>179</v>
      </c>
      <c r="C119" s="82" t="s">
        <v>10</v>
      </c>
      <c r="D119" s="47">
        <v>0</v>
      </c>
      <c r="E119" s="160"/>
      <c r="F119" s="319">
        <f t="shared" ref="F119" si="11">D119*E119</f>
        <v>0</v>
      </c>
    </row>
    <row r="120" spans="1:6" ht="12.75" customHeight="1">
      <c r="A120" s="33"/>
      <c r="B120" s="162"/>
      <c r="C120" s="82"/>
      <c r="D120" s="47"/>
      <c r="E120" s="160"/>
      <c r="F120" s="319"/>
    </row>
    <row r="121" spans="1:6" ht="12.75" customHeight="1">
      <c r="A121" s="33"/>
      <c r="B121" s="162" t="s">
        <v>176</v>
      </c>
      <c r="C121" s="82"/>
      <c r="D121" s="47"/>
      <c r="E121" s="160"/>
      <c r="F121" s="319"/>
    </row>
    <row r="122" spans="1:6" ht="15">
      <c r="A122" s="33"/>
      <c r="B122" s="162" t="s">
        <v>180</v>
      </c>
      <c r="C122" s="82" t="s">
        <v>10</v>
      </c>
      <c r="D122" s="47">
        <v>5</v>
      </c>
      <c r="E122" s="160"/>
      <c r="F122" s="319">
        <f t="shared" si="10"/>
        <v>0</v>
      </c>
    </row>
    <row r="123" spans="1:6" ht="12.75" customHeight="1">
      <c r="A123" s="33"/>
      <c r="B123" s="288" t="s">
        <v>20</v>
      </c>
      <c r="C123" s="295" t="s">
        <v>10</v>
      </c>
      <c r="D123" s="290">
        <f>SUM(D109:D122)</f>
        <v>38</v>
      </c>
      <c r="E123" s="291"/>
      <c r="F123" s="509"/>
    </row>
    <row r="124" spans="1:6" ht="12.75" customHeight="1">
      <c r="A124" s="33"/>
      <c r="B124" s="52"/>
      <c r="C124" s="85"/>
      <c r="D124" s="99"/>
      <c r="E124" s="127"/>
      <c r="F124" s="136"/>
    </row>
    <row r="125" spans="1:6" ht="114.75">
      <c r="A125" s="33">
        <f>+A106+1</f>
        <v>7</v>
      </c>
      <c r="B125" s="202" t="s">
        <v>545</v>
      </c>
      <c r="C125" s="120"/>
      <c r="D125" s="131"/>
      <c r="E125" s="127"/>
      <c r="F125" s="136"/>
    </row>
    <row r="126" spans="1:6" ht="12.75" customHeight="1">
      <c r="A126" s="33"/>
      <c r="B126" s="45"/>
      <c r="C126" s="82"/>
      <c r="D126" s="107"/>
      <c r="E126" s="107"/>
      <c r="F126" s="306"/>
    </row>
    <row r="127" spans="1:6" ht="12.75" customHeight="1">
      <c r="A127" s="33"/>
      <c r="B127" s="45" t="s">
        <v>169</v>
      </c>
      <c r="C127" s="82"/>
      <c r="D127" s="113"/>
      <c r="E127" s="107"/>
      <c r="F127" s="306"/>
    </row>
    <row r="128" spans="1:6" ht="12.75" customHeight="1">
      <c r="A128" s="33"/>
      <c r="B128" s="52" t="s">
        <v>170</v>
      </c>
      <c r="C128" s="82" t="s">
        <v>10</v>
      </c>
      <c r="D128" s="47">
        <v>8</v>
      </c>
      <c r="E128" s="160"/>
      <c r="F128" s="319">
        <f>D128*E128</f>
        <v>0</v>
      </c>
    </row>
    <row r="129" spans="1:6" ht="12.75" customHeight="1">
      <c r="A129" s="33"/>
      <c r="B129" s="162" t="s">
        <v>171</v>
      </c>
      <c r="C129" s="82" t="s">
        <v>10</v>
      </c>
      <c r="D129" s="47">
        <v>0</v>
      </c>
      <c r="E129" s="160"/>
      <c r="F129" s="319">
        <f t="shared" ref="F129:F141" si="12">D129*E129</f>
        <v>0</v>
      </c>
    </row>
    <row r="130" spans="1:6" ht="12.75" customHeight="1">
      <c r="A130" s="33"/>
      <c r="B130" s="162" t="s">
        <v>172</v>
      </c>
      <c r="C130" s="82" t="s">
        <v>10</v>
      </c>
      <c r="D130" s="47">
        <v>0</v>
      </c>
      <c r="E130" s="160"/>
      <c r="F130" s="319">
        <f t="shared" si="12"/>
        <v>0</v>
      </c>
    </row>
    <row r="131" spans="1:6" ht="12.75" customHeight="1">
      <c r="A131" s="33"/>
      <c r="B131" s="162" t="s">
        <v>181</v>
      </c>
      <c r="C131" s="82" t="s">
        <v>10</v>
      </c>
      <c r="D131" s="47">
        <v>0</v>
      </c>
      <c r="E131" s="160"/>
      <c r="F131" s="319">
        <f t="shared" si="12"/>
        <v>0</v>
      </c>
    </row>
    <row r="132" spans="1:6" ht="12.75" customHeight="1">
      <c r="A132" s="33"/>
      <c r="B132" s="162" t="s">
        <v>173</v>
      </c>
      <c r="C132" s="82" t="s">
        <v>10</v>
      </c>
      <c r="D132" s="47">
        <v>1</v>
      </c>
      <c r="E132" s="160"/>
      <c r="F132" s="319">
        <f t="shared" si="12"/>
        <v>0</v>
      </c>
    </row>
    <row r="133" spans="1:6" ht="12.75" customHeight="1">
      <c r="A133" s="33"/>
      <c r="B133" s="162" t="s">
        <v>175</v>
      </c>
      <c r="C133" s="82" t="s">
        <v>10</v>
      </c>
      <c r="D133" s="47">
        <v>0</v>
      </c>
      <c r="E133" s="160"/>
      <c r="F133" s="319">
        <f t="shared" si="12"/>
        <v>0</v>
      </c>
    </row>
    <row r="134" spans="1:6" ht="12.75" customHeight="1">
      <c r="A134" s="33"/>
      <c r="B134" s="162" t="s">
        <v>174</v>
      </c>
      <c r="C134" s="82" t="s">
        <v>10</v>
      </c>
      <c r="D134" s="47">
        <v>2</v>
      </c>
      <c r="E134" s="160"/>
      <c r="F134" s="319">
        <f t="shared" si="12"/>
        <v>0</v>
      </c>
    </row>
    <row r="135" spans="1:6" ht="12.75" customHeight="1">
      <c r="A135" s="33"/>
      <c r="B135" s="162"/>
      <c r="C135" s="82"/>
      <c r="D135" s="47"/>
      <c r="E135" s="160"/>
      <c r="F135" s="319"/>
    </row>
    <row r="136" spans="1:6" ht="12.75" customHeight="1">
      <c r="A136" s="33"/>
      <c r="B136" s="162" t="s">
        <v>177</v>
      </c>
      <c r="C136" s="82"/>
      <c r="D136" s="47"/>
      <c r="E136" s="160"/>
      <c r="F136" s="319"/>
    </row>
    <row r="137" spans="1:6" ht="15">
      <c r="A137" s="33"/>
      <c r="B137" s="162" t="s">
        <v>178</v>
      </c>
      <c r="C137" s="82" t="s">
        <v>10</v>
      </c>
      <c r="D137" s="47">
        <v>0</v>
      </c>
      <c r="E137" s="160"/>
      <c r="F137" s="319">
        <f t="shared" si="12"/>
        <v>0</v>
      </c>
    </row>
    <row r="138" spans="1:6" ht="12.75" customHeight="1">
      <c r="A138" s="33"/>
      <c r="B138" s="162" t="s">
        <v>179</v>
      </c>
      <c r="C138" s="82" t="s">
        <v>10</v>
      </c>
      <c r="D138" s="47">
        <v>1</v>
      </c>
      <c r="E138" s="160"/>
      <c r="F138" s="319">
        <f t="shared" si="12"/>
        <v>0</v>
      </c>
    </row>
    <row r="139" spans="1:6" ht="12.75" customHeight="1">
      <c r="A139" s="33"/>
      <c r="B139" s="162"/>
      <c r="C139" s="82"/>
      <c r="D139" s="47"/>
      <c r="E139" s="160"/>
      <c r="F139" s="319"/>
    </row>
    <row r="140" spans="1:6" ht="12.75" customHeight="1">
      <c r="A140" s="33"/>
      <c r="B140" s="162" t="s">
        <v>176</v>
      </c>
      <c r="C140" s="82"/>
      <c r="D140" s="47"/>
      <c r="E140" s="160"/>
      <c r="F140" s="319"/>
    </row>
    <row r="141" spans="1:6" ht="15">
      <c r="A141" s="33"/>
      <c r="B141" s="162" t="s">
        <v>180</v>
      </c>
      <c r="C141" s="82" t="s">
        <v>10</v>
      </c>
      <c r="D141" s="47">
        <v>0</v>
      </c>
      <c r="E141" s="160"/>
      <c r="F141" s="319">
        <f t="shared" si="12"/>
        <v>0</v>
      </c>
    </row>
    <row r="142" spans="1:6" ht="12.75" customHeight="1">
      <c r="A142" s="33"/>
      <c r="B142" s="288" t="s">
        <v>20</v>
      </c>
      <c r="C142" s="295" t="s">
        <v>10</v>
      </c>
      <c r="D142" s="290">
        <f>SUM(D128:D141)</f>
        <v>12</v>
      </c>
      <c r="E142" s="291"/>
      <c r="F142" s="509"/>
    </row>
    <row r="143" spans="1:6" ht="12.75" customHeight="1">
      <c r="A143" s="33"/>
      <c r="B143" s="52"/>
      <c r="C143" s="82"/>
      <c r="D143" s="96"/>
      <c r="E143" s="93"/>
      <c r="F143" s="130"/>
    </row>
    <row r="144" spans="1:6" ht="102">
      <c r="A144" s="33">
        <f>+A125+1</f>
        <v>8</v>
      </c>
      <c r="B144" s="334" t="s">
        <v>552</v>
      </c>
      <c r="C144" s="120"/>
      <c r="D144" s="131"/>
      <c r="E144" s="127"/>
      <c r="F144" s="136"/>
    </row>
    <row r="145" spans="1:6" ht="12.75" customHeight="1">
      <c r="A145" s="33"/>
      <c r="B145" s="45"/>
      <c r="C145" s="82"/>
      <c r="D145" s="107"/>
      <c r="E145" s="107"/>
      <c r="F145" s="306"/>
    </row>
    <row r="146" spans="1:6" ht="12.75" customHeight="1">
      <c r="A146" s="33"/>
      <c r="B146" s="45" t="s">
        <v>169</v>
      </c>
      <c r="C146" s="82"/>
      <c r="D146" s="113"/>
      <c r="E146" s="107"/>
      <c r="F146" s="306"/>
    </row>
    <row r="147" spans="1:6" ht="12.75" customHeight="1">
      <c r="A147" s="33"/>
      <c r="B147" s="52" t="s">
        <v>170</v>
      </c>
      <c r="C147" s="82" t="s">
        <v>10</v>
      </c>
      <c r="D147" s="47">
        <v>0</v>
      </c>
      <c r="E147" s="160"/>
      <c r="F147" s="319">
        <f>D147*E147</f>
        <v>0</v>
      </c>
    </row>
    <row r="148" spans="1:6" ht="12.75" customHeight="1">
      <c r="A148" s="33"/>
      <c r="B148" s="162" t="s">
        <v>171</v>
      </c>
      <c r="C148" s="82" t="s">
        <v>10</v>
      </c>
      <c r="D148" s="47">
        <v>0</v>
      </c>
      <c r="E148" s="160"/>
      <c r="F148" s="319">
        <f t="shared" ref="F148:F160" si="13">D148*E148</f>
        <v>0</v>
      </c>
    </row>
    <row r="149" spans="1:6" ht="12.75" customHeight="1">
      <c r="A149" s="33"/>
      <c r="B149" s="162" t="s">
        <v>172</v>
      </c>
      <c r="C149" s="82" t="s">
        <v>10</v>
      </c>
      <c r="D149" s="47">
        <v>3</v>
      </c>
      <c r="E149" s="160"/>
      <c r="F149" s="319">
        <f t="shared" si="13"/>
        <v>0</v>
      </c>
    </row>
    <row r="150" spans="1:6" ht="12.75" customHeight="1">
      <c r="A150" s="33"/>
      <c r="B150" s="162" t="s">
        <v>181</v>
      </c>
      <c r="C150" s="82" t="s">
        <v>10</v>
      </c>
      <c r="D150" s="47">
        <v>0</v>
      </c>
      <c r="E150" s="160"/>
      <c r="F150" s="319">
        <f t="shared" si="13"/>
        <v>0</v>
      </c>
    </row>
    <row r="151" spans="1:6" ht="12.75" customHeight="1">
      <c r="A151" s="33"/>
      <c r="B151" s="162" t="s">
        <v>173</v>
      </c>
      <c r="C151" s="82" t="s">
        <v>10</v>
      </c>
      <c r="D151" s="47">
        <v>2</v>
      </c>
      <c r="E151" s="160"/>
      <c r="F151" s="319">
        <f t="shared" si="13"/>
        <v>0</v>
      </c>
    </row>
    <row r="152" spans="1:6" ht="12.75" customHeight="1">
      <c r="A152" s="33"/>
      <c r="B152" s="162" t="s">
        <v>175</v>
      </c>
      <c r="C152" s="82" t="s">
        <v>10</v>
      </c>
      <c r="D152" s="47">
        <v>0</v>
      </c>
      <c r="E152" s="160"/>
      <c r="F152" s="319">
        <f t="shared" si="13"/>
        <v>0</v>
      </c>
    </row>
    <row r="153" spans="1:6" ht="12.75" customHeight="1">
      <c r="A153" s="33"/>
      <c r="B153" s="162" t="s">
        <v>174</v>
      </c>
      <c r="C153" s="82" t="s">
        <v>10</v>
      </c>
      <c r="D153" s="47">
        <v>0</v>
      </c>
      <c r="E153" s="160"/>
      <c r="F153" s="319">
        <f t="shared" si="13"/>
        <v>0</v>
      </c>
    </row>
    <row r="154" spans="1:6" ht="12.75" customHeight="1">
      <c r="A154" s="33"/>
      <c r="B154" s="162"/>
      <c r="C154" s="82"/>
      <c r="D154" s="47"/>
      <c r="E154" s="160"/>
      <c r="F154" s="319"/>
    </row>
    <row r="155" spans="1:6" ht="12.75" customHeight="1">
      <c r="A155" s="33"/>
      <c r="B155" s="162" t="s">
        <v>177</v>
      </c>
      <c r="C155" s="82"/>
      <c r="D155" s="47"/>
      <c r="E155" s="160"/>
      <c r="F155" s="319"/>
    </row>
    <row r="156" spans="1:6" ht="15">
      <c r="A156" s="33"/>
      <c r="B156" s="162" t="s">
        <v>178</v>
      </c>
      <c r="C156" s="82" t="s">
        <v>10</v>
      </c>
      <c r="D156" s="47">
        <v>4</v>
      </c>
      <c r="E156" s="160"/>
      <c r="F156" s="319">
        <f t="shared" si="13"/>
        <v>0</v>
      </c>
    </row>
    <row r="157" spans="1:6" ht="12.75" customHeight="1">
      <c r="A157" s="33"/>
      <c r="B157" s="162" t="s">
        <v>179</v>
      </c>
      <c r="C157" s="82" t="s">
        <v>10</v>
      </c>
      <c r="D157" s="47">
        <v>0</v>
      </c>
      <c r="E157" s="160"/>
      <c r="F157" s="319">
        <f t="shared" si="13"/>
        <v>0</v>
      </c>
    </row>
    <row r="158" spans="1:6" ht="12.75" customHeight="1">
      <c r="A158" s="33"/>
      <c r="B158" s="162"/>
      <c r="C158" s="82"/>
      <c r="D158" s="47"/>
      <c r="E158" s="160"/>
      <c r="F158" s="319"/>
    </row>
    <row r="159" spans="1:6" ht="12.75" customHeight="1">
      <c r="A159" s="33"/>
      <c r="B159" s="162" t="s">
        <v>176</v>
      </c>
      <c r="C159" s="82"/>
      <c r="D159" s="47"/>
      <c r="E159" s="160"/>
      <c r="F159" s="319"/>
    </row>
    <row r="160" spans="1:6" ht="15">
      <c r="A160" s="33"/>
      <c r="B160" s="162" t="s">
        <v>180</v>
      </c>
      <c r="C160" s="82" t="s">
        <v>10</v>
      </c>
      <c r="D160" s="47">
        <v>0</v>
      </c>
      <c r="E160" s="160"/>
      <c r="F160" s="319">
        <f t="shared" si="13"/>
        <v>0</v>
      </c>
    </row>
    <row r="161" spans="1:6" ht="12.75" customHeight="1">
      <c r="A161" s="33"/>
      <c r="B161" s="288" t="s">
        <v>20</v>
      </c>
      <c r="C161" s="295" t="s">
        <v>10</v>
      </c>
      <c r="D161" s="290">
        <f>SUM(D147:D160)</f>
        <v>9</v>
      </c>
      <c r="E161" s="291"/>
      <c r="F161" s="509"/>
    </row>
    <row r="162" spans="1:6" ht="12.75" customHeight="1">
      <c r="A162" s="33"/>
      <c r="B162" s="52"/>
      <c r="C162" s="85"/>
      <c r="D162" s="99"/>
      <c r="E162" s="127"/>
      <c r="F162" s="136"/>
    </row>
    <row r="163" spans="1:6" ht="38.25">
      <c r="A163" s="33">
        <f>A144+1</f>
        <v>9</v>
      </c>
      <c r="B163" s="48" t="s">
        <v>19</v>
      </c>
      <c r="C163" s="121"/>
      <c r="D163" s="127"/>
      <c r="E163" s="127"/>
      <c r="F163" s="136"/>
    </row>
    <row r="164" spans="1:6" ht="12.75" customHeight="1">
      <c r="A164" s="33"/>
      <c r="B164" s="45"/>
      <c r="C164" s="82"/>
      <c r="D164" s="107"/>
      <c r="E164" s="107"/>
      <c r="F164" s="306"/>
    </row>
    <row r="165" spans="1:6" ht="12.75" customHeight="1">
      <c r="A165" s="33"/>
      <c r="B165" s="45" t="s">
        <v>169</v>
      </c>
      <c r="C165" s="82"/>
      <c r="D165" s="113"/>
      <c r="E165" s="107"/>
      <c r="F165" s="306"/>
    </row>
    <row r="166" spans="1:6" ht="12.75" customHeight="1">
      <c r="A166" s="33"/>
      <c r="B166" s="52" t="s">
        <v>170</v>
      </c>
      <c r="C166" s="82" t="s">
        <v>10</v>
      </c>
      <c r="D166" s="47">
        <v>1</v>
      </c>
      <c r="E166" s="160"/>
      <c r="F166" s="319">
        <f>D166*E166</f>
        <v>0</v>
      </c>
    </row>
    <row r="167" spans="1:6" ht="12.75" customHeight="1">
      <c r="A167" s="33"/>
      <c r="B167" s="162" t="s">
        <v>171</v>
      </c>
      <c r="C167" s="82" t="s">
        <v>10</v>
      </c>
      <c r="D167" s="47">
        <v>0</v>
      </c>
      <c r="E167" s="160"/>
      <c r="F167" s="319">
        <f t="shared" ref="F167:F179" si="14">D167*E167</f>
        <v>0</v>
      </c>
    </row>
    <row r="168" spans="1:6" ht="12.75" customHeight="1">
      <c r="A168" s="33"/>
      <c r="B168" s="162" t="s">
        <v>172</v>
      </c>
      <c r="C168" s="82" t="s">
        <v>10</v>
      </c>
      <c r="D168" s="47">
        <v>0</v>
      </c>
      <c r="E168" s="160"/>
      <c r="F168" s="319">
        <f t="shared" si="14"/>
        <v>0</v>
      </c>
    </row>
    <row r="169" spans="1:6" ht="12.75" customHeight="1">
      <c r="A169" s="33"/>
      <c r="B169" s="162" t="s">
        <v>181</v>
      </c>
      <c r="C169" s="82" t="s">
        <v>10</v>
      </c>
      <c r="D169" s="47">
        <v>0</v>
      </c>
      <c r="E169" s="160"/>
      <c r="F169" s="319">
        <f t="shared" si="14"/>
        <v>0</v>
      </c>
    </row>
    <row r="170" spans="1:6" ht="12.75" customHeight="1">
      <c r="A170" s="33"/>
      <c r="B170" s="162" t="s">
        <v>173</v>
      </c>
      <c r="C170" s="82" t="s">
        <v>10</v>
      </c>
      <c r="D170" s="47">
        <v>0</v>
      </c>
      <c r="E170" s="160"/>
      <c r="F170" s="319">
        <f t="shared" si="14"/>
        <v>0</v>
      </c>
    </row>
    <row r="171" spans="1:6" ht="12.75" customHeight="1">
      <c r="A171" s="33"/>
      <c r="B171" s="162" t="s">
        <v>175</v>
      </c>
      <c r="C171" s="82" t="s">
        <v>10</v>
      </c>
      <c r="D171" s="47">
        <v>0</v>
      </c>
      <c r="E171" s="160"/>
      <c r="F171" s="319">
        <f t="shared" si="14"/>
        <v>0</v>
      </c>
    </row>
    <row r="172" spans="1:6" ht="12.75" customHeight="1">
      <c r="A172" s="33"/>
      <c r="B172" s="162" t="s">
        <v>174</v>
      </c>
      <c r="C172" s="82" t="s">
        <v>10</v>
      </c>
      <c r="D172" s="47">
        <v>0</v>
      </c>
      <c r="E172" s="160"/>
      <c r="F172" s="319">
        <f t="shared" si="14"/>
        <v>0</v>
      </c>
    </row>
    <row r="173" spans="1:6" ht="12.75" customHeight="1">
      <c r="A173" s="33"/>
      <c r="B173" s="162"/>
      <c r="C173" s="82"/>
      <c r="D173" s="47"/>
      <c r="E173" s="160"/>
      <c r="F173" s="319"/>
    </row>
    <row r="174" spans="1:6" ht="12.75" customHeight="1">
      <c r="A174" s="33"/>
      <c r="B174" s="162" t="s">
        <v>177</v>
      </c>
      <c r="C174" s="82"/>
      <c r="D174" s="47"/>
      <c r="E174" s="160"/>
      <c r="F174" s="319"/>
    </row>
    <row r="175" spans="1:6" ht="12.75" customHeight="1">
      <c r="A175" s="33"/>
      <c r="B175" s="162" t="s">
        <v>178</v>
      </c>
      <c r="C175" s="82" t="s">
        <v>10</v>
      </c>
      <c r="D175" s="47">
        <v>1</v>
      </c>
      <c r="E175" s="160"/>
      <c r="F175" s="319">
        <f t="shared" si="14"/>
        <v>0</v>
      </c>
    </row>
    <row r="176" spans="1:6" ht="12.75" customHeight="1">
      <c r="A176" s="33"/>
      <c r="B176" s="162" t="s">
        <v>179</v>
      </c>
      <c r="C176" s="82" t="s">
        <v>10</v>
      </c>
      <c r="D176" s="47">
        <v>0</v>
      </c>
      <c r="E176" s="160"/>
      <c r="F176" s="319">
        <f t="shared" si="14"/>
        <v>0</v>
      </c>
    </row>
    <row r="177" spans="1:6" ht="12.75" customHeight="1">
      <c r="A177" s="33"/>
      <c r="B177" s="162"/>
      <c r="C177" s="82"/>
      <c r="D177" s="47"/>
      <c r="E177" s="160"/>
      <c r="F177" s="319"/>
    </row>
    <row r="178" spans="1:6" ht="12.75" customHeight="1">
      <c r="A178" s="33"/>
      <c r="B178" s="162" t="s">
        <v>176</v>
      </c>
      <c r="C178" s="82"/>
      <c r="D178" s="47"/>
      <c r="E178" s="160"/>
      <c r="F178" s="319"/>
    </row>
    <row r="179" spans="1:6" ht="12.75" customHeight="1">
      <c r="A179" s="33"/>
      <c r="B179" s="162" t="s">
        <v>180</v>
      </c>
      <c r="C179" s="82" t="s">
        <v>10</v>
      </c>
      <c r="D179" s="47">
        <v>1</v>
      </c>
      <c r="E179" s="160"/>
      <c r="F179" s="319">
        <f t="shared" si="14"/>
        <v>0</v>
      </c>
    </row>
    <row r="180" spans="1:6" ht="12.75" customHeight="1">
      <c r="A180" s="33"/>
      <c r="B180" s="288" t="s">
        <v>20</v>
      </c>
      <c r="C180" s="292" t="s">
        <v>10</v>
      </c>
      <c r="D180" s="290">
        <f>SUM(D166:D179)</f>
        <v>3</v>
      </c>
      <c r="E180" s="291">
        <v>0</v>
      </c>
      <c r="F180" s="509"/>
    </row>
    <row r="181" spans="1:6" ht="12.75" customHeight="1">
      <c r="A181" s="33"/>
      <c r="B181" s="20"/>
      <c r="C181" s="82"/>
      <c r="D181" s="93"/>
      <c r="E181" s="138"/>
      <c r="F181" s="98"/>
    </row>
    <row r="182" spans="1:6" ht="12.75" customHeight="1">
      <c r="A182" s="33"/>
      <c r="B182" s="20" t="s">
        <v>86</v>
      </c>
      <c r="C182" s="82"/>
      <c r="D182" s="107"/>
      <c r="E182" s="108"/>
      <c r="F182" s="307"/>
    </row>
    <row r="183" spans="1:6" ht="12.75" customHeight="1">
      <c r="A183" s="33"/>
      <c r="B183" s="45" t="s">
        <v>169</v>
      </c>
      <c r="C183" s="82"/>
      <c r="D183" s="107"/>
      <c r="E183" s="107"/>
      <c r="F183" s="306"/>
    </row>
    <row r="184" spans="1:6" ht="12.75" customHeight="1">
      <c r="A184" s="33"/>
      <c r="B184" s="52" t="s">
        <v>170</v>
      </c>
      <c r="C184" s="85"/>
      <c r="D184" s="103"/>
      <c r="E184" s="101"/>
      <c r="F184" s="319">
        <f t="shared" ref="F184:F190" si="15">+F14+F32+F51+F71+F90+F109+F128+F147+F166</f>
        <v>0</v>
      </c>
    </row>
    <row r="185" spans="1:6" ht="12.75" customHeight="1">
      <c r="A185" s="33"/>
      <c r="B185" s="162" t="s">
        <v>171</v>
      </c>
      <c r="C185" s="85"/>
      <c r="D185" s="103"/>
      <c r="E185" s="101"/>
      <c r="F185" s="319">
        <f t="shared" si="15"/>
        <v>0</v>
      </c>
    </row>
    <row r="186" spans="1:6" ht="12.75" customHeight="1">
      <c r="A186" s="33"/>
      <c r="B186" s="162" t="s">
        <v>172</v>
      </c>
      <c r="C186" s="85"/>
      <c r="D186" s="103"/>
      <c r="E186" s="101"/>
      <c r="F186" s="319">
        <f t="shared" si="15"/>
        <v>0</v>
      </c>
    </row>
    <row r="187" spans="1:6" ht="12.75" customHeight="1">
      <c r="A187" s="33"/>
      <c r="B187" s="162" t="s">
        <v>181</v>
      </c>
      <c r="C187" s="85"/>
      <c r="D187" s="103"/>
      <c r="E187" s="101"/>
      <c r="F187" s="319">
        <f t="shared" si="15"/>
        <v>0</v>
      </c>
    </row>
    <row r="188" spans="1:6" ht="12.75" customHeight="1">
      <c r="A188" s="33"/>
      <c r="B188" s="162" t="s">
        <v>173</v>
      </c>
      <c r="C188" s="85"/>
      <c r="D188" s="103"/>
      <c r="E188" s="101"/>
      <c r="F188" s="319">
        <f t="shared" si="15"/>
        <v>0</v>
      </c>
    </row>
    <row r="189" spans="1:6" ht="12.75" customHeight="1">
      <c r="A189" s="33"/>
      <c r="B189" s="162" t="s">
        <v>175</v>
      </c>
      <c r="C189" s="85"/>
      <c r="D189" s="103"/>
      <c r="E189" s="160"/>
      <c r="F189" s="319">
        <f t="shared" si="15"/>
        <v>0</v>
      </c>
    </row>
    <row r="190" spans="1:6" ht="12.75" customHeight="1">
      <c r="A190" s="33"/>
      <c r="B190" s="162" t="s">
        <v>174</v>
      </c>
      <c r="C190" s="85"/>
      <c r="D190" s="103"/>
      <c r="E190" s="160"/>
      <c r="F190" s="319">
        <f t="shared" si="15"/>
        <v>0</v>
      </c>
    </row>
    <row r="191" spans="1:6" ht="12.75" customHeight="1">
      <c r="A191" s="33"/>
      <c r="B191" s="162"/>
      <c r="C191" s="85"/>
      <c r="D191" s="103"/>
      <c r="E191" s="160"/>
      <c r="F191" s="319"/>
    </row>
    <row r="192" spans="1:6" ht="12.75" customHeight="1">
      <c r="A192" s="33"/>
      <c r="B192" s="162" t="s">
        <v>177</v>
      </c>
      <c r="C192" s="85"/>
      <c r="D192" s="103"/>
      <c r="E192" s="160"/>
      <c r="F192" s="319"/>
    </row>
    <row r="193" spans="1:6" ht="12.75" customHeight="1">
      <c r="A193" s="33"/>
      <c r="B193" s="162" t="s">
        <v>178</v>
      </c>
      <c r="C193" s="85"/>
      <c r="D193" s="103"/>
      <c r="E193" s="160"/>
      <c r="F193" s="319">
        <f>+F23+F41+F60+F80+F99+F118+F137+F156+F175</f>
        <v>0</v>
      </c>
    </row>
    <row r="194" spans="1:6" ht="12.75" customHeight="1">
      <c r="A194" s="33"/>
      <c r="B194" s="162" t="s">
        <v>179</v>
      </c>
      <c r="C194" s="85"/>
      <c r="D194" s="103"/>
      <c r="E194" s="160"/>
      <c r="F194" s="319">
        <f>+F24+F42+F61+F81+F100+F119+F138+F157+F176</f>
        <v>0</v>
      </c>
    </row>
    <row r="195" spans="1:6" ht="12.75" customHeight="1">
      <c r="A195" s="33"/>
      <c r="B195" s="162"/>
      <c r="C195" s="82"/>
      <c r="D195" s="93"/>
      <c r="E195" s="138"/>
      <c r="F195" s="319"/>
    </row>
    <row r="196" spans="1:6" ht="15">
      <c r="A196" s="33"/>
      <c r="B196" s="162" t="s">
        <v>176</v>
      </c>
      <c r="C196" s="82"/>
      <c r="D196" s="93"/>
      <c r="E196" s="138"/>
      <c r="F196" s="319"/>
    </row>
    <row r="197" spans="1:6" ht="12.75" customHeight="1">
      <c r="A197" s="33"/>
      <c r="B197" s="162" t="s">
        <v>180</v>
      </c>
      <c r="C197" s="82"/>
      <c r="D197" s="93"/>
      <c r="E197" s="138"/>
      <c r="F197" s="319">
        <f>+F27+F45+F64+F84+F103+F122+F141+F160+F179</f>
        <v>0</v>
      </c>
    </row>
    <row r="198" spans="1:6" s="296" customFormat="1" ht="12.75" customHeight="1">
      <c r="A198" s="333"/>
      <c r="B198" s="315"/>
      <c r="C198" s="305"/>
      <c r="D198" s="93"/>
      <c r="E198" s="138"/>
      <c r="F198" s="319"/>
    </row>
    <row r="199" spans="1:6" ht="12.75" customHeight="1" thickBot="1">
      <c r="A199" s="243" t="s">
        <v>56</v>
      </c>
      <c r="B199" s="248" t="s">
        <v>8</v>
      </c>
      <c r="C199" s="245"/>
      <c r="D199" s="250"/>
      <c r="E199" s="159" t="s">
        <v>54</v>
      </c>
      <c r="F199" s="76">
        <f>SUM(F184:F197)</f>
        <v>0</v>
      </c>
    </row>
    <row r="200" spans="1:6" ht="12.75" customHeight="1" thickTop="1">
      <c r="A200" s="33"/>
      <c r="B200" s="20"/>
      <c r="C200" s="87"/>
      <c r="D200" s="93"/>
      <c r="E200" s="93"/>
      <c r="F200" s="130"/>
    </row>
    <row r="201" spans="1:6" ht="12.75" customHeight="1">
      <c r="A201" s="33"/>
      <c r="B201" s="20"/>
      <c r="C201" s="87"/>
      <c r="D201" s="93"/>
      <c r="E201" s="93"/>
      <c r="F201" s="130"/>
    </row>
    <row r="202" spans="1:6" ht="12.75" customHeight="1">
      <c r="A202" s="33"/>
      <c r="B202" s="20"/>
      <c r="C202" s="87"/>
      <c r="D202" s="93"/>
      <c r="E202" s="93"/>
      <c r="F202" s="130"/>
    </row>
    <row r="203" spans="1:6" ht="12.75" customHeight="1">
      <c r="A203" s="33"/>
      <c r="B203" s="20"/>
      <c r="C203" s="87"/>
      <c r="D203" s="93"/>
      <c r="E203" s="93"/>
      <c r="F203" s="130"/>
    </row>
    <row r="204" spans="1:6" ht="12.75" customHeight="1">
      <c r="A204" s="33"/>
      <c r="B204" s="20"/>
      <c r="C204" s="87"/>
      <c r="D204" s="93"/>
      <c r="E204" s="93"/>
      <c r="F204" s="130"/>
    </row>
    <row r="205" spans="1:6" ht="12.75" customHeight="1">
      <c r="A205" s="33"/>
      <c r="B205" s="20"/>
      <c r="C205" s="87"/>
      <c r="D205" s="93"/>
      <c r="E205" s="93"/>
      <c r="F205" s="130"/>
    </row>
    <row r="206" spans="1:6" ht="12.75" customHeight="1">
      <c r="A206" s="33"/>
      <c r="B206" s="20"/>
      <c r="C206" s="87"/>
      <c r="D206" s="93"/>
      <c r="E206" s="93"/>
      <c r="F206" s="130"/>
    </row>
    <row r="207" spans="1:6" ht="12.75" customHeight="1">
      <c r="A207" s="33"/>
      <c r="B207" s="20"/>
      <c r="C207" s="87"/>
      <c r="D207" s="93"/>
      <c r="E207" s="93"/>
      <c r="F207" s="130"/>
    </row>
    <row r="208" spans="1:6" ht="12.75" customHeight="1">
      <c r="A208" s="33"/>
      <c r="B208" s="20"/>
      <c r="C208" s="87"/>
      <c r="D208" s="93"/>
      <c r="E208" s="93"/>
      <c r="F208" s="130"/>
    </row>
    <row r="209" spans="1:6" ht="12.75" customHeight="1">
      <c r="A209" s="33"/>
      <c r="B209" s="20"/>
      <c r="C209" s="87"/>
      <c r="D209" s="93"/>
      <c r="E209" s="93"/>
      <c r="F209" s="130"/>
    </row>
    <row r="210" spans="1:6" ht="12.75" customHeight="1">
      <c r="A210" s="33"/>
      <c r="B210" s="20"/>
      <c r="C210" s="87"/>
      <c r="D210" s="93"/>
      <c r="E210" s="93"/>
      <c r="F210" s="130"/>
    </row>
    <row r="211" spans="1:6" ht="12.75" customHeight="1">
      <c r="A211" s="33"/>
      <c r="B211" s="20"/>
      <c r="C211" s="87"/>
      <c r="D211" s="93"/>
      <c r="E211" s="93"/>
      <c r="F211" s="130"/>
    </row>
    <row r="212" spans="1:6" ht="12.75" customHeight="1">
      <c r="A212" s="33"/>
      <c r="B212" s="20"/>
      <c r="C212" s="87"/>
      <c r="D212" s="93"/>
      <c r="E212" s="93"/>
      <c r="F212" s="130"/>
    </row>
    <row r="213" spans="1:6" ht="12.75" customHeight="1">
      <c r="A213" s="33"/>
      <c r="B213" s="20"/>
      <c r="C213" s="87"/>
      <c r="D213" s="93"/>
      <c r="E213" s="93"/>
      <c r="F213" s="130"/>
    </row>
    <row r="214" spans="1:6" ht="12.75" customHeight="1">
      <c r="A214" s="33"/>
      <c r="B214" s="20"/>
      <c r="C214" s="87"/>
      <c r="D214" s="93"/>
      <c r="E214" s="93"/>
      <c r="F214" s="130"/>
    </row>
    <row r="215" spans="1:6" ht="12.75" customHeight="1">
      <c r="A215" s="33"/>
      <c r="B215" s="20"/>
      <c r="C215" s="87"/>
      <c r="D215" s="93"/>
      <c r="E215" s="93"/>
      <c r="F215" s="130"/>
    </row>
    <row r="216" spans="1:6" ht="12.75" customHeight="1">
      <c r="A216" s="33"/>
      <c r="B216" s="20"/>
      <c r="C216" s="87"/>
      <c r="D216" s="93"/>
      <c r="E216" s="93"/>
      <c r="F216" s="130"/>
    </row>
    <row r="217" spans="1:6" ht="12.75" customHeight="1">
      <c r="A217" s="33"/>
      <c r="B217" s="20"/>
      <c r="C217" s="87"/>
      <c r="D217" s="93"/>
      <c r="E217" s="93"/>
      <c r="F217" s="130"/>
    </row>
    <row r="218" spans="1:6" ht="12.75" customHeight="1">
      <c r="A218" s="33"/>
      <c r="B218" s="20"/>
      <c r="C218" s="87"/>
      <c r="D218" s="93"/>
      <c r="E218" s="93"/>
      <c r="F218" s="130"/>
    </row>
    <row r="219" spans="1:6" ht="12.75" customHeight="1">
      <c r="A219" s="33"/>
      <c r="B219" s="20"/>
      <c r="C219" s="87"/>
      <c r="D219" s="93"/>
      <c r="E219" s="93"/>
      <c r="F219" s="130"/>
    </row>
    <row r="220" spans="1:6" ht="12.75" customHeight="1">
      <c r="A220" s="33"/>
      <c r="B220" s="20"/>
      <c r="C220" s="87"/>
      <c r="D220" s="93"/>
      <c r="E220" s="93"/>
      <c r="F220" s="130"/>
    </row>
    <row r="221" spans="1:6" ht="12.75" customHeight="1">
      <c r="A221" s="33"/>
      <c r="B221" s="20"/>
      <c r="C221" s="87"/>
      <c r="D221" s="93"/>
      <c r="E221" s="93"/>
      <c r="F221" s="130"/>
    </row>
    <row r="222" spans="1:6" ht="15" hidden="1">
      <c r="A222" s="33"/>
      <c r="B222" s="20"/>
      <c r="C222" s="87"/>
      <c r="D222" s="93"/>
      <c r="E222" s="93"/>
      <c r="F222" s="130"/>
    </row>
    <row r="223" spans="1:6" ht="12.75" hidden="1" customHeight="1">
      <c r="A223" s="33"/>
      <c r="B223" s="20"/>
      <c r="C223" s="87"/>
      <c r="D223" s="93"/>
      <c r="E223" s="93"/>
      <c r="F223" s="130"/>
    </row>
    <row r="224" spans="1:6" ht="12.75" hidden="1" customHeight="1">
      <c r="A224" s="33"/>
      <c r="B224" s="20"/>
      <c r="C224" s="82"/>
      <c r="D224" s="93"/>
      <c r="E224" s="93"/>
      <c r="F224" s="130"/>
    </row>
    <row r="225" spans="1:6" ht="12.75" hidden="1" customHeight="1">
      <c r="A225" s="33"/>
      <c r="B225" s="20" t="s">
        <v>533</v>
      </c>
      <c r="C225" s="82"/>
      <c r="D225" s="93"/>
      <c r="E225" s="93"/>
      <c r="F225" s="130"/>
    </row>
    <row r="226" spans="1:6" ht="12.75" hidden="1" customHeight="1">
      <c r="A226" s="33"/>
      <c r="B226" s="52" t="s">
        <v>25</v>
      </c>
      <c r="C226" s="82" t="s">
        <v>14</v>
      </c>
      <c r="D226" s="93" t="e">
        <f>+#REF!</f>
        <v>#REF!</v>
      </c>
      <c r="E226" s="93">
        <v>42.6</v>
      </c>
      <c r="F226" s="130" t="e">
        <f t="shared" ref="F226:F246" si="16">D226*E226</f>
        <v>#REF!</v>
      </c>
    </row>
    <row r="227" spans="1:6" ht="12.75" hidden="1" customHeight="1">
      <c r="B227" s="52" t="s">
        <v>26</v>
      </c>
      <c r="C227" s="82" t="s">
        <v>14</v>
      </c>
      <c r="D227" s="93" t="e">
        <f>+#REF!</f>
        <v>#REF!</v>
      </c>
      <c r="E227" s="93">
        <v>42.6</v>
      </c>
      <c r="F227" s="130" t="e">
        <f t="shared" si="16"/>
        <v>#REF!</v>
      </c>
    </row>
    <row r="228" spans="1:6" ht="12.75" hidden="1" customHeight="1">
      <c r="B228" s="52" t="s">
        <v>27</v>
      </c>
      <c r="C228" s="82" t="s">
        <v>14</v>
      </c>
      <c r="D228" s="93" t="e">
        <f>+#REF!</f>
        <v>#REF!</v>
      </c>
      <c r="E228" s="93">
        <v>42.6</v>
      </c>
      <c r="F228" s="130" t="e">
        <f t="shared" si="16"/>
        <v>#REF!</v>
      </c>
    </row>
    <row r="229" spans="1:6" ht="12.75" hidden="1" customHeight="1">
      <c r="B229" s="52" t="s">
        <v>28</v>
      </c>
      <c r="C229" s="82" t="s">
        <v>14</v>
      </c>
      <c r="D229" s="93" t="e">
        <f>+#REF!</f>
        <v>#REF!</v>
      </c>
      <c r="E229" s="93">
        <v>42.6</v>
      </c>
      <c r="F229" s="130" t="e">
        <f t="shared" si="16"/>
        <v>#REF!</v>
      </c>
    </row>
    <row r="230" spans="1:6" ht="12.75" hidden="1" customHeight="1">
      <c r="B230" s="52" t="s">
        <v>29</v>
      </c>
      <c r="C230" s="82" t="s">
        <v>14</v>
      </c>
      <c r="D230" s="93" t="e">
        <f>+#REF!</f>
        <v>#REF!</v>
      </c>
      <c r="E230" s="93">
        <v>42.6</v>
      </c>
      <c r="F230" s="130" t="e">
        <f t="shared" si="16"/>
        <v>#REF!</v>
      </c>
    </row>
    <row r="231" spans="1:6" ht="12.75" hidden="1" customHeight="1">
      <c r="B231" s="52" t="s">
        <v>30</v>
      </c>
      <c r="C231" s="82" t="s">
        <v>14</v>
      </c>
      <c r="D231" s="93" t="e">
        <f>+#REF!</f>
        <v>#REF!</v>
      </c>
      <c r="E231" s="93">
        <v>42.6</v>
      </c>
      <c r="F231" s="130" t="e">
        <f t="shared" si="16"/>
        <v>#REF!</v>
      </c>
    </row>
    <row r="232" spans="1:6" ht="12.75" hidden="1" customHeight="1">
      <c r="B232" s="52" t="s">
        <v>31</v>
      </c>
      <c r="C232" s="82" t="s">
        <v>14</v>
      </c>
      <c r="D232" s="93" t="e">
        <f>+#REF!</f>
        <v>#REF!</v>
      </c>
      <c r="E232" s="93">
        <v>42.6</v>
      </c>
      <c r="F232" s="130" t="e">
        <f t="shared" si="16"/>
        <v>#REF!</v>
      </c>
    </row>
    <row r="233" spans="1:6" ht="12.75" hidden="1" customHeight="1">
      <c r="B233" s="52" t="s">
        <v>32</v>
      </c>
      <c r="C233" s="82" t="s">
        <v>14</v>
      </c>
      <c r="D233" s="93" t="e">
        <f>+#REF!</f>
        <v>#REF!</v>
      </c>
      <c r="E233" s="93">
        <v>42.6</v>
      </c>
      <c r="F233" s="130" t="e">
        <f t="shared" si="16"/>
        <v>#REF!</v>
      </c>
    </row>
    <row r="234" spans="1:6" ht="12.75" hidden="1" customHeight="1">
      <c r="B234" s="52" t="s">
        <v>33</v>
      </c>
      <c r="C234" s="82" t="s">
        <v>14</v>
      </c>
      <c r="D234" s="93" t="e">
        <f>+#REF!</f>
        <v>#REF!</v>
      </c>
      <c r="E234" s="93">
        <v>42.6</v>
      </c>
      <c r="F234" s="130" t="e">
        <f t="shared" si="16"/>
        <v>#REF!</v>
      </c>
    </row>
    <row r="235" spans="1:6" ht="12.75" hidden="1" customHeight="1">
      <c r="B235" s="52" t="s">
        <v>34</v>
      </c>
      <c r="C235" s="82" t="s">
        <v>14</v>
      </c>
      <c r="D235" s="93" t="e">
        <f>+#REF!</f>
        <v>#REF!</v>
      </c>
      <c r="E235" s="93">
        <v>42.6</v>
      </c>
      <c r="F235" s="130" t="e">
        <f t="shared" si="16"/>
        <v>#REF!</v>
      </c>
    </row>
    <row r="236" spans="1:6" ht="12.75" hidden="1" customHeight="1">
      <c r="B236" s="52" t="s">
        <v>35</v>
      </c>
      <c r="C236" s="82" t="s">
        <v>14</v>
      </c>
      <c r="D236" s="93" t="e">
        <f>+#REF!</f>
        <v>#REF!</v>
      </c>
      <c r="E236" s="93">
        <v>42.6</v>
      </c>
      <c r="F236" s="130" t="e">
        <f t="shared" si="16"/>
        <v>#REF!</v>
      </c>
    </row>
    <row r="237" spans="1:6" ht="12.75" hidden="1" customHeight="1">
      <c r="B237" s="52" t="s">
        <v>36</v>
      </c>
      <c r="C237" s="82" t="s">
        <v>14</v>
      </c>
      <c r="D237" s="93" t="e">
        <f>+#REF!</f>
        <v>#REF!</v>
      </c>
      <c r="E237" s="93">
        <v>42.6</v>
      </c>
      <c r="F237" s="130" t="e">
        <f t="shared" si="16"/>
        <v>#REF!</v>
      </c>
    </row>
    <row r="238" spans="1:6" ht="12.75" hidden="1" customHeight="1">
      <c r="B238" s="52" t="s">
        <v>37</v>
      </c>
      <c r="C238" s="82" t="s">
        <v>14</v>
      </c>
      <c r="D238" s="93" t="e">
        <f>+#REF!</f>
        <v>#REF!</v>
      </c>
      <c r="E238" s="93">
        <v>42.6</v>
      </c>
      <c r="F238" s="130" t="e">
        <f t="shared" si="16"/>
        <v>#REF!</v>
      </c>
    </row>
    <row r="239" spans="1:6" ht="12.75" hidden="1" customHeight="1">
      <c r="B239" s="52" t="s">
        <v>38</v>
      </c>
      <c r="C239" s="82" t="s">
        <v>14</v>
      </c>
      <c r="D239" s="93" t="e">
        <f>+#REF!</f>
        <v>#REF!</v>
      </c>
      <c r="E239" s="93">
        <v>42.6</v>
      </c>
      <c r="F239" s="130" t="e">
        <f t="shared" si="16"/>
        <v>#REF!</v>
      </c>
    </row>
    <row r="240" spans="1:6" ht="12.75" hidden="1" customHeight="1">
      <c r="B240" s="52" t="s">
        <v>39</v>
      </c>
      <c r="C240" s="82" t="s">
        <v>14</v>
      </c>
      <c r="D240" s="93" t="e">
        <f>+#REF!</f>
        <v>#REF!</v>
      </c>
      <c r="E240" s="93">
        <v>42.6</v>
      </c>
      <c r="F240" s="130" t="e">
        <f t="shared" si="16"/>
        <v>#REF!</v>
      </c>
    </row>
    <row r="241" spans="1:6" ht="12.75" hidden="1" customHeight="1">
      <c r="B241" s="52" t="s">
        <v>40</v>
      </c>
      <c r="C241" s="82" t="s">
        <v>14</v>
      </c>
      <c r="D241" s="93" t="e">
        <f>+#REF!</f>
        <v>#REF!</v>
      </c>
      <c r="E241" s="93">
        <v>42.6</v>
      </c>
      <c r="F241" s="130" t="e">
        <f t="shared" si="16"/>
        <v>#REF!</v>
      </c>
    </row>
    <row r="242" spans="1:6" ht="12.75" hidden="1" customHeight="1">
      <c r="B242" s="52" t="s">
        <v>42</v>
      </c>
      <c r="C242" s="82" t="s">
        <v>14</v>
      </c>
      <c r="D242" s="93" t="e">
        <f>+#REF!</f>
        <v>#REF!</v>
      </c>
      <c r="E242" s="93">
        <v>42.6</v>
      </c>
      <c r="F242" s="130" t="e">
        <f t="shared" si="16"/>
        <v>#REF!</v>
      </c>
    </row>
    <row r="243" spans="1:6" ht="12.75" hidden="1" customHeight="1">
      <c r="B243" s="52" t="s">
        <v>41</v>
      </c>
      <c r="C243" s="82" t="s">
        <v>14</v>
      </c>
      <c r="D243" s="93" t="e">
        <f>+#REF!</f>
        <v>#REF!</v>
      </c>
      <c r="E243" s="93">
        <v>42.6</v>
      </c>
      <c r="F243" s="130" t="e">
        <f t="shared" si="16"/>
        <v>#REF!</v>
      </c>
    </row>
    <row r="244" spans="1:6" ht="12.75" hidden="1" customHeight="1">
      <c r="B244" s="52" t="s">
        <v>43</v>
      </c>
      <c r="C244" s="82" t="s">
        <v>14</v>
      </c>
      <c r="D244" s="93" t="e">
        <f>+#REF!</f>
        <v>#REF!</v>
      </c>
      <c r="E244" s="93">
        <v>42.6</v>
      </c>
      <c r="F244" s="130" t="e">
        <f t="shared" si="16"/>
        <v>#REF!</v>
      </c>
    </row>
    <row r="245" spans="1:6" ht="255.75" hidden="1" customHeight="1">
      <c r="B245" s="52" t="s">
        <v>44</v>
      </c>
      <c r="C245" s="82" t="s">
        <v>14</v>
      </c>
      <c r="D245" s="93" t="e">
        <f>+#REF!</f>
        <v>#REF!</v>
      </c>
      <c r="E245" s="93">
        <v>42.6</v>
      </c>
      <c r="F245" s="130" t="e">
        <f t="shared" si="16"/>
        <v>#REF!</v>
      </c>
    </row>
    <row r="246" spans="1:6" ht="12.75" hidden="1" customHeight="1">
      <c r="B246" s="52" t="s">
        <v>45</v>
      </c>
      <c r="C246" s="82" t="s">
        <v>14</v>
      </c>
      <c r="D246" s="93" t="e">
        <f>+#REF!</f>
        <v>#REF!</v>
      </c>
      <c r="E246" s="93">
        <v>42.6</v>
      </c>
      <c r="F246" s="130" t="e">
        <f t="shared" si="16"/>
        <v>#REF!</v>
      </c>
    </row>
    <row r="247" spans="1:6" ht="12.75" hidden="1" customHeight="1"/>
    <row r="248" spans="1:6" ht="12.75" hidden="1" customHeight="1">
      <c r="A248" s="33"/>
      <c r="B248" s="51" t="s">
        <v>57</v>
      </c>
      <c r="C248" s="82"/>
      <c r="D248" s="132"/>
      <c r="E248" s="133"/>
      <c r="F248" s="134"/>
    </row>
    <row r="249" spans="1:6" ht="12.75" hidden="1" customHeight="1">
      <c r="A249" s="33"/>
      <c r="B249" s="52" t="s">
        <v>25</v>
      </c>
      <c r="C249" s="82" t="s">
        <v>10</v>
      </c>
      <c r="D249" s="132" t="e">
        <f>+#REF!</f>
        <v>#REF!</v>
      </c>
      <c r="E249" s="133">
        <v>1275</v>
      </c>
      <c r="F249" s="134" t="e">
        <f t="shared" ref="F249:F269" si="17">D249*E249</f>
        <v>#REF!</v>
      </c>
    </row>
    <row r="250" spans="1:6" ht="12.75" hidden="1" customHeight="1">
      <c r="A250" s="33"/>
      <c r="B250" s="52" t="s">
        <v>26</v>
      </c>
      <c r="C250" s="82" t="s">
        <v>10</v>
      </c>
      <c r="D250" s="132" t="e">
        <f>+#REF!</f>
        <v>#REF!</v>
      </c>
      <c r="E250" s="133">
        <v>1275</v>
      </c>
      <c r="F250" s="134" t="e">
        <f t="shared" si="17"/>
        <v>#REF!</v>
      </c>
    </row>
    <row r="251" spans="1:6" ht="12.75" hidden="1" customHeight="1">
      <c r="A251" s="33"/>
      <c r="B251" s="52" t="s">
        <v>27</v>
      </c>
      <c r="C251" s="82" t="s">
        <v>10</v>
      </c>
      <c r="D251" s="132" t="e">
        <f>+#REF!</f>
        <v>#REF!</v>
      </c>
      <c r="E251" s="133">
        <v>1275</v>
      </c>
      <c r="F251" s="134" t="e">
        <f t="shared" si="17"/>
        <v>#REF!</v>
      </c>
    </row>
    <row r="252" spans="1:6" ht="12.75" hidden="1" customHeight="1">
      <c r="A252" s="33"/>
      <c r="B252" s="52" t="s">
        <v>28</v>
      </c>
      <c r="C252" s="82" t="s">
        <v>10</v>
      </c>
      <c r="D252" s="132" t="e">
        <f>+#REF!</f>
        <v>#REF!</v>
      </c>
      <c r="E252" s="133">
        <v>1275</v>
      </c>
      <c r="F252" s="134" t="e">
        <f t="shared" si="17"/>
        <v>#REF!</v>
      </c>
    </row>
    <row r="253" spans="1:6" ht="12.75" hidden="1" customHeight="1">
      <c r="A253" s="33"/>
      <c r="B253" s="52" t="s">
        <v>29</v>
      </c>
      <c r="C253" s="82" t="s">
        <v>10</v>
      </c>
      <c r="D253" s="132" t="e">
        <f>+#REF!</f>
        <v>#REF!</v>
      </c>
      <c r="E253" s="133">
        <v>1275</v>
      </c>
      <c r="F253" s="134" t="e">
        <f t="shared" si="17"/>
        <v>#REF!</v>
      </c>
    </row>
    <row r="254" spans="1:6" ht="12.75" hidden="1" customHeight="1">
      <c r="A254" s="33"/>
      <c r="B254" s="52" t="s">
        <v>30</v>
      </c>
      <c r="C254" s="82" t="s">
        <v>10</v>
      </c>
      <c r="D254" s="132" t="e">
        <f>+#REF!</f>
        <v>#REF!</v>
      </c>
      <c r="E254" s="133">
        <v>1275</v>
      </c>
      <c r="F254" s="134" t="e">
        <f t="shared" si="17"/>
        <v>#REF!</v>
      </c>
    </row>
    <row r="255" spans="1:6" ht="12.75" hidden="1" customHeight="1">
      <c r="A255" s="33"/>
      <c r="B255" s="52" t="s">
        <v>31</v>
      </c>
      <c r="C255" s="82" t="s">
        <v>10</v>
      </c>
      <c r="D255" s="132" t="e">
        <f>+#REF!</f>
        <v>#REF!</v>
      </c>
      <c r="E255" s="133">
        <v>1275</v>
      </c>
      <c r="F255" s="134" t="e">
        <f t="shared" si="17"/>
        <v>#REF!</v>
      </c>
    </row>
    <row r="256" spans="1:6" ht="12.75" hidden="1" customHeight="1">
      <c r="A256" s="33"/>
      <c r="B256" s="52" t="s">
        <v>32</v>
      </c>
      <c r="C256" s="82" t="s">
        <v>10</v>
      </c>
      <c r="D256" s="132" t="e">
        <f>+#REF!</f>
        <v>#REF!</v>
      </c>
      <c r="E256" s="133">
        <v>1275</v>
      </c>
      <c r="F256" s="134" t="e">
        <f t="shared" si="17"/>
        <v>#REF!</v>
      </c>
    </row>
    <row r="257" spans="1:6" ht="12.75" hidden="1" customHeight="1">
      <c r="A257" s="33"/>
      <c r="B257" s="52" t="s">
        <v>33</v>
      </c>
      <c r="C257" s="82" t="s">
        <v>10</v>
      </c>
      <c r="D257" s="132" t="e">
        <f>+#REF!</f>
        <v>#REF!</v>
      </c>
      <c r="E257" s="133">
        <v>1275</v>
      </c>
      <c r="F257" s="134" t="e">
        <f t="shared" si="17"/>
        <v>#REF!</v>
      </c>
    </row>
    <row r="258" spans="1:6" ht="12.75" hidden="1" customHeight="1">
      <c r="A258" s="33"/>
      <c r="B258" s="52" t="s">
        <v>34</v>
      </c>
      <c r="C258" s="82" t="s">
        <v>10</v>
      </c>
      <c r="D258" s="132" t="e">
        <f>+#REF!</f>
        <v>#REF!</v>
      </c>
      <c r="E258" s="133">
        <v>1275</v>
      </c>
      <c r="F258" s="134" t="e">
        <f t="shared" si="17"/>
        <v>#REF!</v>
      </c>
    </row>
    <row r="259" spans="1:6" ht="12.75" hidden="1" customHeight="1">
      <c r="A259" s="33"/>
      <c r="B259" s="52" t="s">
        <v>35</v>
      </c>
      <c r="C259" s="82" t="s">
        <v>10</v>
      </c>
      <c r="D259" s="132" t="e">
        <f>+#REF!</f>
        <v>#REF!</v>
      </c>
      <c r="E259" s="133">
        <v>1275</v>
      </c>
      <c r="F259" s="134" t="e">
        <f t="shared" si="17"/>
        <v>#REF!</v>
      </c>
    </row>
    <row r="260" spans="1:6" ht="12.75" hidden="1" customHeight="1">
      <c r="A260" s="33"/>
      <c r="B260" s="52" t="s">
        <v>36</v>
      </c>
      <c r="C260" s="82" t="s">
        <v>10</v>
      </c>
      <c r="D260" s="132" t="e">
        <f>+#REF!</f>
        <v>#REF!</v>
      </c>
      <c r="E260" s="133">
        <v>1275</v>
      </c>
      <c r="F260" s="134" t="e">
        <f t="shared" si="17"/>
        <v>#REF!</v>
      </c>
    </row>
    <row r="261" spans="1:6" ht="12.75" hidden="1" customHeight="1">
      <c r="A261" s="33"/>
      <c r="B261" s="52" t="s">
        <v>37</v>
      </c>
      <c r="C261" s="82" t="s">
        <v>10</v>
      </c>
      <c r="D261" s="132" t="e">
        <f>+#REF!</f>
        <v>#REF!</v>
      </c>
      <c r="E261" s="133">
        <v>1275</v>
      </c>
      <c r="F261" s="134" t="e">
        <f t="shared" si="17"/>
        <v>#REF!</v>
      </c>
    </row>
    <row r="262" spans="1:6" ht="12.75" hidden="1" customHeight="1">
      <c r="A262" s="33"/>
      <c r="B262" s="52" t="s">
        <v>38</v>
      </c>
      <c r="C262" s="82" t="s">
        <v>10</v>
      </c>
      <c r="D262" s="132" t="e">
        <f>+#REF!</f>
        <v>#REF!</v>
      </c>
      <c r="E262" s="133">
        <v>1275</v>
      </c>
      <c r="F262" s="134" t="e">
        <f t="shared" si="17"/>
        <v>#REF!</v>
      </c>
    </row>
    <row r="263" spans="1:6" ht="12.75" hidden="1" customHeight="1">
      <c r="A263" s="33"/>
      <c r="B263" s="52" t="s">
        <v>39</v>
      </c>
      <c r="C263" s="82" t="s">
        <v>10</v>
      </c>
      <c r="D263" s="132" t="e">
        <f>+#REF!</f>
        <v>#REF!</v>
      </c>
      <c r="E263" s="133">
        <v>1275</v>
      </c>
      <c r="F263" s="134" t="e">
        <f t="shared" si="17"/>
        <v>#REF!</v>
      </c>
    </row>
    <row r="264" spans="1:6" ht="12.75" hidden="1" customHeight="1">
      <c r="A264" s="33"/>
      <c r="B264" s="52" t="s">
        <v>40</v>
      </c>
      <c r="C264" s="82" t="s">
        <v>10</v>
      </c>
      <c r="D264" s="132" t="e">
        <f>+#REF!</f>
        <v>#REF!</v>
      </c>
      <c r="E264" s="133">
        <v>1275</v>
      </c>
      <c r="F264" s="134" t="e">
        <f t="shared" si="17"/>
        <v>#REF!</v>
      </c>
    </row>
    <row r="265" spans="1:6" ht="12.75" hidden="1" customHeight="1">
      <c r="A265" s="33"/>
      <c r="B265" s="52" t="s">
        <v>42</v>
      </c>
      <c r="C265" s="82" t="s">
        <v>10</v>
      </c>
      <c r="D265" s="132" t="e">
        <f>+#REF!</f>
        <v>#REF!</v>
      </c>
      <c r="E265" s="133">
        <v>1275</v>
      </c>
      <c r="F265" s="134" t="e">
        <f t="shared" si="17"/>
        <v>#REF!</v>
      </c>
    </row>
    <row r="266" spans="1:6" ht="12.75" hidden="1" customHeight="1">
      <c r="A266" s="33"/>
      <c r="B266" s="52" t="s">
        <v>41</v>
      </c>
      <c r="C266" s="82" t="s">
        <v>10</v>
      </c>
      <c r="D266" s="132" t="e">
        <f>+#REF!</f>
        <v>#REF!</v>
      </c>
      <c r="E266" s="133">
        <v>1275</v>
      </c>
      <c r="F266" s="134" t="e">
        <f t="shared" si="17"/>
        <v>#REF!</v>
      </c>
    </row>
    <row r="267" spans="1:6" ht="12.75" hidden="1" customHeight="1">
      <c r="A267" s="33"/>
      <c r="B267" s="52" t="s">
        <v>43</v>
      </c>
      <c r="C267" s="82" t="s">
        <v>10</v>
      </c>
      <c r="D267" s="132" t="e">
        <f>+#REF!</f>
        <v>#REF!</v>
      </c>
      <c r="E267" s="133">
        <v>1275</v>
      </c>
      <c r="F267" s="134" t="e">
        <f t="shared" si="17"/>
        <v>#REF!</v>
      </c>
    </row>
    <row r="268" spans="1:6" ht="12.75" hidden="1" customHeight="1">
      <c r="A268" s="33"/>
      <c r="B268" s="52" t="s">
        <v>44</v>
      </c>
      <c r="C268" s="82" t="s">
        <v>10</v>
      </c>
      <c r="D268" s="132" t="e">
        <f>+#REF!</f>
        <v>#REF!</v>
      </c>
      <c r="E268" s="133">
        <v>1275</v>
      </c>
      <c r="F268" s="134" t="e">
        <f t="shared" si="17"/>
        <v>#REF!</v>
      </c>
    </row>
    <row r="269" spans="1:6" ht="15" hidden="1">
      <c r="A269" s="33"/>
      <c r="B269" s="52" t="s">
        <v>45</v>
      </c>
      <c r="C269" s="82" t="s">
        <v>10</v>
      </c>
      <c r="D269" s="132" t="e">
        <f>+#REF!</f>
        <v>#REF!</v>
      </c>
      <c r="E269" s="133">
        <v>1275</v>
      </c>
      <c r="F269" s="134" t="e">
        <f t="shared" si="17"/>
        <v>#REF!</v>
      </c>
    </row>
    <row r="270" spans="1:6" ht="12.75" hidden="1" customHeight="1"/>
    <row r="271" spans="1:6" ht="12.75" hidden="1" customHeight="1">
      <c r="A271" s="33"/>
      <c r="B271" s="52"/>
      <c r="C271" s="82"/>
      <c r="D271" s="96"/>
      <c r="E271" s="93"/>
      <c r="F271" s="130"/>
    </row>
    <row r="272" spans="1:6" ht="12.75" hidden="1" customHeight="1">
      <c r="A272" s="33"/>
      <c r="B272" s="52" t="s">
        <v>532</v>
      </c>
      <c r="C272" s="120"/>
      <c r="D272" s="131"/>
      <c r="E272" s="127"/>
      <c r="F272" s="136"/>
    </row>
    <row r="273" spans="1:6" ht="12.75" hidden="1" customHeight="1">
      <c r="A273" s="33"/>
      <c r="B273" s="52" t="s">
        <v>25</v>
      </c>
      <c r="C273" s="120" t="s">
        <v>10</v>
      </c>
      <c r="D273" s="131" t="e">
        <f>+#REF!</f>
        <v>#REF!</v>
      </c>
      <c r="E273" s="127">
        <v>198</v>
      </c>
      <c r="F273" s="136" t="e">
        <f t="shared" ref="F273:F293" si="18">D273*E273</f>
        <v>#REF!</v>
      </c>
    </row>
    <row r="274" spans="1:6" ht="12.75" hidden="1" customHeight="1">
      <c r="A274" s="33"/>
      <c r="B274" s="52" t="s">
        <v>26</v>
      </c>
      <c r="C274" s="120" t="s">
        <v>10</v>
      </c>
      <c r="D274" s="131" t="e">
        <f>+#REF!</f>
        <v>#REF!</v>
      </c>
      <c r="E274" s="127">
        <v>198</v>
      </c>
      <c r="F274" s="136" t="e">
        <f t="shared" si="18"/>
        <v>#REF!</v>
      </c>
    </row>
    <row r="275" spans="1:6" ht="12.75" hidden="1" customHeight="1">
      <c r="A275" s="33"/>
      <c r="B275" s="52" t="s">
        <v>27</v>
      </c>
      <c r="C275" s="120" t="s">
        <v>10</v>
      </c>
      <c r="D275" s="131" t="e">
        <f>+#REF!</f>
        <v>#REF!</v>
      </c>
      <c r="E275" s="127">
        <v>198</v>
      </c>
      <c r="F275" s="136" t="e">
        <f t="shared" si="18"/>
        <v>#REF!</v>
      </c>
    </row>
    <row r="276" spans="1:6" ht="12.75" hidden="1" customHeight="1">
      <c r="A276" s="33"/>
      <c r="B276" s="52" t="s">
        <v>28</v>
      </c>
      <c r="C276" s="120" t="s">
        <v>10</v>
      </c>
      <c r="D276" s="131" t="e">
        <f>+#REF!</f>
        <v>#REF!</v>
      </c>
      <c r="E276" s="127">
        <v>198</v>
      </c>
      <c r="F276" s="136" t="e">
        <f t="shared" si="18"/>
        <v>#REF!</v>
      </c>
    </row>
    <row r="277" spans="1:6" ht="12.75" hidden="1" customHeight="1">
      <c r="A277" s="33"/>
      <c r="B277" s="52" t="s">
        <v>29</v>
      </c>
      <c r="C277" s="120" t="s">
        <v>10</v>
      </c>
      <c r="D277" s="131" t="e">
        <f>+#REF!</f>
        <v>#REF!</v>
      </c>
      <c r="E277" s="127">
        <v>198</v>
      </c>
      <c r="F277" s="136" t="e">
        <f t="shared" si="18"/>
        <v>#REF!</v>
      </c>
    </row>
    <row r="278" spans="1:6" ht="12.75" hidden="1" customHeight="1">
      <c r="A278" s="33"/>
      <c r="B278" s="52" t="s">
        <v>30</v>
      </c>
      <c r="C278" s="120" t="s">
        <v>10</v>
      </c>
      <c r="D278" s="131" t="e">
        <f>+#REF!</f>
        <v>#REF!</v>
      </c>
      <c r="E278" s="127">
        <v>198</v>
      </c>
      <c r="F278" s="136" t="e">
        <f t="shared" si="18"/>
        <v>#REF!</v>
      </c>
    </row>
    <row r="279" spans="1:6" ht="12.75" hidden="1" customHeight="1">
      <c r="A279" s="33"/>
      <c r="B279" s="52" t="s">
        <v>31</v>
      </c>
      <c r="C279" s="120" t="s">
        <v>10</v>
      </c>
      <c r="D279" s="131" t="e">
        <f>+#REF!</f>
        <v>#REF!</v>
      </c>
      <c r="E279" s="127">
        <v>198</v>
      </c>
      <c r="F279" s="136" t="e">
        <f t="shared" si="18"/>
        <v>#REF!</v>
      </c>
    </row>
    <row r="280" spans="1:6" ht="12.75" hidden="1" customHeight="1">
      <c r="A280" s="33"/>
      <c r="B280" s="52" t="s">
        <v>32</v>
      </c>
      <c r="C280" s="120" t="s">
        <v>10</v>
      </c>
      <c r="D280" s="131" t="e">
        <f>+#REF!</f>
        <v>#REF!</v>
      </c>
      <c r="E280" s="127">
        <v>198</v>
      </c>
      <c r="F280" s="136" t="e">
        <f t="shared" si="18"/>
        <v>#REF!</v>
      </c>
    </row>
    <row r="281" spans="1:6" ht="12.75" hidden="1" customHeight="1">
      <c r="A281" s="33"/>
      <c r="B281" s="52" t="s">
        <v>33</v>
      </c>
      <c r="C281" s="120" t="s">
        <v>10</v>
      </c>
      <c r="D281" s="131" t="e">
        <f>+#REF!</f>
        <v>#REF!</v>
      </c>
      <c r="E281" s="127">
        <v>198</v>
      </c>
      <c r="F281" s="136" t="e">
        <f t="shared" si="18"/>
        <v>#REF!</v>
      </c>
    </row>
    <row r="282" spans="1:6" ht="12.75" hidden="1" customHeight="1">
      <c r="A282" s="33"/>
      <c r="B282" s="52" t="s">
        <v>34</v>
      </c>
      <c r="C282" s="120" t="s">
        <v>10</v>
      </c>
      <c r="D282" s="131" t="e">
        <f>+#REF!</f>
        <v>#REF!</v>
      </c>
      <c r="E282" s="127">
        <v>198</v>
      </c>
      <c r="F282" s="136" t="e">
        <f t="shared" si="18"/>
        <v>#REF!</v>
      </c>
    </row>
    <row r="283" spans="1:6" ht="12.75" hidden="1" customHeight="1">
      <c r="A283" s="33"/>
      <c r="B283" s="52" t="s">
        <v>35</v>
      </c>
      <c r="C283" s="120" t="s">
        <v>10</v>
      </c>
      <c r="D283" s="131" t="e">
        <f>+#REF!</f>
        <v>#REF!</v>
      </c>
      <c r="E283" s="127">
        <v>198</v>
      </c>
      <c r="F283" s="136" t="e">
        <f t="shared" si="18"/>
        <v>#REF!</v>
      </c>
    </row>
    <row r="284" spans="1:6" ht="12.75" hidden="1" customHeight="1">
      <c r="A284" s="33"/>
      <c r="B284" s="52" t="s">
        <v>36</v>
      </c>
      <c r="C284" s="120" t="s">
        <v>10</v>
      </c>
      <c r="D284" s="131" t="e">
        <f>+#REF!</f>
        <v>#REF!</v>
      </c>
      <c r="E284" s="127">
        <v>198</v>
      </c>
      <c r="F284" s="136" t="e">
        <f t="shared" si="18"/>
        <v>#REF!</v>
      </c>
    </row>
    <row r="285" spans="1:6" ht="12.75" hidden="1" customHeight="1">
      <c r="A285" s="33"/>
      <c r="B285" s="52" t="s">
        <v>37</v>
      </c>
      <c r="C285" s="120" t="s">
        <v>10</v>
      </c>
      <c r="D285" s="131" t="e">
        <f>+#REF!</f>
        <v>#REF!</v>
      </c>
      <c r="E285" s="127">
        <v>198</v>
      </c>
      <c r="F285" s="136" t="e">
        <f t="shared" si="18"/>
        <v>#REF!</v>
      </c>
    </row>
    <row r="286" spans="1:6" ht="12.75" hidden="1" customHeight="1">
      <c r="A286" s="33"/>
      <c r="B286" s="52" t="s">
        <v>38</v>
      </c>
      <c r="C286" s="120" t="s">
        <v>10</v>
      </c>
      <c r="D286" s="131" t="e">
        <f>+#REF!</f>
        <v>#REF!</v>
      </c>
      <c r="E286" s="127">
        <v>198</v>
      </c>
      <c r="F286" s="136" t="e">
        <f t="shared" si="18"/>
        <v>#REF!</v>
      </c>
    </row>
    <row r="287" spans="1:6" ht="12.75" hidden="1" customHeight="1">
      <c r="A287" s="33"/>
      <c r="B287" s="52" t="s">
        <v>39</v>
      </c>
      <c r="C287" s="120" t="s">
        <v>10</v>
      </c>
      <c r="D287" s="131" t="e">
        <f>+#REF!</f>
        <v>#REF!</v>
      </c>
      <c r="E287" s="127">
        <v>198</v>
      </c>
      <c r="F287" s="136" t="e">
        <f t="shared" si="18"/>
        <v>#REF!</v>
      </c>
    </row>
    <row r="288" spans="1:6" ht="12.75" hidden="1" customHeight="1">
      <c r="A288" s="33"/>
      <c r="B288" s="52" t="s">
        <v>40</v>
      </c>
      <c r="C288" s="120" t="s">
        <v>10</v>
      </c>
      <c r="D288" s="131" t="e">
        <f>+#REF!</f>
        <v>#REF!</v>
      </c>
      <c r="E288" s="127">
        <v>198</v>
      </c>
      <c r="F288" s="136" t="e">
        <f t="shared" si="18"/>
        <v>#REF!</v>
      </c>
    </row>
    <row r="289" spans="1:6" ht="12.75" hidden="1" customHeight="1">
      <c r="A289" s="33"/>
      <c r="B289" s="52" t="s">
        <v>42</v>
      </c>
      <c r="C289" s="120" t="s">
        <v>10</v>
      </c>
      <c r="D289" s="131" t="e">
        <f>+#REF!</f>
        <v>#REF!</v>
      </c>
      <c r="E289" s="127">
        <v>198</v>
      </c>
      <c r="F289" s="136" t="e">
        <f t="shared" si="18"/>
        <v>#REF!</v>
      </c>
    </row>
    <row r="290" spans="1:6" ht="12.75" hidden="1" customHeight="1">
      <c r="A290" s="33"/>
      <c r="B290" s="52" t="s">
        <v>41</v>
      </c>
      <c r="C290" s="120" t="s">
        <v>10</v>
      </c>
      <c r="D290" s="131" t="e">
        <f>+#REF!</f>
        <v>#REF!</v>
      </c>
      <c r="E290" s="127">
        <v>198</v>
      </c>
      <c r="F290" s="136" t="e">
        <f t="shared" si="18"/>
        <v>#REF!</v>
      </c>
    </row>
    <row r="291" spans="1:6" ht="12.75" hidden="1" customHeight="1">
      <c r="A291" s="33"/>
      <c r="B291" s="52" t="s">
        <v>43</v>
      </c>
      <c r="C291" s="120" t="s">
        <v>10</v>
      </c>
      <c r="D291" s="131" t="e">
        <f>+#REF!</f>
        <v>#REF!</v>
      </c>
      <c r="E291" s="127">
        <v>198</v>
      </c>
      <c r="F291" s="136" t="e">
        <f t="shared" si="18"/>
        <v>#REF!</v>
      </c>
    </row>
    <row r="292" spans="1:6" ht="12.75" hidden="1" customHeight="1">
      <c r="A292" s="33"/>
      <c r="B292" s="52" t="s">
        <v>44</v>
      </c>
      <c r="C292" s="120" t="s">
        <v>10</v>
      </c>
      <c r="D292" s="131" t="e">
        <f>+#REF!</f>
        <v>#REF!</v>
      </c>
      <c r="E292" s="127">
        <v>198</v>
      </c>
      <c r="F292" s="136" t="e">
        <f t="shared" si="18"/>
        <v>#REF!</v>
      </c>
    </row>
    <row r="293" spans="1:6" ht="12.75" hidden="1" customHeight="1">
      <c r="A293" s="33"/>
      <c r="B293" s="52" t="s">
        <v>45</v>
      </c>
      <c r="C293" s="120" t="s">
        <v>10</v>
      </c>
      <c r="D293" s="131" t="e">
        <f>+#REF!</f>
        <v>#REF!</v>
      </c>
      <c r="E293" s="127">
        <v>198</v>
      </c>
      <c r="F293" s="136" t="e">
        <f t="shared" si="18"/>
        <v>#REF!</v>
      </c>
    </row>
  </sheetData>
  <conditionalFormatting sqref="E14:E180">
    <cfRule type="cellIs" dxfId="5"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J214"/>
  <sheetViews>
    <sheetView showZeros="0" topLeftCell="A7" workbookViewId="0">
      <selection activeCell="E13" sqref="E13"/>
    </sheetView>
  </sheetViews>
  <sheetFormatPr defaultRowHeight="12.75" customHeight="1"/>
  <cols>
    <col min="1" max="1" width="4.7109375" style="57" customWidth="1"/>
    <col min="2" max="2" width="40.85546875" customWidth="1"/>
    <col min="3" max="3" width="4.7109375" style="81" customWidth="1"/>
    <col min="4" max="4" width="11.7109375" style="113" customWidth="1"/>
    <col min="5" max="5" width="11.7109375" style="114" customWidth="1"/>
    <col min="6" max="6" width="12.7109375" style="312" customWidth="1"/>
    <col min="7" max="7" width="4.7109375" style="115" customWidth="1"/>
    <col min="10" max="10" width="9.140625" hidden="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68" t="str">
        <f>+kan!B1</f>
        <v>IZGRADNJA KANALIZACIJSKEGA SISTEMA NA OBMOČJU</v>
      </c>
    </row>
    <row r="2" spans="1:7" ht="12.75" customHeight="1">
      <c r="B2" s="68" t="str">
        <f>+kan!B2</f>
        <v>AGLOMERACIJE HRVATINI - KANALIZACIJA FAJTI, BRAGETI</v>
      </c>
    </row>
    <row r="3" spans="1:7" ht="12.75" customHeight="1">
      <c r="B3" s="68" t="str">
        <f>+kan!B3</f>
        <v>IN HRVATINI OB ITALIJANSKI ŠOLI</v>
      </c>
    </row>
    <row r="4" spans="1:7" ht="12.75" customHeight="1">
      <c r="B4" s="68">
        <f>+kan!B4</f>
        <v>0</v>
      </c>
    </row>
    <row r="5" spans="1:7" ht="12.75" customHeight="1">
      <c r="B5" s="68" t="str">
        <f>+kan!B5</f>
        <v xml:space="preserve">FEKALNA KANALIZACIJA </v>
      </c>
    </row>
    <row r="6" spans="1:7" ht="12.75" customHeight="1" thickBot="1"/>
    <row r="7" spans="1:7" ht="16.5" thickBot="1">
      <c r="A7" s="22" t="s">
        <v>59</v>
      </c>
      <c r="B7" s="511" t="s">
        <v>58</v>
      </c>
      <c r="C7" s="82"/>
      <c r="D7" s="107"/>
      <c r="E7" s="107"/>
      <c r="F7" s="306"/>
      <c r="G7" s="94"/>
    </row>
    <row r="8" spans="1:7" ht="12.75" customHeight="1">
      <c r="A8" s="33"/>
      <c r="B8" s="34"/>
      <c r="C8" s="82"/>
      <c r="D8" s="107"/>
      <c r="E8" s="107"/>
      <c r="F8" s="306"/>
      <c r="G8" s="94"/>
    </row>
    <row r="9" spans="1:7" ht="12.75" customHeight="1">
      <c r="A9" s="33"/>
      <c r="B9" s="34"/>
      <c r="C9" s="82"/>
      <c r="D9" s="107"/>
      <c r="E9" s="107"/>
      <c r="F9" s="306"/>
      <c r="G9" s="94"/>
    </row>
    <row r="10" spans="1:7" ht="15">
      <c r="A10" s="228" t="s">
        <v>137</v>
      </c>
      <c r="B10" s="229" t="s">
        <v>138</v>
      </c>
      <c r="C10" s="229" t="s">
        <v>139</v>
      </c>
      <c r="D10" s="230" t="s">
        <v>140</v>
      </c>
      <c r="E10" s="231" t="s">
        <v>141</v>
      </c>
      <c r="F10" s="325" t="s">
        <v>142</v>
      </c>
      <c r="G10" s="94"/>
    </row>
    <row r="11" spans="1:7" ht="15.75" thickBot="1">
      <c r="A11" s="233"/>
      <c r="B11" s="234"/>
      <c r="C11" s="234" t="s">
        <v>143</v>
      </c>
      <c r="D11" s="235"/>
      <c r="E11" s="236" t="s">
        <v>144</v>
      </c>
      <c r="F11" s="330" t="s">
        <v>145</v>
      </c>
      <c r="G11" s="55"/>
    </row>
    <row r="12" spans="1:7" ht="15">
      <c r="A12" s="238"/>
      <c r="B12" s="239"/>
      <c r="C12" s="239"/>
      <c r="D12" s="240"/>
      <c r="E12" s="241"/>
      <c r="F12" s="332"/>
      <c r="G12" s="55"/>
    </row>
    <row r="13" spans="1:7" ht="127.5">
      <c r="A13" s="33">
        <v>1</v>
      </c>
      <c r="B13" s="297" t="s">
        <v>553</v>
      </c>
      <c r="C13" s="26"/>
      <c r="D13" s="107"/>
      <c r="E13" s="107"/>
      <c r="F13" s="306"/>
      <c r="G13" s="55"/>
    </row>
    <row r="14" spans="1:7" ht="12.75" customHeight="1">
      <c r="A14" s="33"/>
      <c r="B14" s="45"/>
      <c r="C14" s="82"/>
      <c r="D14" s="107"/>
      <c r="E14" s="107"/>
      <c r="F14" s="306"/>
      <c r="G14" s="122"/>
    </row>
    <row r="15" spans="1:7" ht="12.75" customHeight="1">
      <c r="A15" s="33"/>
      <c r="B15" s="45" t="s">
        <v>169</v>
      </c>
      <c r="C15" s="82"/>
      <c r="E15" s="107"/>
      <c r="F15" s="306"/>
      <c r="G15" s="122"/>
    </row>
    <row r="16" spans="1:7" ht="12.75" customHeight="1">
      <c r="A16" s="33"/>
      <c r="B16" s="52" t="s">
        <v>170</v>
      </c>
      <c r="C16" s="82" t="s">
        <v>12</v>
      </c>
      <c r="D16" s="47">
        <f>+predD!D157</f>
        <v>1608</v>
      </c>
      <c r="E16" s="160"/>
      <c r="F16" s="319">
        <f>D16*E16</f>
        <v>0</v>
      </c>
      <c r="G16" s="122"/>
    </row>
    <row r="17" spans="1:7" ht="12.75" customHeight="1">
      <c r="A17" s="33"/>
      <c r="B17" s="162" t="s">
        <v>171</v>
      </c>
      <c r="C17" s="82" t="s">
        <v>12</v>
      </c>
      <c r="D17" s="47">
        <f>+predD!D158</f>
        <v>8</v>
      </c>
      <c r="E17" s="160"/>
      <c r="F17" s="319">
        <f t="shared" ref="F17:F29" si="0">D17*E17</f>
        <v>0</v>
      </c>
      <c r="G17" s="122"/>
    </row>
    <row r="18" spans="1:7" ht="12.75" customHeight="1">
      <c r="A18" s="33"/>
      <c r="B18" s="162" t="s">
        <v>172</v>
      </c>
      <c r="C18" s="82" t="s">
        <v>12</v>
      </c>
      <c r="D18" s="47">
        <f>+predD!D159</f>
        <v>168</v>
      </c>
      <c r="E18" s="160"/>
      <c r="F18" s="319">
        <f t="shared" si="0"/>
        <v>0</v>
      </c>
      <c r="G18" s="122"/>
    </row>
    <row r="19" spans="1:7" ht="12.75" customHeight="1">
      <c r="A19" s="33"/>
      <c r="B19" s="162" t="s">
        <v>181</v>
      </c>
      <c r="C19" s="82" t="s">
        <v>12</v>
      </c>
      <c r="D19" s="47">
        <f>+predD!D160</f>
        <v>368</v>
      </c>
      <c r="E19" s="160"/>
      <c r="F19" s="319">
        <f t="shared" si="0"/>
        <v>0</v>
      </c>
      <c r="G19" s="122"/>
    </row>
    <row r="20" spans="1:7" ht="12.75" customHeight="1">
      <c r="A20" s="33"/>
      <c r="B20" s="162" t="s">
        <v>173</v>
      </c>
      <c r="C20" s="82" t="s">
        <v>12</v>
      </c>
      <c r="D20" s="47">
        <f>+predD!D161</f>
        <v>0</v>
      </c>
      <c r="E20" s="160"/>
      <c r="F20" s="319">
        <f t="shared" si="0"/>
        <v>0</v>
      </c>
      <c r="G20" s="122"/>
    </row>
    <row r="21" spans="1:7" ht="12.75" customHeight="1">
      <c r="A21" s="33"/>
      <c r="B21" s="162" t="s">
        <v>175</v>
      </c>
      <c r="C21" s="82" t="s">
        <v>12</v>
      </c>
      <c r="D21" s="47">
        <f>+predD!D162</f>
        <v>0</v>
      </c>
      <c r="E21" s="160"/>
      <c r="F21" s="319">
        <f t="shared" si="0"/>
        <v>0</v>
      </c>
      <c r="G21" s="122"/>
    </row>
    <row r="22" spans="1:7" ht="12.75" customHeight="1">
      <c r="A22" s="33"/>
      <c r="B22" s="162" t="s">
        <v>174</v>
      </c>
      <c r="C22" s="82" t="s">
        <v>12</v>
      </c>
      <c r="D22" s="47">
        <f>+predD!D163</f>
        <v>0</v>
      </c>
      <c r="E22" s="160"/>
      <c r="F22" s="319">
        <f t="shared" si="0"/>
        <v>0</v>
      </c>
      <c r="G22" s="122"/>
    </row>
    <row r="23" spans="1:7" ht="12.75" customHeight="1">
      <c r="A23" s="33"/>
      <c r="B23" s="162"/>
      <c r="C23" s="82"/>
      <c r="D23" s="47"/>
      <c r="E23" s="160"/>
      <c r="F23" s="319"/>
      <c r="G23" s="122"/>
    </row>
    <row r="24" spans="1:7" ht="12.75" customHeight="1">
      <c r="A24" s="33"/>
      <c r="B24" s="162" t="s">
        <v>177</v>
      </c>
      <c r="C24" s="82"/>
      <c r="D24" s="47"/>
      <c r="E24" s="160"/>
      <c r="F24" s="319"/>
      <c r="G24" s="122"/>
    </row>
    <row r="25" spans="1:7" ht="12.75" customHeight="1">
      <c r="A25" s="33"/>
      <c r="B25" s="162" t="s">
        <v>178</v>
      </c>
      <c r="C25" s="82" t="s">
        <v>12</v>
      </c>
      <c r="D25" s="47">
        <f>+predD!D166</f>
        <v>240</v>
      </c>
      <c r="E25" s="160"/>
      <c r="F25" s="319">
        <f t="shared" si="0"/>
        <v>0</v>
      </c>
      <c r="G25" s="94"/>
    </row>
    <row r="26" spans="1:7" ht="12.75" customHeight="1">
      <c r="A26" s="33"/>
      <c r="B26" s="162" t="s">
        <v>179</v>
      </c>
      <c r="C26" s="82" t="s">
        <v>12</v>
      </c>
      <c r="D26" s="47">
        <f>+predD!D167</f>
        <v>292</v>
      </c>
      <c r="E26" s="160"/>
      <c r="F26" s="319">
        <f t="shared" si="0"/>
        <v>0</v>
      </c>
      <c r="G26" s="122"/>
    </row>
    <row r="27" spans="1:7" ht="12.75" customHeight="1">
      <c r="A27" s="33"/>
      <c r="B27" s="162"/>
      <c r="C27" s="82"/>
      <c r="D27" s="47"/>
      <c r="E27" s="160"/>
      <c r="F27" s="319"/>
      <c r="G27" s="122"/>
    </row>
    <row r="28" spans="1:7" ht="12.75" customHeight="1">
      <c r="A28" s="33"/>
      <c r="B28" s="162" t="s">
        <v>176</v>
      </c>
      <c r="C28" s="82"/>
      <c r="D28" s="47"/>
      <c r="E28" s="160"/>
      <c r="F28" s="319"/>
      <c r="G28" s="122"/>
    </row>
    <row r="29" spans="1:7" ht="12.75" customHeight="1">
      <c r="A29" s="33"/>
      <c r="B29" s="162" t="s">
        <v>180</v>
      </c>
      <c r="C29" s="82" t="s">
        <v>12</v>
      </c>
      <c r="D29" s="47">
        <f>+predD!D170</f>
        <v>0</v>
      </c>
      <c r="E29" s="160"/>
      <c r="F29" s="319">
        <f t="shared" si="0"/>
        <v>0</v>
      </c>
      <c r="G29" s="94"/>
    </row>
    <row r="30" spans="1:7" ht="15">
      <c r="A30" s="33"/>
      <c r="B30" s="288" t="s">
        <v>20</v>
      </c>
      <c r="C30" s="295" t="s">
        <v>12</v>
      </c>
      <c r="D30" s="290">
        <f>SUM(D16:D29)</f>
        <v>2684</v>
      </c>
      <c r="E30" s="291"/>
      <c r="F30" s="509"/>
      <c r="G30" s="128"/>
    </row>
    <row r="31" spans="1:7" ht="12.75" customHeight="1">
      <c r="A31" s="33"/>
      <c r="B31" s="52"/>
      <c r="C31" s="82"/>
      <c r="D31" s="107"/>
      <c r="E31" s="107"/>
      <c r="F31" s="306"/>
      <c r="G31" s="164"/>
    </row>
    <row r="32" spans="1:7" ht="102">
      <c r="A32" s="33">
        <f>+A13+1</f>
        <v>2</v>
      </c>
      <c r="B32" s="52" t="s">
        <v>60</v>
      </c>
      <c r="C32" s="82"/>
      <c r="D32" s="107"/>
      <c r="E32" s="103"/>
      <c r="F32" s="128"/>
      <c r="G32" s="164"/>
    </row>
    <row r="33" spans="1:8" ht="12.75" customHeight="1">
      <c r="A33" s="33"/>
      <c r="B33" s="45"/>
      <c r="C33" s="82"/>
      <c r="D33" s="107"/>
      <c r="E33" s="107"/>
      <c r="F33" s="306"/>
      <c r="G33" s="164"/>
    </row>
    <row r="34" spans="1:8" ht="12.75" customHeight="1">
      <c r="A34" s="33"/>
      <c r="B34" s="45" t="s">
        <v>169</v>
      </c>
      <c r="C34" s="82"/>
      <c r="E34" s="107"/>
      <c r="F34" s="306"/>
      <c r="G34" s="164"/>
    </row>
    <row r="35" spans="1:8" ht="12.75" customHeight="1">
      <c r="A35" s="33"/>
      <c r="B35" s="52" t="s">
        <v>170</v>
      </c>
      <c r="C35" s="82" t="s">
        <v>12</v>
      </c>
      <c r="D35" s="47">
        <f>+predD!D139</f>
        <v>1</v>
      </c>
      <c r="E35" s="160"/>
      <c r="F35" s="319">
        <f>D35*E35</f>
        <v>0</v>
      </c>
      <c r="G35" s="164"/>
      <c r="H35" s="78"/>
    </row>
    <row r="36" spans="1:8" ht="12.75" customHeight="1">
      <c r="A36" s="33"/>
      <c r="B36" s="162" t="s">
        <v>171</v>
      </c>
      <c r="C36" s="82" t="s">
        <v>12</v>
      </c>
      <c r="D36" s="47">
        <f>+predD!D140</f>
        <v>1</v>
      </c>
      <c r="E36" s="160"/>
      <c r="F36" s="319">
        <f t="shared" ref="F36:F48" si="1">D36*E36</f>
        <v>0</v>
      </c>
      <c r="G36" s="164"/>
      <c r="H36" s="78"/>
    </row>
    <row r="37" spans="1:8" ht="12.75" customHeight="1">
      <c r="A37" s="33"/>
      <c r="B37" s="162" t="s">
        <v>172</v>
      </c>
      <c r="C37" s="82" t="s">
        <v>12</v>
      </c>
      <c r="D37" s="47">
        <f>+predD!D141</f>
        <v>1</v>
      </c>
      <c r="E37" s="160"/>
      <c r="F37" s="319">
        <f t="shared" si="1"/>
        <v>0</v>
      </c>
      <c r="G37" s="164"/>
      <c r="H37" s="78"/>
    </row>
    <row r="38" spans="1:8" ht="12.75" customHeight="1">
      <c r="A38" s="33"/>
      <c r="B38" s="162" t="s">
        <v>181</v>
      </c>
      <c r="C38" s="82" t="s">
        <v>12</v>
      </c>
      <c r="D38" s="47">
        <f>+predD!D142</f>
        <v>1</v>
      </c>
      <c r="E38" s="160"/>
      <c r="F38" s="319">
        <f t="shared" si="1"/>
        <v>0</v>
      </c>
      <c r="G38" s="164"/>
      <c r="H38" s="78"/>
    </row>
    <row r="39" spans="1:8" ht="12.75" customHeight="1">
      <c r="A39" s="33"/>
      <c r="B39" s="162" t="s">
        <v>173</v>
      </c>
      <c r="C39" s="82" t="s">
        <v>12</v>
      </c>
      <c r="D39" s="47">
        <f>+predD!D143</f>
        <v>1</v>
      </c>
      <c r="E39" s="160"/>
      <c r="F39" s="319">
        <f t="shared" si="1"/>
        <v>0</v>
      </c>
      <c r="G39" s="164"/>
      <c r="H39" s="78"/>
    </row>
    <row r="40" spans="1:8" ht="12.75" customHeight="1">
      <c r="A40" s="33"/>
      <c r="B40" s="162" t="s">
        <v>175</v>
      </c>
      <c r="C40" s="82" t="s">
        <v>12</v>
      </c>
      <c r="D40" s="47">
        <f>+predD!D144</f>
        <v>1</v>
      </c>
      <c r="E40" s="160"/>
      <c r="F40" s="319">
        <f t="shared" si="1"/>
        <v>0</v>
      </c>
      <c r="G40" s="164"/>
    </row>
    <row r="41" spans="1:8" ht="12.75" customHeight="1">
      <c r="A41" s="33"/>
      <c r="B41" s="162" t="s">
        <v>174</v>
      </c>
      <c r="C41" s="82" t="s">
        <v>12</v>
      </c>
      <c r="D41" s="47">
        <f>+predD!D145</f>
        <v>1</v>
      </c>
      <c r="E41" s="160"/>
      <c r="F41" s="319">
        <f t="shared" si="1"/>
        <v>0</v>
      </c>
      <c r="G41" s="164"/>
    </row>
    <row r="42" spans="1:8" ht="12.75" customHeight="1">
      <c r="A42" s="33"/>
      <c r="B42" s="162"/>
      <c r="C42" s="82"/>
      <c r="D42" s="47"/>
      <c r="E42" s="160"/>
      <c r="F42" s="319"/>
      <c r="G42" s="164"/>
    </row>
    <row r="43" spans="1:8" ht="12.75" customHeight="1">
      <c r="A43" s="33"/>
      <c r="B43" s="162" t="s">
        <v>177</v>
      </c>
      <c r="C43" s="82"/>
      <c r="D43" s="47"/>
      <c r="E43" s="160"/>
      <c r="F43" s="319"/>
      <c r="G43" s="164"/>
    </row>
    <row r="44" spans="1:8" ht="12.75" customHeight="1">
      <c r="A44" s="33"/>
      <c r="B44" s="162" t="s">
        <v>178</v>
      </c>
      <c r="C44" s="82" t="s">
        <v>12</v>
      </c>
      <c r="D44" s="47">
        <f>+predD!D148</f>
        <v>1</v>
      </c>
      <c r="E44" s="160"/>
      <c r="F44" s="319">
        <f t="shared" si="1"/>
        <v>0</v>
      </c>
      <c r="G44" s="122"/>
      <c r="H44" s="78"/>
    </row>
    <row r="45" spans="1:8" ht="12.75" customHeight="1">
      <c r="A45" s="33"/>
      <c r="B45" s="162" t="s">
        <v>179</v>
      </c>
      <c r="C45" s="82" t="s">
        <v>12</v>
      </c>
      <c r="D45" s="47">
        <f>+predD!D149</f>
        <v>1</v>
      </c>
      <c r="E45" s="160"/>
      <c r="F45" s="319">
        <f t="shared" si="1"/>
        <v>0</v>
      </c>
      <c r="G45" s="164"/>
    </row>
    <row r="46" spans="1:8" ht="12.75" customHeight="1">
      <c r="A46" s="33"/>
      <c r="B46" s="162"/>
      <c r="C46" s="82"/>
      <c r="D46" s="47"/>
      <c r="E46" s="160"/>
      <c r="F46" s="319"/>
      <c r="G46" s="164"/>
    </row>
    <row r="47" spans="1:8" ht="12.75" customHeight="1">
      <c r="A47" s="33"/>
      <c r="B47" s="162" t="s">
        <v>176</v>
      </c>
      <c r="C47" s="82"/>
      <c r="D47" s="47"/>
      <c r="E47" s="160"/>
      <c r="F47" s="319"/>
      <c r="G47" s="164"/>
    </row>
    <row r="48" spans="1:8" ht="12.75" customHeight="1">
      <c r="A48" s="33"/>
      <c r="B48" s="162" t="s">
        <v>180</v>
      </c>
      <c r="C48" s="82" t="s">
        <v>12</v>
      </c>
      <c r="D48" s="47">
        <f>+predD!D152</f>
        <v>1</v>
      </c>
      <c r="E48" s="160"/>
      <c r="F48" s="319">
        <f t="shared" si="1"/>
        <v>0</v>
      </c>
      <c r="G48" s="122"/>
      <c r="H48" s="78"/>
    </row>
    <row r="49" spans="1:8" ht="15">
      <c r="A49" s="33"/>
      <c r="B49" s="288" t="s">
        <v>20</v>
      </c>
      <c r="C49" s="295" t="s">
        <v>12</v>
      </c>
      <c r="D49" s="290">
        <f>SUM(D35:D48)</f>
        <v>10</v>
      </c>
      <c r="E49" s="291"/>
      <c r="F49" s="509"/>
      <c r="G49" s="95"/>
      <c r="H49" s="78"/>
    </row>
    <row r="50" spans="1:8" ht="12.75" customHeight="1">
      <c r="A50" s="33"/>
      <c r="B50" s="20"/>
      <c r="C50" s="82"/>
      <c r="D50" s="107"/>
      <c r="E50" s="107"/>
      <c r="F50" s="306"/>
      <c r="G50" s="154"/>
      <c r="H50" s="78"/>
    </row>
    <row r="51" spans="1:8" ht="114.75">
      <c r="A51" s="33">
        <f>+A32+1</f>
        <v>3</v>
      </c>
      <c r="B51" s="51" t="s">
        <v>61</v>
      </c>
      <c r="C51" s="85"/>
      <c r="D51" s="123"/>
      <c r="E51" s="112"/>
      <c r="F51" s="307"/>
      <c r="G51" s="154"/>
      <c r="H51" s="78"/>
    </row>
    <row r="52" spans="1:8" ht="12.75" customHeight="1">
      <c r="A52" s="33"/>
      <c r="B52" s="45"/>
      <c r="C52" s="82"/>
      <c r="D52" s="107"/>
      <c r="E52" s="107"/>
      <c r="F52" s="306"/>
      <c r="G52" s="154"/>
      <c r="H52" s="78"/>
    </row>
    <row r="53" spans="1:8" ht="12.75" customHeight="1">
      <c r="A53" s="33"/>
      <c r="B53" s="45" t="s">
        <v>169</v>
      </c>
      <c r="C53" s="82"/>
      <c r="E53" s="107"/>
      <c r="F53" s="306"/>
      <c r="G53" s="154"/>
    </row>
    <row r="54" spans="1:8" ht="12.75" customHeight="1">
      <c r="A54" s="33"/>
      <c r="B54" s="52" t="s">
        <v>170</v>
      </c>
      <c r="C54" s="82" t="s">
        <v>12</v>
      </c>
      <c r="D54" s="47">
        <f>+predD!D121</f>
        <v>1</v>
      </c>
      <c r="E54" s="160"/>
      <c r="F54" s="319">
        <f>D54*E54</f>
        <v>0</v>
      </c>
      <c r="G54" s="154"/>
    </row>
    <row r="55" spans="1:8" ht="12.75" customHeight="1">
      <c r="A55" s="33"/>
      <c r="B55" s="162" t="s">
        <v>171</v>
      </c>
      <c r="C55" s="82" t="s">
        <v>12</v>
      </c>
      <c r="D55" s="47">
        <f>+predD!D122</f>
        <v>3</v>
      </c>
      <c r="E55" s="160"/>
      <c r="F55" s="319">
        <f t="shared" ref="F55:F67" si="2">D55*E55</f>
        <v>0</v>
      </c>
      <c r="G55" s="154"/>
    </row>
    <row r="56" spans="1:8" ht="12.75" customHeight="1">
      <c r="A56" s="33"/>
      <c r="B56" s="162" t="s">
        <v>172</v>
      </c>
      <c r="C56" s="82" t="s">
        <v>12</v>
      </c>
      <c r="D56" s="47">
        <f>+predD!D123</f>
        <v>6</v>
      </c>
      <c r="E56" s="160"/>
      <c r="F56" s="319">
        <f t="shared" si="2"/>
        <v>0</v>
      </c>
      <c r="G56" s="154"/>
    </row>
    <row r="57" spans="1:8" ht="12.75" customHeight="1">
      <c r="A57" s="33"/>
      <c r="B57" s="162" t="s">
        <v>181</v>
      </c>
      <c r="C57" s="82" t="s">
        <v>12</v>
      </c>
      <c r="D57" s="47">
        <f>+predD!D124</f>
        <v>1</v>
      </c>
      <c r="E57" s="160"/>
      <c r="F57" s="319">
        <f t="shared" si="2"/>
        <v>0</v>
      </c>
      <c r="G57" s="154"/>
    </row>
    <row r="58" spans="1:8" ht="12.75" customHeight="1">
      <c r="A58" s="33"/>
      <c r="B58" s="162" t="s">
        <v>173</v>
      </c>
      <c r="C58" s="82" t="s">
        <v>12</v>
      </c>
      <c r="D58" s="47">
        <f>+predD!D125</f>
        <v>1</v>
      </c>
      <c r="E58" s="160"/>
      <c r="F58" s="319">
        <f t="shared" si="2"/>
        <v>0</v>
      </c>
      <c r="G58" s="154"/>
    </row>
    <row r="59" spans="1:8" ht="12.75" customHeight="1">
      <c r="A59" s="33"/>
      <c r="B59" s="162" t="s">
        <v>175</v>
      </c>
      <c r="C59" s="82" t="s">
        <v>12</v>
      </c>
      <c r="D59" s="47">
        <f>+predD!D126</f>
        <v>1</v>
      </c>
      <c r="E59" s="160"/>
      <c r="F59" s="319">
        <f t="shared" si="2"/>
        <v>0</v>
      </c>
      <c r="G59" s="154"/>
    </row>
    <row r="60" spans="1:8" ht="12.75" customHeight="1">
      <c r="A60" s="33"/>
      <c r="B60" s="162" t="s">
        <v>174</v>
      </c>
      <c r="C60" s="82" t="s">
        <v>12</v>
      </c>
      <c r="D60" s="47">
        <f>+predD!D127</f>
        <v>1</v>
      </c>
      <c r="E60" s="160"/>
      <c r="F60" s="319">
        <f t="shared" si="2"/>
        <v>0</v>
      </c>
      <c r="G60" s="154"/>
    </row>
    <row r="61" spans="1:8" ht="12.75" customHeight="1">
      <c r="A61" s="33"/>
      <c r="B61" s="162"/>
      <c r="C61" s="82"/>
      <c r="D61" s="47"/>
      <c r="E61" s="160"/>
      <c r="F61" s="319"/>
      <c r="G61" s="154"/>
    </row>
    <row r="62" spans="1:8" ht="12.75" customHeight="1">
      <c r="A62" s="33"/>
      <c r="B62" s="162" t="s">
        <v>177</v>
      </c>
      <c r="C62" s="82"/>
      <c r="D62" s="47"/>
      <c r="E62" s="160"/>
      <c r="F62" s="319"/>
      <c r="G62" s="154"/>
    </row>
    <row r="63" spans="1:8" ht="12.75" customHeight="1">
      <c r="A63" s="33"/>
      <c r="B63" s="162" t="s">
        <v>178</v>
      </c>
      <c r="C63" s="82" t="s">
        <v>12</v>
      </c>
      <c r="D63" s="47">
        <f>+predD!D130</f>
        <v>1</v>
      </c>
      <c r="E63" s="160"/>
      <c r="F63" s="319">
        <f t="shared" si="2"/>
        <v>0</v>
      </c>
      <c r="G63" s="94"/>
    </row>
    <row r="64" spans="1:8" ht="12.75" customHeight="1">
      <c r="A64" s="33"/>
      <c r="B64" s="162" t="s">
        <v>179</v>
      </c>
      <c r="C64" s="82" t="s">
        <v>12</v>
      </c>
      <c r="D64" s="47">
        <f>+predD!D131</f>
        <v>1</v>
      </c>
      <c r="E64" s="160"/>
      <c r="F64" s="319">
        <f t="shared" si="2"/>
        <v>0</v>
      </c>
      <c r="G64" s="154"/>
    </row>
    <row r="65" spans="1:10" ht="12.75" customHeight="1">
      <c r="A65" s="33"/>
      <c r="B65" s="162"/>
      <c r="C65" s="82"/>
      <c r="D65" s="47"/>
      <c r="E65" s="160"/>
      <c r="F65" s="319"/>
      <c r="G65" s="154"/>
    </row>
    <row r="66" spans="1:10" ht="12.75" customHeight="1">
      <c r="A66" s="33"/>
      <c r="B66" s="162" t="s">
        <v>176</v>
      </c>
      <c r="C66" s="82"/>
      <c r="D66" s="47"/>
      <c r="E66" s="160"/>
      <c r="F66" s="319"/>
      <c r="G66" s="154"/>
    </row>
    <row r="67" spans="1:10" ht="12.75" customHeight="1">
      <c r="A67" s="33"/>
      <c r="B67" s="162" t="s">
        <v>180</v>
      </c>
      <c r="C67" s="82" t="s">
        <v>12</v>
      </c>
      <c r="D67" s="47">
        <f>+predD!D134</f>
        <v>1</v>
      </c>
      <c r="E67" s="160"/>
      <c r="F67" s="319">
        <f t="shared" si="2"/>
        <v>0</v>
      </c>
      <c r="G67" s="94"/>
    </row>
    <row r="68" spans="1:10" ht="15">
      <c r="A68" s="33"/>
      <c r="B68" s="288" t="s">
        <v>20</v>
      </c>
      <c r="C68" s="295" t="s">
        <v>12</v>
      </c>
      <c r="D68" s="290">
        <f>SUM(D54:D67)</f>
        <v>17</v>
      </c>
      <c r="E68" s="291"/>
      <c r="F68" s="509"/>
      <c r="G68" s="105"/>
    </row>
    <row r="69" spans="1:10" ht="16.5" customHeight="1">
      <c r="A69" s="33"/>
      <c r="B69" s="34"/>
      <c r="C69" s="82"/>
      <c r="D69" s="107"/>
      <c r="E69" s="107"/>
      <c r="F69" s="306"/>
      <c r="G69" s="154"/>
    </row>
    <row r="70" spans="1:10" ht="131.25" customHeight="1">
      <c r="A70" s="33">
        <f>+A51+1</f>
        <v>4</v>
      </c>
      <c r="B70" s="204" t="s">
        <v>120</v>
      </c>
      <c r="C70" s="82"/>
      <c r="D70" s="125"/>
      <c r="E70" s="126"/>
      <c r="F70" s="105"/>
      <c r="G70" s="154"/>
    </row>
    <row r="71" spans="1:10" ht="12.75" customHeight="1">
      <c r="A71" s="33"/>
      <c r="B71" s="45"/>
      <c r="C71" s="82"/>
      <c r="D71" s="107"/>
      <c r="E71" s="107"/>
      <c r="F71" s="306"/>
      <c r="G71" s="154"/>
    </row>
    <row r="72" spans="1:10" ht="12.75" customHeight="1">
      <c r="A72" s="33"/>
      <c r="B72" s="45" t="s">
        <v>169</v>
      </c>
      <c r="C72" s="82"/>
      <c r="E72" s="107"/>
      <c r="F72" s="306"/>
      <c r="G72" s="154"/>
    </row>
    <row r="73" spans="1:10" ht="12.75" customHeight="1">
      <c r="A73" s="33"/>
      <c r="B73" s="52" t="s">
        <v>170</v>
      </c>
      <c r="C73" s="82" t="s">
        <v>12</v>
      </c>
      <c r="D73" s="47">
        <v>1</v>
      </c>
      <c r="E73" s="160"/>
      <c r="F73" s="319">
        <f>D73*E73</f>
        <v>0</v>
      </c>
      <c r="G73" s="154"/>
    </row>
    <row r="74" spans="1:10" ht="12.75" customHeight="1">
      <c r="A74" s="33"/>
      <c r="B74" s="162" t="s">
        <v>171</v>
      </c>
      <c r="C74" s="82" t="s">
        <v>12</v>
      </c>
      <c r="D74" s="47">
        <v>3</v>
      </c>
      <c r="E74" s="160"/>
      <c r="F74" s="319">
        <f t="shared" ref="F74:F86" si="3">D74*E74</f>
        <v>0</v>
      </c>
      <c r="G74" s="154"/>
    </row>
    <row r="75" spans="1:10" ht="12.75" customHeight="1">
      <c r="A75" s="33"/>
      <c r="B75" s="162" t="s">
        <v>172</v>
      </c>
      <c r="C75" s="82" t="s">
        <v>12</v>
      </c>
      <c r="D75" s="47">
        <v>6</v>
      </c>
      <c r="E75" s="160"/>
      <c r="F75" s="319">
        <f t="shared" si="3"/>
        <v>0</v>
      </c>
      <c r="G75" s="154"/>
    </row>
    <row r="76" spans="1:10" ht="12.75" customHeight="1">
      <c r="A76" s="33"/>
      <c r="B76" s="162" t="s">
        <v>181</v>
      </c>
      <c r="C76" s="82" t="s">
        <v>12</v>
      </c>
      <c r="D76" s="47">
        <v>1</v>
      </c>
      <c r="E76" s="160"/>
      <c r="F76" s="319">
        <f t="shared" si="3"/>
        <v>0</v>
      </c>
      <c r="G76" s="154"/>
    </row>
    <row r="77" spans="1:10" ht="12.75" customHeight="1">
      <c r="A77" s="33"/>
      <c r="B77" s="162" t="s">
        <v>173</v>
      </c>
      <c r="C77" s="82" t="s">
        <v>12</v>
      </c>
      <c r="D77" s="47">
        <v>1</v>
      </c>
      <c r="E77" s="160"/>
      <c r="F77" s="319">
        <f t="shared" si="3"/>
        <v>0</v>
      </c>
      <c r="G77" s="154"/>
    </row>
    <row r="78" spans="1:10" ht="12.75" customHeight="1">
      <c r="A78" s="33"/>
      <c r="B78" s="162" t="s">
        <v>175</v>
      </c>
      <c r="C78" s="82" t="s">
        <v>12</v>
      </c>
      <c r="D78" s="47">
        <v>1</v>
      </c>
      <c r="E78" s="160"/>
      <c r="F78" s="319">
        <f t="shared" si="3"/>
        <v>0</v>
      </c>
      <c r="G78" s="154"/>
      <c r="J78" t="s">
        <v>156</v>
      </c>
    </row>
    <row r="79" spans="1:10" ht="12.75" customHeight="1">
      <c r="A79" s="33"/>
      <c r="B79" s="162" t="s">
        <v>174</v>
      </c>
      <c r="C79" s="82" t="s">
        <v>12</v>
      </c>
      <c r="D79" s="47">
        <v>1</v>
      </c>
      <c r="E79" s="160"/>
      <c r="F79" s="319">
        <f t="shared" si="3"/>
        <v>0</v>
      </c>
      <c r="G79" s="154"/>
    </row>
    <row r="80" spans="1:10" ht="21" customHeight="1">
      <c r="A80" s="33"/>
      <c r="B80" s="162"/>
      <c r="C80" s="82"/>
      <c r="D80" s="47"/>
      <c r="E80" s="160"/>
      <c r="F80" s="319"/>
      <c r="G80" s="154"/>
    </row>
    <row r="81" spans="1:7" ht="12.75" customHeight="1">
      <c r="A81" s="33"/>
      <c r="B81" s="162" t="s">
        <v>177</v>
      </c>
      <c r="C81" s="82"/>
      <c r="D81" s="47"/>
      <c r="E81" s="160"/>
      <c r="F81" s="319"/>
      <c r="G81" s="154"/>
    </row>
    <row r="82" spans="1:7" ht="12.75" customHeight="1">
      <c r="A82" s="33"/>
      <c r="B82" s="162" t="s">
        <v>178</v>
      </c>
      <c r="C82" s="82" t="s">
        <v>12</v>
      </c>
      <c r="D82" s="47">
        <v>1</v>
      </c>
      <c r="E82" s="160"/>
      <c r="F82" s="319">
        <f t="shared" si="3"/>
        <v>0</v>
      </c>
      <c r="G82" s="154"/>
    </row>
    <row r="83" spans="1:7" ht="12.75" customHeight="1">
      <c r="A83" s="33"/>
      <c r="B83" s="162" t="s">
        <v>179</v>
      </c>
      <c r="C83" s="82" t="s">
        <v>12</v>
      </c>
      <c r="D83" s="47">
        <v>1</v>
      </c>
      <c r="E83" s="160"/>
      <c r="F83" s="319">
        <f t="shared" si="3"/>
        <v>0</v>
      </c>
      <c r="G83" s="154"/>
    </row>
    <row r="84" spans="1:7" ht="12.75" customHeight="1">
      <c r="A84" s="33"/>
      <c r="B84" s="162"/>
      <c r="C84" s="82"/>
      <c r="D84" s="47"/>
      <c r="E84" s="160"/>
      <c r="F84" s="319"/>
      <c r="G84" s="154"/>
    </row>
    <row r="85" spans="1:7" ht="12.75" customHeight="1">
      <c r="A85" s="33"/>
      <c r="B85" s="162" t="s">
        <v>176</v>
      </c>
      <c r="C85" s="82"/>
      <c r="D85" s="47"/>
      <c r="E85" s="160"/>
      <c r="F85" s="319"/>
      <c r="G85" s="154"/>
    </row>
    <row r="86" spans="1:7" ht="12.75" customHeight="1">
      <c r="A86" s="33"/>
      <c r="B86" s="162" t="s">
        <v>180</v>
      </c>
      <c r="C86" s="82" t="s">
        <v>12</v>
      </c>
      <c r="D86" s="47">
        <v>1</v>
      </c>
      <c r="E86" s="160"/>
      <c r="F86" s="319">
        <f t="shared" si="3"/>
        <v>0</v>
      </c>
      <c r="G86" s="154"/>
    </row>
    <row r="87" spans="1:7" ht="15">
      <c r="A87" s="33"/>
      <c r="B87" s="288" t="s">
        <v>20</v>
      </c>
      <c r="C87" s="295" t="s">
        <v>12</v>
      </c>
      <c r="D87" s="290">
        <f>SUM(D73:D86)</f>
        <v>17</v>
      </c>
      <c r="E87" s="291"/>
      <c r="F87" s="509"/>
      <c r="G87" s="154"/>
    </row>
    <row r="88" spans="1:7" ht="12.75" customHeight="1">
      <c r="A88" s="33"/>
      <c r="B88" s="162"/>
      <c r="C88" s="83"/>
      <c r="D88" s="103"/>
      <c r="E88" s="160"/>
      <c r="F88" s="307"/>
      <c r="G88" s="154"/>
    </row>
    <row r="89" spans="1:7" ht="140.25">
      <c r="A89" s="33">
        <f>A70+1</f>
        <v>5</v>
      </c>
      <c r="B89" s="334" t="s">
        <v>554</v>
      </c>
      <c r="C89" s="26"/>
      <c r="D89" s="107"/>
      <c r="E89" s="107"/>
      <c r="F89" s="306"/>
      <c r="G89" s="154"/>
    </row>
    <row r="90" spans="1:7" ht="12.75" customHeight="1">
      <c r="A90" s="33"/>
      <c r="B90" s="254"/>
      <c r="C90" s="82"/>
      <c r="D90" s="103"/>
      <c r="E90" s="104"/>
      <c r="F90" s="105"/>
      <c r="G90" s="154"/>
    </row>
    <row r="91" spans="1:7" ht="12.75" customHeight="1">
      <c r="A91" s="33"/>
      <c r="B91" s="45" t="s">
        <v>169</v>
      </c>
      <c r="C91" s="82"/>
      <c r="D91" s="107"/>
      <c r="E91" s="107"/>
      <c r="F91" s="306"/>
      <c r="G91" s="154"/>
    </row>
    <row r="92" spans="1:7" ht="12.75" customHeight="1">
      <c r="A92" s="33"/>
      <c r="B92" s="52" t="s">
        <v>170</v>
      </c>
      <c r="C92" s="85" t="s">
        <v>11</v>
      </c>
      <c r="D92" s="103">
        <f>+('fekalna osnovni podatki'!E11+'fekalna osnovni podatki'!F11)*1.2</f>
        <v>482.4</v>
      </c>
      <c r="E92" s="101"/>
      <c r="F92" s="319">
        <f>D92*E92</f>
        <v>0</v>
      </c>
      <c r="G92" s="154"/>
    </row>
    <row r="93" spans="1:7" ht="12.75" customHeight="1">
      <c r="A93" s="33"/>
      <c r="B93" s="162" t="s">
        <v>171</v>
      </c>
      <c r="C93" s="85" t="s">
        <v>11</v>
      </c>
      <c r="D93" s="103">
        <f>+('fekalna osnovni podatki'!E12+'fekalna osnovni podatki'!F12)*1.2</f>
        <v>14.399999999999999</v>
      </c>
      <c r="E93" s="101"/>
      <c r="F93" s="319">
        <f t="shared" ref="F93:F105" si="4">D93*E93</f>
        <v>0</v>
      </c>
      <c r="G93" s="154"/>
    </row>
    <row r="94" spans="1:7" ht="12.75" customHeight="1">
      <c r="A94" s="33"/>
      <c r="B94" s="162" t="s">
        <v>172</v>
      </c>
      <c r="C94" s="85" t="s">
        <v>11</v>
      </c>
      <c r="D94" s="103">
        <f>+('fekalna osnovni podatki'!E13+'fekalna osnovni podatki'!F13)*1.2</f>
        <v>50.4</v>
      </c>
      <c r="E94" s="101"/>
      <c r="F94" s="319">
        <f t="shared" si="4"/>
        <v>0</v>
      </c>
      <c r="G94" s="154"/>
    </row>
    <row r="95" spans="1:7" ht="12.75" customHeight="1">
      <c r="A95" s="33"/>
      <c r="B95" s="162" t="s">
        <v>181</v>
      </c>
      <c r="C95" s="85" t="s">
        <v>11</v>
      </c>
      <c r="D95" s="103">
        <f>+('fekalna osnovni podatki'!E14+'fekalna osnovni podatki'!F14)*1.2</f>
        <v>110.39999999999999</v>
      </c>
      <c r="E95" s="101"/>
      <c r="F95" s="319">
        <f t="shared" si="4"/>
        <v>0</v>
      </c>
      <c r="G95" s="154"/>
    </row>
    <row r="96" spans="1:7" ht="12.75" customHeight="1">
      <c r="A96" s="33"/>
      <c r="B96" s="162" t="s">
        <v>173</v>
      </c>
      <c r="C96" s="85" t="s">
        <v>11</v>
      </c>
      <c r="D96" s="103">
        <f>+('fekalna osnovni podatki'!E15+'fekalna osnovni podatki'!F15)*1.2</f>
        <v>108</v>
      </c>
      <c r="E96" s="101"/>
      <c r="F96" s="319">
        <f t="shared" si="4"/>
        <v>0</v>
      </c>
      <c r="G96" s="154"/>
    </row>
    <row r="97" spans="1:7" ht="12.75" customHeight="1">
      <c r="A97" s="33"/>
      <c r="B97" s="162" t="s">
        <v>175</v>
      </c>
      <c r="C97" s="85" t="s">
        <v>11</v>
      </c>
      <c r="D97" s="103">
        <f>+('fekalna osnovni podatki'!E16+'fekalna osnovni podatki'!F16)*1.2</f>
        <v>0</v>
      </c>
      <c r="E97" s="101"/>
      <c r="F97" s="319">
        <f t="shared" si="4"/>
        <v>0</v>
      </c>
      <c r="G97" s="154"/>
    </row>
    <row r="98" spans="1:7" ht="12.75" customHeight="1">
      <c r="A98" s="33"/>
      <c r="B98" s="162" t="s">
        <v>174</v>
      </c>
      <c r="C98" s="85" t="s">
        <v>11</v>
      </c>
      <c r="D98" s="103">
        <f>+('fekalna osnovni podatki'!E17+'fekalna osnovni podatki'!F17)*1.2</f>
        <v>103.2</v>
      </c>
      <c r="E98" s="101"/>
      <c r="F98" s="319">
        <f t="shared" si="4"/>
        <v>0</v>
      </c>
      <c r="G98" s="154"/>
    </row>
    <row r="99" spans="1:7" ht="12.75" customHeight="1">
      <c r="A99" s="33"/>
      <c r="B99" s="162"/>
      <c r="C99" s="85"/>
      <c r="D99" s="103"/>
      <c r="E99" s="101"/>
      <c r="F99" s="319"/>
      <c r="G99" s="154"/>
    </row>
    <row r="100" spans="1:7" ht="12.75" customHeight="1">
      <c r="A100" s="33"/>
      <c r="B100" s="162" t="s">
        <v>177</v>
      </c>
      <c r="C100" s="85"/>
      <c r="D100" s="103"/>
      <c r="E100" s="101"/>
      <c r="F100" s="319"/>
      <c r="G100" s="154"/>
    </row>
    <row r="101" spans="1:7" ht="12.75" customHeight="1">
      <c r="A101" s="33"/>
      <c r="B101" s="162" t="s">
        <v>178</v>
      </c>
      <c r="C101" s="85" t="s">
        <v>11</v>
      </c>
      <c r="D101" s="103">
        <f>+('fekalna osnovni podatki'!E20+'fekalna osnovni podatki'!F20)*1.2</f>
        <v>84</v>
      </c>
      <c r="E101" s="101"/>
      <c r="F101" s="319">
        <f t="shared" si="4"/>
        <v>0</v>
      </c>
      <c r="G101" s="95"/>
    </row>
    <row r="102" spans="1:7" ht="12.75" customHeight="1">
      <c r="A102" s="33"/>
      <c r="B102" s="162" t="s">
        <v>179</v>
      </c>
      <c r="C102" s="85" t="s">
        <v>11</v>
      </c>
      <c r="D102" s="103">
        <f>+('fekalna osnovni podatki'!E21+'fekalna osnovni podatki'!F21)*1.2</f>
        <v>87.6</v>
      </c>
      <c r="E102" s="101"/>
      <c r="F102" s="319">
        <f t="shared" si="4"/>
        <v>0</v>
      </c>
      <c r="G102" s="154"/>
    </row>
    <row r="103" spans="1:7" ht="12.75" customHeight="1">
      <c r="A103" s="33"/>
      <c r="B103" s="162"/>
      <c r="C103" s="85"/>
      <c r="D103" s="103"/>
      <c r="E103" s="101"/>
      <c r="F103" s="319"/>
      <c r="G103" s="154"/>
    </row>
    <row r="104" spans="1:7" ht="12.75" customHeight="1">
      <c r="A104" s="33"/>
      <c r="B104" s="162" t="s">
        <v>176</v>
      </c>
      <c r="C104" s="85"/>
      <c r="D104" s="103"/>
      <c r="E104" s="101"/>
      <c r="F104" s="319"/>
      <c r="G104" s="154"/>
    </row>
    <row r="105" spans="1:7" ht="12.75" customHeight="1">
      <c r="A105" s="33"/>
      <c r="B105" s="162" t="s">
        <v>180</v>
      </c>
      <c r="C105" s="85" t="s">
        <v>11</v>
      </c>
      <c r="D105" s="103">
        <f>+('fekalna osnovni podatki'!E24+'fekalna osnovni podatki'!F24)*1.2</f>
        <v>0</v>
      </c>
      <c r="E105" s="101"/>
      <c r="F105" s="319">
        <f t="shared" si="4"/>
        <v>0</v>
      </c>
      <c r="G105" s="95"/>
    </row>
    <row r="106" spans="1:7" ht="15">
      <c r="A106" s="33"/>
      <c r="B106" s="288" t="s">
        <v>20</v>
      </c>
      <c r="C106" s="292" t="s">
        <v>11</v>
      </c>
      <c r="D106" s="290">
        <f>SUM(D92:D105)</f>
        <v>1040.3999999999999</v>
      </c>
      <c r="E106" s="291"/>
      <c r="F106" s="509"/>
      <c r="G106" s="94"/>
    </row>
    <row r="107" spans="1:7" ht="12.75" customHeight="1">
      <c r="A107" s="33"/>
      <c r="B107" s="41"/>
      <c r="C107" s="85"/>
      <c r="D107" s="118"/>
      <c r="E107" s="116"/>
      <c r="F107" s="307"/>
      <c r="G107" s="55"/>
    </row>
    <row r="108" spans="1:7" ht="76.5">
      <c r="A108" s="33">
        <f>A89+1</f>
        <v>6</v>
      </c>
      <c r="B108" s="52" t="s">
        <v>147</v>
      </c>
      <c r="C108" s="82"/>
      <c r="D108" s="107"/>
      <c r="E108" s="103"/>
      <c r="F108" s="306"/>
      <c r="G108" s="122"/>
    </row>
    <row r="109" spans="1:7" ht="12.75" customHeight="1">
      <c r="A109" s="33"/>
      <c r="B109" s="45"/>
      <c r="C109" s="82"/>
      <c r="D109" s="107"/>
      <c r="E109" s="107"/>
      <c r="F109" s="306"/>
      <c r="G109" s="94"/>
    </row>
    <row r="110" spans="1:7" ht="12.75" customHeight="1">
      <c r="A110" s="33"/>
      <c r="B110" s="45" t="s">
        <v>169</v>
      </c>
      <c r="C110" s="82"/>
      <c r="E110" s="107"/>
      <c r="F110" s="306"/>
      <c r="G110" s="94"/>
    </row>
    <row r="111" spans="1:7" ht="12.75" customHeight="1">
      <c r="A111" s="33"/>
      <c r="B111" s="52" t="s">
        <v>170</v>
      </c>
      <c r="C111" s="82" t="s">
        <v>12</v>
      </c>
      <c r="D111" s="47">
        <f>+predD!D157</f>
        <v>1608</v>
      </c>
      <c r="E111" s="160"/>
      <c r="F111" s="319">
        <f>D111*E111</f>
        <v>0</v>
      </c>
      <c r="G111" s="94"/>
    </row>
    <row r="112" spans="1:7" ht="12.75" customHeight="1">
      <c r="A112" s="33"/>
      <c r="B112" s="162" t="s">
        <v>171</v>
      </c>
      <c r="C112" s="82" t="s">
        <v>12</v>
      </c>
      <c r="D112" s="47">
        <f>+predD!D158</f>
        <v>8</v>
      </c>
      <c r="E112" s="160"/>
      <c r="F112" s="319">
        <f t="shared" ref="F112:F124" si="5">D112*E112</f>
        <v>0</v>
      </c>
      <c r="G112" s="94"/>
    </row>
    <row r="113" spans="1:7" ht="12.75" customHeight="1">
      <c r="A113" s="33"/>
      <c r="B113" s="162" t="s">
        <v>172</v>
      </c>
      <c r="C113" s="82" t="s">
        <v>12</v>
      </c>
      <c r="D113" s="47">
        <f>+predD!D159</f>
        <v>168</v>
      </c>
      <c r="E113" s="160"/>
      <c r="F113" s="319">
        <f t="shared" si="5"/>
        <v>0</v>
      </c>
      <c r="G113" s="94"/>
    </row>
    <row r="114" spans="1:7" ht="12.75" customHeight="1">
      <c r="A114" s="33"/>
      <c r="B114" s="162" t="s">
        <v>181</v>
      </c>
      <c r="C114" s="82" t="s">
        <v>12</v>
      </c>
      <c r="D114" s="47">
        <f>+predD!D160</f>
        <v>368</v>
      </c>
      <c r="E114" s="160"/>
      <c r="F114" s="319">
        <f t="shared" si="5"/>
        <v>0</v>
      </c>
      <c r="G114" s="94"/>
    </row>
    <row r="115" spans="1:7" ht="12.75" customHeight="1">
      <c r="A115" s="33"/>
      <c r="B115" s="162" t="s">
        <v>173</v>
      </c>
      <c r="C115" s="82" t="s">
        <v>12</v>
      </c>
      <c r="D115" s="47">
        <f>+predD!D161</f>
        <v>0</v>
      </c>
      <c r="E115" s="160"/>
      <c r="F115" s="319">
        <f t="shared" si="5"/>
        <v>0</v>
      </c>
      <c r="G115" s="94"/>
    </row>
    <row r="116" spans="1:7" ht="12.75" customHeight="1">
      <c r="A116" s="33"/>
      <c r="B116" s="162" t="s">
        <v>175</v>
      </c>
      <c r="C116" s="82" t="s">
        <v>12</v>
      </c>
      <c r="D116" s="47">
        <f>+predD!D162</f>
        <v>0</v>
      </c>
      <c r="E116" s="160"/>
      <c r="F116" s="319">
        <f t="shared" si="5"/>
        <v>0</v>
      </c>
      <c r="G116" s="94"/>
    </row>
    <row r="117" spans="1:7" ht="12.75" customHeight="1">
      <c r="A117" s="33"/>
      <c r="B117" s="162" t="s">
        <v>174</v>
      </c>
      <c r="C117" s="82" t="s">
        <v>12</v>
      </c>
      <c r="D117" s="47">
        <f>+predD!D163</f>
        <v>0</v>
      </c>
      <c r="E117" s="160"/>
      <c r="F117" s="319">
        <f t="shared" si="5"/>
        <v>0</v>
      </c>
      <c r="G117" s="94"/>
    </row>
    <row r="118" spans="1:7" ht="12.75" customHeight="1">
      <c r="A118" s="33"/>
      <c r="B118" s="162"/>
      <c r="C118" s="82"/>
      <c r="D118" s="47"/>
      <c r="E118" s="160"/>
      <c r="F118" s="319"/>
      <c r="G118" s="94"/>
    </row>
    <row r="119" spans="1:7" ht="12.75" customHeight="1">
      <c r="A119" s="33"/>
      <c r="B119" s="162" t="s">
        <v>177</v>
      </c>
      <c r="C119" s="82"/>
      <c r="D119" s="47"/>
      <c r="E119" s="160"/>
      <c r="F119" s="319"/>
      <c r="G119" s="94"/>
    </row>
    <row r="120" spans="1:7" ht="12.75" customHeight="1">
      <c r="A120" s="33"/>
      <c r="B120" s="162" t="s">
        <v>178</v>
      </c>
      <c r="C120" s="82" t="s">
        <v>12</v>
      </c>
      <c r="D120" s="47">
        <f>+predD!D166</f>
        <v>240</v>
      </c>
      <c r="E120" s="160"/>
      <c r="F120" s="319">
        <f t="shared" si="5"/>
        <v>0</v>
      </c>
      <c r="G120" s="95"/>
    </row>
    <row r="121" spans="1:7" ht="12.75" customHeight="1">
      <c r="A121" s="33"/>
      <c r="B121" s="162" t="s">
        <v>179</v>
      </c>
      <c r="C121" s="82" t="s">
        <v>12</v>
      </c>
      <c r="D121" s="47">
        <f>+predD!D167</f>
        <v>292</v>
      </c>
      <c r="E121" s="160"/>
      <c r="F121" s="319">
        <f t="shared" si="5"/>
        <v>0</v>
      </c>
      <c r="G121" s="94"/>
    </row>
    <row r="122" spans="1:7" ht="12.75" customHeight="1">
      <c r="A122" s="33"/>
      <c r="B122" s="162"/>
      <c r="C122" s="82"/>
      <c r="D122" s="47"/>
      <c r="E122" s="160"/>
      <c r="F122" s="319"/>
      <c r="G122" s="94"/>
    </row>
    <row r="123" spans="1:7" ht="12.75" customHeight="1">
      <c r="A123" s="33"/>
      <c r="B123" s="162" t="s">
        <v>176</v>
      </c>
      <c r="C123" s="82"/>
      <c r="D123" s="47"/>
      <c r="E123" s="160"/>
      <c r="F123" s="319"/>
      <c r="G123" s="94"/>
    </row>
    <row r="124" spans="1:7" ht="12.75" customHeight="1">
      <c r="A124" s="33"/>
      <c r="B124" s="162" t="s">
        <v>180</v>
      </c>
      <c r="C124" s="82" t="s">
        <v>12</v>
      </c>
      <c r="D124" s="47">
        <f>+predD!D170</f>
        <v>0</v>
      </c>
      <c r="E124" s="160"/>
      <c r="F124" s="319">
        <f t="shared" si="5"/>
        <v>0</v>
      </c>
      <c r="G124" s="95"/>
    </row>
    <row r="125" spans="1:7" ht="15">
      <c r="A125" s="33"/>
      <c r="B125" s="288" t="s">
        <v>20</v>
      </c>
      <c r="C125" s="292" t="s">
        <v>12</v>
      </c>
      <c r="D125" s="290">
        <f>SUM(D111:D124)</f>
        <v>2684</v>
      </c>
      <c r="E125" s="291"/>
      <c r="F125" s="509"/>
      <c r="G125" s="94"/>
    </row>
    <row r="126" spans="1:7" ht="12.75" customHeight="1">
      <c r="A126" s="33"/>
      <c r="B126" s="41"/>
      <c r="C126" s="85"/>
      <c r="D126" s="118"/>
      <c r="E126" s="116"/>
      <c r="F126" s="307"/>
      <c r="G126" s="94"/>
    </row>
    <row r="127" spans="1:7" ht="38.25">
      <c r="A127" s="33">
        <f>+A108+1</f>
        <v>7</v>
      </c>
      <c r="B127" s="41" t="s">
        <v>62</v>
      </c>
      <c r="C127" s="139"/>
      <c r="D127" s="107"/>
      <c r="E127" s="123"/>
      <c r="F127" s="306"/>
      <c r="G127" s="94"/>
    </row>
    <row r="128" spans="1:7" ht="12.75" customHeight="1">
      <c r="A128" s="33"/>
      <c r="B128" s="45"/>
      <c r="C128" s="82"/>
      <c r="D128" s="107"/>
      <c r="E128" s="107"/>
      <c r="F128" s="306"/>
      <c r="G128" s="94"/>
    </row>
    <row r="129" spans="1:7" ht="12.75" customHeight="1">
      <c r="A129" s="33"/>
      <c r="B129" s="45" t="s">
        <v>169</v>
      </c>
      <c r="C129" s="82"/>
      <c r="E129" s="107"/>
      <c r="F129" s="306"/>
      <c r="G129" s="94"/>
    </row>
    <row r="130" spans="1:7" ht="12.75" customHeight="1">
      <c r="A130" s="33"/>
      <c r="B130" s="52" t="s">
        <v>170</v>
      </c>
      <c r="C130" s="82" t="s">
        <v>12</v>
      </c>
      <c r="D130" s="47">
        <f>+D111</f>
        <v>1608</v>
      </c>
      <c r="E130" s="160"/>
      <c r="F130" s="319">
        <f>D130*E130</f>
        <v>0</v>
      </c>
      <c r="G130" s="94"/>
    </row>
    <row r="131" spans="1:7" ht="12.75" customHeight="1">
      <c r="A131" s="33"/>
      <c r="B131" s="162" t="s">
        <v>171</v>
      </c>
      <c r="C131" s="82" t="s">
        <v>12</v>
      </c>
      <c r="D131" s="47">
        <f t="shared" ref="D131:D143" si="6">+D112</f>
        <v>8</v>
      </c>
      <c r="E131" s="160"/>
      <c r="F131" s="319">
        <f t="shared" ref="F131:F143" si="7">D131*E131</f>
        <v>0</v>
      </c>
      <c r="G131" s="94"/>
    </row>
    <row r="132" spans="1:7" ht="12.75" customHeight="1">
      <c r="A132" s="33"/>
      <c r="B132" s="162" t="s">
        <v>172</v>
      </c>
      <c r="C132" s="82" t="s">
        <v>12</v>
      </c>
      <c r="D132" s="47">
        <f t="shared" si="6"/>
        <v>168</v>
      </c>
      <c r="E132" s="160"/>
      <c r="F132" s="319">
        <f t="shared" si="7"/>
        <v>0</v>
      </c>
      <c r="G132" s="94"/>
    </row>
    <row r="133" spans="1:7" ht="12.75" customHeight="1">
      <c r="A133" s="33"/>
      <c r="B133" s="162" t="s">
        <v>181</v>
      </c>
      <c r="C133" s="82" t="s">
        <v>12</v>
      </c>
      <c r="D133" s="47">
        <f t="shared" si="6"/>
        <v>368</v>
      </c>
      <c r="E133" s="160"/>
      <c r="F133" s="319">
        <f t="shared" si="7"/>
        <v>0</v>
      </c>
      <c r="G133" s="94"/>
    </row>
    <row r="134" spans="1:7" ht="12.75" customHeight="1">
      <c r="A134" s="33"/>
      <c r="B134" s="162" t="s">
        <v>173</v>
      </c>
      <c r="C134" s="82" t="s">
        <v>12</v>
      </c>
      <c r="D134" s="47">
        <f t="shared" si="6"/>
        <v>0</v>
      </c>
      <c r="E134" s="160"/>
      <c r="F134" s="319">
        <f t="shared" si="7"/>
        <v>0</v>
      </c>
      <c r="G134" s="94"/>
    </row>
    <row r="135" spans="1:7" ht="12.75" customHeight="1">
      <c r="A135" s="33"/>
      <c r="B135" s="162" t="s">
        <v>175</v>
      </c>
      <c r="C135" s="82" t="s">
        <v>12</v>
      </c>
      <c r="D135" s="47">
        <f t="shared" si="6"/>
        <v>0</v>
      </c>
      <c r="E135" s="160"/>
      <c r="F135" s="319">
        <f t="shared" si="7"/>
        <v>0</v>
      </c>
      <c r="G135" s="94"/>
    </row>
    <row r="136" spans="1:7" ht="12.75" customHeight="1">
      <c r="A136" s="33"/>
      <c r="B136" s="162" t="s">
        <v>174</v>
      </c>
      <c r="C136" s="82" t="s">
        <v>12</v>
      </c>
      <c r="D136" s="47">
        <f t="shared" si="6"/>
        <v>0</v>
      </c>
      <c r="E136" s="160"/>
      <c r="F136" s="319">
        <f t="shared" si="7"/>
        <v>0</v>
      </c>
      <c r="G136" s="94"/>
    </row>
    <row r="137" spans="1:7" ht="12.75" customHeight="1">
      <c r="A137" s="33"/>
      <c r="B137" s="162"/>
      <c r="C137" s="82"/>
      <c r="D137" s="47"/>
      <c r="E137" s="160"/>
      <c r="F137" s="319"/>
      <c r="G137" s="94"/>
    </row>
    <row r="138" spans="1:7" ht="12.75" customHeight="1">
      <c r="A138" s="33"/>
      <c r="B138" s="162" t="s">
        <v>177</v>
      </c>
      <c r="C138" s="82"/>
      <c r="D138" s="47"/>
      <c r="E138" s="160"/>
      <c r="F138" s="319"/>
      <c r="G138" s="94"/>
    </row>
    <row r="139" spans="1:7" ht="12.75" customHeight="1">
      <c r="A139" s="33"/>
      <c r="B139" s="162" t="s">
        <v>178</v>
      </c>
      <c r="C139" s="82" t="s">
        <v>12</v>
      </c>
      <c r="D139" s="47">
        <f t="shared" si="6"/>
        <v>240</v>
      </c>
      <c r="E139" s="160"/>
      <c r="F139" s="319">
        <f t="shared" si="7"/>
        <v>0</v>
      </c>
      <c r="G139" s="94"/>
    </row>
    <row r="140" spans="1:7" ht="12.75" customHeight="1">
      <c r="A140" s="33"/>
      <c r="B140" s="162" t="s">
        <v>179</v>
      </c>
      <c r="C140" s="82" t="s">
        <v>12</v>
      </c>
      <c r="D140" s="47">
        <f t="shared" si="6"/>
        <v>292</v>
      </c>
      <c r="E140" s="160"/>
      <c r="F140" s="319">
        <f t="shared" si="7"/>
        <v>0</v>
      </c>
      <c r="G140" s="94"/>
    </row>
    <row r="141" spans="1:7" ht="12.75" customHeight="1">
      <c r="A141" s="33"/>
      <c r="B141" s="162"/>
      <c r="C141" s="82"/>
      <c r="D141" s="47"/>
      <c r="E141" s="160"/>
      <c r="F141" s="319"/>
      <c r="G141" s="94"/>
    </row>
    <row r="142" spans="1:7" ht="12.75" customHeight="1">
      <c r="A142" s="33"/>
      <c r="B142" s="162" t="s">
        <v>176</v>
      </c>
      <c r="C142" s="82"/>
      <c r="D142" s="47"/>
      <c r="E142" s="160"/>
      <c r="F142" s="319"/>
      <c r="G142" s="94"/>
    </row>
    <row r="143" spans="1:7" ht="12.75" customHeight="1">
      <c r="A143" s="33"/>
      <c r="B143" s="162" t="s">
        <v>180</v>
      </c>
      <c r="C143" s="82" t="s">
        <v>12</v>
      </c>
      <c r="D143" s="47">
        <f t="shared" si="6"/>
        <v>0</v>
      </c>
      <c r="E143" s="160"/>
      <c r="F143" s="319">
        <f t="shared" si="7"/>
        <v>0</v>
      </c>
      <c r="G143" s="94"/>
    </row>
    <row r="144" spans="1:7" ht="15">
      <c r="A144" s="33"/>
      <c r="B144" s="288" t="s">
        <v>20</v>
      </c>
      <c r="C144" s="295" t="s">
        <v>12</v>
      </c>
      <c r="D144" s="290">
        <f>SUM(D130:D143)</f>
        <v>2684</v>
      </c>
      <c r="E144" s="291"/>
      <c r="F144" s="509"/>
      <c r="G144" s="94"/>
    </row>
    <row r="145" spans="1:7" ht="12.75" customHeight="1">
      <c r="A145" s="33"/>
      <c r="B145" s="52"/>
      <c r="C145" s="82"/>
      <c r="D145" s="103"/>
      <c r="E145" s="107"/>
      <c r="F145" s="306"/>
      <c r="G145" s="94"/>
    </row>
    <row r="146" spans="1:7" ht="63.75">
      <c r="A146" s="33">
        <f>+A127+1</f>
        <v>8</v>
      </c>
      <c r="B146" s="52" t="s">
        <v>63</v>
      </c>
      <c r="C146" s="140"/>
      <c r="D146" s="107"/>
      <c r="E146" s="103"/>
      <c r="F146" s="306"/>
      <c r="G146" s="94"/>
    </row>
    <row r="147" spans="1:7" ht="12.75" customHeight="1">
      <c r="A147" s="33"/>
      <c r="B147" s="45"/>
      <c r="C147" s="82"/>
      <c r="D147" s="107"/>
      <c r="E147" s="107"/>
      <c r="F147" s="306"/>
      <c r="G147" s="94"/>
    </row>
    <row r="148" spans="1:7" ht="12.75" customHeight="1">
      <c r="A148" s="33"/>
      <c r="B148" s="45" t="s">
        <v>169</v>
      </c>
      <c r="C148" s="82"/>
      <c r="E148" s="107"/>
      <c r="F148" s="306"/>
      <c r="G148" s="94"/>
    </row>
    <row r="149" spans="1:7" ht="12.75" customHeight="1">
      <c r="A149" s="33"/>
      <c r="B149" s="52" t="s">
        <v>170</v>
      </c>
      <c r="C149" s="82" t="s">
        <v>12</v>
      </c>
      <c r="D149" s="47">
        <f>+D130</f>
        <v>1608</v>
      </c>
      <c r="E149" s="160"/>
      <c r="F149" s="319">
        <f>D149*E149</f>
        <v>0</v>
      </c>
      <c r="G149" s="94"/>
    </row>
    <row r="150" spans="1:7" ht="12.75" customHeight="1">
      <c r="A150" s="33"/>
      <c r="B150" s="162" t="s">
        <v>171</v>
      </c>
      <c r="C150" s="82" t="s">
        <v>12</v>
      </c>
      <c r="D150" s="47">
        <f t="shared" ref="D150:D162" si="8">+D131</f>
        <v>8</v>
      </c>
      <c r="E150" s="160"/>
      <c r="F150" s="319">
        <f t="shared" ref="F150:F162" si="9">D150*E150</f>
        <v>0</v>
      </c>
      <c r="G150" s="94"/>
    </row>
    <row r="151" spans="1:7" ht="12.75" customHeight="1">
      <c r="A151" s="33"/>
      <c r="B151" s="162" t="s">
        <v>172</v>
      </c>
      <c r="C151" s="82" t="s">
        <v>12</v>
      </c>
      <c r="D151" s="47">
        <f t="shared" si="8"/>
        <v>168</v>
      </c>
      <c r="E151" s="160"/>
      <c r="F151" s="319">
        <f t="shared" si="9"/>
        <v>0</v>
      </c>
      <c r="G151" s="94"/>
    </row>
    <row r="152" spans="1:7" ht="12.75" customHeight="1">
      <c r="A152" s="33"/>
      <c r="B152" s="162" t="s">
        <v>181</v>
      </c>
      <c r="C152" s="82" t="s">
        <v>12</v>
      </c>
      <c r="D152" s="47">
        <f t="shared" si="8"/>
        <v>368</v>
      </c>
      <c r="E152" s="160"/>
      <c r="F152" s="319">
        <f t="shared" si="9"/>
        <v>0</v>
      </c>
      <c r="G152" s="94"/>
    </row>
    <row r="153" spans="1:7" ht="12.75" customHeight="1">
      <c r="A153" s="33"/>
      <c r="B153" s="162" t="s">
        <v>173</v>
      </c>
      <c r="C153" s="82" t="s">
        <v>12</v>
      </c>
      <c r="D153" s="47">
        <f t="shared" si="8"/>
        <v>0</v>
      </c>
      <c r="E153" s="160"/>
      <c r="F153" s="319">
        <f t="shared" si="9"/>
        <v>0</v>
      </c>
      <c r="G153" s="94"/>
    </row>
    <row r="154" spans="1:7" ht="12.75" customHeight="1">
      <c r="A154" s="33"/>
      <c r="B154" s="162" t="s">
        <v>175</v>
      </c>
      <c r="C154" s="82" t="s">
        <v>12</v>
      </c>
      <c r="D154" s="47">
        <f t="shared" si="8"/>
        <v>0</v>
      </c>
      <c r="E154" s="160"/>
      <c r="F154" s="319">
        <f t="shared" si="9"/>
        <v>0</v>
      </c>
      <c r="G154" s="94"/>
    </row>
    <row r="155" spans="1:7" ht="12.75" customHeight="1">
      <c r="A155" s="33"/>
      <c r="B155" s="162" t="s">
        <v>174</v>
      </c>
      <c r="C155" s="82" t="s">
        <v>12</v>
      </c>
      <c r="D155" s="47">
        <f t="shared" si="8"/>
        <v>0</v>
      </c>
      <c r="E155" s="160"/>
      <c r="F155" s="319">
        <f t="shared" si="9"/>
        <v>0</v>
      </c>
      <c r="G155" s="94"/>
    </row>
    <row r="156" spans="1:7" ht="12.75" customHeight="1">
      <c r="A156" s="33"/>
      <c r="B156" s="162"/>
      <c r="C156" s="82"/>
      <c r="D156" s="47"/>
      <c r="E156" s="160"/>
      <c r="F156" s="319"/>
      <c r="G156" s="94"/>
    </row>
    <row r="157" spans="1:7" ht="12.75" customHeight="1">
      <c r="A157" s="33"/>
      <c r="B157" s="162" t="s">
        <v>177</v>
      </c>
      <c r="C157" s="82"/>
      <c r="D157" s="47"/>
      <c r="E157" s="160"/>
      <c r="F157" s="319"/>
      <c r="G157" s="94"/>
    </row>
    <row r="158" spans="1:7" ht="12.75" customHeight="1">
      <c r="A158" s="33"/>
      <c r="B158" s="162" t="s">
        <v>178</v>
      </c>
      <c r="C158" s="82" t="s">
        <v>12</v>
      </c>
      <c r="D158" s="47">
        <f t="shared" si="8"/>
        <v>240</v>
      </c>
      <c r="E158" s="160"/>
      <c r="F158" s="319">
        <f t="shared" si="9"/>
        <v>0</v>
      </c>
      <c r="G158" s="94"/>
    </row>
    <row r="159" spans="1:7" ht="12.75" customHeight="1">
      <c r="A159" s="33"/>
      <c r="B159" s="162" t="s">
        <v>179</v>
      </c>
      <c r="C159" s="82" t="s">
        <v>12</v>
      </c>
      <c r="D159" s="47">
        <f t="shared" si="8"/>
        <v>292</v>
      </c>
      <c r="E159" s="160"/>
      <c r="F159" s="319">
        <f t="shared" si="9"/>
        <v>0</v>
      </c>
      <c r="G159" s="94"/>
    </row>
    <row r="160" spans="1:7" ht="12.75" customHeight="1">
      <c r="A160" s="33"/>
      <c r="B160" s="162"/>
      <c r="C160" s="82"/>
      <c r="D160" s="47"/>
      <c r="E160" s="160"/>
      <c r="F160" s="319"/>
      <c r="G160" s="94"/>
    </row>
    <row r="161" spans="1:7" ht="12.75" customHeight="1">
      <c r="A161" s="33"/>
      <c r="B161" s="162" t="s">
        <v>176</v>
      </c>
      <c r="C161" s="82"/>
      <c r="D161" s="47"/>
      <c r="E161" s="160"/>
      <c r="F161" s="319"/>
      <c r="G161" s="94"/>
    </row>
    <row r="162" spans="1:7" ht="12.75" customHeight="1">
      <c r="A162" s="33"/>
      <c r="B162" s="162" t="s">
        <v>180</v>
      </c>
      <c r="C162" s="82" t="s">
        <v>12</v>
      </c>
      <c r="D162" s="47">
        <f t="shared" si="8"/>
        <v>0</v>
      </c>
      <c r="E162" s="160"/>
      <c r="F162" s="319">
        <f t="shared" si="9"/>
        <v>0</v>
      </c>
      <c r="G162" s="94"/>
    </row>
    <row r="163" spans="1:7" ht="15">
      <c r="A163" s="33"/>
      <c r="B163" s="288" t="s">
        <v>20</v>
      </c>
      <c r="C163" s="295" t="s">
        <v>12</v>
      </c>
      <c r="D163" s="290">
        <f>SUM(D149:D162)</f>
        <v>2684</v>
      </c>
      <c r="E163" s="291"/>
      <c r="F163" s="509"/>
      <c r="G163" s="157"/>
    </row>
    <row r="164" spans="1:7" ht="12.75" customHeight="1">
      <c r="A164" s="33"/>
      <c r="B164" s="52"/>
      <c r="C164" s="82"/>
      <c r="D164" s="103"/>
      <c r="E164" s="107"/>
      <c r="F164" s="306"/>
      <c r="G164" s="141"/>
    </row>
    <row r="165" spans="1:7" ht="38.25">
      <c r="A165" s="33">
        <f>+A146+1</f>
        <v>9</v>
      </c>
      <c r="B165" s="52" t="s">
        <v>64</v>
      </c>
      <c r="C165" s="54"/>
      <c r="D165" s="96"/>
      <c r="E165" s="44"/>
      <c r="F165" s="157"/>
      <c r="G165" s="141"/>
    </row>
    <row r="166" spans="1:7" ht="12.75" customHeight="1">
      <c r="A166" s="33"/>
      <c r="B166" s="45"/>
      <c r="C166" s="82"/>
      <c r="D166" s="107"/>
      <c r="E166" s="107"/>
      <c r="F166" s="306"/>
      <c r="G166" s="141"/>
    </row>
    <row r="167" spans="1:7" ht="12.75" customHeight="1">
      <c r="A167" s="33"/>
      <c r="B167" s="45" t="s">
        <v>169</v>
      </c>
      <c r="C167" s="82"/>
      <c r="E167" s="107"/>
      <c r="F167" s="306"/>
      <c r="G167" s="141"/>
    </row>
    <row r="168" spans="1:7" ht="12.75" customHeight="1">
      <c r="A168" s="33"/>
      <c r="B168" s="52" t="s">
        <v>170</v>
      </c>
      <c r="C168" s="82" t="s">
        <v>12</v>
      </c>
      <c r="D168" s="47">
        <f>+'fekalna osnovni podatki'!E11</f>
        <v>402</v>
      </c>
      <c r="E168" s="160"/>
      <c r="F168" s="319">
        <f>D168*E168</f>
        <v>0</v>
      </c>
      <c r="G168" s="141"/>
    </row>
    <row r="169" spans="1:7" ht="12.75" customHeight="1">
      <c r="A169" s="33"/>
      <c r="B169" s="162" t="s">
        <v>171</v>
      </c>
      <c r="C169" s="82" t="s">
        <v>12</v>
      </c>
      <c r="D169" s="47">
        <f>+'fekalna osnovni podatki'!E12</f>
        <v>2</v>
      </c>
      <c r="E169" s="160"/>
      <c r="F169" s="319">
        <f t="shared" ref="F169:F181" si="10">D169*E169</f>
        <v>0</v>
      </c>
      <c r="G169" s="141"/>
    </row>
    <row r="170" spans="1:7" ht="12.75" customHeight="1">
      <c r="A170" s="33"/>
      <c r="B170" s="162" t="s">
        <v>172</v>
      </c>
      <c r="C170" s="82" t="s">
        <v>12</v>
      </c>
      <c r="D170" s="47">
        <f>+'fekalna osnovni podatki'!E13</f>
        <v>42</v>
      </c>
      <c r="E170" s="160"/>
      <c r="F170" s="319">
        <f t="shared" si="10"/>
        <v>0</v>
      </c>
      <c r="G170" s="141"/>
    </row>
    <row r="171" spans="1:7" ht="12.75" customHeight="1">
      <c r="A171" s="33"/>
      <c r="B171" s="162" t="s">
        <v>181</v>
      </c>
      <c r="C171" s="82" t="s">
        <v>12</v>
      </c>
      <c r="D171" s="47">
        <f>+'fekalna osnovni podatki'!E14</f>
        <v>92</v>
      </c>
      <c r="E171" s="160"/>
      <c r="F171" s="319">
        <f t="shared" si="10"/>
        <v>0</v>
      </c>
      <c r="G171" s="141"/>
    </row>
    <row r="172" spans="1:7" ht="12.75" customHeight="1">
      <c r="A172" s="33"/>
      <c r="B172" s="162" t="s">
        <v>173</v>
      </c>
      <c r="C172" s="82" t="s">
        <v>12</v>
      </c>
      <c r="D172" s="47">
        <f>+'fekalna osnovni podatki'!E15</f>
        <v>0</v>
      </c>
      <c r="E172" s="160"/>
      <c r="F172" s="319">
        <f t="shared" si="10"/>
        <v>0</v>
      </c>
      <c r="G172" s="141"/>
    </row>
    <row r="173" spans="1:7" ht="12.75" customHeight="1">
      <c r="A173" s="33"/>
      <c r="B173" s="162" t="s">
        <v>175</v>
      </c>
      <c r="C173" s="82" t="s">
        <v>12</v>
      </c>
      <c r="D173" s="47">
        <f>+'fekalna osnovni podatki'!E16</f>
        <v>0</v>
      </c>
      <c r="E173" s="160"/>
      <c r="F173" s="319">
        <f t="shared" si="10"/>
        <v>0</v>
      </c>
      <c r="G173" s="141"/>
    </row>
    <row r="174" spans="1:7" ht="12.75" customHeight="1">
      <c r="A174" s="33"/>
      <c r="B174" s="162" t="s">
        <v>174</v>
      </c>
      <c r="C174" s="82" t="s">
        <v>12</v>
      </c>
      <c r="D174" s="47">
        <f>+'fekalna osnovni podatki'!E17</f>
        <v>0</v>
      </c>
      <c r="E174" s="160"/>
      <c r="F174" s="319">
        <f t="shared" si="10"/>
        <v>0</v>
      </c>
      <c r="G174" s="141"/>
    </row>
    <row r="175" spans="1:7" ht="12.75" customHeight="1">
      <c r="A175" s="33"/>
      <c r="B175" s="162"/>
      <c r="C175" s="82"/>
      <c r="D175" s="47"/>
      <c r="E175" s="160"/>
      <c r="F175" s="319"/>
      <c r="G175" s="141"/>
    </row>
    <row r="176" spans="1:7" ht="12.75" customHeight="1">
      <c r="A176" s="33"/>
      <c r="B176" s="162" t="s">
        <v>177</v>
      </c>
      <c r="C176" s="82"/>
      <c r="D176" s="47"/>
      <c r="E176" s="160"/>
      <c r="F176" s="319"/>
      <c r="G176" s="141"/>
    </row>
    <row r="177" spans="1:7" ht="12.75" customHeight="1">
      <c r="A177" s="33"/>
      <c r="B177" s="162" t="s">
        <v>178</v>
      </c>
      <c r="C177" s="82" t="s">
        <v>12</v>
      </c>
      <c r="D177" s="47">
        <f>+'fekalna osnovni podatki'!E20</f>
        <v>60</v>
      </c>
      <c r="E177" s="160"/>
      <c r="F177" s="319">
        <f t="shared" si="10"/>
        <v>0</v>
      </c>
      <c r="G177" s="102"/>
    </row>
    <row r="178" spans="1:7" ht="12.75" customHeight="1">
      <c r="A178" s="33"/>
      <c r="B178" s="162" t="s">
        <v>179</v>
      </c>
      <c r="C178" s="82" t="s">
        <v>12</v>
      </c>
      <c r="D178" s="47">
        <f>+'fekalna osnovni podatki'!E21</f>
        <v>73</v>
      </c>
      <c r="E178" s="160"/>
      <c r="F178" s="319">
        <f t="shared" si="10"/>
        <v>0</v>
      </c>
      <c r="G178" s="141"/>
    </row>
    <row r="179" spans="1:7" ht="12.75" customHeight="1">
      <c r="A179" s="33"/>
      <c r="B179" s="162"/>
      <c r="C179" s="82"/>
      <c r="D179" s="47"/>
      <c r="E179" s="160"/>
      <c r="F179" s="319"/>
      <c r="G179" s="141"/>
    </row>
    <row r="180" spans="1:7" ht="12.75" customHeight="1">
      <c r="A180" s="33"/>
      <c r="B180" s="162" t="s">
        <v>176</v>
      </c>
      <c r="C180" s="82"/>
      <c r="D180" s="47"/>
      <c r="E180" s="160"/>
      <c r="F180" s="319"/>
      <c r="G180" s="141"/>
    </row>
    <row r="181" spans="1:7" ht="12.75" customHeight="1">
      <c r="A181" s="33"/>
      <c r="B181" s="162" t="s">
        <v>180</v>
      </c>
      <c r="C181" s="82" t="s">
        <v>12</v>
      </c>
      <c r="D181" s="47">
        <f>+'fekalna osnovni podatki'!E24</f>
        <v>0</v>
      </c>
      <c r="E181" s="160"/>
      <c r="F181" s="319">
        <f t="shared" si="10"/>
        <v>0</v>
      </c>
      <c r="G181" s="102"/>
    </row>
    <row r="182" spans="1:7" ht="12.75" customHeight="1">
      <c r="A182" s="33"/>
      <c r="B182" s="288" t="s">
        <v>20</v>
      </c>
      <c r="C182" s="295" t="s">
        <v>12</v>
      </c>
      <c r="D182" s="290">
        <f>SUM(D168:D181)</f>
        <v>671</v>
      </c>
      <c r="E182" s="291"/>
      <c r="F182" s="509"/>
      <c r="G182" s="95"/>
    </row>
    <row r="183" spans="1:7" ht="12.75" customHeight="1">
      <c r="A183" s="33"/>
      <c r="B183" s="52"/>
      <c r="C183" s="85"/>
      <c r="D183" s="80"/>
      <c r="E183" s="106"/>
      <c r="F183" s="308"/>
      <c r="G183" s="98"/>
    </row>
    <row r="184" spans="1:7" ht="12.75" customHeight="1">
      <c r="A184" s="33"/>
      <c r="B184" s="20"/>
      <c r="C184" s="82"/>
      <c r="D184" s="107"/>
      <c r="E184" s="108"/>
      <c r="F184" s="307"/>
      <c r="G184" s="95"/>
    </row>
    <row r="185" spans="1:7" ht="12.75" customHeight="1">
      <c r="A185" s="33"/>
      <c r="B185" s="20" t="s">
        <v>86</v>
      </c>
      <c r="C185" s="82"/>
      <c r="D185" s="107"/>
      <c r="E185" s="108"/>
      <c r="F185" s="307"/>
      <c r="G185" s="95"/>
    </row>
    <row r="186" spans="1:7" ht="12.75" customHeight="1">
      <c r="A186" s="33"/>
      <c r="B186" s="186"/>
      <c r="C186" s="82"/>
      <c r="D186" s="103"/>
      <c r="E186" s="104"/>
      <c r="F186" s="105"/>
      <c r="G186" s="95"/>
    </row>
    <row r="187" spans="1:7" ht="12.75" customHeight="1">
      <c r="A187" s="33"/>
      <c r="B187" s="45" t="s">
        <v>169</v>
      </c>
      <c r="C187" s="82"/>
      <c r="D187" s="107"/>
      <c r="E187" s="107"/>
      <c r="F187" s="306"/>
      <c r="G187" s="95"/>
    </row>
    <row r="188" spans="1:7" ht="12.75" customHeight="1">
      <c r="A188" s="33"/>
      <c r="B188" s="334" t="s">
        <v>170</v>
      </c>
      <c r="C188" s="85"/>
      <c r="D188" s="103"/>
      <c r="E188" s="101"/>
      <c r="F188" s="319">
        <f>+F16+F35+F54+F73+F92+F111+F130+F149+F168</f>
        <v>0</v>
      </c>
      <c r="G188" s="95"/>
    </row>
    <row r="189" spans="1:7" ht="12.75" customHeight="1">
      <c r="A189" s="33"/>
      <c r="B189" s="315" t="s">
        <v>171</v>
      </c>
      <c r="C189" s="85"/>
      <c r="D189" s="103"/>
      <c r="E189" s="101"/>
      <c r="F189" s="319">
        <f t="shared" ref="F189:F201" si="11">+F17+F36+F55+F74+F93+F112+F131+F150+F169</f>
        <v>0</v>
      </c>
      <c r="G189" s="95"/>
    </row>
    <row r="190" spans="1:7" ht="12.75" customHeight="1">
      <c r="A190" s="33"/>
      <c r="B190" s="315" t="s">
        <v>172</v>
      </c>
      <c r="C190" s="85"/>
      <c r="D190" s="103"/>
      <c r="E190" s="101"/>
      <c r="F190" s="319">
        <f t="shared" si="11"/>
        <v>0</v>
      </c>
      <c r="G190" s="95"/>
    </row>
    <row r="191" spans="1:7" ht="12.75" customHeight="1">
      <c r="A191" s="33"/>
      <c r="B191" s="315" t="s">
        <v>181</v>
      </c>
      <c r="C191" s="85"/>
      <c r="D191" s="103"/>
      <c r="E191" s="101"/>
      <c r="F191" s="319">
        <f t="shared" si="11"/>
        <v>0</v>
      </c>
      <c r="G191" s="95"/>
    </row>
    <row r="192" spans="1:7" ht="12.75" customHeight="1">
      <c r="A192" s="33"/>
      <c r="B192" s="315" t="s">
        <v>173</v>
      </c>
      <c r="C192" s="85"/>
      <c r="D192" s="103"/>
      <c r="E192" s="101"/>
      <c r="F192" s="319">
        <f t="shared" si="11"/>
        <v>0</v>
      </c>
      <c r="G192" s="95"/>
    </row>
    <row r="193" spans="1:7" ht="12.75" customHeight="1">
      <c r="A193" s="33"/>
      <c r="B193" s="315" t="s">
        <v>175</v>
      </c>
      <c r="C193" s="85"/>
      <c r="D193" s="103"/>
      <c r="E193" s="160"/>
      <c r="F193" s="319">
        <f t="shared" si="11"/>
        <v>0</v>
      </c>
      <c r="G193" s="95"/>
    </row>
    <row r="194" spans="1:7" ht="12.75" customHeight="1">
      <c r="A194" s="33"/>
      <c r="B194" s="315" t="s">
        <v>174</v>
      </c>
      <c r="C194" s="85"/>
      <c r="D194" s="103"/>
      <c r="E194" s="160"/>
      <c r="F194" s="319">
        <f t="shared" si="11"/>
        <v>0</v>
      </c>
      <c r="G194" s="95"/>
    </row>
    <row r="195" spans="1:7" ht="12.75" customHeight="1">
      <c r="A195" s="33"/>
      <c r="B195" s="315"/>
      <c r="C195" s="85"/>
      <c r="D195" s="103"/>
      <c r="E195" s="160"/>
      <c r="F195" s="319"/>
      <c r="G195" s="95"/>
    </row>
    <row r="196" spans="1:7" ht="12.75" customHeight="1">
      <c r="A196" s="33"/>
      <c r="B196" s="315" t="s">
        <v>177</v>
      </c>
      <c r="C196" s="85"/>
      <c r="D196" s="103"/>
      <c r="E196" s="160"/>
      <c r="F196" s="319"/>
      <c r="G196" s="94"/>
    </row>
    <row r="197" spans="1:7" ht="15">
      <c r="A197" s="33"/>
      <c r="B197" s="315" t="s">
        <v>178</v>
      </c>
      <c r="C197" s="85"/>
      <c r="D197" s="103"/>
      <c r="E197" s="160"/>
      <c r="F197" s="319">
        <f t="shared" si="11"/>
        <v>0</v>
      </c>
      <c r="G197" s="165"/>
    </row>
    <row r="198" spans="1:7" s="296" customFormat="1" ht="12.75" customHeight="1">
      <c r="A198" s="333"/>
      <c r="B198" s="315" t="s">
        <v>179</v>
      </c>
      <c r="C198" s="87"/>
      <c r="D198" s="309"/>
      <c r="E198" s="309"/>
      <c r="F198" s="319">
        <f t="shared" si="11"/>
        <v>0</v>
      </c>
      <c r="G198" s="306"/>
    </row>
    <row r="199" spans="1:7" s="296" customFormat="1" ht="12.75" customHeight="1">
      <c r="A199" s="333"/>
      <c r="B199" s="315"/>
      <c r="C199" s="305"/>
      <c r="D199" s="309"/>
      <c r="E199" s="309"/>
      <c r="F199" s="319"/>
      <c r="G199" s="306"/>
    </row>
    <row r="200" spans="1:7" s="296" customFormat="1" ht="12.75" customHeight="1">
      <c r="A200" s="333"/>
      <c r="B200" s="315" t="s">
        <v>176</v>
      </c>
      <c r="C200" s="305"/>
      <c r="D200" s="309"/>
      <c r="E200" s="309"/>
      <c r="F200" s="319"/>
      <c r="G200" s="306"/>
    </row>
    <row r="201" spans="1:7" s="296" customFormat="1" ht="15">
      <c r="A201" s="333"/>
      <c r="B201" s="315" t="s">
        <v>180</v>
      </c>
      <c r="C201" s="305"/>
      <c r="D201" s="309"/>
      <c r="E201" s="309"/>
      <c r="F201" s="319">
        <f t="shared" si="11"/>
        <v>0</v>
      </c>
      <c r="G201" s="306"/>
    </row>
    <row r="202" spans="1:7" ht="12.75" customHeight="1">
      <c r="A202" s="33"/>
      <c r="B202" s="52"/>
      <c r="C202" s="56"/>
      <c r="D202" s="107"/>
      <c r="E202" s="107"/>
      <c r="F202" s="306"/>
      <c r="G202" s="94"/>
    </row>
    <row r="203" spans="1:7" ht="12.75" customHeight="1" thickBot="1">
      <c r="A203" s="243" t="s">
        <v>59</v>
      </c>
      <c r="B203" s="248" t="s">
        <v>58</v>
      </c>
      <c r="C203" s="245"/>
      <c r="D203" s="246"/>
      <c r="E203" s="76" t="s">
        <v>54</v>
      </c>
      <c r="F203" s="76">
        <f>SUM(F185:F202)</f>
        <v>0</v>
      </c>
      <c r="G203" s="94"/>
    </row>
    <row r="204" spans="1:7" ht="12.75" customHeight="1" thickTop="1">
      <c r="A204" s="33"/>
      <c r="B204" s="20"/>
      <c r="C204" s="87"/>
      <c r="D204" s="107"/>
      <c r="E204" s="107"/>
      <c r="F204" s="306"/>
      <c r="G204" s="94"/>
    </row>
    <row r="205" spans="1:7" ht="12.75" customHeight="1">
      <c r="A205" s="33"/>
      <c r="B205" s="20"/>
      <c r="C205" s="87"/>
      <c r="D205" s="107"/>
      <c r="E205" s="107"/>
      <c r="F205" s="306"/>
      <c r="G205" s="94"/>
    </row>
    <row r="206" spans="1:7" ht="12.75" customHeight="1">
      <c r="A206" s="33"/>
      <c r="B206" s="20"/>
      <c r="C206" s="82"/>
      <c r="D206" s="107"/>
      <c r="E206" s="107"/>
      <c r="F206" s="306"/>
      <c r="G206" s="94"/>
    </row>
    <row r="207" spans="1:7" ht="12.75" customHeight="1">
      <c r="A207" s="33"/>
      <c r="B207" s="41"/>
      <c r="C207" s="82"/>
      <c r="D207" s="107"/>
      <c r="E207" s="107"/>
      <c r="F207" s="306"/>
      <c r="G207" s="94"/>
    </row>
    <row r="208" spans="1:7" ht="15">
      <c r="A208" s="33"/>
      <c r="B208" s="41"/>
      <c r="C208" s="82"/>
      <c r="D208" s="107"/>
      <c r="E208" s="107"/>
      <c r="F208" s="306"/>
      <c r="G208" s="94"/>
    </row>
    <row r="209" spans="1:7" ht="12.75" customHeight="1">
      <c r="A209" s="33"/>
      <c r="B209" s="20"/>
      <c r="C209" s="82"/>
      <c r="D209" s="103"/>
      <c r="E209" s="107"/>
      <c r="F209" s="306"/>
    </row>
    <row r="210" spans="1:7" ht="12.75" customHeight="1">
      <c r="A210" s="33"/>
      <c r="B210" s="20"/>
      <c r="C210" s="26"/>
      <c r="D210" s="107"/>
      <c r="E210" s="107"/>
      <c r="F210" s="306"/>
      <c r="G210" s="102"/>
    </row>
    <row r="212" spans="1:7" ht="12.75" customHeight="1">
      <c r="B212" s="58"/>
      <c r="C212" s="88"/>
      <c r="D212" s="110"/>
      <c r="E212" s="106"/>
      <c r="F212" s="308"/>
      <c r="G212" s="95"/>
    </row>
    <row r="214" spans="1:7" ht="12.75" customHeight="1">
      <c r="B214" s="48"/>
      <c r="C214" s="89"/>
      <c r="D214" s="111"/>
      <c r="E214" s="112"/>
      <c r="F214" s="307"/>
    </row>
  </sheetData>
  <conditionalFormatting sqref="E16:E181">
    <cfRule type="cellIs" dxfId="4"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Zeros="0" workbookViewId="0">
      <selection activeCell="H180" sqref="H180"/>
    </sheetView>
  </sheetViews>
  <sheetFormatPr defaultRowHeight="15"/>
  <cols>
    <col min="2" max="2" width="9.42578125" customWidth="1"/>
  </cols>
  <sheetData>
    <row r="1" spans="1:7">
      <c r="B1" s="68" t="str">
        <f>+nsl!D18</f>
        <v>IZGRADNJA KANALIZACIJSKEGA SISTEMA NA OBMOČJU</v>
      </c>
    </row>
    <row r="2" spans="1:7">
      <c r="B2" s="68" t="str">
        <f>+nsl!D19</f>
        <v>AGLOMERACIJE HRVATINI - KANALIZACIJA FAJTI, BRAGETI</v>
      </c>
    </row>
    <row r="3" spans="1:7">
      <c r="B3" s="68" t="str">
        <f>+nsl!D20</f>
        <v>IN HRVATINI OB ITALIJANSKI ŠOLI</v>
      </c>
    </row>
    <row r="4" spans="1:7">
      <c r="B4" s="68">
        <f>+nsl!D21</f>
        <v>0</v>
      </c>
    </row>
    <row r="6" spans="1:7">
      <c r="B6" s="249" t="s">
        <v>146</v>
      </c>
    </row>
    <row r="8" spans="1:7" ht="15.75">
      <c r="A8" s="22"/>
      <c r="B8" s="192" t="s">
        <v>106</v>
      </c>
      <c r="C8" s="193"/>
      <c r="D8" s="194"/>
      <c r="E8" s="107"/>
      <c r="F8" s="94"/>
    </row>
    <row r="9" spans="1:7" ht="15.75">
      <c r="A9" s="22"/>
      <c r="B9" s="192"/>
      <c r="C9" s="193"/>
      <c r="D9" s="194" t="s">
        <v>20</v>
      </c>
      <c r="E9" s="107" t="s">
        <v>107</v>
      </c>
      <c r="F9" s="107" t="s">
        <v>69</v>
      </c>
      <c r="G9" s="161" t="s">
        <v>108</v>
      </c>
    </row>
    <row r="10" spans="1:7" ht="15.75">
      <c r="A10" s="22"/>
      <c r="B10" s="275" t="s">
        <v>169</v>
      </c>
      <c r="C10" s="195"/>
      <c r="D10" s="196"/>
      <c r="E10" s="107"/>
      <c r="F10" s="107"/>
      <c r="G10" s="155"/>
    </row>
    <row r="11" spans="1:7" ht="15.75">
      <c r="A11" s="22"/>
      <c r="B11" s="276" t="s">
        <v>170</v>
      </c>
      <c r="C11" s="195" t="s">
        <v>14</v>
      </c>
      <c r="D11" s="198">
        <v>402</v>
      </c>
      <c r="E11" s="107">
        <v>402</v>
      </c>
      <c r="F11" s="107"/>
      <c r="G11" s="155"/>
    </row>
    <row r="12" spans="1:7" ht="15.75">
      <c r="A12" s="22"/>
      <c r="B12" s="277" t="s">
        <v>171</v>
      </c>
      <c r="C12" s="195" t="s">
        <v>14</v>
      </c>
      <c r="D12" s="198">
        <v>90</v>
      </c>
      <c r="E12" s="107">
        <v>2</v>
      </c>
      <c r="F12" s="107">
        <v>10</v>
      </c>
      <c r="G12" s="155">
        <f t="shared" ref="G12:G24" si="0">+D12-F12-E12</f>
        <v>78</v>
      </c>
    </row>
    <row r="13" spans="1:7" ht="15.75">
      <c r="A13" s="22"/>
      <c r="B13" s="277" t="s">
        <v>172</v>
      </c>
      <c r="C13" s="195" t="s">
        <v>14</v>
      </c>
      <c r="D13" s="198">
        <v>250</v>
      </c>
      <c r="E13" s="107">
        <v>42</v>
      </c>
      <c r="F13" s="107"/>
      <c r="G13" s="155">
        <f t="shared" si="0"/>
        <v>208</v>
      </c>
    </row>
    <row r="14" spans="1:7" ht="15.75">
      <c r="A14" s="22"/>
      <c r="B14" s="277" t="s">
        <v>181</v>
      </c>
      <c r="C14" s="195" t="s">
        <v>14</v>
      </c>
      <c r="D14" s="198">
        <v>144</v>
      </c>
      <c r="E14" s="107">
        <v>92</v>
      </c>
      <c r="F14" s="107"/>
      <c r="G14" s="155">
        <f t="shared" si="0"/>
        <v>52</v>
      </c>
    </row>
    <row r="15" spans="1:7" ht="15.75">
      <c r="A15" s="22"/>
      <c r="B15" s="277" t="s">
        <v>173</v>
      </c>
      <c r="C15" s="195" t="s">
        <v>14</v>
      </c>
      <c r="D15" s="198">
        <v>591</v>
      </c>
      <c r="E15" s="107"/>
      <c r="F15" s="107">
        <v>90</v>
      </c>
      <c r="G15" s="155">
        <f t="shared" si="0"/>
        <v>501</v>
      </c>
    </row>
    <row r="16" spans="1:7" ht="15.75">
      <c r="A16" s="22"/>
      <c r="B16" s="277" t="s">
        <v>175</v>
      </c>
      <c r="C16" s="197"/>
      <c r="D16" s="198">
        <v>11</v>
      </c>
      <c r="E16" s="107"/>
      <c r="F16" s="107"/>
      <c r="G16" s="155">
        <f t="shared" si="0"/>
        <v>11</v>
      </c>
    </row>
    <row r="17" spans="1:7" ht="15.75">
      <c r="A17" s="22"/>
      <c r="B17" s="277" t="s">
        <v>174</v>
      </c>
      <c r="C17" s="195" t="s">
        <v>14</v>
      </c>
      <c r="D17" s="198">
        <v>86</v>
      </c>
      <c r="E17" s="107"/>
      <c r="F17" s="107">
        <v>86</v>
      </c>
      <c r="G17" s="155"/>
    </row>
    <row r="18" spans="1:7" ht="15.75">
      <c r="A18" s="22"/>
      <c r="B18" s="277"/>
      <c r="C18" s="195"/>
      <c r="D18" s="198"/>
      <c r="E18" s="107"/>
      <c r="F18" s="107"/>
      <c r="G18" s="155"/>
    </row>
    <row r="19" spans="1:7" ht="15.75">
      <c r="A19" s="22"/>
      <c r="B19" s="277" t="s">
        <v>177</v>
      </c>
      <c r="C19" s="195"/>
      <c r="D19" s="198"/>
      <c r="E19" s="107"/>
      <c r="F19" s="107"/>
      <c r="G19" s="155"/>
    </row>
    <row r="20" spans="1:7" ht="15.75">
      <c r="A20" s="22"/>
      <c r="B20" s="277" t="s">
        <v>178</v>
      </c>
      <c r="C20" s="195" t="s">
        <v>14</v>
      </c>
      <c r="D20" s="198">
        <v>281</v>
      </c>
      <c r="E20" s="107">
        <v>60</v>
      </c>
      <c r="F20" s="107">
        <v>10</v>
      </c>
      <c r="G20" s="155">
        <f t="shared" si="0"/>
        <v>211</v>
      </c>
    </row>
    <row r="21" spans="1:7" ht="15.75">
      <c r="A21" s="22"/>
      <c r="B21" s="277" t="s">
        <v>179</v>
      </c>
      <c r="C21" s="195" t="s">
        <v>14</v>
      </c>
      <c r="D21" s="198">
        <v>82</v>
      </c>
      <c r="E21" s="107">
        <v>73</v>
      </c>
      <c r="F21" s="107"/>
      <c r="G21" s="155">
        <f t="shared" si="0"/>
        <v>9</v>
      </c>
    </row>
    <row r="22" spans="1:7">
      <c r="B22" s="277"/>
      <c r="C22" s="278"/>
      <c r="D22" s="278"/>
      <c r="G22" s="155"/>
    </row>
    <row r="23" spans="1:7">
      <c r="B23" s="279" t="s">
        <v>176</v>
      </c>
      <c r="C23" s="278"/>
      <c r="D23" s="278"/>
      <c r="G23" s="155"/>
    </row>
    <row r="24" spans="1:7">
      <c r="B24" s="277" t="s">
        <v>180</v>
      </c>
      <c r="C24" s="195" t="s">
        <v>14</v>
      </c>
      <c r="D24" s="278">
        <v>54</v>
      </c>
      <c r="G24" s="155">
        <f t="shared" si="0"/>
        <v>54</v>
      </c>
    </row>
  </sheetData>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180"/>
  <sheetViews>
    <sheetView showZeros="0" workbookViewId="0">
      <selection activeCell="E14" sqref="E14"/>
    </sheetView>
  </sheetViews>
  <sheetFormatPr defaultRowHeight="15"/>
  <cols>
    <col min="1" max="1" width="4.7109375" style="296" customWidth="1"/>
    <col min="2" max="2" width="40.28515625" style="296" customWidth="1"/>
    <col min="3" max="3" width="6.42578125" style="313" bestFit="1" customWidth="1"/>
    <col min="4" max="4" width="10.140625" style="310" customWidth="1"/>
    <col min="5" max="5" width="12.7109375" style="311" customWidth="1"/>
    <col min="6" max="6" width="12.7109375" style="312" customWidth="1"/>
    <col min="7" max="9" width="9.140625" style="296"/>
    <col min="10" max="10" width="9.140625" style="296" customWidth="1"/>
    <col min="11" max="248" width="9.140625" style="296"/>
    <col min="249" max="249" width="4.7109375" style="296" customWidth="1"/>
    <col min="250" max="250" width="30.7109375" style="296" customWidth="1"/>
    <col min="251" max="251" width="4.7109375" style="296" customWidth="1"/>
    <col min="252" max="252" width="13.7109375" style="296" customWidth="1"/>
    <col min="253" max="255" width="12.7109375" style="296" customWidth="1"/>
    <col min="256" max="256" width="9.140625" style="296"/>
    <col min="257" max="257" width="21" style="296" customWidth="1"/>
    <col min="258" max="258" width="36.5703125" style="296" customWidth="1"/>
    <col min="259" max="504" width="9.140625" style="296"/>
    <col min="505" max="505" width="4.7109375" style="296" customWidth="1"/>
    <col min="506" max="506" width="30.7109375" style="296" customWidth="1"/>
    <col min="507" max="507" width="4.7109375" style="296" customWidth="1"/>
    <col min="508" max="508" width="13.7109375" style="296" customWidth="1"/>
    <col min="509" max="511" width="12.7109375" style="296" customWidth="1"/>
    <col min="512" max="512" width="9.140625" style="296"/>
    <col min="513" max="513" width="21" style="296" customWidth="1"/>
    <col min="514" max="514" width="36.5703125" style="296" customWidth="1"/>
    <col min="515" max="760" width="9.140625" style="296"/>
    <col min="761" max="761" width="4.7109375" style="296" customWidth="1"/>
    <col min="762" max="762" width="30.7109375" style="296" customWidth="1"/>
    <col min="763" max="763" width="4.7109375" style="296" customWidth="1"/>
    <col min="764" max="764" width="13.7109375" style="296" customWidth="1"/>
    <col min="765" max="767" width="12.7109375" style="296" customWidth="1"/>
    <col min="768" max="768" width="9.140625" style="296"/>
    <col min="769" max="769" width="21" style="296" customWidth="1"/>
    <col min="770" max="770" width="36.5703125" style="296" customWidth="1"/>
    <col min="771" max="1016" width="9.140625" style="296"/>
    <col min="1017" max="1017" width="4.7109375" style="296" customWidth="1"/>
    <col min="1018" max="1018" width="30.7109375" style="296" customWidth="1"/>
    <col min="1019" max="1019" width="4.7109375" style="296" customWidth="1"/>
    <col min="1020" max="1020" width="13.7109375" style="296" customWidth="1"/>
    <col min="1021" max="1023" width="12.7109375" style="296" customWidth="1"/>
    <col min="1024" max="1024" width="9.140625" style="296"/>
    <col min="1025" max="1025" width="21" style="296" customWidth="1"/>
    <col min="1026" max="1026" width="36.5703125" style="296" customWidth="1"/>
    <col min="1027" max="1272" width="9.140625" style="296"/>
    <col min="1273" max="1273" width="4.7109375" style="296" customWidth="1"/>
    <col min="1274" max="1274" width="30.7109375" style="296" customWidth="1"/>
    <col min="1275" max="1275" width="4.7109375" style="296" customWidth="1"/>
    <col min="1276" max="1276" width="13.7109375" style="296" customWidth="1"/>
    <col min="1277" max="1279" width="12.7109375" style="296" customWidth="1"/>
    <col min="1280" max="1280" width="9.140625" style="296"/>
    <col min="1281" max="1281" width="21" style="296" customWidth="1"/>
    <col min="1282" max="1282" width="36.5703125" style="296" customWidth="1"/>
    <col min="1283" max="1528" width="9.140625" style="296"/>
    <col min="1529" max="1529" width="4.7109375" style="296" customWidth="1"/>
    <col min="1530" max="1530" width="30.7109375" style="296" customWidth="1"/>
    <col min="1531" max="1531" width="4.7109375" style="296" customWidth="1"/>
    <col min="1532" max="1532" width="13.7109375" style="296" customWidth="1"/>
    <col min="1533" max="1535" width="12.7109375" style="296" customWidth="1"/>
    <col min="1536" max="1536" width="9.140625" style="296"/>
    <col min="1537" max="1537" width="21" style="296" customWidth="1"/>
    <col min="1538" max="1538" width="36.5703125" style="296" customWidth="1"/>
    <col min="1539" max="1784" width="9.140625" style="296"/>
    <col min="1785" max="1785" width="4.7109375" style="296" customWidth="1"/>
    <col min="1786" max="1786" width="30.7109375" style="296" customWidth="1"/>
    <col min="1787" max="1787" width="4.7109375" style="296" customWidth="1"/>
    <col min="1788" max="1788" width="13.7109375" style="296" customWidth="1"/>
    <col min="1789" max="1791" width="12.7109375" style="296" customWidth="1"/>
    <col min="1792" max="1792" width="9.140625" style="296"/>
    <col min="1793" max="1793" width="21" style="296" customWidth="1"/>
    <col min="1794" max="1794" width="36.5703125" style="296" customWidth="1"/>
    <col min="1795" max="2040" width="9.140625" style="296"/>
    <col min="2041" max="2041" width="4.7109375" style="296" customWidth="1"/>
    <col min="2042" max="2042" width="30.7109375" style="296" customWidth="1"/>
    <col min="2043" max="2043" width="4.7109375" style="296" customWidth="1"/>
    <col min="2044" max="2044" width="13.7109375" style="296" customWidth="1"/>
    <col min="2045" max="2047" width="12.7109375" style="296" customWidth="1"/>
    <col min="2048" max="2048" width="9.140625" style="296"/>
    <col min="2049" max="2049" width="21" style="296" customWidth="1"/>
    <col min="2050" max="2050" width="36.5703125" style="296" customWidth="1"/>
    <col min="2051" max="2296" width="9.140625" style="296"/>
    <col min="2297" max="2297" width="4.7109375" style="296" customWidth="1"/>
    <col min="2298" max="2298" width="30.7109375" style="296" customWidth="1"/>
    <col min="2299" max="2299" width="4.7109375" style="296" customWidth="1"/>
    <col min="2300" max="2300" width="13.7109375" style="296" customWidth="1"/>
    <col min="2301" max="2303" width="12.7109375" style="296" customWidth="1"/>
    <col min="2304" max="2304" width="9.140625" style="296"/>
    <col min="2305" max="2305" width="21" style="296" customWidth="1"/>
    <col min="2306" max="2306" width="36.5703125" style="296" customWidth="1"/>
    <col min="2307" max="2552" width="9.140625" style="296"/>
    <col min="2553" max="2553" width="4.7109375" style="296" customWidth="1"/>
    <col min="2554" max="2554" width="30.7109375" style="296" customWidth="1"/>
    <col min="2555" max="2555" width="4.7109375" style="296" customWidth="1"/>
    <col min="2556" max="2556" width="13.7109375" style="296" customWidth="1"/>
    <col min="2557" max="2559" width="12.7109375" style="296" customWidth="1"/>
    <col min="2560" max="2560" width="9.140625" style="296"/>
    <col min="2561" max="2561" width="21" style="296" customWidth="1"/>
    <col min="2562" max="2562" width="36.5703125" style="296" customWidth="1"/>
    <col min="2563" max="2808" width="9.140625" style="296"/>
    <col min="2809" max="2809" width="4.7109375" style="296" customWidth="1"/>
    <col min="2810" max="2810" width="30.7109375" style="296" customWidth="1"/>
    <col min="2811" max="2811" width="4.7109375" style="296" customWidth="1"/>
    <col min="2812" max="2812" width="13.7109375" style="296" customWidth="1"/>
    <col min="2813" max="2815" width="12.7109375" style="296" customWidth="1"/>
    <col min="2816" max="2816" width="9.140625" style="296"/>
    <col min="2817" max="2817" width="21" style="296" customWidth="1"/>
    <col min="2818" max="2818" width="36.5703125" style="296" customWidth="1"/>
    <col min="2819" max="3064" width="9.140625" style="296"/>
    <col min="3065" max="3065" width="4.7109375" style="296" customWidth="1"/>
    <col min="3066" max="3066" width="30.7109375" style="296" customWidth="1"/>
    <col min="3067" max="3067" width="4.7109375" style="296" customWidth="1"/>
    <col min="3068" max="3068" width="13.7109375" style="296" customWidth="1"/>
    <col min="3069" max="3071" width="12.7109375" style="296" customWidth="1"/>
    <col min="3072" max="3072" width="9.140625" style="296"/>
    <col min="3073" max="3073" width="21" style="296" customWidth="1"/>
    <col min="3074" max="3074" width="36.5703125" style="296" customWidth="1"/>
    <col min="3075" max="3320" width="9.140625" style="296"/>
    <col min="3321" max="3321" width="4.7109375" style="296" customWidth="1"/>
    <col min="3322" max="3322" width="30.7109375" style="296" customWidth="1"/>
    <col min="3323" max="3323" width="4.7109375" style="296" customWidth="1"/>
    <col min="3324" max="3324" width="13.7109375" style="296" customWidth="1"/>
    <col min="3325" max="3327" width="12.7109375" style="296" customWidth="1"/>
    <col min="3328" max="3328" width="9.140625" style="296"/>
    <col min="3329" max="3329" width="21" style="296" customWidth="1"/>
    <col min="3330" max="3330" width="36.5703125" style="296" customWidth="1"/>
    <col min="3331" max="3576" width="9.140625" style="296"/>
    <col min="3577" max="3577" width="4.7109375" style="296" customWidth="1"/>
    <col min="3578" max="3578" width="30.7109375" style="296" customWidth="1"/>
    <col min="3579" max="3579" width="4.7109375" style="296" customWidth="1"/>
    <col min="3580" max="3580" width="13.7109375" style="296" customWidth="1"/>
    <col min="3581" max="3583" width="12.7109375" style="296" customWidth="1"/>
    <col min="3584" max="3584" width="9.140625" style="296"/>
    <col min="3585" max="3585" width="21" style="296" customWidth="1"/>
    <col min="3586" max="3586" width="36.5703125" style="296" customWidth="1"/>
    <col min="3587" max="3832" width="9.140625" style="296"/>
    <col min="3833" max="3833" width="4.7109375" style="296" customWidth="1"/>
    <col min="3834" max="3834" width="30.7109375" style="296" customWidth="1"/>
    <col min="3835" max="3835" width="4.7109375" style="296" customWidth="1"/>
    <col min="3836" max="3836" width="13.7109375" style="296" customWidth="1"/>
    <col min="3837" max="3839" width="12.7109375" style="296" customWidth="1"/>
    <col min="3840" max="3840" width="9.140625" style="296"/>
    <col min="3841" max="3841" width="21" style="296" customWidth="1"/>
    <col min="3842" max="3842" width="36.5703125" style="296" customWidth="1"/>
    <col min="3843" max="4088" width="9.140625" style="296"/>
    <col min="4089" max="4089" width="4.7109375" style="296" customWidth="1"/>
    <col min="4090" max="4090" width="30.7109375" style="296" customWidth="1"/>
    <col min="4091" max="4091" width="4.7109375" style="296" customWidth="1"/>
    <col min="4092" max="4092" width="13.7109375" style="296" customWidth="1"/>
    <col min="4093" max="4095" width="12.7109375" style="296" customWidth="1"/>
    <col min="4096" max="4096" width="9.140625" style="296"/>
    <col min="4097" max="4097" width="21" style="296" customWidth="1"/>
    <col min="4098" max="4098" width="36.5703125" style="296" customWidth="1"/>
    <col min="4099" max="4344" width="9.140625" style="296"/>
    <col min="4345" max="4345" width="4.7109375" style="296" customWidth="1"/>
    <col min="4346" max="4346" width="30.7109375" style="296" customWidth="1"/>
    <col min="4347" max="4347" width="4.7109375" style="296" customWidth="1"/>
    <col min="4348" max="4348" width="13.7109375" style="296" customWidth="1"/>
    <col min="4349" max="4351" width="12.7109375" style="296" customWidth="1"/>
    <col min="4352" max="4352" width="9.140625" style="296"/>
    <col min="4353" max="4353" width="21" style="296" customWidth="1"/>
    <col min="4354" max="4354" width="36.5703125" style="296" customWidth="1"/>
    <col min="4355" max="4600" width="9.140625" style="296"/>
    <col min="4601" max="4601" width="4.7109375" style="296" customWidth="1"/>
    <col min="4602" max="4602" width="30.7109375" style="296" customWidth="1"/>
    <col min="4603" max="4603" width="4.7109375" style="296" customWidth="1"/>
    <col min="4604" max="4604" width="13.7109375" style="296" customWidth="1"/>
    <col min="4605" max="4607" width="12.7109375" style="296" customWidth="1"/>
    <col min="4608" max="4608" width="9.140625" style="296"/>
    <col min="4609" max="4609" width="21" style="296" customWidth="1"/>
    <col min="4610" max="4610" width="36.5703125" style="296" customWidth="1"/>
    <col min="4611" max="4856" width="9.140625" style="296"/>
    <col min="4857" max="4857" width="4.7109375" style="296" customWidth="1"/>
    <col min="4858" max="4858" width="30.7109375" style="296" customWidth="1"/>
    <col min="4859" max="4859" width="4.7109375" style="296" customWidth="1"/>
    <col min="4860" max="4860" width="13.7109375" style="296" customWidth="1"/>
    <col min="4861" max="4863" width="12.7109375" style="296" customWidth="1"/>
    <col min="4864" max="4864" width="9.140625" style="296"/>
    <col min="4865" max="4865" width="21" style="296" customWidth="1"/>
    <col min="4866" max="4866" width="36.5703125" style="296" customWidth="1"/>
    <col min="4867" max="5112" width="9.140625" style="296"/>
    <col min="5113" max="5113" width="4.7109375" style="296" customWidth="1"/>
    <col min="5114" max="5114" width="30.7109375" style="296" customWidth="1"/>
    <col min="5115" max="5115" width="4.7109375" style="296" customWidth="1"/>
    <col min="5116" max="5116" width="13.7109375" style="296" customWidth="1"/>
    <col min="5117" max="5119" width="12.7109375" style="296" customWidth="1"/>
    <col min="5120" max="5120" width="9.140625" style="296"/>
    <col min="5121" max="5121" width="21" style="296" customWidth="1"/>
    <col min="5122" max="5122" width="36.5703125" style="296" customWidth="1"/>
    <col min="5123" max="5368" width="9.140625" style="296"/>
    <col min="5369" max="5369" width="4.7109375" style="296" customWidth="1"/>
    <col min="5370" max="5370" width="30.7109375" style="296" customWidth="1"/>
    <col min="5371" max="5371" width="4.7109375" style="296" customWidth="1"/>
    <col min="5372" max="5372" width="13.7109375" style="296" customWidth="1"/>
    <col min="5373" max="5375" width="12.7109375" style="296" customWidth="1"/>
    <col min="5376" max="5376" width="9.140625" style="296"/>
    <col min="5377" max="5377" width="21" style="296" customWidth="1"/>
    <col min="5378" max="5378" width="36.5703125" style="296" customWidth="1"/>
    <col min="5379" max="5624" width="9.140625" style="296"/>
    <col min="5625" max="5625" width="4.7109375" style="296" customWidth="1"/>
    <col min="5626" max="5626" width="30.7109375" style="296" customWidth="1"/>
    <col min="5627" max="5627" width="4.7109375" style="296" customWidth="1"/>
    <col min="5628" max="5628" width="13.7109375" style="296" customWidth="1"/>
    <col min="5629" max="5631" width="12.7109375" style="296" customWidth="1"/>
    <col min="5632" max="5632" width="9.140625" style="296"/>
    <col min="5633" max="5633" width="21" style="296" customWidth="1"/>
    <col min="5634" max="5634" width="36.5703125" style="296" customWidth="1"/>
    <col min="5635" max="5880" width="9.140625" style="296"/>
    <col min="5881" max="5881" width="4.7109375" style="296" customWidth="1"/>
    <col min="5882" max="5882" width="30.7109375" style="296" customWidth="1"/>
    <col min="5883" max="5883" width="4.7109375" style="296" customWidth="1"/>
    <col min="5884" max="5884" width="13.7109375" style="296" customWidth="1"/>
    <col min="5885" max="5887" width="12.7109375" style="296" customWidth="1"/>
    <col min="5888" max="5888" width="9.140625" style="296"/>
    <col min="5889" max="5889" width="21" style="296" customWidth="1"/>
    <col min="5890" max="5890" width="36.5703125" style="296" customWidth="1"/>
    <col min="5891" max="6136" width="9.140625" style="296"/>
    <col min="6137" max="6137" width="4.7109375" style="296" customWidth="1"/>
    <col min="6138" max="6138" width="30.7109375" style="296" customWidth="1"/>
    <col min="6139" max="6139" width="4.7109375" style="296" customWidth="1"/>
    <col min="6140" max="6140" width="13.7109375" style="296" customWidth="1"/>
    <col min="6141" max="6143" width="12.7109375" style="296" customWidth="1"/>
    <col min="6144" max="6144" width="9.140625" style="296"/>
    <col min="6145" max="6145" width="21" style="296" customWidth="1"/>
    <col min="6146" max="6146" width="36.5703125" style="296" customWidth="1"/>
    <col min="6147" max="6392" width="9.140625" style="296"/>
    <col min="6393" max="6393" width="4.7109375" style="296" customWidth="1"/>
    <col min="6394" max="6394" width="30.7109375" style="296" customWidth="1"/>
    <col min="6395" max="6395" width="4.7109375" style="296" customWidth="1"/>
    <col min="6396" max="6396" width="13.7109375" style="296" customWidth="1"/>
    <col min="6397" max="6399" width="12.7109375" style="296" customWidth="1"/>
    <col min="6400" max="6400" width="9.140625" style="296"/>
    <col min="6401" max="6401" width="21" style="296" customWidth="1"/>
    <col min="6402" max="6402" width="36.5703125" style="296" customWidth="1"/>
    <col min="6403" max="6648" width="9.140625" style="296"/>
    <col min="6649" max="6649" width="4.7109375" style="296" customWidth="1"/>
    <col min="6650" max="6650" width="30.7109375" style="296" customWidth="1"/>
    <col min="6651" max="6651" width="4.7109375" style="296" customWidth="1"/>
    <col min="6652" max="6652" width="13.7109375" style="296" customWidth="1"/>
    <col min="6653" max="6655" width="12.7109375" style="296" customWidth="1"/>
    <col min="6656" max="6656" width="9.140625" style="296"/>
    <col min="6657" max="6657" width="21" style="296" customWidth="1"/>
    <col min="6658" max="6658" width="36.5703125" style="296" customWidth="1"/>
    <col min="6659" max="6904" width="9.140625" style="296"/>
    <col min="6905" max="6905" width="4.7109375" style="296" customWidth="1"/>
    <col min="6906" max="6906" width="30.7109375" style="296" customWidth="1"/>
    <col min="6907" max="6907" width="4.7109375" style="296" customWidth="1"/>
    <col min="6908" max="6908" width="13.7109375" style="296" customWidth="1"/>
    <col min="6909" max="6911" width="12.7109375" style="296" customWidth="1"/>
    <col min="6912" max="6912" width="9.140625" style="296"/>
    <col min="6913" max="6913" width="21" style="296" customWidth="1"/>
    <col min="6914" max="6914" width="36.5703125" style="296" customWidth="1"/>
    <col min="6915" max="7160" width="9.140625" style="296"/>
    <col min="7161" max="7161" width="4.7109375" style="296" customWidth="1"/>
    <col min="7162" max="7162" width="30.7109375" style="296" customWidth="1"/>
    <col min="7163" max="7163" width="4.7109375" style="296" customWidth="1"/>
    <col min="7164" max="7164" width="13.7109375" style="296" customWidth="1"/>
    <col min="7165" max="7167" width="12.7109375" style="296" customWidth="1"/>
    <col min="7168" max="7168" width="9.140625" style="296"/>
    <col min="7169" max="7169" width="21" style="296" customWidth="1"/>
    <col min="7170" max="7170" width="36.5703125" style="296" customWidth="1"/>
    <col min="7171" max="7416" width="9.140625" style="296"/>
    <col min="7417" max="7417" width="4.7109375" style="296" customWidth="1"/>
    <col min="7418" max="7418" width="30.7109375" style="296" customWidth="1"/>
    <col min="7419" max="7419" width="4.7109375" style="296" customWidth="1"/>
    <col min="7420" max="7420" width="13.7109375" style="296" customWidth="1"/>
    <col min="7421" max="7423" width="12.7109375" style="296" customWidth="1"/>
    <col min="7424" max="7424" width="9.140625" style="296"/>
    <col min="7425" max="7425" width="21" style="296" customWidth="1"/>
    <col min="7426" max="7426" width="36.5703125" style="296" customWidth="1"/>
    <col min="7427" max="7672" width="9.140625" style="296"/>
    <col min="7673" max="7673" width="4.7109375" style="296" customWidth="1"/>
    <col min="7674" max="7674" width="30.7109375" style="296" customWidth="1"/>
    <col min="7675" max="7675" width="4.7109375" style="296" customWidth="1"/>
    <col min="7676" max="7676" width="13.7109375" style="296" customWidth="1"/>
    <col min="7677" max="7679" width="12.7109375" style="296" customWidth="1"/>
    <col min="7680" max="7680" width="9.140625" style="296"/>
    <col min="7681" max="7681" width="21" style="296" customWidth="1"/>
    <col min="7682" max="7682" width="36.5703125" style="296" customWidth="1"/>
    <col min="7683" max="7928" width="9.140625" style="296"/>
    <col min="7929" max="7929" width="4.7109375" style="296" customWidth="1"/>
    <col min="7930" max="7930" width="30.7109375" style="296" customWidth="1"/>
    <col min="7931" max="7931" width="4.7109375" style="296" customWidth="1"/>
    <col min="7932" max="7932" width="13.7109375" style="296" customWidth="1"/>
    <col min="7933" max="7935" width="12.7109375" style="296" customWidth="1"/>
    <col min="7936" max="7936" width="9.140625" style="296"/>
    <col min="7937" max="7937" width="21" style="296" customWidth="1"/>
    <col min="7938" max="7938" width="36.5703125" style="296" customWidth="1"/>
    <col min="7939" max="8184" width="9.140625" style="296"/>
    <col min="8185" max="8185" width="4.7109375" style="296" customWidth="1"/>
    <col min="8186" max="8186" width="30.7109375" style="296" customWidth="1"/>
    <col min="8187" max="8187" width="4.7109375" style="296" customWidth="1"/>
    <col min="8188" max="8188" width="13.7109375" style="296" customWidth="1"/>
    <col min="8189" max="8191" width="12.7109375" style="296" customWidth="1"/>
    <col min="8192" max="8192" width="9.140625" style="296"/>
    <col min="8193" max="8193" width="21" style="296" customWidth="1"/>
    <col min="8194" max="8194" width="36.5703125" style="296" customWidth="1"/>
    <col min="8195" max="8440" width="9.140625" style="296"/>
    <col min="8441" max="8441" width="4.7109375" style="296" customWidth="1"/>
    <col min="8442" max="8442" width="30.7109375" style="296" customWidth="1"/>
    <col min="8443" max="8443" width="4.7109375" style="296" customWidth="1"/>
    <col min="8444" max="8444" width="13.7109375" style="296" customWidth="1"/>
    <col min="8445" max="8447" width="12.7109375" style="296" customWidth="1"/>
    <col min="8448" max="8448" width="9.140625" style="296"/>
    <col min="8449" max="8449" width="21" style="296" customWidth="1"/>
    <col min="8450" max="8450" width="36.5703125" style="296" customWidth="1"/>
    <col min="8451" max="8696" width="9.140625" style="296"/>
    <col min="8697" max="8697" width="4.7109375" style="296" customWidth="1"/>
    <col min="8698" max="8698" width="30.7109375" style="296" customWidth="1"/>
    <col min="8699" max="8699" width="4.7109375" style="296" customWidth="1"/>
    <col min="8700" max="8700" width="13.7109375" style="296" customWidth="1"/>
    <col min="8701" max="8703" width="12.7109375" style="296" customWidth="1"/>
    <col min="8704" max="8704" width="9.140625" style="296"/>
    <col min="8705" max="8705" width="21" style="296" customWidth="1"/>
    <col min="8706" max="8706" width="36.5703125" style="296" customWidth="1"/>
    <col min="8707" max="8952" width="9.140625" style="296"/>
    <col min="8953" max="8953" width="4.7109375" style="296" customWidth="1"/>
    <col min="8954" max="8954" width="30.7109375" style="296" customWidth="1"/>
    <col min="8955" max="8955" width="4.7109375" style="296" customWidth="1"/>
    <col min="8956" max="8956" width="13.7109375" style="296" customWidth="1"/>
    <col min="8957" max="8959" width="12.7109375" style="296" customWidth="1"/>
    <col min="8960" max="8960" width="9.140625" style="296"/>
    <col min="8961" max="8961" width="21" style="296" customWidth="1"/>
    <col min="8962" max="8962" width="36.5703125" style="296" customWidth="1"/>
    <col min="8963" max="9208" width="9.140625" style="296"/>
    <col min="9209" max="9209" width="4.7109375" style="296" customWidth="1"/>
    <col min="9210" max="9210" width="30.7109375" style="296" customWidth="1"/>
    <col min="9211" max="9211" width="4.7109375" style="296" customWidth="1"/>
    <col min="9212" max="9212" width="13.7109375" style="296" customWidth="1"/>
    <col min="9213" max="9215" width="12.7109375" style="296" customWidth="1"/>
    <col min="9216" max="9216" width="9.140625" style="296"/>
    <col min="9217" max="9217" width="21" style="296" customWidth="1"/>
    <col min="9218" max="9218" width="36.5703125" style="296" customWidth="1"/>
    <col min="9219" max="9464" width="9.140625" style="296"/>
    <col min="9465" max="9465" width="4.7109375" style="296" customWidth="1"/>
    <col min="9466" max="9466" width="30.7109375" style="296" customWidth="1"/>
    <col min="9467" max="9467" width="4.7109375" style="296" customWidth="1"/>
    <col min="9468" max="9468" width="13.7109375" style="296" customWidth="1"/>
    <col min="9469" max="9471" width="12.7109375" style="296" customWidth="1"/>
    <col min="9472" max="9472" width="9.140625" style="296"/>
    <col min="9473" max="9473" width="21" style="296" customWidth="1"/>
    <col min="9474" max="9474" width="36.5703125" style="296" customWidth="1"/>
    <col min="9475" max="9720" width="9.140625" style="296"/>
    <col min="9721" max="9721" width="4.7109375" style="296" customWidth="1"/>
    <col min="9722" max="9722" width="30.7109375" style="296" customWidth="1"/>
    <col min="9723" max="9723" width="4.7109375" style="296" customWidth="1"/>
    <col min="9724" max="9724" width="13.7109375" style="296" customWidth="1"/>
    <col min="9725" max="9727" width="12.7109375" style="296" customWidth="1"/>
    <col min="9728" max="9728" width="9.140625" style="296"/>
    <col min="9729" max="9729" width="21" style="296" customWidth="1"/>
    <col min="9730" max="9730" width="36.5703125" style="296" customWidth="1"/>
    <col min="9731" max="9976" width="9.140625" style="296"/>
    <col min="9977" max="9977" width="4.7109375" style="296" customWidth="1"/>
    <col min="9978" max="9978" width="30.7109375" style="296" customWidth="1"/>
    <col min="9979" max="9979" width="4.7109375" style="296" customWidth="1"/>
    <col min="9980" max="9980" width="13.7109375" style="296" customWidth="1"/>
    <col min="9981" max="9983" width="12.7109375" style="296" customWidth="1"/>
    <col min="9984" max="9984" width="9.140625" style="296"/>
    <col min="9985" max="9985" width="21" style="296" customWidth="1"/>
    <col min="9986" max="9986" width="36.5703125" style="296" customWidth="1"/>
    <col min="9987" max="10232" width="9.140625" style="296"/>
    <col min="10233" max="10233" width="4.7109375" style="296" customWidth="1"/>
    <col min="10234" max="10234" width="30.7109375" style="296" customWidth="1"/>
    <col min="10235" max="10235" width="4.7109375" style="296" customWidth="1"/>
    <col min="10236" max="10236" width="13.7109375" style="296" customWidth="1"/>
    <col min="10237" max="10239" width="12.7109375" style="296" customWidth="1"/>
    <col min="10240" max="10240" width="9.140625" style="296"/>
    <col min="10241" max="10241" width="21" style="296" customWidth="1"/>
    <col min="10242" max="10242" width="36.5703125" style="296" customWidth="1"/>
    <col min="10243" max="10488" width="9.140625" style="296"/>
    <col min="10489" max="10489" width="4.7109375" style="296" customWidth="1"/>
    <col min="10490" max="10490" width="30.7109375" style="296" customWidth="1"/>
    <col min="10491" max="10491" width="4.7109375" style="296" customWidth="1"/>
    <col min="10492" max="10492" width="13.7109375" style="296" customWidth="1"/>
    <col min="10493" max="10495" width="12.7109375" style="296" customWidth="1"/>
    <col min="10496" max="10496" width="9.140625" style="296"/>
    <col min="10497" max="10497" width="21" style="296" customWidth="1"/>
    <col min="10498" max="10498" width="36.5703125" style="296" customWidth="1"/>
    <col min="10499" max="10744" width="9.140625" style="296"/>
    <col min="10745" max="10745" width="4.7109375" style="296" customWidth="1"/>
    <col min="10746" max="10746" width="30.7109375" style="296" customWidth="1"/>
    <col min="10747" max="10747" width="4.7109375" style="296" customWidth="1"/>
    <col min="10748" max="10748" width="13.7109375" style="296" customWidth="1"/>
    <col min="10749" max="10751" width="12.7109375" style="296" customWidth="1"/>
    <col min="10752" max="10752" width="9.140625" style="296"/>
    <col min="10753" max="10753" width="21" style="296" customWidth="1"/>
    <col min="10754" max="10754" width="36.5703125" style="296" customWidth="1"/>
    <col min="10755" max="11000" width="9.140625" style="296"/>
    <col min="11001" max="11001" width="4.7109375" style="296" customWidth="1"/>
    <col min="11002" max="11002" width="30.7109375" style="296" customWidth="1"/>
    <col min="11003" max="11003" width="4.7109375" style="296" customWidth="1"/>
    <col min="11004" max="11004" width="13.7109375" style="296" customWidth="1"/>
    <col min="11005" max="11007" width="12.7109375" style="296" customWidth="1"/>
    <col min="11008" max="11008" width="9.140625" style="296"/>
    <col min="11009" max="11009" width="21" style="296" customWidth="1"/>
    <col min="11010" max="11010" width="36.5703125" style="296" customWidth="1"/>
    <col min="11011" max="11256" width="9.140625" style="296"/>
    <col min="11257" max="11257" width="4.7109375" style="296" customWidth="1"/>
    <col min="11258" max="11258" width="30.7109375" style="296" customWidth="1"/>
    <col min="11259" max="11259" width="4.7109375" style="296" customWidth="1"/>
    <col min="11260" max="11260" width="13.7109375" style="296" customWidth="1"/>
    <col min="11261" max="11263" width="12.7109375" style="296" customWidth="1"/>
    <col min="11264" max="11264" width="9.140625" style="296"/>
    <col min="11265" max="11265" width="21" style="296" customWidth="1"/>
    <col min="11266" max="11266" width="36.5703125" style="296" customWidth="1"/>
    <col min="11267" max="11512" width="9.140625" style="296"/>
    <col min="11513" max="11513" width="4.7109375" style="296" customWidth="1"/>
    <col min="11514" max="11514" width="30.7109375" style="296" customWidth="1"/>
    <col min="11515" max="11515" width="4.7109375" style="296" customWidth="1"/>
    <col min="11516" max="11516" width="13.7109375" style="296" customWidth="1"/>
    <col min="11517" max="11519" width="12.7109375" style="296" customWidth="1"/>
    <col min="11520" max="11520" width="9.140625" style="296"/>
    <col min="11521" max="11521" width="21" style="296" customWidth="1"/>
    <col min="11522" max="11522" width="36.5703125" style="296" customWidth="1"/>
    <col min="11523" max="11768" width="9.140625" style="296"/>
    <col min="11769" max="11769" width="4.7109375" style="296" customWidth="1"/>
    <col min="11770" max="11770" width="30.7109375" style="296" customWidth="1"/>
    <col min="11771" max="11771" width="4.7109375" style="296" customWidth="1"/>
    <col min="11772" max="11772" width="13.7109375" style="296" customWidth="1"/>
    <col min="11773" max="11775" width="12.7109375" style="296" customWidth="1"/>
    <col min="11776" max="11776" width="9.140625" style="296"/>
    <col min="11777" max="11777" width="21" style="296" customWidth="1"/>
    <col min="11778" max="11778" width="36.5703125" style="296" customWidth="1"/>
    <col min="11779" max="12024" width="9.140625" style="296"/>
    <col min="12025" max="12025" width="4.7109375" style="296" customWidth="1"/>
    <col min="12026" max="12026" width="30.7109375" style="296" customWidth="1"/>
    <col min="12027" max="12027" width="4.7109375" style="296" customWidth="1"/>
    <col min="12028" max="12028" width="13.7109375" style="296" customWidth="1"/>
    <col min="12029" max="12031" width="12.7109375" style="296" customWidth="1"/>
    <col min="12032" max="12032" width="9.140625" style="296"/>
    <col min="12033" max="12033" width="21" style="296" customWidth="1"/>
    <col min="12034" max="12034" width="36.5703125" style="296" customWidth="1"/>
    <col min="12035" max="12280" width="9.140625" style="296"/>
    <col min="12281" max="12281" width="4.7109375" style="296" customWidth="1"/>
    <col min="12282" max="12282" width="30.7109375" style="296" customWidth="1"/>
    <col min="12283" max="12283" width="4.7109375" style="296" customWidth="1"/>
    <col min="12284" max="12284" width="13.7109375" style="296" customWidth="1"/>
    <col min="12285" max="12287" width="12.7109375" style="296" customWidth="1"/>
    <col min="12288" max="12288" width="9.140625" style="296"/>
    <col min="12289" max="12289" width="21" style="296" customWidth="1"/>
    <col min="12290" max="12290" width="36.5703125" style="296" customWidth="1"/>
    <col min="12291" max="12536" width="9.140625" style="296"/>
    <col min="12537" max="12537" width="4.7109375" style="296" customWidth="1"/>
    <col min="12538" max="12538" width="30.7109375" style="296" customWidth="1"/>
    <col min="12539" max="12539" width="4.7109375" style="296" customWidth="1"/>
    <col min="12540" max="12540" width="13.7109375" style="296" customWidth="1"/>
    <col min="12541" max="12543" width="12.7109375" style="296" customWidth="1"/>
    <col min="12544" max="12544" width="9.140625" style="296"/>
    <col min="12545" max="12545" width="21" style="296" customWidth="1"/>
    <col min="12546" max="12546" width="36.5703125" style="296" customWidth="1"/>
    <col min="12547" max="12792" width="9.140625" style="296"/>
    <col min="12793" max="12793" width="4.7109375" style="296" customWidth="1"/>
    <col min="12794" max="12794" width="30.7109375" style="296" customWidth="1"/>
    <col min="12795" max="12795" width="4.7109375" style="296" customWidth="1"/>
    <col min="12796" max="12796" width="13.7109375" style="296" customWidth="1"/>
    <col min="12797" max="12799" width="12.7109375" style="296" customWidth="1"/>
    <col min="12800" max="12800" width="9.140625" style="296"/>
    <col min="12801" max="12801" width="21" style="296" customWidth="1"/>
    <col min="12802" max="12802" width="36.5703125" style="296" customWidth="1"/>
    <col min="12803" max="13048" width="9.140625" style="296"/>
    <col min="13049" max="13049" width="4.7109375" style="296" customWidth="1"/>
    <col min="13050" max="13050" width="30.7109375" style="296" customWidth="1"/>
    <col min="13051" max="13051" width="4.7109375" style="296" customWidth="1"/>
    <col min="13052" max="13052" width="13.7109375" style="296" customWidth="1"/>
    <col min="13053" max="13055" width="12.7109375" style="296" customWidth="1"/>
    <col min="13056" max="13056" width="9.140625" style="296"/>
    <col min="13057" max="13057" width="21" style="296" customWidth="1"/>
    <col min="13058" max="13058" width="36.5703125" style="296" customWidth="1"/>
    <col min="13059" max="13304" width="9.140625" style="296"/>
    <col min="13305" max="13305" width="4.7109375" style="296" customWidth="1"/>
    <col min="13306" max="13306" width="30.7109375" style="296" customWidth="1"/>
    <col min="13307" max="13307" width="4.7109375" style="296" customWidth="1"/>
    <col min="13308" max="13308" width="13.7109375" style="296" customWidth="1"/>
    <col min="13309" max="13311" width="12.7109375" style="296" customWidth="1"/>
    <col min="13312" max="13312" width="9.140625" style="296"/>
    <col min="13313" max="13313" width="21" style="296" customWidth="1"/>
    <col min="13314" max="13314" width="36.5703125" style="296" customWidth="1"/>
    <col min="13315" max="13560" width="9.140625" style="296"/>
    <col min="13561" max="13561" width="4.7109375" style="296" customWidth="1"/>
    <col min="13562" max="13562" width="30.7109375" style="296" customWidth="1"/>
    <col min="13563" max="13563" width="4.7109375" style="296" customWidth="1"/>
    <col min="13564" max="13564" width="13.7109375" style="296" customWidth="1"/>
    <col min="13565" max="13567" width="12.7109375" style="296" customWidth="1"/>
    <col min="13568" max="13568" width="9.140625" style="296"/>
    <col min="13569" max="13569" width="21" style="296" customWidth="1"/>
    <col min="13570" max="13570" width="36.5703125" style="296" customWidth="1"/>
    <col min="13571" max="13816" width="9.140625" style="296"/>
    <col min="13817" max="13817" width="4.7109375" style="296" customWidth="1"/>
    <col min="13818" max="13818" width="30.7109375" style="296" customWidth="1"/>
    <col min="13819" max="13819" width="4.7109375" style="296" customWidth="1"/>
    <col min="13820" max="13820" width="13.7109375" style="296" customWidth="1"/>
    <col min="13821" max="13823" width="12.7109375" style="296" customWidth="1"/>
    <col min="13824" max="13824" width="9.140625" style="296"/>
    <col min="13825" max="13825" width="21" style="296" customWidth="1"/>
    <col min="13826" max="13826" width="36.5703125" style="296" customWidth="1"/>
    <col min="13827" max="14072" width="9.140625" style="296"/>
    <col min="14073" max="14073" width="4.7109375" style="296" customWidth="1"/>
    <col min="14074" max="14074" width="30.7109375" style="296" customWidth="1"/>
    <col min="14075" max="14075" width="4.7109375" style="296" customWidth="1"/>
    <col min="14076" max="14076" width="13.7109375" style="296" customWidth="1"/>
    <col min="14077" max="14079" width="12.7109375" style="296" customWidth="1"/>
    <col min="14080" max="14080" width="9.140625" style="296"/>
    <col min="14081" max="14081" width="21" style="296" customWidth="1"/>
    <col min="14082" max="14082" width="36.5703125" style="296" customWidth="1"/>
    <col min="14083" max="14328" width="9.140625" style="296"/>
    <col min="14329" max="14329" width="4.7109375" style="296" customWidth="1"/>
    <col min="14330" max="14330" width="30.7109375" style="296" customWidth="1"/>
    <col min="14331" max="14331" width="4.7109375" style="296" customWidth="1"/>
    <col min="14332" max="14332" width="13.7109375" style="296" customWidth="1"/>
    <col min="14333" max="14335" width="12.7109375" style="296" customWidth="1"/>
    <col min="14336" max="14336" width="9.140625" style="296"/>
    <col min="14337" max="14337" width="21" style="296" customWidth="1"/>
    <col min="14338" max="14338" width="36.5703125" style="296" customWidth="1"/>
    <col min="14339" max="14584" width="9.140625" style="296"/>
    <col min="14585" max="14585" width="4.7109375" style="296" customWidth="1"/>
    <col min="14586" max="14586" width="30.7109375" style="296" customWidth="1"/>
    <col min="14587" max="14587" width="4.7109375" style="296" customWidth="1"/>
    <col min="14588" max="14588" width="13.7109375" style="296" customWidth="1"/>
    <col min="14589" max="14591" width="12.7109375" style="296" customWidth="1"/>
    <col min="14592" max="14592" width="9.140625" style="296"/>
    <col min="14593" max="14593" width="21" style="296" customWidth="1"/>
    <col min="14594" max="14594" width="36.5703125" style="296" customWidth="1"/>
    <col min="14595" max="14840" width="9.140625" style="296"/>
    <col min="14841" max="14841" width="4.7109375" style="296" customWidth="1"/>
    <col min="14842" max="14842" width="30.7109375" style="296" customWidth="1"/>
    <col min="14843" max="14843" width="4.7109375" style="296" customWidth="1"/>
    <col min="14844" max="14844" width="13.7109375" style="296" customWidth="1"/>
    <col min="14845" max="14847" width="12.7109375" style="296" customWidth="1"/>
    <col min="14848" max="14848" width="9.140625" style="296"/>
    <col min="14849" max="14849" width="21" style="296" customWidth="1"/>
    <col min="14850" max="14850" width="36.5703125" style="296" customWidth="1"/>
    <col min="14851" max="15096" width="9.140625" style="296"/>
    <col min="15097" max="15097" width="4.7109375" style="296" customWidth="1"/>
    <col min="15098" max="15098" width="30.7109375" style="296" customWidth="1"/>
    <col min="15099" max="15099" width="4.7109375" style="296" customWidth="1"/>
    <col min="15100" max="15100" width="13.7109375" style="296" customWidth="1"/>
    <col min="15101" max="15103" width="12.7109375" style="296" customWidth="1"/>
    <col min="15104" max="15104" width="9.140625" style="296"/>
    <col min="15105" max="15105" width="21" style="296" customWidth="1"/>
    <col min="15106" max="15106" width="36.5703125" style="296" customWidth="1"/>
    <col min="15107" max="15352" width="9.140625" style="296"/>
    <col min="15353" max="15353" width="4.7109375" style="296" customWidth="1"/>
    <col min="15354" max="15354" width="30.7109375" style="296" customWidth="1"/>
    <col min="15355" max="15355" width="4.7109375" style="296" customWidth="1"/>
    <col min="15356" max="15356" width="13.7109375" style="296" customWidth="1"/>
    <col min="15357" max="15359" width="12.7109375" style="296" customWidth="1"/>
    <col min="15360" max="15360" width="9.140625" style="296"/>
    <col min="15361" max="15361" width="21" style="296" customWidth="1"/>
    <col min="15362" max="15362" width="36.5703125" style="296" customWidth="1"/>
    <col min="15363" max="15608" width="9.140625" style="296"/>
    <col min="15609" max="15609" width="4.7109375" style="296" customWidth="1"/>
    <col min="15610" max="15610" width="30.7109375" style="296" customWidth="1"/>
    <col min="15611" max="15611" width="4.7109375" style="296" customWidth="1"/>
    <col min="15612" max="15612" width="13.7109375" style="296" customWidth="1"/>
    <col min="15613" max="15615" width="12.7109375" style="296" customWidth="1"/>
    <col min="15616" max="15616" width="9.140625" style="296"/>
    <col min="15617" max="15617" width="21" style="296" customWidth="1"/>
    <col min="15618" max="15618" width="36.5703125" style="296" customWidth="1"/>
    <col min="15619" max="15864" width="9.140625" style="296"/>
    <col min="15865" max="15865" width="4.7109375" style="296" customWidth="1"/>
    <col min="15866" max="15866" width="30.7109375" style="296" customWidth="1"/>
    <col min="15867" max="15867" width="4.7109375" style="296" customWidth="1"/>
    <col min="15868" max="15868" width="13.7109375" style="296" customWidth="1"/>
    <col min="15869" max="15871" width="12.7109375" style="296" customWidth="1"/>
    <col min="15872" max="15872" width="9.140625" style="296"/>
    <col min="15873" max="15873" width="21" style="296" customWidth="1"/>
    <col min="15874" max="15874" width="36.5703125" style="296" customWidth="1"/>
    <col min="15875" max="16120" width="9.140625" style="296"/>
    <col min="16121" max="16121" width="4.7109375" style="296" customWidth="1"/>
    <col min="16122" max="16122" width="30.7109375" style="296" customWidth="1"/>
    <col min="16123" max="16123" width="4.7109375" style="296" customWidth="1"/>
    <col min="16124" max="16124" width="13.7109375" style="296" customWidth="1"/>
    <col min="16125" max="16127" width="12.7109375" style="296" customWidth="1"/>
    <col min="16128" max="16128" width="9.140625" style="296"/>
    <col min="16129" max="16129" width="21" style="296" customWidth="1"/>
    <col min="16130" max="16130" width="36.5703125" style="296" customWidth="1"/>
    <col min="16131" max="16384" width="9.140625" style="296"/>
  </cols>
  <sheetData>
    <row r="1" spans="1:6">
      <c r="B1" s="68" t="str">
        <f>+nsl!D18</f>
        <v>IZGRADNJA KANALIZACIJSKEGA SISTEMA NA OBMOČJU</v>
      </c>
    </row>
    <row r="2" spans="1:6">
      <c r="B2" s="68" t="str">
        <f>+nsl!D19</f>
        <v>AGLOMERACIJE HRVATINI - KANALIZACIJA FAJTI, BRAGETI</v>
      </c>
    </row>
    <row r="3" spans="1:6">
      <c r="B3" s="68" t="str">
        <f>+nsl!D20</f>
        <v>IN HRVATINI OB ITALIJANSKI ŠOLI</v>
      </c>
    </row>
    <row r="4" spans="1:6">
      <c r="B4" s="68">
        <f>+nsl!D21</f>
        <v>0</v>
      </c>
    </row>
    <row r="5" spans="1:6">
      <c r="B5" s="68"/>
    </row>
    <row r="6" spans="1:6" ht="18.75">
      <c r="A6" s="346">
        <v>2</v>
      </c>
      <c r="B6" s="347" t="s">
        <v>198</v>
      </c>
      <c r="C6" s="296"/>
      <c r="D6" s="348"/>
      <c r="E6" s="348"/>
      <c r="F6" s="296"/>
    </row>
    <row r="7" spans="1:6">
      <c r="B7" s="349"/>
      <c r="C7" s="350"/>
      <c r="D7" s="348"/>
      <c r="E7" s="348"/>
      <c r="F7" s="296"/>
    </row>
    <row r="8" spans="1:6" ht="20.25">
      <c r="B8" s="349"/>
      <c r="C8" s="351"/>
      <c r="D8" s="348"/>
      <c r="E8" s="348"/>
      <c r="F8" s="296"/>
    </row>
    <row r="9" spans="1:6">
      <c r="B9" s="349"/>
      <c r="C9" s="350"/>
      <c r="D9" s="348"/>
      <c r="E9" s="348"/>
      <c r="F9" s="296"/>
    </row>
    <row r="10" spans="1:6" ht="26.25">
      <c r="B10" s="352" t="s">
        <v>86</v>
      </c>
      <c r="C10" s="296"/>
      <c r="D10" s="348"/>
      <c r="E10" s="348"/>
      <c r="F10" s="296"/>
    </row>
    <row r="11" spans="1:6" ht="26.25">
      <c r="B11" s="349"/>
      <c r="C11" s="353"/>
      <c r="D11" s="348"/>
      <c r="E11" s="348"/>
      <c r="F11" s="296"/>
    </row>
    <row r="12" spans="1:6" ht="15.75">
      <c r="A12" s="346">
        <v>1</v>
      </c>
      <c r="B12" s="354" t="s">
        <v>84</v>
      </c>
      <c r="C12" s="296"/>
      <c r="D12" s="355"/>
      <c r="E12" s="4"/>
      <c r="F12" s="355">
        <f>F59</f>
        <v>0</v>
      </c>
    </row>
    <row r="13" spans="1:6" ht="15.75">
      <c r="A13" s="346">
        <v>2</v>
      </c>
      <c r="B13" s="354" t="s">
        <v>199</v>
      </c>
      <c r="C13" s="296"/>
      <c r="D13" s="355"/>
      <c r="E13" s="4"/>
      <c r="F13" s="355">
        <f>F98</f>
        <v>0</v>
      </c>
    </row>
    <row r="14" spans="1:6" ht="15.75">
      <c r="A14" s="346">
        <v>3</v>
      </c>
      <c r="B14" s="354" t="s">
        <v>200</v>
      </c>
      <c r="C14" s="296"/>
      <c r="D14" s="354"/>
      <c r="E14" s="4"/>
      <c r="F14" s="354">
        <f>F176</f>
        <v>0</v>
      </c>
    </row>
    <row r="15" spans="1:6" ht="15.75">
      <c r="B15" s="354"/>
      <c r="C15" s="296"/>
      <c r="D15" s="355"/>
      <c r="E15" s="4"/>
      <c r="F15" s="355"/>
    </row>
    <row r="16" spans="1:6" ht="18.75">
      <c r="B16" s="356" t="s">
        <v>201</v>
      </c>
      <c r="C16" s="296"/>
      <c r="D16" s="355"/>
      <c r="E16" s="4"/>
      <c r="F16" s="355">
        <f>SUM(F12:F14)</f>
        <v>0</v>
      </c>
    </row>
    <row r="17" spans="1:6">
      <c r="A17" s="4"/>
      <c r="B17" s="4"/>
      <c r="C17" s="4"/>
      <c r="D17" s="4"/>
      <c r="E17" s="4"/>
      <c r="F17" s="4"/>
    </row>
    <row r="18" spans="1:6">
      <c r="A18" s="321" t="s">
        <v>137</v>
      </c>
      <c r="B18" s="322" t="s">
        <v>138</v>
      </c>
      <c r="C18" s="322" t="s">
        <v>139</v>
      </c>
      <c r="D18" s="323" t="s">
        <v>140</v>
      </c>
      <c r="E18" s="324" t="s">
        <v>141</v>
      </c>
      <c r="F18" s="325" t="s">
        <v>142</v>
      </c>
    </row>
    <row r="19" spans="1:6" ht="15.75" thickBot="1">
      <c r="A19" s="326"/>
      <c r="B19" s="327"/>
      <c r="C19" s="327" t="s">
        <v>143</v>
      </c>
      <c r="D19" s="328"/>
      <c r="E19" s="329" t="s">
        <v>144</v>
      </c>
      <c r="F19" s="330" t="s">
        <v>145</v>
      </c>
    </row>
    <row r="20" spans="1:6" ht="15.75" thickBot="1">
      <c r="A20" s="358"/>
      <c r="B20" s="318"/>
      <c r="C20" s="359"/>
      <c r="D20" s="360"/>
      <c r="E20" s="360"/>
      <c r="F20" s="360"/>
    </row>
    <row r="21" spans="1:6" ht="16.5" thickBot="1">
      <c r="A21" s="361">
        <v>1</v>
      </c>
      <c r="B21" s="511" t="s">
        <v>84</v>
      </c>
      <c r="C21" s="359"/>
      <c r="D21" s="362"/>
      <c r="E21" s="362"/>
      <c r="F21" s="362"/>
    </row>
    <row r="22" spans="1:6">
      <c r="C22" s="296"/>
      <c r="D22" s="296"/>
      <c r="E22" s="296"/>
      <c r="F22" s="296"/>
    </row>
    <row r="23" spans="1:6" ht="89.25">
      <c r="A23" s="363">
        <v>1</v>
      </c>
      <c r="B23" s="364" t="s">
        <v>202</v>
      </c>
      <c r="C23" s="365" t="s">
        <v>11</v>
      </c>
      <c r="D23" s="366">
        <v>3</v>
      </c>
      <c r="E23" s="366"/>
      <c r="F23" s="366">
        <f>D23*E23</f>
        <v>0</v>
      </c>
    </row>
    <row r="24" spans="1:6" ht="76.5">
      <c r="A24" s="363">
        <v>2</v>
      </c>
      <c r="B24" s="38" t="s">
        <v>203</v>
      </c>
      <c r="C24" s="367" t="s">
        <v>10</v>
      </c>
      <c r="D24" s="368">
        <v>1</v>
      </c>
      <c r="E24" s="368"/>
      <c r="F24" s="368">
        <f>D24*E24</f>
        <v>0</v>
      </c>
    </row>
    <row r="25" spans="1:6" ht="51">
      <c r="A25" s="363">
        <v>4</v>
      </c>
      <c r="B25" s="334" t="s">
        <v>204</v>
      </c>
      <c r="C25" s="320" t="s">
        <v>48</v>
      </c>
      <c r="D25" s="369">
        <v>31</v>
      </c>
      <c r="E25" s="370"/>
      <c r="F25" s="370">
        <f>D25*E25</f>
        <v>0</v>
      </c>
    </row>
    <row r="26" spans="1:6" ht="38.25">
      <c r="A26" s="363">
        <v>5</v>
      </c>
      <c r="B26" s="371" t="s">
        <v>15</v>
      </c>
      <c r="C26" s="372" t="s">
        <v>10</v>
      </c>
      <c r="D26" s="373">
        <v>4</v>
      </c>
      <c r="E26" s="374"/>
      <c r="F26" s="374">
        <f>D26*E26</f>
        <v>0</v>
      </c>
    </row>
    <row r="27" spans="1:6" ht="25.5">
      <c r="A27" s="363">
        <f>+A26+1</f>
        <v>6</v>
      </c>
      <c r="B27" s="371" t="s">
        <v>205</v>
      </c>
      <c r="C27" s="372" t="s">
        <v>11</v>
      </c>
      <c r="D27" s="373">
        <v>6.63</v>
      </c>
      <c r="E27" s="374"/>
      <c r="F27" s="374">
        <f>+D27*E27</f>
        <v>0</v>
      </c>
    </row>
    <row r="28" spans="1:6" ht="25.5">
      <c r="A28" s="363">
        <f>+A27+1</f>
        <v>7</v>
      </c>
      <c r="B28" s="371" t="s">
        <v>206</v>
      </c>
      <c r="C28" s="372" t="s">
        <v>11</v>
      </c>
      <c r="D28" s="373">
        <f>+D25*2.5*0.3</f>
        <v>23.25</v>
      </c>
      <c r="E28" s="374"/>
      <c r="F28" s="374">
        <f>+D28*E28</f>
        <v>0</v>
      </c>
    </row>
    <row r="29" spans="1:6" ht="89.25">
      <c r="A29" s="363">
        <f>+A28+1</f>
        <v>8</v>
      </c>
      <c r="B29" s="317" t="s">
        <v>207</v>
      </c>
      <c r="C29" s="375" t="s">
        <v>11</v>
      </c>
      <c r="D29" s="376">
        <f>+D25*1.5</f>
        <v>46.5</v>
      </c>
      <c r="E29" s="377"/>
      <c r="F29" s="370"/>
    </row>
    <row r="30" spans="1:6" ht="25.5">
      <c r="A30" s="363"/>
      <c r="B30" s="297" t="s">
        <v>208</v>
      </c>
      <c r="C30" s="320"/>
      <c r="D30" s="378"/>
      <c r="E30" s="370"/>
      <c r="F30" s="370"/>
    </row>
    <row r="31" spans="1:6">
      <c r="A31" s="363"/>
      <c r="B31" s="297" t="s">
        <v>16</v>
      </c>
      <c r="C31" s="320" t="s">
        <v>209</v>
      </c>
      <c r="D31" s="379">
        <v>20</v>
      </c>
      <c r="E31" s="370"/>
      <c r="F31" s="370"/>
    </row>
    <row r="32" spans="1:6">
      <c r="A32" s="363"/>
      <c r="B32" s="297" t="s">
        <v>11</v>
      </c>
      <c r="C32" s="320"/>
      <c r="D32" s="379">
        <f>0.3*D29</f>
        <v>13.95</v>
      </c>
      <c r="E32" s="370"/>
      <c r="F32" s="370">
        <f>D32*E32</f>
        <v>0</v>
      </c>
    </row>
    <row r="33" spans="1:6">
      <c r="A33" s="363"/>
      <c r="B33" s="297" t="s">
        <v>210</v>
      </c>
      <c r="C33" s="320" t="s">
        <v>209</v>
      </c>
      <c r="D33" s="379">
        <v>40</v>
      </c>
      <c r="E33" s="370"/>
      <c r="F33" s="370"/>
    </row>
    <row r="34" spans="1:6">
      <c r="A34" s="363"/>
      <c r="B34" s="297" t="s">
        <v>11</v>
      </c>
      <c r="C34" s="320"/>
      <c r="D34" s="379">
        <f>0.4*D29</f>
        <v>18.600000000000001</v>
      </c>
      <c r="E34" s="370"/>
      <c r="F34" s="370">
        <f>D34*E34</f>
        <v>0</v>
      </c>
    </row>
    <row r="35" spans="1:6">
      <c r="A35" s="363"/>
      <c r="B35" s="297" t="s">
        <v>211</v>
      </c>
      <c r="C35" s="320" t="s">
        <v>209</v>
      </c>
      <c r="D35" s="379">
        <v>40</v>
      </c>
      <c r="E35" s="370"/>
      <c r="F35" s="370"/>
    </row>
    <row r="36" spans="1:6">
      <c r="A36" s="363"/>
      <c r="B36" s="297" t="s">
        <v>11</v>
      </c>
      <c r="C36" s="320"/>
      <c r="D36" s="379">
        <f>0.3*D29</f>
        <v>13.95</v>
      </c>
      <c r="E36" s="370"/>
      <c r="F36" s="370">
        <f>E36*D36</f>
        <v>0</v>
      </c>
    </row>
    <row r="37" spans="1:6" ht="51">
      <c r="A37" s="363">
        <v>9</v>
      </c>
      <c r="B37" s="317" t="s">
        <v>212</v>
      </c>
      <c r="C37" s="365" t="s">
        <v>10</v>
      </c>
      <c r="D37" s="380">
        <v>1</v>
      </c>
      <c r="E37" s="380"/>
      <c r="F37" s="380">
        <f t="shared" ref="F37:F45" si="0">D37*E37</f>
        <v>0</v>
      </c>
    </row>
    <row r="38" spans="1:6" ht="38.25">
      <c r="A38" s="363">
        <v>10</v>
      </c>
      <c r="B38" s="297" t="s">
        <v>18</v>
      </c>
      <c r="C38" s="381" t="s">
        <v>12</v>
      </c>
      <c r="D38" s="369">
        <f>0.6*D25</f>
        <v>18.599999999999998</v>
      </c>
      <c r="E38" s="370"/>
      <c r="F38" s="370">
        <f t="shared" si="0"/>
        <v>0</v>
      </c>
    </row>
    <row r="39" spans="1:6" ht="51">
      <c r="A39" s="363">
        <v>11</v>
      </c>
      <c r="B39" s="302" t="s">
        <v>213</v>
      </c>
      <c r="C39" s="320" t="s">
        <v>11</v>
      </c>
      <c r="D39" s="303">
        <f>+D25*0.65*0.15</f>
        <v>3.0225000000000004</v>
      </c>
      <c r="E39" s="370"/>
      <c r="F39" s="370">
        <f t="shared" si="0"/>
        <v>0</v>
      </c>
    </row>
    <row r="40" spans="1:6" ht="76.5">
      <c r="A40" s="363">
        <v>12</v>
      </c>
      <c r="B40" s="302" t="s">
        <v>214</v>
      </c>
      <c r="C40" s="320" t="s">
        <v>11</v>
      </c>
      <c r="D40" s="303">
        <f>+D25*0.35</f>
        <v>10.85</v>
      </c>
      <c r="E40" s="370"/>
      <c r="F40" s="370">
        <f t="shared" si="0"/>
        <v>0</v>
      </c>
    </row>
    <row r="41" spans="1:6" ht="76.5">
      <c r="A41" s="363"/>
      <c r="B41" s="297" t="s">
        <v>215</v>
      </c>
      <c r="C41" s="320" t="s">
        <v>11</v>
      </c>
      <c r="D41" s="303">
        <f>+D25*80%</f>
        <v>24.8</v>
      </c>
      <c r="E41" s="370"/>
      <c r="F41" s="370">
        <f t="shared" si="0"/>
        <v>0</v>
      </c>
    </row>
    <row r="42" spans="1:6" ht="76.5">
      <c r="A42" s="363">
        <v>13</v>
      </c>
      <c r="B42" s="297" t="s">
        <v>216</v>
      </c>
      <c r="C42" s="320" t="s">
        <v>11</v>
      </c>
      <c r="D42" s="303">
        <f>+D25*20%</f>
        <v>6.2</v>
      </c>
      <c r="E42" s="370"/>
      <c r="F42" s="370">
        <f t="shared" si="0"/>
        <v>0</v>
      </c>
    </row>
    <row r="43" spans="1:6" ht="63.75">
      <c r="A43" s="363">
        <v>14</v>
      </c>
      <c r="B43" s="302" t="s">
        <v>217</v>
      </c>
      <c r="C43" s="320" t="s">
        <v>11</v>
      </c>
      <c r="D43" s="303">
        <v>1</v>
      </c>
      <c r="E43" s="370"/>
      <c r="F43" s="370">
        <f t="shared" si="0"/>
        <v>0</v>
      </c>
    </row>
    <row r="44" spans="1:6" ht="38.25">
      <c r="A44" s="363">
        <v>15</v>
      </c>
      <c r="B44" s="302" t="s">
        <v>218</v>
      </c>
      <c r="C44" s="320" t="s">
        <v>11</v>
      </c>
      <c r="D44" s="303">
        <f>+D29-D42</f>
        <v>40.299999999999997</v>
      </c>
      <c r="E44" s="370"/>
      <c r="F44" s="370">
        <f t="shared" si="0"/>
        <v>0</v>
      </c>
    </row>
    <row r="45" spans="1:6">
      <c r="A45" s="363">
        <v>16</v>
      </c>
      <c r="B45" s="302" t="s">
        <v>219</v>
      </c>
      <c r="C45" s="320" t="s">
        <v>14</v>
      </c>
      <c r="D45" s="303">
        <f>D25</f>
        <v>31</v>
      </c>
      <c r="E45" s="370"/>
      <c r="F45" s="370">
        <f t="shared" si="0"/>
        <v>0</v>
      </c>
    </row>
    <row r="46" spans="1:6" ht="63.75">
      <c r="A46" s="382">
        <v>17</v>
      </c>
      <c r="B46" s="383" t="s">
        <v>220</v>
      </c>
      <c r="C46" s="384" t="s">
        <v>10</v>
      </c>
      <c r="D46" s="385">
        <v>0</v>
      </c>
      <c r="E46" s="370"/>
      <c r="F46" s="370">
        <f>D46*E46</f>
        <v>0</v>
      </c>
    </row>
    <row r="47" spans="1:6" ht="102">
      <c r="A47" s="382">
        <f>+A45+1</f>
        <v>17</v>
      </c>
      <c r="B47" s="383" t="s">
        <v>221</v>
      </c>
      <c r="C47" s="384" t="s">
        <v>10</v>
      </c>
      <c r="D47" s="385">
        <v>0</v>
      </c>
      <c r="E47" s="370"/>
      <c r="F47" s="370">
        <f>D47*E47</f>
        <v>0</v>
      </c>
    </row>
    <row r="48" spans="1:6" ht="76.5">
      <c r="A48" s="382">
        <f>+A47+1</f>
        <v>18</v>
      </c>
      <c r="B48" s="383" t="s">
        <v>222</v>
      </c>
      <c r="C48" s="384" t="s">
        <v>14</v>
      </c>
      <c r="D48" s="385">
        <v>0</v>
      </c>
      <c r="E48" s="370"/>
      <c r="F48" s="370">
        <f>D48*E48</f>
        <v>0</v>
      </c>
    </row>
    <row r="49" spans="1:6" ht="51">
      <c r="A49" s="382">
        <f>+A48+1</f>
        <v>19</v>
      </c>
      <c r="B49" s="383" t="s">
        <v>223</v>
      </c>
      <c r="C49" s="384"/>
      <c r="D49" s="385"/>
      <c r="E49" s="370"/>
      <c r="F49" s="370"/>
    </row>
    <row r="50" spans="1:6">
      <c r="A50" s="382"/>
      <c r="B50" s="383" t="s">
        <v>224</v>
      </c>
      <c r="C50" s="384" t="s">
        <v>10</v>
      </c>
      <c r="D50" s="385">
        <v>0</v>
      </c>
      <c r="E50" s="370"/>
      <c r="F50" s="370">
        <f>+D50*E50</f>
        <v>0</v>
      </c>
    </row>
    <row r="51" spans="1:6">
      <c r="A51" s="382"/>
      <c r="B51" s="383" t="s">
        <v>225</v>
      </c>
      <c r="C51" s="384" t="s">
        <v>12</v>
      </c>
      <c r="D51" s="385">
        <v>0</v>
      </c>
      <c r="E51" s="370"/>
      <c r="F51" s="370">
        <f>+D51*E51</f>
        <v>0</v>
      </c>
    </row>
    <row r="52" spans="1:6" ht="114.75">
      <c r="A52" s="382">
        <f>+A47+1</f>
        <v>18</v>
      </c>
      <c r="B52" s="301" t="s">
        <v>226</v>
      </c>
      <c r="C52" s="384" t="s">
        <v>11</v>
      </c>
      <c r="D52" s="385">
        <f>+D28</f>
        <v>23.25</v>
      </c>
      <c r="E52" s="370"/>
      <c r="F52" s="370">
        <f>+D52*E52</f>
        <v>0</v>
      </c>
    </row>
    <row r="53" spans="1:6" ht="76.5">
      <c r="A53" s="382">
        <f>+A52+1</f>
        <v>19</v>
      </c>
      <c r="B53" s="334" t="s">
        <v>227</v>
      </c>
      <c r="C53" s="384" t="s">
        <v>12</v>
      </c>
      <c r="D53" s="385">
        <f>+D25*2</f>
        <v>62</v>
      </c>
      <c r="E53" s="370"/>
      <c r="F53" s="370">
        <f>+D53*E53</f>
        <v>0</v>
      </c>
    </row>
    <row r="54" spans="1:6" ht="63.75">
      <c r="A54" s="382">
        <f>+A53+1</f>
        <v>20</v>
      </c>
      <c r="B54" s="334" t="s">
        <v>228</v>
      </c>
      <c r="C54" s="384" t="s">
        <v>12</v>
      </c>
      <c r="D54" s="385">
        <f>+D53</f>
        <v>62</v>
      </c>
      <c r="E54" s="370"/>
      <c r="F54" s="370">
        <f>+D54*E54</f>
        <v>0</v>
      </c>
    </row>
    <row r="55" spans="1:6">
      <c r="A55" s="363">
        <f>+A54+1</f>
        <v>21</v>
      </c>
      <c r="B55" s="386" t="s">
        <v>229</v>
      </c>
      <c r="C55" s="4"/>
      <c r="D55" s="387"/>
      <c r="E55" s="385"/>
      <c r="F55" s="385"/>
    </row>
    <row r="56" spans="1:6">
      <c r="A56" s="363"/>
      <c r="B56" s="386" t="s">
        <v>230</v>
      </c>
      <c r="C56" s="320" t="s">
        <v>231</v>
      </c>
      <c r="D56" s="387">
        <v>8</v>
      </c>
      <c r="E56" s="385"/>
      <c r="F56" s="385">
        <f>+D56*E56</f>
        <v>0</v>
      </c>
    </row>
    <row r="57" spans="1:6">
      <c r="A57" s="363"/>
      <c r="B57" s="386" t="s">
        <v>232</v>
      </c>
      <c r="C57" s="320" t="s">
        <v>231</v>
      </c>
      <c r="D57" s="387">
        <f>+D56*2</f>
        <v>16</v>
      </c>
      <c r="E57" s="385"/>
      <c r="F57" s="385">
        <f>+D57*E57</f>
        <v>0</v>
      </c>
    </row>
    <row r="58" spans="1:6">
      <c r="A58" s="363"/>
      <c r="B58" s="386"/>
      <c r="C58" s="4"/>
      <c r="D58" s="387"/>
      <c r="E58" s="385"/>
      <c r="F58" s="385"/>
    </row>
    <row r="59" spans="1:6" ht="16.5" thickBot="1">
      <c r="A59" s="388">
        <v>1</v>
      </c>
      <c r="B59" s="389" t="s">
        <v>84</v>
      </c>
      <c r="C59" s="390"/>
      <c r="D59" s="391"/>
      <c r="E59" s="392" t="s">
        <v>20</v>
      </c>
      <c r="F59" s="391">
        <f>SUM(F23:F58)</f>
        <v>0</v>
      </c>
    </row>
    <row r="60" spans="1:6" ht="15.75" thickTop="1">
      <c r="A60" s="358"/>
      <c r="B60" s="158"/>
      <c r="C60" s="393"/>
      <c r="D60" s="370"/>
      <c r="E60" s="394"/>
      <c r="F60" s="370"/>
    </row>
    <row r="61" spans="1:6" ht="48.75" customHeight="1" thickBot="1">
      <c r="A61" s="4"/>
      <c r="B61" s="334"/>
      <c r="C61" s="367"/>
      <c r="D61" s="368"/>
      <c r="E61" s="368"/>
      <c r="F61" s="368"/>
    </row>
    <row r="62" spans="1:6" ht="16.5" thickBot="1">
      <c r="A62" s="395">
        <v>2</v>
      </c>
      <c r="B62" s="511" t="s">
        <v>199</v>
      </c>
      <c r="C62" s="4"/>
      <c r="D62" s="4"/>
      <c r="E62" s="4"/>
      <c r="F62" s="4"/>
    </row>
    <row r="63" spans="1:6">
      <c r="A63" s="4"/>
      <c r="B63" s="4"/>
      <c r="C63" s="4"/>
      <c r="D63" s="4"/>
      <c r="E63" s="4"/>
      <c r="F63" s="4"/>
    </row>
    <row r="64" spans="1:6" ht="51">
      <c r="A64" s="382">
        <v>1</v>
      </c>
      <c r="B64" s="383" t="s">
        <v>233</v>
      </c>
      <c r="C64" s="4" t="s">
        <v>10</v>
      </c>
      <c r="D64" s="4">
        <f>6+3+6</f>
        <v>15</v>
      </c>
      <c r="E64" s="62"/>
      <c r="F64" s="62">
        <f>D64*E64</f>
        <v>0</v>
      </c>
    </row>
    <row r="65" spans="1:6">
      <c r="A65" s="382"/>
      <c r="B65" s="4"/>
      <c r="C65" s="4"/>
      <c r="D65" s="4"/>
      <c r="E65" s="4"/>
      <c r="F65" s="4"/>
    </row>
    <row r="66" spans="1:6">
      <c r="A66" s="382">
        <v>2</v>
      </c>
      <c r="B66" s="4" t="s">
        <v>234</v>
      </c>
      <c r="C66" s="4"/>
      <c r="D66" s="4"/>
      <c r="E66" s="4"/>
      <c r="F66" s="62"/>
    </row>
    <row r="67" spans="1:6">
      <c r="A67" s="382"/>
      <c r="B67" s="4" t="s">
        <v>235</v>
      </c>
      <c r="C67" s="4" t="s">
        <v>236</v>
      </c>
      <c r="D67" s="62">
        <f>+D25</f>
        <v>31</v>
      </c>
      <c r="E67" s="4"/>
      <c r="F67" s="62">
        <f>D67*E67</f>
        <v>0</v>
      </c>
    </row>
    <row r="68" spans="1:6">
      <c r="A68" s="382"/>
      <c r="B68" s="4" t="s">
        <v>237</v>
      </c>
      <c r="C68" s="4" t="s">
        <v>236</v>
      </c>
      <c r="D68" s="4">
        <v>30</v>
      </c>
      <c r="E68" s="4"/>
      <c r="F68" s="62">
        <f>D68*E68</f>
        <v>0</v>
      </c>
    </row>
    <row r="69" spans="1:6">
      <c r="A69" s="382"/>
      <c r="B69" s="4" t="s">
        <v>238</v>
      </c>
      <c r="C69" s="4" t="s">
        <v>236</v>
      </c>
      <c r="D69" s="4">
        <v>0</v>
      </c>
      <c r="E69" s="4"/>
      <c r="F69" s="62">
        <f>D69*E69</f>
        <v>0</v>
      </c>
    </row>
    <row r="70" spans="1:6">
      <c r="A70" s="382"/>
      <c r="B70" s="4"/>
      <c r="C70" s="4"/>
      <c r="D70" s="4"/>
      <c r="E70" s="4"/>
      <c r="F70" s="62"/>
    </row>
    <row r="71" spans="1:6">
      <c r="A71" s="382">
        <v>3</v>
      </c>
      <c r="B71" s="4" t="s">
        <v>239</v>
      </c>
      <c r="C71" s="4" t="s">
        <v>10</v>
      </c>
      <c r="D71" s="4">
        <v>5</v>
      </c>
      <c r="E71" s="4"/>
      <c r="F71" s="62">
        <f>+D71*E71</f>
        <v>0</v>
      </c>
    </row>
    <row r="72" spans="1:6">
      <c r="A72" s="382"/>
      <c r="B72" s="4"/>
      <c r="C72" s="4"/>
      <c r="D72" s="4"/>
      <c r="E72" s="4"/>
      <c r="F72" s="62"/>
    </row>
    <row r="73" spans="1:6">
      <c r="A73" s="382">
        <v>5</v>
      </c>
      <c r="B73" s="4" t="s">
        <v>240</v>
      </c>
      <c r="C73" s="4"/>
      <c r="D73" s="4"/>
      <c r="E73" s="4"/>
      <c r="F73" s="62"/>
    </row>
    <row r="74" spans="1:6">
      <c r="A74" s="382"/>
      <c r="B74" s="4" t="s">
        <v>241</v>
      </c>
      <c r="C74" s="4" t="s">
        <v>10</v>
      </c>
      <c r="D74" s="4">
        <v>0</v>
      </c>
      <c r="E74" s="4"/>
      <c r="F74" s="62">
        <f>D74*E74</f>
        <v>0</v>
      </c>
    </row>
    <row r="75" spans="1:6">
      <c r="A75" s="382"/>
      <c r="B75" s="4"/>
      <c r="C75" s="4"/>
      <c r="D75" s="4"/>
      <c r="E75" s="4"/>
      <c r="F75" s="62"/>
    </row>
    <row r="76" spans="1:6">
      <c r="A76" s="382">
        <v>6</v>
      </c>
      <c r="B76" s="4" t="s">
        <v>242</v>
      </c>
      <c r="C76" s="4"/>
      <c r="D76" s="4"/>
      <c r="E76" s="4"/>
      <c r="F76" s="62"/>
    </row>
    <row r="77" spans="1:6">
      <c r="A77" s="382"/>
      <c r="B77" s="4" t="s">
        <v>235</v>
      </c>
      <c r="C77" s="4" t="s">
        <v>10</v>
      </c>
      <c r="D77" s="4">
        <v>14</v>
      </c>
      <c r="E77" s="4"/>
      <c r="F77" s="62">
        <f>D77*E77</f>
        <v>0</v>
      </c>
    </row>
    <row r="78" spans="1:6">
      <c r="A78" s="382"/>
      <c r="B78" s="4"/>
      <c r="C78" s="4"/>
      <c r="D78" s="4"/>
      <c r="E78" s="4"/>
      <c r="F78" s="62"/>
    </row>
    <row r="79" spans="1:6">
      <c r="A79" s="382">
        <v>7</v>
      </c>
      <c r="B79" s="4" t="s">
        <v>243</v>
      </c>
      <c r="C79" s="4"/>
      <c r="D79" s="4"/>
      <c r="E79" s="4"/>
      <c r="F79" s="62"/>
    </row>
    <row r="80" spans="1:6">
      <c r="A80" s="382"/>
      <c r="B80" s="4" t="s">
        <v>235</v>
      </c>
      <c r="C80" s="4" t="s">
        <v>10</v>
      </c>
      <c r="D80" s="4">
        <v>3</v>
      </c>
      <c r="E80" s="4"/>
      <c r="F80" s="62">
        <f>D80*E80</f>
        <v>0</v>
      </c>
    </row>
    <row r="81" spans="1:6">
      <c r="A81" s="382"/>
      <c r="B81" s="4"/>
      <c r="C81" s="4"/>
      <c r="D81" s="4"/>
      <c r="E81" s="4"/>
      <c r="F81" s="62"/>
    </row>
    <row r="82" spans="1:6" ht="38.25">
      <c r="A82" s="382">
        <v>8</v>
      </c>
      <c r="B82" s="383" t="s">
        <v>244</v>
      </c>
      <c r="C82" s="4" t="s">
        <v>236</v>
      </c>
      <c r="D82" s="62">
        <f>+D25</f>
        <v>31</v>
      </c>
      <c r="E82" s="4"/>
      <c r="F82" s="62">
        <f>D82*E82</f>
        <v>0</v>
      </c>
    </row>
    <row r="83" spans="1:6">
      <c r="A83" s="382"/>
      <c r="B83" s="4"/>
      <c r="C83" s="4"/>
      <c r="D83" s="4"/>
      <c r="E83" s="4"/>
      <c r="F83" s="62"/>
    </row>
    <row r="84" spans="1:6">
      <c r="A84" s="382">
        <v>9</v>
      </c>
      <c r="B84" s="4" t="s">
        <v>245</v>
      </c>
      <c r="C84" s="4" t="s">
        <v>10</v>
      </c>
      <c r="D84" s="4">
        <v>0</v>
      </c>
      <c r="E84" s="4"/>
      <c r="F84" s="62">
        <f>D84*E84</f>
        <v>0</v>
      </c>
    </row>
    <row r="85" spans="1:6">
      <c r="A85" s="382"/>
      <c r="B85" s="4"/>
      <c r="C85" s="296"/>
      <c r="D85" s="296"/>
      <c r="E85" s="296"/>
      <c r="F85" s="296"/>
    </row>
    <row r="86" spans="1:6" ht="25.5">
      <c r="A86" s="382">
        <v>10</v>
      </c>
      <c r="B86" s="383" t="s">
        <v>246</v>
      </c>
      <c r="C86" s="4" t="s">
        <v>10</v>
      </c>
      <c r="D86" s="4">
        <v>1</v>
      </c>
      <c r="E86" s="4"/>
      <c r="F86" s="62">
        <f>D86*E86</f>
        <v>0</v>
      </c>
    </row>
    <row r="87" spans="1:6">
      <c r="A87" s="382"/>
      <c r="B87" s="4"/>
      <c r="C87" s="296"/>
      <c r="D87" s="296"/>
      <c r="E87" s="296"/>
      <c r="F87" s="296"/>
    </row>
    <row r="88" spans="1:6" ht="25.5">
      <c r="A88" s="382">
        <v>11</v>
      </c>
      <c r="B88" s="383" t="s">
        <v>247</v>
      </c>
      <c r="C88" s="4" t="s">
        <v>236</v>
      </c>
      <c r="D88" s="4">
        <f>D82</f>
        <v>31</v>
      </c>
      <c r="E88" s="4"/>
      <c r="F88" s="62">
        <f>D88*E88</f>
        <v>0</v>
      </c>
    </row>
    <row r="89" spans="1:6">
      <c r="A89" s="382"/>
      <c r="B89" s="4"/>
      <c r="C89" s="296"/>
      <c r="D89" s="296"/>
      <c r="E89" s="296"/>
      <c r="F89" s="296"/>
    </row>
    <row r="90" spans="1:6" ht="51">
      <c r="A90" s="382">
        <v>12</v>
      </c>
      <c r="B90" s="383" t="s">
        <v>248</v>
      </c>
      <c r="C90" s="4" t="s">
        <v>249</v>
      </c>
      <c r="D90" s="62">
        <f>+D25</f>
        <v>31</v>
      </c>
      <c r="E90" s="62"/>
      <c r="F90" s="62">
        <f>D90*E90</f>
        <v>0</v>
      </c>
    </row>
    <row r="91" spans="1:6">
      <c r="A91" s="382"/>
      <c r="B91" s="4"/>
      <c r="C91" s="4"/>
      <c r="D91" s="4"/>
      <c r="E91" s="4"/>
      <c r="F91" s="62"/>
    </row>
    <row r="92" spans="1:6" ht="25.5">
      <c r="A92" s="382">
        <v>13</v>
      </c>
      <c r="B92" s="383" t="s">
        <v>250</v>
      </c>
      <c r="C92" s="4" t="s">
        <v>10</v>
      </c>
      <c r="D92" s="4">
        <v>2</v>
      </c>
      <c r="E92" s="62"/>
      <c r="F92" s="62">
        <f>D92*E92</f>
        <v>0</v>
      </c>
    </row>
    <row r="93" spans="1:6">
      <c r="A93" s="382"/>
      <c r="B93" s="383"/>
      <c r="C93" s="4"/>
      <c r="D93" s="4"/>
      <c r="E93" s="62"/>
      <c r="F93" s="62"/>
    </row>
    <row r="94" spans="1:6" ht="25.5">
      <c r="A94" s="382">
        <f>+A92+1</f>
        <v>14</v>
      </c>
      <c r="B94" s="383" t="s">
        <v>251</v>
      </c>
      <c r="C94" s="4" t="s">
        <v>14</v>
      </c>
      <c r="D94" s="62">
        <f>+D82</f>
        <v>31</v>
      </c>
      <c r="E94" s="62"/>
      <c r="F94" s="62">
        <f>+D94*E94</f>
        <v>0</v>
      </c>
    </row>
    <row r="95" spans="1:6">
      <c r="A95" s="382"/>
      <c r="B95" s="4"/>
      <c r="C95" s="4"/>
      <c r="D95" s="4"/>
      <c r="E95" s="62"/>
      <c r="F95" s="62"/>
    </row>
    <row r="96" spans="1:6" ht="25.5">
      <c r="A96" s="382">
        <f>+A94+1</f>
        <v>15</v>
      </c>
      <c r="B96" s="383" t="s">
        <v>252</v>
      </c>
      <c r="C96" s="4" t="s">
        <v>10</v>
      </c>
      <c r="D96" s="4">
        <v>1</v>
      </c>
      <c r="E96" s="4"/>
      <c r="F96" s="62">
        <f>SUM(F64:F92)*0.1</f>
        <v>0</v>
      </c>
    </row>
    <row r="97" spans="1:6">
      <c r="A97" s="397"/>
      <c r="B97" s="4"/>
      <c r="C97" s="4"/>
      <c r="D97" s="4"/>
      <c r="E97" s="4">
        <v>0</v>
      </c>
      <c r="F97" s="62"/>
    </row>
    <row r="98" spans="1:6" ht="16.5" thickBot="1">
      <c r="A98" s="398">
        <v>2</v>
      </c>
      <c r="B98" s="399" t="s">
        <v>253</v>
      </c>
      <c r="C98" s="400"/>
      <c r="D98" s="400"/>
      <c r="E98" s="392" t="s">
        <v>20</v>
      </c>
      <c r="F98" s="401">
        <f>SUM(F64:F96)</f>
        <v>0</v>
      </c>
    </row>
    <row r="99" spans="1:6" ht="15.75" thickTop="1">
      <c r="A99" s="4"/>
      <c r="B99" s="4"/>
      <c r="C99" s="4"/>
      <c r="D99" s="4"/>
      <c r="E99" s="4">
        <v>0</v>
      </c>
      <c r="F99" s="4"/>
    </row>
    <row r="100" spans="1:6" ht="15.75" thickBot="1">
      <c r="A100" s="4"/>
      <c r="B100" s="4"/>
      <c r="C100" s="4"/>
      <c r="D100" s="4"/>
      <c r="E100" s="4">
        <v>0</v>
      </c>
      <c r="F100" s="4"/>
    </row>
    <row r="101" spans="1:6" ht="16.5" thickBot="1">
      <c r="A101" s="395">
        <v>3</v>
      </c>
      <c r="B101" s="511" t="s">
        <v>200</v>
      </c>
      <c r="C101" s="4"/>
      <c r="D101" s="4"/>
      <c r="E101" s="4">
        <v>0</v>
      </c>
      <c r="F101" s="4"/>
    </row>
    <row r="102" spans="1:6" ht="15.75">
      <c r="A102" s="395"/>
      <c r="B102" s="396"/>
      <c r="C102" s="4"/>
      <c r="D102" s="4"/>
      <c r="E102" s="4">
        <v>0</v>
      </c>
      <c r="F102" s="4"/>
    </row>
    <row r="103" spans="1:6">
      <c r="A103" s="397">
        <v>1</v>
      </c>
      <c r="B103" s="4" t="s">
        <v>254</v>
      </c>
      <c r="C103" s="4"/>
      <c r="D103" s="4"/>
      <c r="E103" s="4">
        <v>0</v>
      </c>
      <c r="F103" s="4"/>
    </row>
    <row r="104" spans="1:6">
      <c r="A104" s="397"/>
      <c r="B104" s="4" t="s">
        <v>255</v>
      </c>
      <c r="C104" s="4"/>
      <c r="D104" s="4"/>
      <c r="E104" s="4">
        <v>0</v>
      </c>
      <c r="F104" s="4"/>
    </row>
    <row r="105" spans="1:6">
      <c r="A105" s="397"/>
      <c r="B105" s="4" t="s">
        <v>256</v>
      </c>
      <c r="C105" s="4" t="s">
        <v>10</v>
      </c>
      <c r="D105" s="4">
        <v>4</v>
      </c>
      <c r="E105" s="4"/>
      <c r="F105" s="4">
        <f>+D105*E105</f>
        <v>0</v>
      </c>
    </row>
    <row r="106" spans="1:6">
      <c r="A106" s="397"/>
      <c r="B106" s="4" t="s">
        <v>257</v>
      </c>
      <c r="C106" s="4" t="s">
        <v>10</v>
      </c>
      <c r="D106" s="4">
        <v>0</v>
      </c>
      <c r="E106" s="4"/>
      <c r="F106" s="4">
        <f t="shared" ref="F106:F113" si="1">+D106*E106</f>
        <v>0</v>
      </c>
    </row>
    <row r="107" spans="1:6">
      <c r="A107" s="397"/>
      <c r="B107" s="4" t="s">
        <v>258</v>
      </c>
      <c r="C107" s="4" t="s">
        <v>10</v>
      </c>
      <c r="D107" s="4">
        <v>1</v>
      </c>
      <c r="E107" s="4"/>
      <c r="F107" s="4">
        <f t="shared" si="1"/>
        <v>0</v>
      </c>
    </row>
    <row r="108" spans="1:6">
      <c r="A108" s="397"/>
      <c r="B108" s="4" t="s">
        <v>259</v>
      </c>
      <c r="C108" s="4" t="s">
        <v>10</v>
      </c>
      <c r="D108" s="4">
        <v>1</v>
      </c>
      <c r="E108" s="4"/>
      <c r="F108" s="4">
        <f t="shared" si="1"/>
        <v>0</v>
      </c>
    </row>
    <row r="109" spans="1:6">
      <c r="A109" s="397"/>
      <c r="B109" s="4" t="s">
        <v>260</v>
      </c>
      <c r="C109" s="4" t="s">
        <v>10</v>
      </c>
      <c r="D109" s="4">
        <v>1</v>
      </c>
      <c r="E109" s="4"/>
      <c r="F109" s="4">
        <f t="shared" si="1"/>
        <v>0</v>
      </c>
    </row>
    <row r="110" spans="1:6">
      <c r="A110" s="397"/>
      <c r="B110" s="4" t="s">
        <v>261</v>
      </c>
      <c r="C110" s="4" t="s">
        <v>10</v>
      </c>
      <c r="D110" s="4">
        <v>0</v>
      </c>
      <c r="E110" s="4"/>
      <c r="F110" s="4">
        <f t="shared" si="1"/>
        <v>0</v>
      </c>
    </row>
    <row r="111" spans="1:6">
      <c r="A111" s="397"/>
      <c r="B111" s="4" t="s">
        <v>262</v>
      </c>
      <c r="C111" s="4" t="s">
        <v>10</v>
      </c>
      <c r="D111" s="4">
        <v>0</v>
      </c>
      <c r="E111" s="4"/>
      <c r="F111" s="4">
        <f t="shared" si="1"/>
        <v>0</v>
      </c>
    </row>
    <row r="112" spans="1:6">
      <c r="A112" s="397"/>
      <c r="B112" s="4" t="s">
        <v>263</v>
      </c>
      <c r="C112" s="4" t="s">
        <v>10</v>
      </c>
      <c r="D112" s="4">
        <v>0</v>
      </c>
      <c r="E112" s="4"/>
      <c r="F112" s="4">
        <f t="shared" si="1"/>
        <v>0</v>
      </c>
    </row>
    <row r="113" spans="1:6">
      <c r="A113" s="397"/>
      <c r="B113" s="4" t="s">
        <v>264</v>
      </c>
      <c r="C113" s="4" t="s">
        <v>10</v>
      </c>
      <c r="D113" s="4">
        <v>0</v>
      </c>
      <c r="E113" s="4"/>
      <c r="F113" s="4">
        <f t="shared" si="1"/>
        <v>0</v>
      </c>
    </row>
    <row r="114" spans="1:6">
      <c r="A114" s="397"/>
      <c r="B114" s="4" t="s">
        <v>20</v>
      </c>
      <c r="C114" s="4" t="s">
        <v>10</v>
      </c>
      <c r="D114" s="4">
        <f>SUM(D105:D113)</f>
        <v>7</v>
      </c>
      <c r="E114" s="4"/>
      <c r="F114" s="4"/>
    </row>
    <row r="115" spans="1:6">
      <c r="A115" s="397"/>
      <c r="B115" s="4" t="s">
        <v>265</v>
      </c>
      <c r="C115" s="4" t="s">
        <v>236</v>
      </c>
      <c r="D115" s="4">
        <f>+D68</f>
        <v>30</v>
      </c>
      <c r="E115" s="62"/>
      <c r="F115" s="62">
        <f>D115*E115</f>
        <v>0</v>
      </c>
    </row>
    <row r="116" spans="1:6">
      <c r="A116" s="397"/>
      <c r="B116" s="4" t="s">
        <v>266</v>
      </c>
      <c r="C116" s="4" t="s">
        <v>236</v>
      </c>
      <c r="D116" s="4">
        <v>1</v>
      </c>
      <c r="E116" s="62"/>
      <c r="F116" s="62">
        <f>D116*E116</f>
        <v>0</v>
      </c>
    </row>
    <row r="117" spans="1:6">
      <c r="A117" s="397"/>
      <c r="B117" s="4" t="s">
        <v>238</v>
      </c>
      <c r="C117" s="4" t="s">
        <v>236</v>
      </c>
      <c r="D117" s="4">
        <v>1</v>
      </c>
      <c r="E117" s="62"/>
      <c r="F117" s="62">
        <f>D117*E117</f>
        <v>0</v>
      </c>
    </row>
    <row r="118" spans="1:6">
      <c r="A118" s="397"/>
      <c r="B118" s="4"/>
      <c r="C118" s="4"/>
      <c r="D118" s="4"/>
      <c r="E118" s="62"/>
      <c r="F118" s="62"/>
    </row>
    <row r="119" spans="1:6">
      <c r="A119" s="397">
        <v>2</v>
      </c>
      <c r="B119" s="4" t="s">
        <v>267</v>
      </c>
      <c r="C119" s="4"/>
      <c r="D119" s="4"/>
      <c r="E119" s="4"/>
      <c r="F119" s="62"/>
    </row>
    <row r="120" spans="1:6">
      <c r="A120" s="397"/>
      <c r="B120" s="4" t="s">
        <v>255</v>
      </c>
      <c r="C120" s="4"/>
      <c r="D120" s="4"/>
      <c r="E120" s="4"/>
      <c r="F120" s="62"/>
    </row>
    <row r="121" spans="1:6">
      <c r="A121" s="397"/>
      <c r="B121" s="4" t="s">
        <v>268</v>
      </c>
      <c r="C121" s="4" t="s">
        <v>10</v>
      </c>
      <c r="D121" s="4">
        <v>1</v>
      </c>
      <c r="E121" s="4"/>
      <c r="F121" s="62">
        <f>+D121*E121</f>
        <v>0</v>
      </c>
    </row>
    <row r="122" spans="1:6">
      <c r="A122" s="397"/>
      <c r="B122" s="4" t="s">
        <v>269</v>
      </c>
      <c r="C122" s="4" t="s">
        <v>10</v>
      </c>
      <c r="D122" s="4">
        <v>1</v>
      </c>
      <c r="E122" s="4"/>
      <c r="F122" s="62">
        <f>+D122*E122</f>
        <v>0</v>
      </c>
    </row>
    <row r="123" spans="1:6">
      <c r="A123" s="397"/>
      <c r="B123" s="4" t="s">
        <v>270</v>
      </c>
      <c r="C123" s="4" t="s">
        <v>10</v>
      </c>
      <c r="D123" s="4">
        <v>1</v>
      </c>
      <c r="E123" s="4"/>
      <c r="F123" s="62">
        <f>+D123*E123</f>
        <v>0</v>
      </c>
    </row>
    <row r="124" spans="1:6">
      <c r="A124" s="397"/>
      <c r="B124" s="4" t="s">
        <v>271</v>
      </c>
      <c r="C124" s="4" t="s">
        <v>10</v>
      </c>
      <c r="D124" s="4">
        <v>0</v>
      </c>
      <c r="E124" s="4"/>
      <c r="F124" s="62">
        <f t="shared" ref="F124:F134" si="2">+D124*E124</f>
        <v>0</v>
      </c>
    </row>
    <row r="125" spans="1:6">
      <c r="A125" s="397"/>
      <c r="B125" s="4" t="s">
        <v>272</v>
      </c>
      <c r="C125" s="4" t="s">
        <v>10</v>
      </c>
      <c r="D125" s="4">
        <v>0</v>
      </c>
      <c r="E125" s="4"/>
      <c r="F125" s="62">
        <f t="shared" si="2"/>
        <v>0</v>
      </c>
    </row>
    <row r="126" spans="1:6">
      <c r="A126" s="397"/>
      <c r="B126" s="4" t="s">
        <v>273</v>
      </c>
      <c r="C126" s="4" t="s">
        <v>10</v>
      </c>
      <c r="D126" s="4">
        <v>0</v>
      </c>
      <c r="E126" s="4"/>
      <c r="F126" s="62">
        <f t="shared" si="2"/>
        <v>0</v>
      </c>
    </row>
    <row r="127" spans="1:6">
      <c r="A127" s="397"/>
      <c r="B127" s="4" t="s">
        <v>274</v>
      </c>
      <c r="C127" s="4" t="s">
        <v>10</v>
      </c>
      <c r="D127" s="4">
        <v>0</v>
      </c>
      <c r="E127" s="4"/>
      <c r="F127" s="62">
        <f t="shared" si="2"/>
        <v>0</v>
      </c>
    </row>
    <row r="128" spans="1:6">
      <c r="A128" s="397"/>
      <c r="B128" s="4" t="s">
        <v>275</v>
      </c>
      <c r="C128" s="4" t="s">
        <v>10</v>
      </c>
      <c r="D128" s="4">
        <v>0</v>
      </c>
      <c r="E128" s="4"/>
      <c r="F128" s="62">
        <f t="shared" si="2"/>
        <v>0</v>
      </c>
    </row>
    <row r="129" spans="1:6">
      <c r="A129" s="397"/>
      <c r="B129" s="4" t="s">
        <v>276</v>
      </c>
      <c r="C129" s="4" t="s">
        <v>10</v>
      </c>
      <c r="D129" s="4">
        <v>0</v>
      </c>
      <c r="E129" s="4"/>
      <c r="F129" s="62">
        <f t="shared" si="2"/>
        <v>0</v>
      </c>
    </row>
    <row r="130" spans="1:6">
      <c r="A130" s="397"/>
      <c r="B130" s="4" t="s">
        <v>277</v>
      </c>
      <c r="C130" s="4" t="s">
        <v>10</v>
      </c>
      <c r="D130" s="4">
        <v>0</v>
      </c>
      <c r="E130" s="4"/>
      <c r="F130" s="62">
        <f t="shared" si="2"/>
        <v>0</v>
      </c>
    </row>
    <row r="131" spans="1:6">
      <c r="A131" s="397"/>
      <c r="B131" s="4" t="s">
        <v>278</v>
      </c>
      <c r="C131" s="4" t="s">
        <v>10</v>
      </c>
      <c r="D131" s="4">
        <v>0</v>
      </c>
      <c r="E131" s="4"/>
      <c r="F131" s="62">
        <f t="shared" si="2"/>
        <v>0</v>
      </c>
    </row>
    <row r="132" spans="1:6">
      <c r="A132" s="397"/>
      <c r="B132" s="4" t="s">
        <v>279</v>
      </c>
      <c r="C132" s="4" t="s">
        <v>10</v>
      </c>
      <c r="D132" s="4">
        <v>2</v>
      </c>
      <c r="E132" s="4"/>
      <c r="F132" s="62">
        <f t="shared" si="2"/>
        <v>0</v>
      </c>
    </row>
    <row r="133" spans="1:6">
      <c r="A133" s="397"/>
      <c r="B133" s="4" t="s">
        <v>280</v>
      </c>
      <c r="C133" s="4" t="s">
        <v>10</v>
      </c>
      <c r="D133" s="4">
        <v>0</v>
      </c>
      <c r="E133" s="4"/>
      <c r="F133" s="62">
        <f t="shared" si="2"/>
        <v>0</v>
      </c>
    </row>
    <row r="134" spans="1:6">
      <c r="A134" s="397"/>
      <c r="B134" s="4" t="s">
        <v>281</v>
      </c>
      <c r="C134" s="4" t="s">
        <v>10</v>
      </c>
      <c r="D134" s="4">
        <v>0</v>
      </c>
      <c r="E134" s="4"/>
      <c r="F134" s="62">
        <f t="shared" si="2"/>
        <v>0</v>
      </c>
    </row>
    <row r="135" spans="1:6">
      <c r="A135" s="397"/>
      <c r="B135" s="4" t="s">
        <v>282</v>
      </c>
      <c r="C135" s="4" t="s">
        <v>10</v>
      </c>
      <c r="D135" s="4">
        <v>0</v>
      </c>
      <c r="E135" s="62"/>
      <c r="F135" s="62">
        <f t="shared" ref="F135:F141" si="3">D135*E135</f>
        <v>0</v>
      </c>
    </row>
    <row r="136" spans="1:6">
      <c r="A136" s="397"/>
      <c r="B136" s="4" t="s">
        <v>283</v>
      </c>
      <c r="C136" s="4" t="s">
        <v>10</v>
      </c>
      <c r="D136" s="4">
        <v>0</v>
      </c>
      <c r="E136" s="62"/>
      <c r="F136" s="62">
        <f t="shared" si="3"/>
        <v>0</v>
      </c>
    </row>
    <row r="137" spans="1:6">
      <c r="A137" s="397"/>
      <c r="B137" s="4" t="s">
        <v>284</v>
      </c>
      <c r="C137" s="4" t="s">
        <v>10</v>
      </c>
      <c r="D137" s="4">
        <v>0</v>
      </c>
      <c r="E137" s="62"/>
      <c r="F137" s="62">
        <f t="shared" si="3"/>
        <v>0</v>
      </c>
    </row>
    <row r="138" spans="1:6">
      <c r="A138" s="397"/>
      <c r="B138" s="4" t="s">
        <v>285</v>
      </c>
      <c r="C138" s="4" t="s">
        <v>10</v>
      </c>
      <c r="D138" s="4">
        <v>0</v>
      </c>
      <c r="E138" s="62"/>
      <c r="F138" s="62">
        <f t="shared" si="3"/>
        <v>0</v>
      </c>
    </row>
    <row r="139" spans="1:6">
      <c r="A139" s="397"/>
      <c r="B139" s="4" t="s">
        <v>286</v>
      </c>
      <c r="C139" s="4" t="s">
        <v>10</v>
      </c>
      <c r="D139" s="4">
        <v>0</v>
      </c>
      <c r="E139" s="62"/>
      <c r="F139" s="62">
        <f t="shared" si="3"/>
        <v>0</v>
      </c>
    </row>
    <row r="140" spans="1:6">
      <c r="A140" s="397"/>
      <c r="B140" s="4" t="s">
        <v>287</v>
      </c>
      <c r="C140" s="4" t="s">
        <v>10</v>
      </c>
      <c r="D140" s="4">
        <v>1</v>
      </c>
      <c r="E140" s="62"/>
      <c r="F140" s="62">
        <f t="shared" si="3"/>
        <v>0</v>
      </c>
    </row>
    <row r="141" spans="1:6">
      <c r="A141" s="397"/>
      <c r="B141" s="4" t="s">
        <v>288</v>
      </c>
      <c r="C141" s="4" t="s">
        <v>10</v>
      </c>
      <c r="D141" s="4">
        <v>0</v>
      </c>
      <c r="E141" s="62"/>
      <c r="F141" s="62">
        <f t="shared" si="3"/>
        <v>0</v>
      </c>
    </row>
    <row r="142" spans="1:6">
      <c r="A142" s="397"/>
      <c r="B142" s="4" t="s">
        <v>289</v>
      </c>
      <c r="C142" s="4" t="s">
        <v>10</v>
      </c>
      <c r="D142" s="4">
        <v>0</v>
      </c>
      <c r="E142" s="62"/>
      <c r="F142" s="62">
        <f t="shared" ref="F142:F153" si="4">D142*E142</f>
        <v>0</v>
      </c>
    </row>
    <row r="143" spans="1:6">
      <c r="A143" s="397"/>
      <c r="B143" s="4" t="s">
        <v>290</v>
      </c>
      <c r="C143" s="4" t="s">
        <v>10</v>
      </c>
      <c r="D143" s="4">
        <v>6</v>
      </c>
      <c r="E143" s="62"/>
      <c r="F143" s="62">
        <f t="shared" si="4"/>
        <v>0</v>
      </c>
    </row>
    <row r="144" spans="1:6">
      <c r="A144" s="397"/>
      <c r="B144" s="4" t="s">
        <v>291</v>
      </c>
      <c r="C144" s="4" t="s">
        <v>10</v>
      </c>
      <c r="D144" s="4">
        <v>0</v>
      </c>
      <c r="E144" s="62"/>
      <c r="F144" s="62">
        <f t="shared" si="4"/>
        <v>0</v>
      </c>
    </row>
    <row r="145" spans="1:6">
      <c r="A145" s="397"/>
      <c r="B145" s="4" t="s">
        <v>292</v>
      </c>
      <c r="C145" s="4" t="s">
        <v>10</v>
      </c>
      <c r="D145" s="4">
        <v>0</v>
      </c>
      <c r="E145" s="62"/>
      <c r="F145" s="62">
        <f t="shared" si="4"/>
        <v>0</v>
      </c>
    </row>
    <row r="146" spans="1:6">
      <c r="A146" s="397"/>
      <c r="B146" s="4" t="s">
        <v>293</v>
      </c>
      <c r="C146" s="4" t="s">
        <v>10</v>
      </c>
      <c r="D146" s="4">
        <v>0</v>
      </c>
      <c r="E146" s="62"/>
      <c r="F146" s="62">
        <f t="shared" si="4"/>
        <v>0</v>
      </c>
    </row>
    <row r="147" spans="1:6">
      <c r="B147" s="4" t="s">
        <v>294</v>
      </c>
      <c r="C147" s="4" t="s">
        <v>10</v>
      </c>
      <c r="D147" s="4">
        <v>0</v>
      </c>
      <c r="E147" s="62"/>
      <c r="F147" s="62">
        <f t="shared" si="4"/>
        <v>0</v>
      </c>
    </row>
    <row r="148" spans="1:6">
      <c r="A148" s="397"/>
      <c r="B148" s="4" t="s">
        <v>295</v>
      </c>
      <c r="C148" s="4" t="s">
        <v>10</v>
      </c>
      <c r="D148" s="4">
        <v>0</v>
      </c>
      <c r="E148" s="62"/>
      <c r="F148" s="62">
        <f t="shared" si="4"/>
        <v>0</v>
      </c>
    </row>
    <row r="149" spans="1:6">
      <c r="A149" s="397"/>
      <c r="B149" s="4" t="s">
        <v>296</v>
      </c>
      <c r="C149" s="4" t="s">
        <v>10</v>
      </c>
      <c r="D149" s="4">
        <v>0</v>
      </c>
      <c r="E149" s="62"/>
      <c r="F149" s="62">
        <f t="shared" si="4"/>
        <v>0</v>
      </c>
    </row>
    <row r="150" spans="1:6">
      <c r="A150" s="397"/>
      <c r="B150" s="4" t="s">
        <v>297</v>
      </c>
      <c r="C150" s="4" t="s">
        <v>10</v>
      </c>
      <c r="D150" s="4">
        <v>0</v>
      </c>
      <c r="E150" s="62"/>
      <c r="F150" s="62">
        <f t="shared" si="4"/>
        <v>0</v>
      </c>
    </row>
    <row r="151" spans="1:6">
      <c r="A151" s="397"/>
      <c r="B151" s="4" t="s">
        <v>298</v>
      </c>
      <c r="C151" s="4" t="s">
        <v>10</v>
      </c>
      <c r="D151" s="4">
        <v>0</v>
      </c>
      <c r="E151" s="62"/>
      <c r="F151" s="62">
        <f t="shared" si="4"/>
        <v>0</v>
      </c>
    </row>
    <row r="152" spans="1:6">
      <c r="A152" s="397"/>
      <c r="B152" s="4" t="s">
        <v>299</v>
      </c>
      <c r="C152" s="4" t="s">
        <v>10</v>
      </c>
      <c r="D152" s="4">
        <v>0</v>
      </c>
      <c r="E152" s="62"/>
      <c r="F152" s="62">
        <f t="shared" si="4"/>
        <v>0</v>
      </c>
    </row>
    <row r="153" spans="1:6">
      <c r="A153" s="397"/>
      <c r="B153" s="4" t="s">
        <v>300</v>
      </c>
      <c r="C153" s="4" t="s">
        <v>10</v>
      </c>
      <c r="D153" s="4">
        <v>0</v>
      </c>
      <c r="E153" s="62"/>
      <c r="F153" s="62">
        <f t="shared" si="4"/>
        <v>0</v>
      </c>
    </row>
    <row r="154" spans="1:6">
      <c r="A154" s="397"/>
      <c r="B154" s="4"/>
      <c r="C154" s="4"/>
      <c r="D154" s="4"/>
      <c r="E154" s="62"/>
      <c r="F154" s="62"/>
    </row>
    <row r="155" spans="1:6">
      <c r="A155" s="397"/>
      <c r="B155" s="4"/>
      <c r="C155" s="4"/>
      <c r="D155" s="4"/>
      <c r="E155" s="62"/>
      <c r="F155" s="62"/>
    </row>
    <row r="156" spans="1:6">
      <c r="A156" s="397">
        <v>3</v>
      </c>
      <c r="B156" s="4" t="s">
        <v>301</v>
      </c>
      <c r="C156" s="4"/>
      <c r="D156" s="4"/>
      <c r="E156" s="4"/>
      <c r="F156" s="62"/>
    </row>
    <row r="157" spans="1:6">
      <c r="A157" s="397"/>
      <c r="B157" s="4" t="s">
        <v>302</v>
      </c>
      <c r="C157" s="4" t="s">
        <v>10</v>
      </c>
      <c r="D157" s="4">
        <v>0</v>
      </c>
      <c r="E157" s="4"/>
      <c r="F157" s="62">
        <f>+D157*E157</f>
        <v>0</v>
      </c>
    </row>
    <row r="158" spans="1:6">
      <c r="A158" s="397"/>
      <c r="B158" s="4" t="s">
        <v>303</v>
      </c>
      <c r="C158" s="4" t="s">
        <v>10</v>
      </c>
      <c r="D158" s="4">
        <v>0</v>
      </c>
      <c r="E158" s="62"/>
      <c r="F158" s="62">
        <f t="shared" ref="F158" si="5">D158*E158</f>
        <v>0</v>
      </c>
    </row>
    <row r="159" spans="1:6">
      <c r="A159" s="397"/>
      <c r="C159" s="296"/>
      <c r="D159" s="296"/>
      <c r="E159" s="296"/>
      <c r="F159" s="296"/>
    </row>
    <row r="160" spans="1:6">
      <c r="A160" s="397"/>
      <c r="B160" s="4" t="s">
        <v>304</v>
      </c>
      <c r="C160" s="4"/>
      <c r="D160" s="4"/>
      <c r="E160" s="62"/>
      <c r="F160" s="62"/>
    </row>
    <row r="161" spans="1:6">
      <c r="A161" s="397"/>
      <c r="B161" s="4" t="s">
        <v>305</v>
      </c>
      <c r="C161" s="4" t="s">
        <v>10</v>
      </c>
      <c r="D161" s="4">
        <v>0</v>
      </c>
      <c r="E161" s="62"/>
      <c r="F161" s="62">
        <f>D161*E161</f>
        <v>0</v>
      </c>
    </row>
    <row r="162" spans="1:6">
      <c r="A162" s="397"/>
      <c r="B162" s="4" t="s">
        <v>306</v>
      </c>
      <c r="C162" s="4" t="s">
        <v>10</v>
      </c>
      <c r="D162" s="4">
        <v>0</v>
      </c>
      <c r="E162" s="62"/>
      <c r="F162" s="62">
        <f>D162*E162</f>
        <v>0</v>
      </c>
    </row>
    <row r="163" spans="1:6">
      <c r="A163" s="397"/>
      <c r="B163" s="4" t="s">
        <v>307</v>
      </c>
      <c r="C163" s="4" t="s">
        <v>77</v>
      </c>
      <c r="D163" s="4">
        <v>0</v>
      </c>
      <c r="E163" s="62"/>
      <c r="F163" s="62">
        <f>D163*E163</f>
        <v>0</v>
      </c>
    </row>
    <row r="164" spans="1:6">
      <c r="A164" s="397"/>
      <c r="B164" s="4"/>
      <c r="C164" s="4"/>
      <c r="D164" s="4"/>
      <c r="E164" s="62"/>
      <c r="F164" s="62"/>
    </row>
    <row r="165" spans="1:6">
      <c r="A165" s="397"/>
      <c r="B165" s="4"/>
      <c r="C165" s="4" t="s">
        <v>20</v>
      </c>
      <c r="D165" s="4">
        <f>SUM(D121:D141)</f>
        <v>6</v>
      </c>
      <c r="E165" s="62"/>
      <c r="F165" s="62"/>
    </row>
    <row r="166" spans="1:6">
      <c r="A166" s="397">
        <v>3</v>
      </c>
      <c r="B166" s="4" t="s">
        <v>308</v>
      </c>
      <c r="C166" s="4"/>
      <c r="D166" s="4"/>
      <c r="E166" s="4"/>
      <c r="F166" s="62"/>
    </row>
    <row r="167" spans="1:6">
      <c r="A167" s="397"/>
      <c r="B167" s="4" t="s">
        <v>309</v>
      </c>
      <c r="C167" s="4"/>
      <c r="D167" s="4"/>
      <c r="E167" s="4"/>
      <c r="F167" s="62"/>
    </row>
    <row r="168" spans="1:6">
      <c r="A168" s="397"/>
      <c r="B168" s="4"/>
      <c r="C168" s="4"/>
      <c r="D168" s="4"/>
      <c r="E168" s="4"/>
      <c r="F168" s="62"/>
    </row>
    <row r="169" spans="1:6">
      <c r="A169" s="397"/>
      <c r="B169" s="4" t="s">
        <v>310</v>
      </c>
      <c r="C169" s="4"/>
      <c r="D169" s="4"/>
      <c r="E169" s="4"/>
      <c r="F169" s="62"/>
    </row>
    <row r="170" spans="1:6">
      <c r="A170" s="397"/>
      <c r="B170" s="4" t="s">
        <v>311</v>
      </c>
      <c r="C170" s="4" t="s">
        <v>10</v>
      </c>
      <c r="D170" s="4">
        <f>+D114+D165</f>
        <v>13</v>
      </c>
      <c r="E170" s="62"/>
      <c r="F170" s="62">
        <f>D170*E170</f>
        <v>0</v>
      </c>
    </row>
    <row r="171" spans="1:6">
      <c r="A171" s="397"/>
      <c r="B171" s="4"/>
      <c r="C171" s="4"/>
      <c r="D171" s="4"/>
      <c r="E171" s="4"/>
      <c r="F171" s="62"/>
    </row>
    <row r="172" spans="1:6">
      <c r="A172" s="397"/>
      <c r="B172" s="4" t="s">
        <v>312</v>
      </c>
      <c r="C172" s="4"/>
      <c r="D172" s="4"/>
      <c r="E172" s="4"/>
      <c r="F172" s="62"/>
    </row>
    <row r="173" spans="1:6">
      <c r="A173" s="397"/>
      <c r="B173" s="4" t="s">
        <v>313</v>
      </c>
      <c r="C173" s="4" t="s">
        <v>10</v>
      </c>
      <c r="D173" s="4">
        <v>1</v>
      </c>
      <c r="E173" s="4"/>
      <c r="F173" s="62"/>
    </row>
    <row r="174" spans="1:6">
      <c r="A174" s="397"/>
      <c r="B174" s="4" t="s">
        <v>314</v>
      </c>
      <c r="C174" s="4" t="s">
        <v>10</v>
      </c>
      <c r="D174" s="4">
        <v>2</v>
      </c>
      <c r="E174" s="62"/>
      <c r="F174" s="62">
        <f>D174*E174</f>
        <v>0</v>
      </c>
    </row>
    <row r="175" spans="1:6">
      <c r="A175" s="397"/>
      <c r="B175" s="4"/>
      <c r="C175" s="4"/>
      <c r="D175" s="4"/>
      <c r="E175" s="62">
        <v>0</v>
      </c>
      <c r="F175" s="62"/>
    </row>
    <row r="176" spans="1:6" ht="16.5" thickBot="1">
      <c r="A176" s="402">
        <v>3</v>
      </c>
      <c r="B176" s="399" t="s">
        <v>200</v>
      </c>
      <c r="C176" s="400"/>
      <c r="D176" s="400"/>
      <c r="E176" s="392" t="s">
        <v>20</v>
      </c>
      <c r="F176" s="401">
        <f>SUM(F104:F175)</f>
        <v>0</v>
      </c>
    </row>
    <row r="177" spans="3:6" ht="15.75" thickTop="1">
      <c r="C177" s="296"/>
      <c r="D177" s="296"/>
      <c r="E177" s="296"/>
      <c r="F177" s="296"/>
    </row>
    <row r="178" spans="3:6">
      <c r="C178" s="296"/>
      <c r="D178" s="296"/>
      <c r="E178" s="296"/>
      <c r="F178" s="296"/>
    </row>
    <row r="179" spans="3:6">
      <c r="C179" s="296"/>
      <c r="D179" s="296"/>
      <c r="E179" s="296"/>
      <c r="F179" s="296"/>
    </row>
    <row r="180" spans="3:6">
      <c r="C180" s="296"/>
      <c r="D180" s="296"/>
      <c r="E180" s="296"/>
      <c r="F180" s="296"/>
    </row>
  </sheetData>
  <conditionalFormatting sqref="E23:E57 E64:E175">
    <cfRule type="cellIs" dxfId="3" priority="2"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Fajti, Brageti in ob italijanski šoli 1.sklop</oddHeader>
    <oddFooter>&amp;CStran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nsl</vt:lpstr>
      <vt:lpstr>skREK</vt:lpstr>
      <vt:lpstr>Rfk</vt:lpstr>
      <vt:lpstr>predD</vt:lpstr>
      <vt:lpstr>zemBetD</vt:lpstr>
      <vt:lpstr>kan</vt:lpstr>
      <vt:lpstr>zakljD</vt:lpstr>
      <vt:lpstr>fekalna osnovni podatki</vt:lpstr>
      <vt:lpstr>vodovod</vt:lpstr>
      <vt:lpstr>ČRP-grd Fajti</vt:lpstr>
      <vt:lpstr>ĆRP str Fajti</vt:lpstr>
      <vt:lpstr>NN prikljucek</vt:lpstr>
      <vt:lpstr>Telemetrija</vt:lpstr>
      <vt:lpstr>'NN prikljucek'!_Hlk531082217</vt:lpstr>
      <vt:lpstr>'ČRP-grd Fajti'!Print_Titles</vt:lpstr>
      <vt:lpstr>kan!Print_Titles</vt:lpstr>
      <vt:lpstr>predD!Print_Titles</vt:lpstr>
      <vt:lpstr>vodovod!Print_Titles</vt:lpstr>
      <vt:lpstr>zakljD!Print_Titles</vt:lpstr>
      <vt:lpstr>zemBetD!Print_Titles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2020-10-05T08:33:41Z</cp:lastPrinted>
  <dcterms:created xsi:type="dcterms:W3CDTF">2014-12-11T07:13:27Z</dcterms:created>
  <dcterms:modified xsi:type="dcterms:W3CDTF">2020-10-12T10:38:04Z</dcterms:modified>
</cp:coreProperties>
</file>